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4265" windowHeight="7860" tabRatio="526" firstSheet="10" activeTab="10"/>
  </bookViews>
  <sheets>
    <sheet name="BdC" sheetId="2" state="hidden" r:id="rId1"/>
    <sheet name="Références" sheetId="3" state="hidden" r:id="rId2"/>
    <sheet name="FAS + désat ! 01-03-2013" sheetId="4" state="hidden" r:id="rId3"/>
    <sheet name="01-01-2013" sheetId="6" state="hidden" r:id="rId4"/>
    <sheet name="01-02-2013" sheetId="7" state="hidden" r:id="rId5"/>
    <sheet name="01-03-2013" sheetId="8" state="hidden" r:id="rId6"/>
    <sheet name="01-04-2013" sheetId="9" state="hidden" r:id="rId7"/>
    <sheet name="01-05-2013" sheetId="10" state="hidden" r:id="rId8"/>
    <sheet name="01-06-2013" sheetId="11" state="hidden" r:id="rId9"/>
    <sheet name="Titres de recettes" sheetId="12" state="hidden" r:id="rId10"/>
    <sheet name="main" sheetId="1" r:id="rId11"/>
    <sheet name="PRIX LOT1" sheetId="14" r:id="rId12"/>
    <sheet name="Comparatif" sheetId="15" state="hidden" r:id="rId13"/>
  </sheets>
  <definedNames>
    <definedName name="_xlnm._FilterDatabase" localSheetId="4">'01-02-2013'!$A$1:$HT$31</definedName>
    <definedName name="_xlnm._FilterDatabase" localSheetId="5">'01-03-2013'!$A$1:$HU$73</definedName>
    <definedName name="_xlnm._FilterDatabase" localSheetId="0">BdC!$A$2:$AU$280</definedName>
    <definedName name="_xlnm._FilterDatabase" localSheetId="12">Comparatif!$E$1:$G$356</definedName>
    <definedName name="_xlnm._FilterDatabase" localSheetId="2">'FAS + désat ! 01-03-2013'!$A$1:$HT$1</definedName>
    <definedName name="_xlnm._FilterDatabase" localSheetId="10">main!$A$1:$U$111</definedName>
    <definedName name="_FilterDatabase_0" localSheetId="4">'01-02-2013'!$A$1:$HT$31</definedName>
    <definedName name="_FilterDatabase_0" localSheetId="5">'01-03-2013'!$A$1:$HU$73</definedName>
    <definedName name="_FilterDatabase_0" localSheetId="0">BdC!$A$2:$AU$280</definedName>
    <definedName name="_FilterDatabase_0" localSheetId="12">Comparatif!$E$1:$G$356</definedName>
    <definedName name="_FilterDatabase_0" localSheetId="2">'FAS + désat ! 01-03-2013'!$A$1:$HT$1</definedName>
    <definedName name="_FilterDatabase_0" localSheetId="10">main!$A$1:$Z$414</definedName>
    <definedName name="ADSLVDSL">main!$H$18:$H$19</definedName>
    <definedName name="_xlnm.Print_Titles" localSheetId="10">main!$1:$1</definedName>
    <definedName name="liste">main!$I$10:$I$30</definedName>
    <definedName name="MyCode">#REF!</definedName>
    <definedName name="MyStatus">#REF!</definedName>
    <definedName name="Mystatus2">#REF!</definedName>
    <definedName name="MyType">#REF!</definedName>
    <definedName name="Print_Area_0" localSheetId="3">'01-01-2013'!$A$1:$K$24</definedName>
    <definedName name="Print_Area_0" localSheetId="4">'01-02-2013'!$A$1:$M$39</definedName>
    <definedName name="Print_Area_0" localSheetId="2">'FAS + désat ! 01-03-2013'!$A$1:$K$232</definedName>
    <definedName name="Print_Titles_0" localSheetId="10">main!$A$1:$A$1048378,main!#REF!</definedName>
    <definedName name="test">#REF!</definedName>
    <definedName name="YesNo">#REF!</definedName>
    <definedName name="_xlnm.Print_Area" localSheetId="3">'01-01-2013'!$A$1:$K$24</definedName>
    <definedName name="_xlnm.Print_Area" localSheetId="4">'01-02-2013'!$A$1:$M$39</definedName>
    <definedName name="_xlnm.Print_Area" localSheetId="2">'FAS + désat ! 01-03-2013'!$A$1:$K$232</definedName>
  </definedNames>
  <calcPr calcId="152511" iterateDelta="1E-4"/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2" i="1"/>
  <c r="W4" i="1" l="1"/>
  <c r="P31" i="14"/>
  <c r="O31" i="14"/>
  <c r="N31" i="14"/>
  <c r="M31" i="14"/>
  <c r="H31" i="14"/>
  <c r="P30" i="14"/>
  <c r="O30" i="14"/>
  <c r="N30" i="14"/>
  <c r="M30" i="14"/>
  <c r="H30" i="14"/>
  <c r="P29" i="14"/>
  <c r="O29" i="14"/>
  <c r="N29" i="14"/>
  <c r="M29" i="14"/>
  <c r="H29" i="14"/>
  <c r="P28" i="14"/>
  <c r="O28" i="14"/>
  <c r="N28" i="14"/>
  <c r="M28" i="14"/>
  <c r="H28" i="14"/>
  <c r="P27" i="14"/>
  <c r="O27" i="14"/>
  <c r="N27" i="14"/>
  <c r="M27" i="14"/>
  <c r="H27" i="14"/>
  <c r="P26" i="14"/>
  <c r="O26" i="14"/>
  <c r="N26" i="14"/>
  <c r="M26" i="14"/>
  <c r="H26" i="14"/>
  <c r="P25" i="14"/>
  <c r="O25" i="14"/>
  <c r="N25" i="14"/>
  <c r="M25" i="14"/>
  <c r="H25" i="14"/>
  <c r="P24" i="14"/>
  <c r="O24" i="14"/>
  <c r="N24" i="14"/>
  <c r="M24" i="14"/>
  <c r="H24" i="14"/>
  <c r="P23" i="14"/>
  <c r="O23" i="14"/>
  <c r="N23" i="14"/>
  <c r="M23" i="14"/>
  <c r="H23" i="14"/>
  <c r="P22" i="14"/>
  <c r="O22" i="14"/>
  <c r="N22" i="14"/>
  <c r="M22" i="14"/>
  <c r="H22" i="14"/>
  <c r="P21" i="14"/>
  <c r="O21" i="14"/>
  <c r="N21" i="14"/>
  <c r="M21" i="14"/>
  <c r="H21" i="14"/>
  <c r="P20" i="14"/>
  <c r="O20" i="14"/>
  <c r="N20" i="14"/>
  <c r="M20" i="14"/>
  <c r="H20" i="14"/>
  <c r="P19" i="14"/>
  <c r="O19" i="14"/>
  <c r="N19" i="14"/>
  <c r="M19" i="14"/>
  <c r="H19" i="14"/>
  <c r="P18" i="14"/>
  <c r="O18" i="14"/>
  <c r="N18" i="14"/>
  <c r="M18" i="14"/>
  <c r="H18" i="14"/>
  <c r="P17" i="14"/>
  <c r="O17" i="14"/>
  <c r="N17" i="14"/>
  <c r="M17" i="14"/>
  <c r="H17" i="14"/>
  <c r="P16" i="14"/>
  <c r="O16" i="14"/>
  <c r="N16" i="14"/>
  <c r="M16" i="14"/>
  <c r="H16" i="14"/>
  <c r="P15" i="14"/>
  <c r="O15" i="14"/>
  <c r="N15" i="14"/>
  <c r="M15" i="14"/>
  <c r="H15" i="14"/>
  <c r="P14" i="14"/>
  <c r="O14" i="14"/>
  <c r="N14" i="14"/>
  <c r="M14" i="14"/>
  <c r="H14" i="14"/>
  <c r="P13" i="14"/>
  <c r="O13" i="14"/>
  <c r="N13" i="14"/>
  <c r="M13" i="14"/>
  <c r="H13" i="14"/>
  <c r="P12" i="14"/>
  <c r="O12" i="14"/>
  <c r="N12" i="14"/>
  <c r="M12" i="14"/>
  <c r="H12" i="14"/>
  <c r="W3" i="1" l="1"/>
  <c r="W2" i="1" l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G356" i="15" l="1"/>
  <c r="G355" i="15"/>
  <c r="G354" i="15"/>
  <c r="G353" i="15"/>
  <c r="G352" i="15"/>
  <c r="G351" i="15"/>
  <c r="G350" i="15"/>
  <c r="G349" i="15"/>
  <c r="G348" i="15"/>
  <c r="G347" i="15"/>
  <c r="G346" i="15"/>
  <c r="G345" i="15"/>
  <c r="G344" i="15"/>
  <c r="G343" i="15"/>
  <c r="G342" i="15"/>
  <c r="G341" i="15"/>
  <c r="G340" i="15"/>
  <c r="G339" i="15"/>
  <c r="G338" i="15"/>
  <c r="G337" i="15"/>
  <c r="G336" i="15"/>
  <c r="G335" i="15"/>
  <c r="G334" i="15"/>
  <c r="G333" i="15"/>
  <c r="G332" i="15"/>
  <c r="G331" i="15"/>
  <c r="G330" i="15"/>
  <c r="G329" i="15"/>
  <c r="G328" i="15"/>
  <c r="G327" i="15"/>
  <c r="G326" i="15"/>
  <c r="G325" i="15"/>
  <c r="G324" i="15"/>
  <c r="G323" i="15"/>
  <c r="G322" i="15"/>
  <c r="G321" i="15"/>
  <c r="G320" i="15"/>
  <c r="G319" i="15"/>
  <c r="G318" i="15"/>
  <c r="G317" i="15"/>
  <c r="G316" i="15"/>
  <c r="G315" i="15"/>
  <c r="G314" i="15"/>
  <c r="G313" i="15"/>
  <c r="G312" i="15"/>
  <c r="G311" i="15"/>
  <c r="G310" i="15"/>
  <c r="G309" i="15"/>
  <c r="G308" i="15"/>
  <c r="G307" i="15"/>
  <c r="C307" i="15"/>
  <c r="G306" i="15"/>
  <c r="C306" i="15"/>
  <c r="G305" i="15"/>
  <c r="C305" i="15"/>
  <c r="G304" i="15"/>
  <c r="C304" i="15"/>
  <c r="G303" i="15"/>
  <c r="C303" i="15"/>
  <c r="G302" i="15"/>
  <c r="C302" i="15"/>
  <c r="G301" i="15"/>
  <c r="C301" i="15"/>
  <c r="G300" i="15"/>
  <c r="C300" i="15"/>
  <c r="G299" i="15"/>
  <c r="C299" i="15"/>
  <c r="G298" i="15"/>
  <c r="C298" i="15"/>
  <c r="G297" i="15"/>
  <c r="C297" i="15"/>
  <c r="G296" i="15"/>
  <c r="C296" i="15"/>
  <c r="G295" i="15"/>
  <c r="C295" i="15"/>
  <c r="G294" i="15"/>
  <c r="C294" i="15"/>
  <c r="G293" i="15"/>
  <c r="C293" i="15"/>
  <c r="G292" i="15"/>
  <c r="C292" i="15"/>
  <c r="G291" i="15"/>
  <c r="C291" i="15"/>
  <c r="G290" i="15"/>
  <c r="C290" i="15"/>
  <c r="G289" i="15"/>
  <c r="C289" i="15"/>
  <c r="G288" i="15"/>
  <c r="C288" i="15"/>
  <c r="G287" i="15"/>
  <c r="C287" i="15"/>
  <c r="G286" i="15"/>
  <c r="C286" i="15"/>
  <c r="G285" i="15"/>
  <c r="C285" i="15"/>
  <c r="G284" i="15"/>
  <c r="C284" i="15"/>
  <c r="G283" i="15"/>
  <c r="C283" i="15"/>
  <c r="G282" i="15"/>
  <c r="C282" i="15"/>
  <c r="G281" i="15"/>
  <c r="C281" i="15"/>
  <c r="G280" i="15"/>
  <c r="C280" i="15"/>
  <c r="G279" i="15"/>
  <c r="C279" i="15"/>
  <c r="G278" i="15"/>
  <c r="C278" i="15"/>
  <c r="G277" i="15"/>
  <c r="C277" i="15"/>
  <c r="G276" i="15"/>
  <c r="C276" i="15"/>
  <c r="G275" i="15"/>
  <c r="C275" i="15"/>
  <c r="G274" i="15"/>
  <c r="C274" i="15"/>
  <c r="G273" i="15"/>
  <c r="C273" i="15"/>
  <c r="G272" i="15"/>
  <c r="C272" i="15"/>
  <c r="G271" i="15"/>
  <c r="C271" i="15"/>
  <c r="G270" i="15"/>
  <c r="C270" i="15"/>
  <c r="G269" i="15"/>
  <c r="C269" i="15"/>
  <c r="G268" i="15"/>
  <c r="C268" i="15"/>
  <c r="G267" i="15"/>
  <c r="C267" i="15"/>
  <c r="G266" i="15"/>
  <c r="C266" i="15"/>
  <c r="G265" i="15"/>
  <c r="C265" i="15"/>
  <c r="G264" i="15"/>
  <c r="C264" i="15"/>
  <c r="G263" i="15"/>
  <c r="C263" i="15"/>
  <c r="G262" i="15"/>
  <c r="C262" i="15"/>
  <c r="G261" i="15"/>
  <c r="C261" i="15"/>
  <c r="G260" i="15"/>
  <c r="C260" i="15"/>
  <c r="G259" i="15"/>
  <c r="C259" i="15"/>
  <c r="G258" i="15"/>
  <c r="C258" i="15"/>
  <c r="G257" i="15"/>
  <c r="C257" i="15"/>
  <c r="G256" i="15"/>
  <c r="C256" i="15"/>
  <c r="G255" i="15"/>
  <c r="C255" i="15"/>
  <c r="G254" i="15"/>
  <c r="C254" i="15"/>
  <c r="G253" i="15"/>
  <c r="C253" i="15"/>
  <c r="G252" i="15"/>
  <c r="C252" i="15"/>
  <c r="G251" i="15"/>
  <c r="C251" i="15"/>
  <c r="G250" i="15"/>
  <c r="C250" i="15"/>
  <c r="G249" i="15"/>
  <c r="C249" i="15"/>
  <c r="G248" i="15"/>
  <c r="C248" i="15"/>
  <c r="G247" i="15"/>
  <c r="C247" i="15"/>
  <c r="G246" i="15"/>
  <c r="C246" i="15"/>
  <c r="G245" i="15"/>
  <c r="C245" i="15"/>
  <c r="G244" i="15"/>
  <c r="C244" i="15"/>
  <c r="G243" i="15"/>
  <c r="C243" i="15"/>
  <c r="G242" i="15"/>
  <c r="C242" i="15"/>
  <c r="G241" i="15"/>
  <c r="C241" i="15"/>
  <c r="G240" i="15"/>
  <c r="C240" i="15"/>
  <c r="G239" i="15"/>
  <c r="C239" i="15"/>
  <c r="G238" i="15"/>
  <c r="C238" i="15"/>
  <c r="G237" i="15"/>
  <c r="C237" i="15"/>
  <c r="G236" i="15"/>
  <c r="C236" i="15"/>
  <c r="G235" i="15"/>
  <c r="C235" i="15"/>
  <c r="G234" i="15"/>
  <c r="C234" i="15"/>
  <c r="G233" i="15"/>
  <c r="C233" i="15"/>
  <c r="G232" i="15"/>
  <c r="C232" i="15"/>
  <c r="G231" i="15"/>
  <c r="C231" i="15"/>
  <c r="G230" i="15"/>
  <c r="C230" i="15"/>
  <c r="G229" i="15"/>
  <c r="C229" i="15"/>
  <c r="G228" i="15"/>
  <c r="C228" i="15"/>
  <c r="G227" i="15"/>
  <c r="C227" i="15"/>
  <c r="G226" i="15"/>
  <c r="C226" i="15"/>
  <c r="G225" i="15"/>
  <c r="C225" i="15"/>
  <c r="G224" i="15"/>
  <c r="C224" i="15"/>
  <c r="G223" i="15"/>
  <c r="C223" i="15"/>
  <c r="G222" i="15"/>
  <c r="C222" i="15"/>
  <c r="G221" i="15"/>
  <c r="C221" i="15"/>
  <c r="G220" i="15"/>
  <c r="C220" i="15"/>
  <c r="G219" i="15"/>
  <c r="C219" i="15"/>
  <c r="G218" i="15"/>
  <c r="C218" i="15"/>
  <c r="G217" i="15"/>
  <c r="C217" i="15"/>
  <c r="G216" i="15"/>
  <c r="C216" i="15"/>
  <c r="G215" i="15"/>
  <c r="C215" i="15"/>
  <c r="G214" i="15"/>
  <c r="C214" i="15"/>
  <c r="G213" i="15"/>
  <c r="C213" i="15"/>
  <c r="G212" i="15"/>
  <c r="C212" i="15"/>
  <c r="G211" i="15"/>
  <c r="C211" i="15"/>
  <c r="G210" i="15"/>
  <c r="C210" i="15"/>
  <c r="G209" i="15"/>
  <c r="C209" i="15"/>
  <c r="G208" i="15"/>
  <c r="C208" i="15"/>
  <c r="G207" i="15"/>
  <c r="C207" i="15"/>
  <c r="G206" i="15"/>
  <c r="C206" i="15"/>
  <c r="G205" i="15"/>
  <c r="C205" i="15"/>
  <c r="G204" i="15"/>
  <c r="C204" i="15"/>
  <c r="G203" i="15"/>
  <c r="C203" i="15"/>
  <c r="G202" i="15"/>
  <c r="C202" i="15"/>
  <c r="G201" i="15"/>
  <c r="C201" i="15"/>
  <c r="G200" i="15"/>
  <c r="C200" i="15"/>
  <c r="G199" i="15"/>
  <c r="C199" i="15"/>
  <c r="G198" i="15"/>
  <c r="C198" i="15"/>
  <c r="G197" i="15"/>
  <c r="C197" i="15"/>
  <c r="G196" i="15"/>
  <c r="C196" i="15"/>
  <c r="G195" i="15"/>
  <c r="C195" i="15"/>
  <c r="G194" i="15"/>
  <c r="C194" i="15"/>
  <c r="G193" i="15"/>
  <c r="C193" i="15"/>
  <c r="G192" i="15"/>
  <c r="C192" i="15"/>
  <c r="G191" i="15"/>
  <c r="C191" i="15"/>
  <c r="G190" i="15"/>
  <c r="C190" i="15"/>
  <c r="G189" i="15"/>
  <c r="C189" i="15"/>
  <c r="G188" i="15"/>
  <c r="C188" i="15"/>
  <c r="G187" i="15"/>
  <c r="C187" i="15"/>
  <c r="G186" i="15"/>
  <c r="C186" i="15"/>
  <c r="G185" i="15"/>
  <c r="C185" i="15"/>
  <c r="G184" i="15"/>
  <c r="C184" i="15"/>
  <c r="G183" i="15"/>
  <c r="C183" i="15"/>
  <c r="G182" i="15"/>
  <c r="C182" i="15"/>
  <c r="G181" i="15"/>
  <c r="C181" i="15"/>
  <c r="G180" i="15"/>
  <c r="C180" i="15"/>
  <c r="G179" i="15"/>
  <c r="C179" i="15"/>
  <c r="G178" i="15"/>
  <c r="C178" i="15"/>
  <c r="G177" i="15"/>
  <c r="C177" i="15"/>
  <c r="G176" i="15"/>
  <c r="C176" i="15"/>
  <c r="G175" i="15"/>
  <c r="C175" i="15"/>
  <c r="G174" i="15"/>
  <c r="C174" i="15"/>
  <c r="G173" i="15"/>
  <c r="C173" i="15"/>
  <c r="G172" i="15"/>
  <c r="C172" i="15"/>
  <c r="G171" i="15"/>
  <c r="C171" i="15"/>
  <c r="G170" i="15"/>
  <c r="C170" i="15"/>
  <c r="G169" i="15"/>
  <c r="C169" i="15"/>
  <c r="G168" i="15"/>
  <c r="C168" i="15"/>
  <c r="G167" i="15"/>
  <c r="C167" i="15"/>
  <c r="G166" i="15"/>
  <c r="C166" i="15"/>
  <c r="G165" i="15"/>
  <c r="C165" i="15"/>
  <c r="G164" i="15"/>
  <c r="C164" i="15"/>
  <c r="G163" i="15"/>
  <c r="C163" i="15"/>
  <c r="G162" i="15"/>
  <c r="C162" i="15"/>
  <c r="G161" i="15"/>
  <c r="C161" i="15"/>
  <c r="G160" i="15"/>
  <c r="C160" i="15"/>
  <c r="G159" i="15"/>
  <c r="C159" i="15"/>
  <c r="G158" i="15"/>
  <c r="C158" i="15"/>
  <c r="G157" i="15"/>
  <c r="C157" i="15"/>
  <c r="G156" i="15"/>
  <c r="C156" i="15"/>
  <c r="G155" i="15"/>
  <c r="C155" i="15"/>
  <c r="G154" i="15"/>
  <c r="C154" i="15"/>
  <c r="G153" i="15"/>
  <c r="C153" i="15"/>
  <c r="G152" i="15"/>
  <c r="C152" i="15"/>
  <c r="G151" i="15"/>
  <c r="C151" i="15"/>
  <c r="G150" i="15"/>
  <c r="C150" i="15"/>
  <c r="G149" i="15"/>
  <c r="C149" i="15"/>
  <c r="G148" i="15"/>
  <c r="C148" i="15"/>
  <c r="G147" i="15"/>
  <c r="C147" i="15"/>
  <c r="G146" i="15"/>
  <c r="C146" i="15"/>
  <c r="G145" i="15"/>
  <c r="C145" i="15"/>
  <c r="G144" i="15"/>
  <c r="C144" i="15"/>
  <c r="G143" i="15"/>
  <c r="C143" i="15"/>
  <c r="G142" i="15"/>
  <c r="C142" i="15"/>
  <c r="G141" i="15"/>
  <c r="C141" i="15"/>
  <c r="G140" i="15"/>
  <c r="C140" i="15"/>
  <c r="G139" i="15"/>
  <c r="C139" i="15"/>
  <c r="G138" i="15"/>
  <c r="C138" i="15"/>
  <c r="G137" i="15"/>
  <c r="C137" i="15"/>
  <c r="G136" i="15"/>
  <c r="C136" i="15"/>
  <c r="G135" i="15"/>
  <c r="C135" i="15"/>
  <c r="G134" i="15"/>
  <c r="C134" i="15"/>
  <c r="G133" i="15"/>
  <c r="C133" i="15"/>
  <c r="G132" i="15"/>
  <c r="C132" i="15"/>
  <c r="G131" i="15"/>
  <c r="C131" i="15"/>
  <c r="G130" i="15"/>
  <c r="C130" i="15"/>
  <c r="G129" i="15"/>
  <c r="C129" i="15"/>
  <c r="G128" i="15"/>
  <c r="C128" i="15"/>
  <c r="G127" i="15"/>
  <c r="C127" i="15"/>
  <c r="G126" i="15"/>
  <c r="C126" i="15"/>
  <c r="G125" i="15"/>
  <c r="C125" i="15"/>
  <c r="G124" i="15"/>
  <c r="C124" i="15"/>
  <c r="G123" i="15"/>
  <c r="C123" i="15"/>
  <c r="G122" i="15"/>
  <c r="C122" i="15"/>
  <c r="G121" i="15"/>
  <c r="C121" i="15"/>
  <c r="G120" i="15"/>
  <c r="C120" i="15"/>
  <c r="G119" i="15"/>
  <c r="C119" i="15"/>
  <c r="G118" i="15"/>
  <c r="C118" i="15"/>
  <c r="G117" i="15"/>
  <c r="C117" i="15"/>
  <c r="G116" i="15"/>
  <c r="C116" i="15"/>
  <c r="G115" i="15"/>
  <c r="C115" i="15"/>
  <c r="G114" i="15"/>
  <c r="C114" i="15"/>
  <c r="G113" i="15"/>
  <c r="C113" i="15"/>
  <c r="G112" i="15"/>
  <c r="C112" i="15"/>
  <c r="G111" i="15"/>
  <c r="C111" i="15"/>
  <c r="G110" i="15"/>
  <c r="C110" i="15"/>
  <c r="G109" i="15"/>
  <c r="C109" i="15"/>
  <c r="G108" i="15"/>
  <c r="C108" i="15"/>
  <c r="G107" i="15"/>
  <c r="C107" i="15"/>
  <c r="G106" i="15"/>
  <c r="C106" i="15"/>
  <c r="G105" i="15"/>
  <c r="C105" i="15"/>
  <c r="G104" i="15"/>
  <c r="C104" i="15"/>
  <c r="G103" i="15"/>
  <c r="C103" i="15"/>
  <c r="G102" i="15"/>
  <c r="C102" i="15"/>
  <c r="G101" i="15"/>
  <c r="C101" i="15"/>
  <c r="G100" i="15"/>
  <c r="C100" i="15"/>
  <c r="G99" i="15"/>
  <c r="C99" i="15"/>
  <c r="G98" i="15"/>
  <c r="C98" i="15"/>
  <c r="G97" i="15"/>
  <c r="C97" i="15"/>
  <c r="G96" i="15"/>
  <c r="C96" i="15"/>
  <c r="G95" i="15"/>
  <c r="C95" i="15"/>
  <c r="G94" i="15"/>
  <c r="C94" i="15"/>
  <c r="G93" i="15"/>
  <c r="C93" i="15"/>
  <c r="G92" i="15"/>
  <c r="C92" i="15"/>
  <c r="G91" i="15"/>
  <c r="C91" i="15"/>
  <c r="G90" i="15"/>
  <c r="C90" i="15"/>
  <c r="G89" i="15"/>
  <c r="C89" i="15"/>
  <c r="G88" i="15"/>
  <c r="C88" i="15"/>
  <c r="G87" i="15"/>
  <c r="C87" i="15"/>
  <c r="G86" i="15"/>
  <c r="C86" i="15"/>
  <c r="G85" i="15"/>
  <c r="C85" i="15"/>
  <c r="G84" i="15"/>
  <c r="C84" i="15"/>
  <c r="G83" i="15"/>
  <c r="C83" i="15"/>
  <c r="G82" i="15"/>
  <c r="C82" i="15"/>
  <c r="G81" i="15"/>
  <c r="C81" i="15"/>
  <c r="G80" i="15"/>
  <c r="C80" i="15"/>
  <c r="G79" i="15"/>
  <c r="C79" i="15"/>
  <c r="G78" i="15"/>
  <c r="C78" i="15"/>
  <c r="G77" i="15"/>
  <c r="C77" i="15"/>
  <c r="G76" i="15"/>
  <c r="C76" i="15"/>
  <c r="G75" i="15"/>
  <c r="C75" i="15"/>
  <c r="G74" i="15"/>
  <c r="C74" i="15"/>
  <c r="G73" i="15"/>
  <c r="C73" i="15"/>
  <c r="G72" i="15"/>
  <c r="C72" i="15"/>
  <c r="G71" i="15"/>
  <c r="C71" i="15"/>
  <c r="G70" i="15"/>
  <c r="C70" i="15"/>
  <c r="G69" i="15"/>
  <c r="C69" i="15"/>
  <c r="G68" i="15"/>
  <c r="C68" i="15"/>
  <c r="G67" i="15"/>
  <c r="C67" i="15"/>
  <c r="G66" i="15"/>
  <c r="C66" i="15"/>
  <c r="G65" i="15"/>
  <c r="C65" i="15"/>
  <c r="G64" i="15"/>
  <c r="C64" i="15"/>
  <c r="G63" i="15"/>
  <c r="C63" i="15"/>
  <c r="G62" i="15"/>
  <c r="C62" i="15"/>
  <c r="G61" i="15"/>
  <c r="C61" i="15"/>
  <c r="G60" i="15"/>
  <c r="C60" i="15"/>
  <c r="G59" i="15"/>
  <c r="C59" i="15"/>
  <c r="G58" i="15"/>
  <c r="C58" i="15"/>
  <c r="G57" i="15"/>
  <c r="C57" i="15"/>
  <c r="G56" i="15"/>
  <c r="C56" i="15"/>
  <c r="G55" i="15"/>
  <c r="C55" i="15"/>
  <c r="G54" i="15"/>
  <c r="C54" i="15"/>
  <c r="G53" i="15"/>
  <c r="C53" i="15"/>
  <c r="G52" i="15"/>
  <c r="C52" i="15"/>
  <c r="G51" i="15"/>
  <c r="C51" i="15"/>
  <c r="G50" i="15"/>
  <c r="C50" i="15"/>
  <c r="G49" i="15"/>
  <c r="C49" i="15"/>
  <c r="G48" i="15"/>
  <c r="C48" i="15"/>
  <c r="G47" i="15"/>
  <c r="C47" i="15"/>
  <c r="G46" i="15"/>
  <c r="C46" i="15"/>
  <c r="G45" i="15"/>
  <c r="C45" i="15"/>
  <c r="G44" i="15"/>
  <c r="C44" i="15"/>
  <c r="G43" i="15"/>
  <c r="C43" i="15"/>
  <c r="G42" i="15"/>
  <c r="C42" i="15"/>
  <c r="G41" i="15"/>
  <c r="C41" i="15"/>
  <c r="G40" i="15"/>
  <c r="C40" i="15"/>
  <c r="G39" i="15"/>
  <c r="C39" i="15"/>
  <c r="G38" i="15"/>
  <c r="C38" i="15"/>
  <c r="G37" i="15"/>
  <c r="C37" i="15"/>
  <c r="G36" i="15"/>
  <c r="C36" i="15"/>
  <c r="G35" i="15"/>
  <c r="C35" i="15"/>
  <c r="G34" i="15"/>
  <c r="C34" i="15"/>
  <c r="G33" i="15"/>
  <c r="C33" i="15"/>
  <c r="G32" i="15"/>
  <c r="C32" i="15"/>
  <c r="G31" i="15"/>
  <c r="C31" i="15"/>
  <c r="G30" i="15"/>
  <c r="C30" i="15"/>
  <c r="G29" i="15"/>
  <c r="C29" i="15"/>
  <c r="G28" i="15"/>
  <c r="C28" i="15"/>
  <c r="G27" i="15"/>
  <c r="C27" i="15"/>
  <c r="G26" i="15"/>
  <c r="C26" i="15"/>
  <c r="G25" i="15"/>
  <c r="C25" i="15"/>
  <c r="G24" i="15"/>
  <c r="C24" i="15"/>
  <c r="G23" i="15"/>
  <c r="C23" i="15"/>
  <c r="G22" i="15"/>
  <c r="C22" i="15"/>
  <c r="G21" i="15"/>
  <c r="C21" i="15"/>
  <c r="G20" i="15"/>
  <c r="C20" i="15"/>
  <c r="G19" i="15"/>
  <c r="C19" i="15"/>
  <c r="G18" i="15"/>
  <c r="C18" i="15"/>
  <c r="G17" i="15"/>
  <c r="C17" i="15"/>
  <c r="G16" i="15"/>
  <c r="C16" i="15"/>
  <c r="G15" i="15"/>
  <c r="C15" i="15"/>
  <c r="G14" i="15"/>
  <c r="C14" i="15"/>
  <c r="G13" i="15"/>
  <c r="C13" i="15"/>
  <c r="G12" i="15"/>
  <c r="C12" i="15"/>
  <c r="G11" i="15"/>
  <c r="C11" i="15"/>
  <c r="G10" i="15"/>
  <c r="C10" i="15"/>
  <c r="G9" i="15"/>
  <c r="C9" i="15"/>
  <c r="G8" i="15"/>
  <c r="C8" i="15"/>
  <c r="G7" i="15"/>
  <c r="C7" i="15"/>
  <c r="G6" i="15"/>
  <c r="C6" i="15"/>
  <c r="G5" i="15"/>
  <c r="C5" i="15"/>
  <c r="G4" i="15"/>
  <c r="C4" i="15"/>
  <c r="G3" i="15"/>
  <c r="C3" i="15"/>
  <c r="C309" i="15" s="1"/>
  <c r="G2" i="15"/>
  <c r="G358" i="15" s="1"/>
  <c r="C2" i="15"/>
  <c r="Q68" i="12"/>
  <c r="Q67" i="12"/>
  <c r="E67" i="12"/>
  <c r="C67" i="12"/>
  <c r="B67" i="12"/>
  <c r="Q66" i="12"/>
  <c r="E66" i="12"/>
  <c r="C66" i="12"/>
  <c r="B66" i="12"/>
  <c r="Q65" i="12"/>
  <c r="E65" i="12"/>
  <c r="C65" i="12"/>
  <c r="B65" i="12"/>
  <c r="Q64" i="12"/>
  <c r="E64" i="12"/>
  <c r="C64" i="12"/>
  <c r="B64" i="12"/>
  <c r="S63" i="12"/>
  <c r="Q63" i="12"/>
  <c r="T62" i="12"/>
  <c r="Q62" i="12"/>
  <c r="Q61" i="12"/>
  <c r="T61" i="12" s="1"/>
  <c r="T60" i="12"/>
  <c r="Q60" i="12"/>
  <c r="Q59" i="12"/>
  <c r="T59" i="12" s="1"/>
  <c r="Q58" i="12"/>
  <c r="T58" i="12" s="1"/>
  <c r="Q57" i="12"/>
  <c r="T57" i="12" s="1"/>
  <c r="T56" i="12"/>
  <c r="Q56" i="12"/>
  <c r="Q55" i="12"/>
  <c r="T55" i="12" s="1"/>
  <c r="T54" i="12"/>
  <c r="Q54" i="12"/>
  <c r="Q53" i="12"/>
  <c r="T53" i="12" s="1"/>
  <c r="T52" i="12"/>
  <c r="Q52" i="12"/>
  <c r="Q51" i="12"/>
  <c r="T51" i="12" s="1"/>
  <c r="Q50" i="12"/>
  <c r="T50" i="12" s="1"/>
  <c r="Q49" i="12"/>
  <c r="T49" i="12" s="1"/>
  <c r="T48" i="12"/>
  <c r="Q48" i="12"/>
  <c r="Q47" i="12"/>
  <c r="T47" i="12" s="1"/>
  <c r="T46" i="12"/>
  <c r="Q46" i="12"/>
  <c r="Q45" i="12"/>
  <c r="T45" i="12" s="1"/>
  <c r="T44" i="12"/>
  <c r="Q44" i="12"/>
  <c r="Q43" i="12"/>
  <c r="T43" i="12" s="1"/>
  <c r="Q42" i="12"/>
  <c r="T42" i="12" s="1"/>
  <c r="Q41" i="12"/>
  <c r="T41" i="12" s="1"/>
  <c r="T40" i="12"/>
  <c r="Q40" i="12"/>
  <c r="Q39" i="12"/>
  <c r="T39" i="12" s="1"/>
  <c r="T38" i="12"/>
  <c r="Q38" i="12"/>
  <c r="Q37" i="12"/>
  <c r="T37" i="12" s="1"/>
  <c r="Q36" i="12"/>
  <c r="T36" i="12" s="1"/>
  <c r="Q35" i="12"/>
  <c r="T35" i="12" s="1"/>
  <c r="Q34" i="12"/>
  <c r="T34" i="12" s="1"/>
  <c r="Q33" i="12"/>
  <c r="T33" i="12" s="1"/>
  <c r="T32" i="12"/>
  <c r="Q32" i="12"/>
  <c r="Q31" i="12"/>
  <c r="T31" i="12" s="1"/>
  <c r="T30" i="12"/>
  <c r="Q30" i="12"/>
  <c r="Q29" i="12"/>
  <c r="T29" i="12" s="1"/>
  <c r="T28" i="12"/>
  <c r="Q28" i="12"/>
  <c r="Q27" i="12"/>
  <c r="T27" i="12" s="1"/>
  <c r="Q26" i="12"/>
  <c r="T26" i="12" s="1"/>
  <c r="Q25" i="12"/>
  <c r="T25" i="12" s="1"/>
  <c r="T24" i="12"/>
  <c r="Q24" i="12"/>
  <c r="Q23" i="12"/>
  <c r="T23" i="12" s="1"/>
  <c r="T22" i="12"/>
  <c r="Q22" i="12"/>
  <c r="Q21" i="12"/>
  <c r="T21" i="12" s="1"/>
  <c r="Q20" i="12"/>
  <c r="T20" i="12" s="1"/>
  <c r="Q19" i="12"/>
  <c r="T19" i="12" s="1"/>
  <c r="Q18" i="12"/>
  <c r="T18" i="12" s="1"/>
  <c r="Q17" i="12"/>
  <c r="T17" i="12" s="1"/>
  <c r="T16" i="12"/>
  <c r="Q16" i="12"/>
  <c r="Q15" i="12"/>
  <c r="T15" i="12" s="1"/>
  <c r="T14" i="12"/>
  <c r="Q14" i="12"/>
  <c r="Q13" i="12"/>
  <c r="T13" i="12" s="1"/>
  <c r="Q12" i="12"/>
  <c r="T12" i="12" s="1"/>
  <c r="Q11" i="12"/>
  <c r="T11" i="12" s="1"/>
  <c r="Q10" i="12"/>
  <c r="T10" i="12" s="1"/>
  <c r="Q9" i="12"/>
  <c r="T9" i="12" s="1"/>
  <c r="T8" i="12"/>
  <c r="Q8" i="12"/>
  <c r="Q7" i="12"/>
  <c r="T7" i="12" s="1"/>
  <c r="T6" i="12"/>
  <c r="Q6" i="12"/>
  <c r="Q5" i="12"/>
  <c r="T5" i="12" s="1"/>
  <c r="Q4" i="12"/>
  <c r="T4" i="12" s="1"/>
  <c r="Q3" i="12"/>
  <c r="Q2" i="12"/>
  <c r="T2" i="12" s="1"/>
  <c r="F8" i="11"/>
  <c r="F9" i="11" s="1"/>
  <c r="K83" i="10"/>
  <c r="K84" i="10" s="1"/>
  <c r="H83" i="10"/>
  <c r="H84" i="10" s="1"/>
  <c r="G83" i="10"/>
  <c r="G84" i="10" s="1"/>
  <c r="G85" i="10" s="1"/>
  <c r="F83" i="10"/>
  <c r="F84" i="10" s="1"/>
  <c r="F85" i="10" s="1"/>
  <c r="F87" i="10" s="1"/>
  <c r="K72" i="9"/>
  <c r="K73" i="9" s="1"/>
  <c r="H72" i="9"/>
  <c r="H73" i="9" s="1"/>
  <c r="G72" i="9"/>
  <c r="G73" i="9" s="1"/>
  <c r="G74" i="9" s="1"/>
  <c r="F72" i="9"/>
  <c r="F73" i="9" s="1"/>
  <c r="F74" i="9" s="1"/>
  <c r="F76" i="9" s="1"/>
  <c r="K72" i="8"/>
  <c r="K73" i="8" s="1"/>
  <c r="H72" i="8"/>
  <c r="G72" i="8"/>
  <c r="G73" i="8" s="1"/>
  <c r="F72" i="8"/>
  <c r="F73" i="8" s="1"/>
  <c r="F75" i="8" s="1"/>
  <c r="M71" i="8"/>
  <c r="L71" i="8"/>
  <c r="M70" i="8"/>
  <c r="L70" i="8"/>
  <c r="M69" i="8"/>
  <c r="L69" i="8"/>
  <c r="M68" i="8"/>
  <c r="L68" i="8"/>
  <c r="M67" i="8"/>
  <c r="L67" i="8"/>
  <c r="M66" i="8"/>
  <c r="L66" i="8"/>
  <c r="M65" i="8"/>
  <c r="L65" i="8"/>
  <c r="M64" i="8"/>
  <c r="L64" i="8"/>
  <c r="M63" i="8"/>
  <c r="L63" i="8"/>
  <c r="M62" i="8"/>
  <c r="L62" i="8"/>
  <c r="M61" i="8"/>
  <c r="L61" i="8"/>
  <c r="M60" i="8"/>
  <c r="L60" i="8"/>
  <c r="M59" i="8"/>
  <c r="L59" i="8"/>
  <c r="M58" i="8"/>
  <c r="L58" i="8"/>
  <c r="M57" i="8"/>
  <c r="L57" i="8"/>
  <c r="M56" i="8"/>
  <c r="L56" i="8"/>
  <c r="M55" i="8"/>
  <c r="L55" i="8"/>
  <c r="M54" i="8"/>
  <c r="L54" i="8"/>
  <c r="M53" i="8"/>
  <c r="L53" i="8"/>
  <c r="M52" i="8"/>
  <c r="L52" i="8"/>
  <c r="M51" i="8"/>
  <c r="L51" i="8"/>
  <c r="M50" i="8"/>
  <c r="L50" i="8"/>
  <c r="M49" i="8"/>
  <c r="L49" i="8"/>
  <c r="M48" i="8"/>
  <c r="L48" i="8"/>
  <c r="M47" i="8"/>
  <c r="L47" i="8"/>
  <c r="M46" i="8"/>
  <c r="L46" i="8"/>
  <c r="M45" i="8"/>
  <c r="L45" i="8"/>
  <c r="M44" i="8"/>
  <c r="L44" i="8"/>
  <c r="M43" i="8"/>
  <c r="L43" i="8"/>
  <c r="M42" i="8"/>
  <c r="L42" i="8"/>
  <c r="M41" i="8"/>
  <c r="L41" i="8"/>
  <c r="M40" i="8"/>
  <c r="L40" i="8"/>
  <c r="M39" i="8"/>
  <c r="L39" i="8"/>
  <c r="M38" i="8"/>
  <c r="L38" i="8"/>
  <c r="M37" i="8"/>
  <c r="L37" i="8"/>
  <c r="M36" i="8"/>
  <c r="L36" i="8"/>
  <c r="M35" i="8"/>
  <c r="L35" i="8"/>
  <c r="M34" i="8"/>
  <c r="L34" i="8"/>
  <c r="M33" i="8"/>
  <c r="L33" i="8"/>
  <c r="M32" i="8"/>
  <c r="L32" i="8"/>
  <c r="M31" i="8"/>
  <c r="L31" i="8"/>
  <c r="M30" i="8"/>
  <c r="L30" i="8"/>
  <c r="M29" i="8"/>
  <c r="L29" i="8"/>
  <c r="M28" i="8"/>
  <c r="L28" i="8"/>
  <c r="M27" i="8"/>
  <c r="L27" i="8"/>
  <c r="M26" i="8"/>
  <c r="L26" i="8"/>
  <c r="M25" i="8"/>
  <c r="L25" i="8"/>
  <c r="M24" i="8"/>
  <c r="L24" i="8"/>
  <c r="M23" i="8"/>
  <c r="L23" i="8"/>
  <c r="M22" i="8"/>
  <c r="L22" i="8"/>
  <c r="M21" i="8"/>
  <c r="L21" i="8"/>
  <c r="M20" i="8"/>
  <c r="L20" i="8"/>
  <c r="M19" i="8"/>
  <c r="L19" i="8"/>
  <c r="M18" i="8"/>
  <c r="L18" i="8"/>
  <c r="M17" i="8"/>
  <c r="L17" i="8"/>
  <c r="M16" i="8"/>
  <c r="L16" i="8"/>
  <c r="M15" i="8"/>
  <c r="L15" i="8"/>
  <c r="M14" i="8"/>
  <c r="L14" i="8"/>
  <c r="M13" i="8"/>
  <c r="L13" i="8"/>
  <c r="M12" i="8"/>
  <c r="L12" i="8"/>
  <c r="M11" i="8"/>
  <c r="L11" i="8"/>
  <c r="M10" i="8"/>
  <c r="L10" i="8"/>
  <c r="M9" i="8"/>
  <c r="L9" i="8"/>
  <c r="M8" i="8"/>
  <c r="L8" i="8"/>
  <c r="M7" i="8"/>
  <c r="L7" i="8"/>
  <c r="M6" i="8"/>
  <c r="L6" i="8"/>
  <c r="M5" i="8"/>
  <c r="L5" i="8"/>
  <c r="M4" i="8"/>
  <c r="L4" i="8"/>
  <c r="M3" i="8"/>
  <c r="L3" i="8"/>
  <c r="M2" i="8"/>
  <c r="L2" i="8"/>
  <c r="H30" i="7"/>
  <c r="G30" i="7"/>
  <c r="G31" i="7" s="1"/>
  <c r="F30" i="7"/>
  <c r="F31" i="7" s="1"/>
  <c r="M29" i="7"/>
  <c r="L29" i="7"/>
  <c r="M28" i="7"/>
  <c r="L28" i="7"/>
  <c r="M27" i="7"/>
  <c r="L27" i="7"/>
  <c r="M26" i="7"/>
  <c r="L26" i="7"/>
  <c r="M25" i="7"/>
  <c r="L25" i="7"/>
  <c r="M24" i="7"/>
  <c r="L24" i="7"/>
  <c r="M23" i="7"/>
  <c r="L23" i="7"/>
  <c r="M22" i="7"/>
  <c r="L22" i="7"/>
  <c r="M21" i="7"/>
  <c r="L21" i="7"/>
  <c r="M20" i="7"/>
  <c r="L20" i="7"/>
  <c r="M19" i="7"/>
  <c r="L19" i="7"/>
  <c r="M18" i="7"/>
  <c r="L18" i="7"/>
  <c r="M17" i="7"/>
  <c r="L17" i="7"/>
  <c r="M16" i="7"/>
  <c r="L16" i="7"/>
  <c r="M15" i="7"/>
  <c r="L15" i="7"/>
  <c r="M14" i="7"/>
  <c r="L14" i="7"/>
  <c r="M13" i="7"/>
  <c r="L13" i="7"/>
  <c r="M12" i="7"/>
  <c r="L12" i="7"/>
  <c r="M11" i="7"/>
  <c r="L11" i="7"/>
  <c r="M10" i="7"/>
  <c r="L10" i="7"/>
  <c r="M9" i="7"/>
  <c r="L9" i="7"/>
  <c r="M8" i="7"/>
  <c r="L8" i="7"/>
  <c r="M7" i="7"/>
  <c r="L7" i="7"/>
  <c r="M6" i="7"/>
  <c r="L6" i="7"/>
  <c r="M5" i="7"/>
  <c r="L5" i="7"/>
  <c r="M4" i="7"/>
  <c r="L4" i="7"/>
  <c r="M3" i="7"/>
  <c r="L3" i="7"/>
  <c r="M2" i="7"/>
  <c r="L2" i="7"/>
  <c r="F23" i="6"/>
  <c r="F24" i="6" s="1"/>
  <c r="K230" i="4"/>
  <c r="K232" i="4" s="1"/>
  <c r="H230" i="4"/>
  <c r="H232" i="4" s="1"/>
  <c r="AN297" i="2"/>
  <c r="AM297" i="2"/>
  <c r="AL297" i="2"/>
  <c r="L297" i="2"/>
  <c r="K297" i="2" s="1"/>
  <c r="M293" i="2"/>
  <c r="Z292" i="2"/>
  <c r="X292" i="2"/>
  <c r="W292" i="2"/>
  <c r="Z291" i="2"/>
  <c r="X291" i="2"/>
  <c r="W291" i="2"/>
  <c r="Z290" i="2"/>
  <c r="X290" i="2"/>
  <c r="W290" i="2"/>
  <c r="Z289" i="2"/>
  <c r="X289" i="2"/>
  <c r="W289" i="2"/>
  <c r="O280" i="2"/>
  <c r="Z280" i="2" s="1"/>
  <c r="AD279" i="2"/>
  <c r="AA279" i="2" s="1"/>
  <c r="Y279" i="2"/>
  <c r="AD278" i="2"/>
  <c r="AA278" i="2"/>
  <c r="Z278" i="2"/>
  <c r="Y278" i="2"/>
  <c r="X278" i="2"/>
  <c r="W278" i="2"/>
  <c r="E278" i="2"/>
  <c r="B278" i="2"/>
  <c r="AD277" i="2"/>
  <c r="AA277" i="2"/>
  <c r="Z277" i="2"/>
  <c r="Y277" i="2"/>
  <c r="X277" i="2"/>
  <c r="W277" i="2"/>
  <c r="E277" i="2"/>
  <c r="B277" i="2"/>
  <c r="AA276" i="2"/>
  <c r="Z276" i="2"/>
  <c r="Y276" i="2"/>
  <c r="X276" i="2"/>
  <c r="W276" i="2"/>
  <c r="K276" i="2"/>
  <c r="F276" i="2"/>
  <c r="E276" i="2"/>
  <c r="B276" i="2"/>
  <c r="AA275" i="2"/>
  <c r="Z275" i="2"/>
  <c r="Y275" i="2"/>
  <c r="X275" i="2"/>
  <c r="W275" i="2"/>
  <c r="K275" i="2"/>
  <c r="F275" i="2"/>
  <c r="E275" i="2"/>
  <c r="B275" i="2"/>
  <c r="AA274" i="2"/>
  <c r="Z274" i="2"/>
  <c r="Y274" i="2"/>
  <c r="X274" i="2"/>
  <c r="W274" i="2"/>
  <c r="K274" i="2"/>
  <c r="F274" i="2"/>
  <c r="E274" i="2"/>
  <c r="B274" i="2"/>
  <c r="AA273" i="2"/>
  <c r="Z273" i="2"/>
  <c r="Y273" i="2"/>
  <c r="X273" i="2"/>
  <c r="W273" i="2"/>
  <c r="K273" i="2"/>
  <c r="F273" i="2"/>
  <c r="E273" i="2"/>
  <c r="C273" i="2"/>
  <c r="B273" i="2"/>
  <c r="AG272" i="2"/>
  <c r="AA272" i="2"/>
  <c r="Y272" i="2"/>
  <c r="K272" i="2"/>
  <c r="F272" i="2"/>
  <c r="E272" i="2"/>
  <c r="C272" i="2"/>
  <c r="B272" i="2"/>
  <c r="AA271" i="2"/>
  <c r="Z271" i="2"/>
  <c r="Y271" i="2"/>
  <c r="X271" i="2"/>
  <c r="W271" i="2"/>
  <c r="K271" i="2"/>
  <c r="F271" i="2"/>
  <c r="E271" i="2"/>
  <c r="C271" i="2"/>
  <c r="B271" i="2"/>
  <c r="AA270" i="2"/>
  <c r="Z270" i="2"/>
  <c r="Y270" i="2"/>
  <c r="X270" i="2"/>
  <c r="W270" i="2"/>
  <c r="K270" i="2"/>
  <c r="F270" i="2"/>
  <c r="E270" i="2"/>
  <c r="C270" i="2"/>
  <c r="B270" i="2"/>
  <c r="AA269" i="2"/>
  <c r="Z269" i="2"/>
  <c r="Y269" i="2"/>
  <c r="X269" i="2"/>
  <c r="W269" i="2"/>
  <c r="K269" i="2"/>
  <c r="F269" i="2"/>
  <c r="E269" i="2"/>
  <c r="C269" i="2"/>
  <c r="B269" i="2"/>
  <c r="AA268" i="2"/>
  <c r="Z268" i="2"/>
  <c r="Y268" i="2"/>
  <c r="X268" i="2"/>
  <c r="W268" i="2"/>
  <c r="K268" i="2"/>
  <c r="F268" i="2"/>
  <c r="E268" i="2"/>
  <c r="C268" i="2"/>
  <c r="B268" i="2"/>
  <c r="AA267" i="2"/>
  <c r="Z267" i="2"/>
  <c r="Y267" i="2"/>
  <c r="X267" i="2"/>
  <c r="W267" i="2"/>
  <c r="K267" i="2"/>
  <c r="F267" i="2"/>
  <c r="E267" i="2"/>
  <c r="C267" i="2"/>
  <c r="B267" i="2"/>
  <c r="AA266" i="2"/>
  <c r="Z266" i="2"/>
  <c r="Y266" i="2"/>
  <c r="X266" i="2"/>
  <c r="W266" i="2"/>
  <c r="K266" i="2"/>
  <c r="F266" i="2"/>
  <c r="E266" i="2"/>
  <c r="C266" i="2"/>
  <c r="B266" i="2"/>
  <c r="AG265" i="2"/>
  <c r="AA265" i="2"/>
  <c r="Z265" i="2"/>
  <c r="Y265" i="2"/>
  <c r="P265" i="2"/>
  <c r="W265" i="2" s="1"/>
  <c r="M265" i="2"/>
  <c r="X265" i="2" s="1"/>
  <c r="K265" i="2"/>
  <c r="F265" i="2"/>
  <c r="E265" i="2"/>
  <c r="C265" i="2"/>
  <c r="B265" i="2"/>
  <c r="AA264" i="2"/>
  <c r="Z264" i="2"/>
  <c r="Y264" i="2"/>
  <c r="X264" i="2"/>
  <c r="W264" i="2"/>
  <c r="K264" i="2"/>
  <c r="F264" i="2"/>
  <c r="E264" i="2"/>
  <c r="C264" i="2"/>
  <c r="B264" i="2"/>
  <c r="AG263" i="2"/>
  <c r="AA263" i="2"/>
  <c r="Y263" i="2"/>
  <c r="P263" i="2"/>
  <c r="M263" i="2"/>
  <c r="K263" i="2"/>
  <c r="F263" i="2"/>
  <c r="E263" i="2"/>
  <c r="C263" i="2"/>
  <c r="B263" i="2"/>
  <c r="AG262" i="2"/>
  <c r="AA262" i="2"/>
  <c r="Y262" i="2"/>
  <c r="P262" i="2"/>
  <c r="M262" i="2"/>
  <c r="K262" i="2"/>
  <c r="F262" i="2"/>
  <c r="E262" i="2"/>
  <c r="C262" i="2"/>
  <c r="B262" i="2"/>
  <c r="AD261" i="2"/>
  <c r="AA261" i="2" s="1"/>
  <c r="Z261" i="2"/>
  <c r="Y261" i="2"/>
  <c r="X261" i="2"/>
  <c r="W261" i="2"/>
  <c r="K261" i="2"/>
  <c r="F261" i="2"/>
  <c r="E261" i="2"/>
  <c r="C261" i="2"/>
  <c r="B261" i="2"/>
  <c r="AD260" i="2"/>
  <c r="AA260" i="2"/>
  <c r="Z260" i="2"/>
  <c r="Y260" i="2"/>
  <c r="X260" i="2"/>
  <c r="W260" i="2"/>
  <c r="K260" i="2"/>
  <c r="F260" i="2"/>
  <c r="E260" i="2"/>
  <c r="C260" i="2"/>
  <c r="B260" i="2"/>
  <c r="AG259" i="2"/>
  <c r="AA259" i="2"/>
  <c r="Z259" i="2"/>
  <c r="Y259" i="2"/>
  <c r="X259" i="2"/>
  <c r="W259" i="2"/>
  <c r="K259" i="2"/>
  <c r="F259" i="2"/>
  <c r="E259" i="2"/>
  <c r="C259" i="2"/>
  <c r="B259" i="2"/>
  <c r="AA258" i="2"/>
  <c r="Z258" i="2"/>
  <c r="Y258" i="2"/>
  <c r="X258" i="2"/>
  <c r="W258" i="2"/>
  <c r="K258" i="2"/>
  <c r="F258" i="2"/>
  <c r="E258" i="2"/>
  <c r="C258" i="2"/>
  <c r="B258" i="2"/>
  <c r="AG257" i="2"/>
  <c r="AD257" i="2"/>
  <c r="AA257" i="2" s="1"/>
  <c r="Z257" i="2"/>
  <c r="Y257" i="2"/>
  <c r="X257" i="2"/>
  <c r="K257" i="2"/>
  <c r="F257" i="2"/>
  <c r="E257" i="2"/>
  <c r="C257" i="2"/>
  <c r="B257" i="2"/>
  <c r="AA256" i="2"/>
  <c r="Z256" i="2"/>
  <c r="Y256" i="2"/>
  <c r="X256" i="2"/>
  <c r="W256" i="2"/>
  <c r="K256" i="2"/>
  <c r="F256" i="2"/>
  <c r="E256" i="2"/>
  <c r="C256" i="2"/>
  <c r="B256" i="2"/>
  <c r="AG255" i="2"/>
  <c r="AA255" i="2"/>
  <c r="Z255" i="2"/>
  <c r="Y255" i="2"/>
  <c r="X255" i="2"/>
  <c r="W255" i="2"/>
  <c r="K255" i="2"/>
  <c r="F255" i="2"/>
  <c r="E255" i="2"/>
  <c r="C255" i="2"/>
  <c r="B255" i="2"/>
  <c r="AG254" i="2"/>
  <c r="AA254" i="2"/>
  <c r="Z254" i="2"/>
  <c r="Y254" i="2"/>
  <c r="X254" i="2"/>
  <c r="W254" i="2"/>
  <c r="K254" i="2"/>
  <c r="F254" i="2"/>
  <c r="E254" i="2"/>
  <c r="C254" i="2"/>
  <c r="B254" i="2"/>
  <c r="AA253" i="2"/>
  <c r="Z253" i="2"/>
  <c r="Y253" i="2"/>
  <c r="X253" i="2"/>
  <c r="W253" i="2"/>
  <c r="K253" i="2"/>
  <c r="F253" i="2"/>
  <c r="E253" i="2"/>
  <c r="C253" i="2"/>
  <c r="B253" i="2"/>
  <c r="AG252" i="2"/>
  <c r="AD252" i="2"/>
  <c r="AA252" i="2" s="1"/>
  <c r="Z252" i="2"/>
  <c r="Y252" i="2"/>
  <c r="X252" i="2"/>
  <c r="W252" i="2"/>
  <c r="K252" i="2"/>
  <c r="F252" i="2"/>
  <c r="E252" i="2"/>
  <c r="C252" i="2"/>
  <c r="B252" i="2"/>
  <c r="AG251" i="2"/>
  <c r="AA251" i="2"/>
  <c r="Y251" i="2"/>
  <c r="P251" i="2"/>
  <c r="M251" i="2"/>
  <c r="K251" i="2"/>
  <c r="F251" i="2"/>
  <c r="E251" i="2"/>
  <c r="C251" i="2"/>
  <c r="B251" i="2"/>
  <c r="AG250" i="2"/>
  <c r="AD250" i="2"/>
  <c r="AA250" i="2" s="1"/>
  <c r="Z250" i="2"/>
  <c r="Y250" i="2"/>
  <c r="X250" i="2"/>
  <c r="W250" i="2"/>
  <c r="K250" i="2"/>
  <c r="F250" i="2"/>
  <c r="E250" i="2"/>
  <c r="C250" i="2"/>
  <c r="B250" i="2"/>
  <c r="AG249" i="2"/>
  <c r="AD249" i="2"/>
  <c r="AA249" i="2" s="1"/>
  <c r="Z249" i="2"/>
  <c r="Y249" i="2"/>
  <c r="X249" i="2"/>
  <c r="W249" i="2"/>
  <c r="K249" i="2"/>
  <c r="F249" i="2"/>
  <c r="E249" i="2"/>
  <c r="C249" i="2"/>
  <c r="B249" i="2"/>
  <c r="AG248" i="2"/>
  <c r="AA248" i="2"/>
  <c r="Y248" i="2"/>
  <c r="P248" i="2"/>
  <c r="M248" i="2"/>
  <c r="K248" i="2"/>
  <c r="F248" i="2"/>
  <c r="E248" i="2"/>
  <c r="C248" i="2"/>
  <c r="B248" i="2"/>
  <c r="AA247" i="2"/>
  <c r="Z247" i="2"/>
  <c r="Y247" i="2"/>
  <c r="X247" i="2"/>
  <c r="W247" i="2"/>
  <c r="K247" i="2"/>
  <c r="F247" i="2"/>
  <c r="E247" i="2"/>
  <c r="C247" i="2"/>
  <c r="B247" i="2"/>
  <c r="AG246" i="2"/>
  <c r="AA246" i="2"/>
  <c r="Z246" i="2"/>
  <c r="Y246" i="2"/>
  <c r="X246" i="2"/>
  <c r="W246" i="2"/>
  <c r="K246" i="2"/>
  <c r="F246" i="2"/>
  <c r="E246" i="2"/>
  <c r="C246" i="2"/>
  <c r="B246" i="2"/>
  <c r="AA245" i="2"/>
  <c r="Z245" i="2"/>
  <c r="Y245" i="2"/>
  <c r="X245" i="2"/>
  <c r="W245" i="2"/>
  <c r="K245" i="2"/>
  <c r="F245" i="2"/>
  <c r="E245" i="2"/>
  <c r="C245" i="2"/>
  <c r="B245" i="2"/>
  <c r="AA244" i="2"/>
  <c r="Z244" i="2"/>
  <c r="Y244" i="2"/>
  <c r="X244" i="2"/>
  <c r="W244" i="2"/>
  <c r="K244" i="2"/>
  <c r="F244" i="2"/>
  <c r="E244" i="2"/>
  <c r="C244" i="2"/>
  <c r="B244" i="2"/>
  <c r="AG243" i="2"/>
  <c r="AA243" i="2"/>
  <c r="Z243" i="2"/>
  <c r="Y243" i="2"/>
  <c r="X243" i="2"/>
  <c r="W243" i="2"/>
  <c r="K243" i="2"/>
  <c r="F243" i="2"/>
  <c r="E243" i="2"/>
  <c r="C243" i="2"/>
  <c r="B243" i="2"/>
  <c r="AG242" i="2"/>
  <c r="AA242" i="2"/>
  <c r="Z242" i="2"/>
  <c r="Y242" i="2"/>
  <c r="X242" i="2"/>
  <c r="W242" i="2"/>
  <c r="K242" i="2"/>
  <c r="F242" i="2"/>
  <c r="E242" i="2"/>
  <c r="C242" i="2"/>
  <c r="B242" i="2"/>
  <c r="AG241" i="2"/>
  <c r="AD241" i="2"/>
  <c r="AA241" i="2"/>
  <c r="Z241" i="2"/>
  <c r="Y241" i="2"/>
  <c r="X241" i="2"/>
  <c r="W241" i="2"/>
  <c r="K241" i="2"/>
  <c r="F241" i="2"/>
  <c r="E241" i="2"/>
  <c r="C241" i="2"/>
  <c r="B241" i="2"/>
  <c r="AG240" i="2"/>
  <c r="AD240" i="2"/>
  <c r="AA240" i="2"/>
  <c r="Z240" i="2"/>
  <c r="Y240" i="2"/>
  <c r="X240" i="2"/>
  <c r="W240" i="2"/>
  <c r="K240" i="2"/>
  <c r="F240" i="2"/>
  <c r="E240" i="2"/>
  <c r="C240" i="2"/>
  <c r="B240" i="2"/>
  <c r="AG239" i="2"/>
  <c r="AD239" i="2"/>
  <c r="AA239" i="2"/>
  <c r="Y239" i="2"/>
  <c r="P239" i="2"/>
  <c r="M239" i="2"/>
  <c r="K239" i="2"/>
  <c r="F239" i="2"/>
  <c r="E239" i="2"/>
  <c r="C239" i="2"/>
  <c r="B239" i="2"/>
  <c r="AG238" i="2"/>
  <c r="AA238" i="2"/>
  <c r="Z238" i="2"/>
  <c r="Y238" i="2"/>
  <c r="P238" i="2"/>
  <c r="W238" i="2" s="1"/>
  <c r="M238" i="2"/>
  <c r="X238" i="2" s="1"/>
  <c r="K238" i="2"/>
  <c r="F238" i="2"/>
  <c r="E238" i="2"/>
  <c r="C238" i="2"/>
  <c r="B238" i="2"/>
  <c r="AA237" i="2"/>
  <c r="Y237" i="2"/>
  <c r="K237" i="2"/>
  <c r="F237" i="2"/>
  <c r="E237" i="2"/>
  <c r="C237" i="2"/>
  <c r="B237" i="2"/>
  <c r="AA236" i="2"/>
  <c r="Z236" i="2"/>
  <c r="Y236" i="2"/>
  <c r="X236" i="2"/>
  <c r="W236" i="2"/>
  <c r="K236" i="2"/>
  <c r="F236" i="2"/>
  <c r="E236" i="2"/>
  <c r="C236" i="2"/>
  <c r="B236" i="2"/>
  <c r="AG235" i="2"/>
  <c r="AA235" i="2"/>
  <c r="Z235" i="2"/>
  <c r="Y235" i="2"/>
  <c r="X235" i="2"/>
  <c r="W235" i="2"/>
  <c r="K235" i="2"/>
  <c r="F235" i="2"/>
  <c r="E235" i="2"/>
  <c r="C235" i="2"/>
  <c r="B235" i="2"/>
  <c r="AA234" i="2"/>
  <c r="Z234" i="2"/>
  <c r="Y234" i="2"/>
  <c r="X234" i="2"/>
  <c r="W234" i="2"/>
  <c r="K234" i="2"/>
  <c r="F234" i="2"/>
  <c r="E234" i="2"/>
  <c r="C234" i="2"/>
  <c r="B234" i="2"/>
  <c r="AD233" i="2"/>
  <c r="AA233" i="2" s="1"/>
  <c r="Z233" i="2"/>
  <c r="Y233" i="2"/>
  <c r="X233" i="2"/>
  <c r="W233" i="2"/>
  <c r="K233" i="2"/>
  <c r="F233" i="2"/>
  <c r="E233" i="2"/>
  <c r="C233" i="2"/>
  <c r="B233" i="2"/>
  <c r="AD232" i="2"/>
  <c r="AA232" i="2" s="1"/>
  <c r="Z232" i="2"/>
  <c r="Y232" i="2"/>
  <c r="X232" i="2"/>
  <c r="W232" i="2"/>
  <c r="K232" i="2"/>
  <c r="F232" i="2"/>
  <c r="E232" i="2"/>
  <c r="C232" i="2"/>
  <c r="B232" i="2"/>
  <c r="AG231" i="2"/>
  <c r="AD231" i="2"/>
  <c r="AA231" i="2" s="1"/>
  <c r="Z231" i="2"/>
  <c r="Y231" i="2"/>
  <c r="X231" i="2"/>
  <c r="W231" i="2"/>
  <c r="K231" i="2"/>
  <c r="F231" i="2"/>
  <c r="E231" i="2"/>
  <c r="C231" i="2"/>
  <c r="B231" i="2"/>
  <c r="AG230" i="2"/>
  <c r="AA230" i="2"/>
  <c r="Y230" i="2"/>
  <c r="K230" i="2"/>
  <c r="F230" i="2"/>
  <c r="E230" i="2"/>
  <c r="C230" i="2"/>
  <c r="B230" i="2"/>
  <c r="AD229" i="2"/>
  <c r="AA229" i="2"/>
  <c r="Z229" i="2"/>
  <c r="Y229" i="2"/>
  <c r="X229" i="2"/>
  <c r="W229" i="2"/>
  <c r="K229" i="2"/>
  <c r="F229" i="2"/>
  <c r="E229" i="2"/>
  <c r="C229" i="2"/>
  <c r="B229" i="2"/>
  <c r="AA228" i="2"/>
  <c r="Z228" i="2"/>
  <c r="Y228" i="2"/>
  <c r="X228" i="2"/>
  <c r="W228" i="2"/>
  <c r="K228" i="2"/>
  <c r="F228" i="2"/>
  <c r="E228" i="2"/>
  <c r="C228" i="2"/>
  <c r="B228" i="2"/>
  <c r="AD227" i="2"/>
  <c r="AA227" i="2" s="1"/>
  <c r="Z227" i="2"/>
  <c r="Y227" i="2"/>
  <c r="X227" i="2"/>
  <c r="W227" i="2"/>
  <c r="K227" i="2"/>
  <c r="F227" i="2"/>
  <c r="E227" i="2"/>
  <c r="C227" i="2"/>
  <c r="B227" i="2"/>
  <c r="AG226" i="2"/>
  <c r="AA226" i="2"/>
  <c r="Z226" i="2"/>
  <c r="Y226" i="2"/>
  <c r="X226" i="2"/>
  <c r="W226" i="2"/>
  <c r="K226" i="2"/>
  <c r="F226" i="2"/>
  <c r="E226" i="2"/>
  <c r="C226" i="2"/>
  <c r="B226" i="2"/>
  <c r="AA225" i="2"/>
  <c r="Y225" i="2"/>
  <c r="K225" i="2"/>
  <c r="F225" i="2"/>
  <c r="E225" i="2"/>
  <c r="C225" i="2"/>
  <c r="B225" i="2"/>
  <c r="AG224" i="2"/>
  <c r="AA224" i="2"/>
  <c r="Z224" i="2"/>
  <c r="Y224" i="2"/>
  <c r="X224" i="2"/>
  <c r="W224" i="2"/>
  <c r="K224" i="2"/>
  <c r="F224" i="2"/>
  <c r="E224" i="2"/>
  <c r="C224" i="2"/>
  <c r="B224" i="2"/>
  <c r="AD223" i="2"/>
  <c r="AA223" i="2" s="1"/>
  <c r="Z223" i="2"/>
  <c r="Y223" i="2"/>
  <c r="X223" i="2"/>
  <c r="W223" i="2"/>
  <c r="K223" i="2"/>
  <c r="F223" i="2"/>
  <c r="E223" i="2"/>
  <c r="C223" i="2"/>
  <c r="B223" i="2"/>
  <c r="AD222" i="2"/>
  <c r="AA222" i="2"/>
  <c r="Z222" i="2"/>
  <c r="Y222" i="2"/>
  <c r="X222" i="2"/>
  <c r="W222" i="2"/>
  <c r="K222" i="2"/>
  <c r="F222" i="2"/>
  <c r="E222" i="2"/>
  <c r="C222" i="2"/>
  <c r="B222" i="2"/>
  <c r="AG221" i="2"/>
  <c r="AA221" i="2"/>
  <c r="Z221" i="2"/>
  <c r="Y221" i="2"/>
  <c r="X221" i="2"/>
  <c r="W221" i="2"/>
  <c r="K221" i="2"/>
  <c r="F221" i="2"/>
  <c r="E221" i="2"/>
  <c r="C221" i="2"/>
  <c r="B221" i="2"/>
  <c r="AD220" i="2"/>
  <c r="AA220" i="2" s="1"/>
  <c r="Z220" i="2"/>
  <c r="Y220" i="2"/>
  <c r="X220" i="2"/>
  <c r="W220" i="2"/>
  <c r="K220" i="2"/>
  <c r="F220" i="2"/>
  <c r="E220" i="2"/>
  <c r="C220" i="2"/>
  <c r="B220" i="2"/>
  <c r="AA219" i="2"/>
  <c r="Z219" i="2"/>
  <c r="Y219" i="2"/>
  <c r="X219" i="2"/>
  <c r="W219" i="2"/>
  <c r="K219" i="2"/>
  <c r="F219" i="2"/>
  <c r="E219" i="2"/>
  <c r="C219" i="2"/>
  <c r="B219" i="2"/>
  <c r="AD218" i="2"/>
  <c r="AA218" i="2" s="1"/>
  <c r="Z218" i="2"/>
  <c r="Y218" i="2"/>
  <c r="X218" i="2"/>
  <c r="W218" i="2"/>
  <c r="K218" i="2"/>
  <c r="F218" i="2"/>
  <c r="E218" i="2"/>
  <c r="C218" i="2"/>
  <c r="B218" i="2"/>
  <c r="AD217" i="2"/>
  <c r="AA217" i="2" s="1"/>
  <c r="Z217" i="2"/>
  <c r="Y217" i="2"/>
  <c r="X217" i="2"/>
  <c r="W217" i="2"/>
  <c r="K217" i="2"/>
  <c r="F217" i="2"/>
  <c r="E217" i="2"/>
  <c r="C217" i="2"/>
  <c r="B217" i="2"/>
  <c r="AD216" i="2"/>
  <c r="AA216" i="2" s="1"/>
  <c r="Z216" i="2"/>
  <c r="Y216" i="2"/>
  <c r="X216" i="2"/>
  <c r="W216" i="2"/>
  <c r="K216" i="2"/>
  <c r="F216" i="2"/>
  <c r="E216" i="2"/>
  <c r="C216" i="2"/>
  <c r="B216" i="2"/>
  <c r="AD215" i="2"/>
  <c r="AA215" i="2"/>
  <c r="Z215" i="2"/>
  <c r="Y215" i="2"/>
  <c r="X215" i="2"/>
  <c r="W215" i="2"/>
  <c r="K215" i="2"/>
  <c r="F215" i="2"/>
  <c r="E215" i="2"/>
  <c r="C215" i="2"/>
  <c r="B215" i="2"/>
  <c r="AG214" i="2"/>
  <c r="AA214" i="2"/>
  <c r="Z214" i="2"/>
  <c r="Y214" i="2"/>
  <c r="X214" i="2"/>
  <c r="W214" i="2"/>
  <c r="K214" i="2"/>
  <c r="F214" i="2"/>
  <c r="E214" i="2"/>
  <c r="C214" i="2"/>
  <c r="B214" i="2"/>
  <c r="AD213" i="2"/>
  <c r="AA213" i="2" s="1"/>
  <c r="Z213" i="2"/>
  <c r="Y213" i="2"/>
  <c r="X213" i="2"/>
  <c r="W213" i="2"/>
  <c r="K213" i="2"/>
  <c r="F213" i="2"/>
  <c r="E213" i="2"/>
  <c r="C213" i="2"/>
  <c r="B213" i="2"/>
  <c r="AD212" i="2"/>
  <c r="AA212" i="2"/>
  <c r="Z212" i="2"/>
  <c r="Y212" i="2"/>
  <c r="X212" i="2"/>
  <c r="W212" i="2"/>
  <c r="K212" i="2"/>
  <c r="F212" i="2"/>
  <c r="E212" i="2"/>
  <c r="C212" i="2"/>
  <c r="B212" i="2"/>
  <c r="AD211" i="2"/>
  <c r="AA211" i="2" s="1"/>
  <c r="Z211" i="2"/>
  <c r="Y211" i="2"/>
  <c r="X211" i="2"/>
  <c r="W211" i="2"/>
  <c r="K211" i="2"/>
  <c r="F211" i="2"/>
  <c r="E211" i="2"/>
  <c r="C211" i="2"/>
  <c r="B211" i="2"/>
  <c r="AA210" i="2"/>
  <c r="Z210" i="2"/>
  <c r="Y210" i="2"/>
  <c r="X210" i="2"/>
  <c r="W210" i="2"/>
  <c r="K210" i="2"/>
  <c r="F210" i="2"/>
  <c r="E210" i="2"/>
  <c r="C210" i="2"/>
  <c r="B210" i="2"/>
  <c r="AA209" i="2"/>
  <c r="Z209" i="2"/>
  <c r="Y209" i="2"/>
  <c r="X209" i="2"/>
  <c r="W209" i="2"/>
  <c r="K209" i="2"/>
  <c r="F209" i="2"/>
  <c r="E209" i="2"/>
  <c r="C209" i="2"/>
  <c r="B209" i="2"/>
  <c r="AA208" i="2"/>
  <c r="Z208" i="2"/>
  <c r="Y208" i="2"/>
  <c r="X208" i="2"/>
  <c r="W208" i="2"/>
  <c r="K208" i="2"/>
  <c r="F208" i="2"/>
  <c r="E208" i="2"/>
  <c r="C208" i="2"/>
  <c r="B208" i="2"/>
  <c r="AA207" i="2"/>
  <c r="Z207" i="2"/>
  <c r="Y207" i="2"/>
  <c r="X207" i="2"/>
  <c r="W207" i="2"/>
  <c r="K207" i="2"/>
  <c r="F207" i="2"/>
  <c r="E207" i="2"/>
  <c r="C207" i="2"/>
  <c r="B207" i="2"/>
  <c r="AD206" i="2"/>
  <c r="AA206" i="2" s="1"/>
  <c r="Z206" i="2"/>
  <c r="Y206" i="2"/>
  <c r="X206" i="2"/>
  <c r="W206" i="2"/>
  <c r="K206" i="2"/>
  <c r="F206" i="2"/>
  <c r="E206" i="2"/>
  <c r="C206" i="2"/>
  <c r="B206" i="2"/>
  <c r="AA205" i="2"/>
  <c r="Z205" i="2"/>
  <c r="Y205" i="2"/>
  <c r="X205" i="2"/>
  <c r="W205" i="2"/>
  <c r="K205" i="2"/>
  <c r="F205" i="2"/>
  <c r="E205" i="2"/>
  <c r="C205" i="2"/>
  <c r="B205" i="2"/>
  <c r="AG204" i="2"/>
  <c r="AA204" i="2"/>
  <c r="Z204" i="2"/>
  <c r="Y204" i="2"/>
  <c r="X204" i="2"/>
  <c r="K204" i="2"/>
  <c r="F204" i="2"/>
  <c r="E204" i="2"/>
  <c r="C204" i="2"/>
  <c r="B204" i="2"/>
  <c r="AA203" i="2"/>
  <c r="Z203" i="2"/>
  <c r="Y203" i="2"/>
  <c r="X203" i="2"/>
  <c r="W203" i="2"/>
  <c r="K203" i="2"/>
  <c r="F203" i="2"/>
  <c r="E203" i="2"/>
  <c r="C203" i="2"/>
  <c r="B203" i="2"/>
  <c r="AA202" i="2"/>
  <c r="Z202" i="2"/>
  <c r="Y202" i="2"/>
  <c r="X202" i="2"/>
  <c r="W202" i="2"/>
  <c r="K202" i="2"/>
  <c r="F202" i="2"/>
  <c r="E202" i="2"/>
  <c r="C202" i="2"/>
  <c r="B202" i="2"/>
  <c r="AG201" i="2"/>
  <c r="AD201" i="2"/>
  <c r="AA201" i="2" s="1"/>
  <c r="Y201" i="2"/>
  <c r="K201" i="2"/>
  <c r="F201" i="2"/>
  <c r="E201" i="2"/>
  <c r="C201" i="2"/>
  <c r="B201" i="2"/>
  <c r="AD200" i="2"/>
  <c r="AA200" i="2" s="1"/>
  <c r="Z200" i="2"/>
  <c r="Y200" i="2"/>
  <c r="X200" i="2"/>
  <c r="W200" i="2"/>
  <c r="K200" i="2"/>
  <c r="F200" i="2"/>
  <c r="E200" i="2"/>
  <c r="C200" i="2"/>
  <c r="B200" i="2"/>
  <c r="AG199" i="2"/>
  <c r="AA199" i="2"/>
  <c r="Z199" i="2"/>
  <c r="Y199" i="2"/>
  <c r="P199" i="2"/>
  <c r="W199" i="2" s="1"/>
  <c r="M199" i="2"/>
  <c r="X199" i="2" s="1"/>
  <c r="K199" i="2"/>
  <c r="F199" i="2"/>
  <c r="E199" i="2"/>
  <c r="C199" i="2"/>
  <c r="B199" i="2"/>
  <c r="AD198" i="2"/>
  <c r="AA198" i="2" s="1"/>
  <c r="Z198" i="2"/>
  <c r="Y198" i="2"/>
  <c r="X198" i="2"/>
  <c r="W198" i="2"/>
  <c r="K198" i="2"/>
  <c r="F198" i="2"/>
  <c r="E198" i="2"/>
  <c r="C198" i="2"/>
  <c r="B198" i="2"/>
  <c r="AG197" i="2"/>
  <c r="AA197" i="2"/>
  <c r="Z197" i="2"/>
  <c r="Y197" i="2"/>
  <c r="X197" i="2"/>
  <c r="W197" i="2"/>
  <c r="K197" i="2"/>
  <c r="F197" i="2"/>
  <c r="E197" i="2"/>
  <c r="C197" i="2"/>
  <c r="B197" i="2"/>
  <c r="AD196" i="2"/>
  <c r="AA196" i="2"/>
  <c r="Z196" i="2"/>
  <c r="Y196" i="2"/>
  <c r="X196" i="2"/>
  <c r="W196" i="2"/>
  <c r="K196" i="2"/>
  <c r="F196" i="2"/>
  <c r="E196" i="2"/>
  <c r="C196" i="2"/>
  <c r="B196" i="2"/>
  <c r="AD195" i="2"/>
  <c r="AA195" i="2" s="1"/>
  <c r="Z195" i="2"/>
  <c r="Y195" i="2"/>
  <c r="X195" i="2"/>
  <c r="W195" i="2"/>
  <c r="K195" i="2"/>
  <c r="F195" i="2"/>
  <c r="E195" i="2"/>
  <c r="C195" i="2"/>
  <c r="B195" i="2"/>
  <c r="AA194" i="2"/>
  <c r="Y194" i="2"/>
  <c r="K194" i="2"/>
  <c r="F194" i="2"/>
  <c r="E194" i="2"/>
  <c r="C194" i="2"/>
  <c r="B194" i="2"/>
  <c r="AG193" i="2"/>
  <c r="AD193" i="2"/>
  <c r="AA193" i="2" s="1"/>
  <c r="Z193" i="2"/>
  <c r="Y193" i="2"/>
  <c r="X193" i="2"/>
  <c r="W193" i="2"/>
  <c r="K193" i="2"/>
  <c r="F193" i="2"/>
  <c r="E193" i="2"/>
  <c r="C193" i="2"/>
  <c r="B193" i="2"/>
  <c r="AD192" i="2"/>
  <c r="AA192" i="2" s="1"/>
  <c r="Z192" i="2"/>
  <c r="Y192" i="2"/>
  <c r="X192" i="2"/>
  <c r="W192" i="2"/>
  <c r="K192" i="2"/>
  <c r="F192" i="2"/>
  <c r="E192" i="2"/>
  <c r="C192" i="2"/>
  <c r="B192" i="2"/>
  <c r="AD191" i="2"/>
  <c r="AA191" i="2" s="1"/>
  <c r="Y191" i="2"/>
  <c r="K191" i="2"/>
  <c r="F191" i="2"/>
  <c r="E191" i="2"/>
  <c r="C191" i="2"/>
  <c r="B191" i="2"/>
  <c r="AD190" i="2"/>
  <c r="AA190" i="2" s="1"/>
  <c r="Z190" i="2"/>
  <c r="Y190" i="2"/>
  <c r="X190" i="2"/>
  <c r="W190" i="2"/>
  <c r="K190" i="2"/>
  <c r="F190" i="2"/>
  <c r="E190" i="2"/>
  <c r="C190" i="2"/>
  <c r="B190" i="2"/>
  <c r="AD189" i="2"/>
  <c r="AA189" i="2" s="1"/>
  <c r="Z189" i="2"/>
  <c r="Y189" i="2"/>
  <c r="X189" i="2"/>
  <c r="W189" i="2"/>
  <c r="K189" i="2"/>
  <c r="F189" i="2"/>
  <c r="E189" i="2"/>
  <c r="C189" i="2"/>
  <c r="B189" i="2"/>
  <c r="AA188" i="2"/>
  <c r="Z188" i="2"/>
  <c r="Y188" i="2"/>
  <c r="X188" i="2"/>
  <c r="W188" i="2"/>
  <c r="K188" i="2"/>
  <c r="F188" i="2"/>
  <c r="E188" i="2"/>
  <c r="C188" i="2"/>
  <c r="B188" i="2"/>
  <c r="AD187" i="2"/>
  <c r="AA187" i="2" s="1"/>
  <c r="Z187" i="2"/>
  <c r="Y187" i="2"/>
  <c r="X187" i="2"/>
  <c r="W187" i="2"/>
  <c r="K187" i="2"/>
  <c r="F187" i="2"/>
  <c r="E187" i="2"/>
  <c r="C187" i="2"/>
  <c r="B187" i="2"/>
  <c r="AG186" i="2"/>
  <c r="AA186" i="2"/>
  <c r="Z186" i="2"/>
  <c r="Y186" i="2"/>
  <c r="P186" i="2"/>
  <c r="W186" i="2" s="1"/>
  <c r="M186" i="2"/>
  <c r="X186" i="2" s="1"/>
  <c r="K186" i="2"/>
  <c r="F186" i="2"/>
  <c r="E186" i="2"/>
  <c r="C186" i="2"/>
  <c r="B186" i="2"/>
  <c r="AA185" i="2"/>
  <c r="Z185" i="2"/>
  <c r="Y185" i="2"/>
  <c r="X185" i="2"/>
  <c r="K185" i="2"/>
  <c r="F185" i="2"/>
  <c r="E185" i="2"/>
  <c r="C185" i="2"/>
  <c r="B185" i="2"/>
  <c r="AG184" i="2"/>
  <c r="AD184" i="2"/>
  <c r="AA184" i="2" s="1"/>
  <c r="Z184" i="2"/>
  <c r="Y184" i="2"/>
  <c r="P184" i="2"/>
  <c r="W184" i="2" s="1"/>
  <c r="M184" i="2"/>
  <c r="X184" i="2" s="1"/>
  <c r="K184" i="2"/>
  <c r="F184" i="2"/>
  <c r="E184" i="2"/>
  <c r="C184" i="2"/>
  <c r="B184" i="2"/>
  <c r="AG183" i="2"/>
  <c r="AA183" i="2"/>
  <c r="Z183" i="2"/>
  <c r="Y183" i="2"/>
  <c r="X183" i="2"/>
  <c r="W183" i="2"/>
  <c r="K183" i="2"/>
  <c r="F183" i="2"/>
  <c r="E183" i="2"/>
  <c r="C183" i="2"/>
  <c r="B183" i="2"/>
  <c r="AD182" i="2"/>
  <c r="AA182" i="2" s="1"/>
  <c r="Z182" i="2"/>
  <c r="Y182" i="2"/>
  <c r="X182" i="2"/>
  <c r="W182" i="2"/>
  <c r="K182" i="2"/>
  <c r="F182" i="2"/>
  <c r="E182" i="2"/>
  <c r="C182" i="2"/>
  <c r="B182" i="2"/>
  <c r="AD181" i="2"/>
  <c r="AA181" i="2" s="1"/>
  <c r="Y181" i="2"/>
  <c r="K181" i="2"/>
  <c r="F181" i="2"/>
  <c r="E181" i="2"/>
  <c r="C181" i="2"/>
  <c r="B181" i="2"/>
  <c r="AD180" i="2"/>
  <c r="AA180" i="2" s="1"/>
  <c r="Z180" i="2"/>
  <c r="Y180" i="2"/>
  <c r="X180" i="2"/>
  <c r="W180" i="2"/>
  <c r="K180" i="2"/>
  <c r="F180" i="2"/>
  <c r="E180" i="2"/>
  <c r="C180" i="2"/>
  <c r="B180" i="2"/>
  <c r="AG179" i="2"/>
  <c r="AA179" i="2"/>
  <c r="Y179" i="2"/>
  <c r="K179" i="2"/>
  <c r="F179" i="2"/>
  <c r="E179" i="2"/>
  <c r="C179" i="2"/>
  <c r="B179" i="2"/>
  <c r="AA178" i="2"/>
  <c r="Y178" i="2"/>
  <c r="K178" i="2"/>
  <c r="F178" i="2"/>
  <c r="E178" i="2"/>
  <c r="C178" i="2"/>
  <c r="B178" i="2"/>
  <c r="AA177" i="2"/>
  <c r="Z177" i="2"/>
  <c r="Y177" i="2"/>
  <c r="X177" i="2"/>
  <c r="W177" i="2"/>
  <c r="K177" i="2"/>
  <c r="F177" i="2"/>
  <c r="E177" i="2"/>
  <c r="C177" i="2"/>
  <c r="B177" i="2"/>
  <c r="AD176" i="2"/>
  <c r="AA176" i="2" s="1"/>
  <c r="Z176" i="2"/>
  <c r="Y176" i="2"/>
  <c r="X176" i="2"/>
  <c r="W176" i="2"/>
  <c r="K176" i="2"/>
  <c r="F176" i="2"/>
  <c r="E176" i="2"/>
  <c r="C176" i="2"/>
  <c r="B176" i="2"/>
  <c r="AD175" i="2"/>
  <c r="AA175" i="2" s="1"/>
  <c r="Z175" i="2"/>
  <c r="Y175" i="2"/>
  <c r="X175" i="2"/>
  <c r="W175" i="2"/>
  <c r="K175" i="2"/>
  <c r="F175" i="2"/>
  <c r="E175" i="2"/>
  <c r="C175" i="2"/>
  <c r="B175" i="2"/>
  <c r="AG174" i="2"/>
  <c r="AA174" i="2"/>
  <c r="Z174" i="2"/>
  <c r="Y174" i="2"/>
  <c r="X174" i="2"/>
  <c r="W174" i="2"/>
  <c r="K174" i="2"/>
  <c r="F174" i="2"/>
  <c r="E174" i="2"/>
  <c r="C174" i="2"/>
  <c r="B174" i="2"/>
  <c r="AG173" i="2"/>
  <c r="AD173" i="2"/>
  <c r="AA173" i="2" s="1"/>
  <c r="Z173" i="2"/>
  <c r="Y173" i="2"/>
  <c r="P173" i="2"/>
  <c r="W173" i="2" s="1"/>
  <c r="M173" i="2"/>
  <c r="X173" i="2" s="1"/>
  <c r="K173" i="2"/>
  <c r="F173" i="2"/>
  <c r="E173" i="2"/>
  <c r="C173" i="2"/>
  <c r="B173" i="2"/>
  <c r="AD172" i="2"/>
  <c r="AA172" i="2"/>
  <c r="Z172" i="2"/>
  <c r="Y172" i="2"/>
  <c r="X172" i="2"/>
  <c r="W172" i="2"/>
  <c r="K172" i="2"/>
  <c r="F172" i="2"/>
  <c r="E172" i="2"/>
  <c r="C172" i="2"/>
  <c r="B172" i="2"/>
  <c r="AA171" i="2"/>
  <c r="Z171" i="2"/>
  <c r="Y171" i="2"/>
  <c r="X171" i="2"/>
  <c r="W171" i="2"/>
  <c r="K171" i="2"/>
  <c r="F171" i="2"/>
  <c r="E171" i="2"/>
  <c r="C171" i="2"/>
  <c r="B171" i="2"/>
  <c r="AG170" i="2"/>
  <c r="AA170" i="2"/>
  <c r="Z170" i="2"/>
  <c r="Y170" i="2"/>
  <c r="X170" i="2"/>
  <c r="W170" i="2"/>
  <c r="K170" i="2"/>
  <c r="F170" i="2"/>
  <c r="E170" i="2"/>
  <c r="C170" i="2"/>
  <c r="B170" i="2"/>
  <c r="AG169" i="2"/>
  <c r="AA169" i="2"/>
  <c r="Z169" i="2"/>
  <c r="Y169" i="2"/>
  <c r="X169" i="2"/>
  <c r="W169" i="2"/>
  <c r="K169" i="2"/>
  <c r="F169" i="2"/>
  <c r="E169" i="2"/>
  <c r="C169" i="2"/>
  <c r="B169" i="2"/>
  <c r="AG168" i="2"/>
  <c r="AD168" i="2"/>
  <c r="AA168" i="2"/>
  <c r="Y168" i="2"/>
  <c r="K168" i="2"/>
  <c r="F168" i="2"/>
  <c r="E168" i="2"/>
  <c r="C168" i="2"/>
  <c r="B168" i="2"/>
  <c r="AA167" i="2"/>
  <c r="Z167" i="2"/>
  <c r="Y167" i="2"/>
  <c r="X167" i="2"/>
  <c r="W167" i="2"/>
  <c r="K167" i="2"/>
  <c r="F167" i="2"/>
  <c r="E167" i="2"/>
  <c r="C167" i="2"/>
  <c r="B167" i="2"/>
  <c r="AD166" i="2"/>
  <c r="AA166" i="2" s="1"/>
  <c r="Y166" i="2"/>
  <c r="K166" i="2"/>
  <c r="F166" i="2"/>
  <c r="E166" i="2"/>
  <c r="C166" i="2"/>
  <c r="B166" i="2"/>
  <c r="AA165" i="2"/>
  <c r="Z165" i="2"/>
  <c r="Y165" i="2"/>
  <c r="X165" i="2"/>
  <c r="W165" i="2"/>
  <c r="K165" i="2"/>
  <c r="F165" i="2"/>
  <c r="E165" i="2"/>
  <c r="C165" i="2"/>
  <c r="B165" i="2"/>
  <c r="AG164" i="2"/>
  <c r="AA164" i="2"/>
  <c r="Z164" i="2"/>
  <c r="Y164" i="2"/>
  <c r="X164" i="2"/>
  <c r="W164" i="2"/>
  <c r="K164" i="2"/>
  <c r="F164" i="2"/>
  <c r="E164" i="2"/>
  <c r="C164" i="2"/>
  <c r="B164" i="2"/>
  <c r="AD163" i="2"/>
  <c r="AA163" i="2" s="1"/>
  <c r="Z163" i="2"/>
  <c r="Y163" i="2"/>
  <c r="X163" i="2"/>
  <c r="W163" i="2"/>
  <c r="K163" i="2"/>
  <c r="F163" i="2"/>
  <c r="E163" i="2"/>
  <c r="C163" i="2"/>
  <c r="B163" i="2"/>
  <c r="AA162" i="2"/>
  <c r="Z162" i="2"/>
  <c r="Y162" i="2"/>
  <c r="X162" i="2"/>
  <c r="W162" i="2"/>
  <c r="K162" i="2"/>
  <c r="F162" i="2"/>
  <c r="E162" i="2"/>
  <c r="C162" i="2"/>
  <c r="B162" i="2"/>
  <c r="AD161" i="2"/>
  <c r="AA161" i="2"/>
  <c r="Z161" i="2"/>
  <c r="Y161" i="2"/>
  <c r="X161" i="2"/>
  <c r="W161" i="2"/>
  <c r="K161" i="2"/>
  <c r="F161" i="2"/>
  <c r="E161" i="2"/>
  <c r="C161" i="2"/>
  <c r="B161" i="2"/>
  <c r="AA160" i="2"/>
  <c r="Z160" i="2"/>
  <c r="Y160" i="2"/>
  <c r="W160" i="2"/>
  <c r="M160" i="2"/>
  <c r="X160" i="2" s="1"/>
  <c r="K160" i="2"/>
  <c r="F160" i="2"/>
  <c r="E160" i="2"/>
  <c r="C160" i="2"/>
  <c r="B160" i="2"/>
  <c r="AG159" i="2"/>
  <c r="AA159" i="2"/>
  <c r="Y159" i="2"/>
  <c r="P159" i="2"/>
  <c r="M159" i="2"/>
  <c r="K159" i="2"/>
  <c r="F159" i="2"/>
  <c r="E159" i="2"/>
  <c r="C159" i="2"/>
  <c r="B159" i="2"/>
  <c r="AA158" i="2"/>
  <c r="Z158" i="2"/>
  <c r="Y158" i="2"/>
  <c r="X158" i="2"/>
  <c r="W158" i="2"/>
  <c r="K158" i="2"/>
  <c r="F158" i="2"/>
  <c r="E158" i="2"/>
  <c r="C158" i="2"/>
  <c r="B158" i="2"/>
  <c r="AG157" i="2"/>
  <c r="AA157" i="2"/>
  <c r="Y157" i="2"/>
  <c r="P157" i="2"/>
  <c r="M157" i="2"/>
  <c r="K157" i="2"/>
  <c r="F157" i="2"/>
  <c r="E157" i="2"/>
  <c r="C157" i="2"/>
  <c r="B157" i="2"/>
  <c r="AA156" i="2"/>
  <c r="Z156" i="2"/>
  <c r="Y156" i="2"/>
  <c r="X156" i="2"/>
  <c r="W156" i="2"/>
  <c r="K156" i="2"/>
  <c r="F156" i="2"/>
  <c r="E156" i="2"/>
  <c r="C156" i="2"/>
  <c r="B156" i="2"/>
  <c r="AA155" i="2"/>
  <c r="Z155" i="2"/>
  <c r="Y155" i="2"/>
  <c r="X155" i="2"/>
  <c r="W155" i="2"/>
  <c r="K155" i="2"/>
  <c r="F155" i="2"/>
  <c r="E155" i="2"/>
  <c r="C155" i="2"/>
  <c r="B155" i="2"/>
  <c r="AD154" i="2"/>
  <c r="AA154" i="2"/>
  <c r="Z154" i="2"/>
  <c r="Y154" i="2"/>
  <c r="X154" i="2"/>
  <c r="W154" i="2"/>
  <c r="K154" i="2"/>
  <c r="F154" i="2"/>
  <c r="E154" i="2"/>
  <c r="C154" i="2"/>
  <c r="B154" i="2"/>
  <c r="AG153" i="2"/>
  <c r="AA153" i="2"/>
  <c r="Y153" i="2"/>
  <c r="K153" i="2"/>
  <c r="F153" i="2"/>
  <c r="E153" i="2"/>
  <c r="C153" i="2"/>
  <c r="B153" i="2"/>
  <c r="AD152" i="2"/>
  <c r="AA152" i="2" s="1"/>
  <c r="Z152" i="2"/>
  <c r="Y152" i="2"/>
  <c r="X152" i="2"/>
  <c r="W152" i="2"/>
  <c r="K152" i="2"/>
  <c r="F152" i="2"/>
  <c r="E152" i="2"/>
  <c r="C152" i="2"/>
  <c r="B152" i="2"/>
  <c r="AD151" i="2"/>
  <c r="AA151" i="2" s="1"/>
  <c r="Z151" i="2"/>
  <c r="Y151" i="2"/>
  <c r="K151" i="2"/>
  <c r="F151" i="2"/>
  <c r="E151" i="2"/>
  <c r="C151" i="2"/>
  <c r="B151" i="2"/>
  <c r="AD150" i="2"/>
  <c r="AA150" i="2" s="1"/>
  <c r="Z150" i="2"/>
  <c r="Y150" i="2"/>
  <c r="K150" i="2"/>
  <c r="F150" i="2"/>
  <c r="E150" i="2"/>
  <c r="C150" i="2"/>
  <c r="B150" i="2"/>
  <c r="AG149" i="2"/>
  <c r="AD149" i="2"/>
  <c r="AA149" i="2" s="1"/>
  <c r="Z149" i="2"/>
  <c r="Y149" i="2"/>
  <c r="X149" i="2"/>
  <c r="P149" i="2"/>
  <c r="W149" i="2" s="1"/>
  <c r="M149" i="2"/>
  <c r="K149" i="2"/>
  <c r="F149" i="2"/>
  <c r="E149" i="2"/>
  <c r="C149" i="2"/>
  <c r="B149" i="2"/>
  <c r="AG148" i="2"/>
  <c r="AA148" i="2"/>
  <c r="Z148" i="2"/>
  <c r="Y148" i="2"/>
  <c r="X148" i="2"/>
  <c r="W148" i="2"/>
  <c r="K148" i="2"/>
  <c r="F148" i="2"/>
  <c r="E148" i="2"/>
  <c r="C148" i="2"/>
  <c r="B148" i="2"/>
  <c r="AG147" i="2"/>
  <c r="AD147" i="2"/>
  <c r="AA147" i="2" s="1"/>
  <c r="Z147" i="2"/>
  <c r="Y147" i="2"/>
  <c r="X147" i="2"/>
  <c r="W147" i="2"/>
  <c r="K147" i="2"/>
  <c r="F147" i="2"/>
  <c r="E147" i="2"/>
  <c r="C147" i="2"/>
  <c r="B147" i="2"/>
  <c r="AG146" i="2"/>
  <c r="AA146" i="2"/>
  <c r="Z146" i="2"/>
  <c r="Y146" i="2"/>
  <c r="X146" i="2"/>
  <c r="W146" i="2"/>
  <c r="K146" i="2"/>
  <c r="F146" i="2"/>
  <c r="E146" i="2"/>
  <c r="C146" i="2"/>
  <c r="B146" i="2"/>
  <c r="AG145" i="2"/>
  <c r="AA145" i="2"/>
  <c r="Z145" i="2"/>
  <c r="Y145" i="2"/>
  <c r="X145" i="2"/>
  <c r="W145" i="2"/>
  <c r="K145" i="2"/>
  <c r="F145" i="2"/>
  <c r="E145" i="2"/>
  <c r="C145" i="2"/>
  <c r="B145" i="2"/>
  <c r="AG144" i="2"/>
  <c r="AA144" i="2"/>
  <c r="Y144" i="2"/>
  <c r="P144" i="2"/>
  <c r="M144" i="2"/>
  <c r="K144" i="2"/>
  <c r="F144" i="2"/>
  <c r="E144" i="2"/>
  <c r="C144" i="2"/>
  <c r="B144" i="2"/>
  <c r="AG143" i="2"/>
  <c r="AA143" i="2"/>
  <c r="Y143" i="2"/>
  <c r="P143" i="2"/>
  <c r="M143" i="2"/>
  <c r="K143" i="2"/>
  <c r="F143" i="2"/>
  <c r="E143" i="2"/>
  <c r="C143" i="2"/>
  <c r="B143" i="2"/>
  <c r="AA142" i="2"/>
  <c r="Z142" i="2"/>
  <c r="Y142" i="2"/>
  <c r="X142" i="2"/>
  <c r="W142" i="2"/>
  <c r="K142" i="2"/>
  <c r="F142" i="2"/>
  <c r="E142" i="2"/>
  <c r="C142" i="2"/>
  <c r="B142" i="2"/>
  <c r="AG141" i="2"/>
  <c r="AD141" i="2"/>
  <c r="AA141" i="2" s="1"/>
  <c r="Z141" i="2"/>
  <c r="Y141" i="2"/>
  <c r="X141" i="2"/>
  <c r="W141" i="2"/>
  <c r="K141" i="2"/>
  <c r="F141" i="2"/>
  <c r="E141" i="2"/>
  <c r="C141" i="2"/>
  <c r="B141" i="2"/>
  <c r="AG140" i="2"/>
  <c r="AA140" i="2"/>
  <c r="Z140" i="2"/>
  <c r="Y140" i="2"/>
  <c r="X140" i="2"/>
  <c r="W140" i="2"/>
  <c r="K140" i="2"/>
  <c r="F140" i="2"/>
  <c r="E140" i="2"/>
  <c r="C140" i="2"/>
  <c r="B140" i="2"/>
  <c r="AA139" i="2"/>
  <c r="Z139" i="2"/>
  <c r="Y139" i="2"/>
  <c r="X139" i="2"/>
  <c r="W139" i="2"/>
  <c r="K139" i="2"/>
  <c r="F139" i="2"/>
  <c r="E139" i="2"/>
  <c r="C139" i="2"/>
  <c r="B139" i="2"/>
  <c r="AA138" i="2"/>
  <c r="Z138" i="2"/>
  <c r="Y138" i="2"/>
  <c r="X138" i="2"/>
  <c r="W138" i="2"/>
  <c r="K138" i="2"/>
  <c r="F138" i="2"/>
  <c r="E138" i="2"/>
  <c r="C138" i="2"/>
  <c r="B138" i="2"/>
  <c r="AG137" i="2"/>
  <c r="AA137" i="2"/>
  <c r="Y137" i="2"/>
  <c r="K137" i="2"/>
  <c r="F137" i="2"/>
  <c r="E137" i="2"/>
  <c r="C137" i="2"/>
  <c r="B137" i="2"/>
  <c r="AG136" i="2"/>
  <c r="AA136" i="2"/>
  <c r="Z136" i="2"/>
  <c r="Y136" i="2"/>
  <c r="P136" i="2"/>
  <c r="W136" i="2" s="1"/>
  <c r="M136" i="2"/>
  <c r="X136" i="2" s="1"/>
  <c r="K136" i="2"/>
  <c r="F136" i="2"/>
  <c r="E136" i="2"/>
  <c r="C136" i="2"/>
  <c r="B136" i="2"/>
  <c r="AA135" i="2"/>
  <c r="Z135" i="2"/>
  <c r="Y135" i="2"/>
  <c r="X135" i="2"/>
  <c r="W135" i="2"/>
  <c r="K135" i="2"/>
  <c r="F135" i="2"/>
  <c r="E135" i="2"/>
  <c r="C135" i="2"/>
  <c r="B135" i="2"/>
  <c r="AG134" i="2"/>
  <c r="AD134" i="2"/>
  <c r="AA134" i="2" s="1"/>
  <c r="Y134" i="2"/>
  <c r="P134" i="2"/>
  <c r="M134" i="2"/>
  <c r="K134" i="2"/>
  <c r="F134" i="2"/>
  <c r="E134" i="2"/>
  <c r="C134" i="2"/>
  <c r="B134" i="2"/>
  <c r="AG133" i="2"/>
  <c r="AD133" i="2"/>
  <c r="AA133" i="2" s="1"/>
  <c r="Y133" i="2"/>
  <c r="P133" i="2"/>
  <c r="M133" i="2"/>
  <c r="K133" i="2"/>
  <c r="F133" i="2"/>
  <c r="E133" i="2"/>
  <c r="C133" i="2"/>
  <c r="B133" i="2"/>
  <c r="AG132" i="2"/>
  <c r="AD132" i="2"/>
  <c r="AA132" i="2" s="1"/>
  <c r="Z132" i="2"/>
  <c r="Y132" i="2"/>
  <c r="X132" i="2"/>
  <c r="W132" i="2"/>
  <c r="K132" i="2"/>
  <c r="F132" i="2"/>
  <c r="E132" i="2"/>
  <c r="C132" i="2"/>
  <c r="B132" i="2"/>
  <c r="AA131" i="2"/>
  <c r="Z131" i="2"/>
  <c r="Y131" i="2"/>
  <c r="X131" i="2"/>
  <c r="W131" i="2"/>
  <c r="K131" i="2"/>
  <c r="F131" i="2"/>
  <c r="E131" i="2"/>
  <c r="C131" i="2"/>
  <c r="B131" i="2"/>
  <c r="AA130" i="2"/>
  <c r="Z130" i="2"/>
  <c r="Y130" i="2"/>
  <c r="X130" i="2"/>
  <c r="W130" i="2"/>
  <c r="K130" i="2"/>
  <c r="F130" i="2"/>
  <c r="E130" i="2"/>
  <c r="C130" i="2"/>
  <c r="B130" i="2"/>
  <c r="AG129" i="2"/>
  <c r="AD129" i="2"/>
  <c r="AA129" i="2" s="1"/>
  <c r="Z129" i="2"/>
  <c r="Y129" i="2"/>
  <c r="P129" i="2"/>
  <c r="W129" i="2" s="1"/>
  <c r="M129" i="2"/>
  <c r="X129" i="2" s="1"/>
  <c r="K129" i="2"/>
  <c r="F129" i="2"/>
  <c r="E129" i="2"/>
  <c r="C129" i="2"/>
  <c r="B129" i="2"/>
  <c r="AD128" i="2"/>
  <c r="AA128" i="2" s="1"/>
  <c r="Z128" i="2"/>
  <c r="Y128" i="2"/>
  <c r="X128" i="2"/>
  <c r="W128" i="2"/>
  <c r="K128" i="2"/>
  <c r="F128" i="2"/>
  <c r="E128" i="2"/>
  <c r="C128" i="2"/>
  <c r="B128" i="2"/>
  <c r="AG127" i="2"/>
  <c r="AA127" i="2"/>
  <c r="Z127" i="2"/>
  <c r="Y127" i="2"/>
  <c r="P127" i="2"/>
  <c r="W127" i="2" s="1"/>
  <c r="M127" i="2"/>
  <c r="X127" i="2" s="1"/>
  <c r="K127" i="2"/>
  <c r="F127" i="2"/>
  <c r="E127" i="2"/>
  <c r="C127" i="2"/>
  <c r="B127" i="2"/>
  <c r="AA126" i="2"/>
  <c r="Z126" i="2"/>
  <c r="Y126" i="2"/>
  <c r="X126" i="2"/>
  <c r="W126" i="2"/>
  <c r="K126" i="2"/>
  <c r="F126" i="2"/>
  <c r="E126" i="2"/>
  <c r="C126" i="2"/>
  <c r="B126" i="2"/>
  <c r="AG125" i="2"/>
  <c r="AA125" i="2"/>
  <c r="Z125" i="2"/>
  <c r="Y125" i="2"/>
  <c r="X125" i="2"/>
  <c r="W125" i="2"/>
  <c r="K125" i="2"/>
  <c r="F125" i="2"/>
  <c r="E125" i="2"/>
  <c r="C125" i="2"/>
  <c r="B125" i="2"/>
  <c r="AA124" i="2"/>
  <c r="Z124" i="2"/>
  <c r="Y124" i="2"/>
  <c r="X124" i="2"/>
  <c r="W124" i="2"/>
  <c r="K124" i="2"/>
  <c r="F124" i="2"/>
  <c r="E124" i="2"/>
  <c r="C124" i="2"/>
  <c r="B124" i="2"/>
  <c r="AA123" i="2"/>
  <c r="Z123" i="2"/>
  <c r="Y123" i="2"/>
  <c r="X123" i="2"/>
  <c r="W123" i="2"/>
  <c r="K123" i="2"/>
  <c r="F123" i="2"/>
  <c r="E123" i="2"/>
  <c r="C123" i="2"/>
  <c r="B123" i="2"/>
  <c r="AA122" i="2"/>
  <c r="Z122" i="2"/>
  <c r="Y122" i="2"/>
  <c r="X122" i="2"/>
  <c r="W122" i="2"/>
  <c r="K122" i="2"/>
  <c r="F122" i="2"/>
  <c r="E122" i="2"/>
  <c r="C122" i="2"/>
  <c r="B122" i="2"/>
  <c r="AA121" i="2"/>
  <c r="Z121" i="2"/>
  <c r="Y121" i="2"/>
  <c r="X121" i="2"/>
  <c r="W121" i="2"/>
  <c r="K121" i="2"/>
  <c r="F121" i="2"/>
  <c r="E121" i="2"/>
  <c r="C121" i="2"/>
  <c r="B121" i="2"/>
  <c r="AA120" i="2"/>
  <c r="Z120" i="2"/>
  <c r="Y120" i="2"/>
  <c r="X120" i="2"/>
  <c r="W120" i="2"/>
  <c r="K120" i="2"/>
  <c r="F120" i="2"/>
  <c r="E120" i="2"/>
  <c r="C120" i="2"/>
  <c r="B120" i="2"/>
  <c r="AG119" i="2"/>
  <c r="AD119" i="2"/>
  <c r="AA119" i="2" s="1"/>
  <c r="Z119" i="2"/>
  <c r="Y119" i="2"/>
  <c r="X119" i="2"/>
  <c r="W119" i="2"/>
  <c r="K119" i="2"/>
  <c r="F119" i="2"/>
  <c r="E119" i="2"/>
  <c r="C119" i="2"/>
  <c r="B119" i="2"/>
  <c r="AA118" i="2"/>
  <c r="Z118" i="2"/>
  <c r="Y118" i="2"/>
  <c r="X118" i="2"/>
  <c r="W118" i="2"/>
  <c r="K118" i="2"/>
  <c r="F118" i="2"/>
  <c r="E118" i="2"/>
  <c r="C118" i="2"/>
  <c r="B118" i="2"/>
  <c r="AG117" i="2"/>
  <c r="AA117" i="2"/>
  <c r="Z117" i="2"/>
  <c r="Y117" i="2"/>
  <c r="X117" i="2"/>
  <c r="W117" i="2"/>
  <c r="K117" i="2"/>
  <c r="F117" i="2"/>
  <c r="E117" i="2"/>
  <c r="C117" i="2"/>
  <c r="B117" i="2"/>
  <c r="AG116" i="2"/>
  <c r="AD116" i="2"/>
  <c r="AA116" i="2"/>
  <c r="Y116" i="2"/>
  <c r="P116" i="2"/>
  <c r="M116" i="2"/>
  <c r="K116" i="2"/>
  <c r="F116" i="2"/>
  <c r="E116" i="2"/>
  <c r="C116" i="2"/>
  <c r="B116" i="2"/>
  <c r="AD115" i="2"/>
  <c r="AA115" i="2" s="1"/>
  <c r="Z115" i="2"/>
  <c r="Y115" i="2"/>
  <c r="X115" i="2"/>
  <c r="W115" i="2"/>
  <c r="K115" i="2"/>
  <c r="F115" i="2"/>
  <c r="E115" i="2"/>
  <c r="C115" i="2"/>
  <c r="B115" i="2"/>
  <c r="AD114" i="2"/>
  <c r="AA114" i="2" s="1"/>
  <c r="Z114" i="2"/>
  <c r="Y114" i="2"/>
  <c r="X114" i="2"/>
  <c r="W114" i="2"/>
  <c r="K114" i="2"/>
  <c r="F114" i="2"/>
  <c r="E114" i="2"/>
  <c r="C114" i="2"/>
  <c r="B114" i="2"/>
  <c r="AA113" i="2"/>
  <c r="Z113" i="2"/>
  <c r="Y113" i="2"/>
  <c r="X113" i="2"/>
  <c r="W113" i="2"/>
  <c r="K113" i="2"/>
  <c r="F113" i="2"/>
  <c r="E113" i="2"/>
  <c r="C113" i="2"/>
  <c r="B113" i="2"/>
  <c r="AG112" i="2"/>
  <c r="AA112" i="2"/>
  <c r="Z112" i="2"/>
  <c r="Y112" i="2"/>
  <c r="X112" i="2"/>
  <c r="W112" i="2"/>
  <c r="K112" i="2"/>
  <c r="F112" i="2"/>
  <c r="E112" i="2"/>
  <c r="C112" i="2"/>
  <c r="B112" i="2"/>
  <c r="AA111" i="2"/>
  <c r="Z111" i="2"/>
  <c r="Y111" i="2"/>
  <c r="X111" i="2"/>
  <c r="W111" i="2"/>
  <c r="K111" i="2"/>
  <c r="F111" i="2"/>
  <c r="E111" i="2"/>
  <c r="C111" i="2"/>
  <c r="B111" i="2"/>
  <c r="AA110" i="2"/>
  <c r="Z110" i="2"/>
  <c r="Y110" i="2"/>
  <c r="X110" i="2"/>
  <c r="W110" i="2"/>
  <c r="K110" i="2"/>
  <c r="F110" i="2"/>
  <c r="E110" i="2"/>
  <c r="C110" i="2"/>
  <c r="B110" i="2"/>
  <c r="AA109" i="2"/>
  <c r="Z109" i="2"/>
  <c r="Y109" i="2"/>
  <c r="X109" i="2"/>
  <c r="W109" i="2"/>
  <c r="K109" i="2"/>
  <c r="F109" i="2"/>
  <c r="E109" i="2"/>
  <c r="C109" i="2"/>
  <c r="B109" i="2"/>
  <c r="AD108" i="2"/>
  <c r="AA108" i="2" s="1"/>
  <c r="Z108" i="2"/>
  <c r="Y108" i="2"/>
  <c r="X108" i="2"/>
  <c r="W108" i="2"/>
  <c r="K108" i="2"/>
  <c r="F108" i="2"/>
  <c r="E108" i="2"/>
  <c r="C108" i="2"/>
  <c r="B108" i="2"/>
  <c r="AD107" i="2"/>
  <c r="AA107" i="2" s="1"/>
  <c r="Z107" i="2"/>
  <c r="Y107" i="2"/>
  <c r="X107" i="2"/>
  <c r="W107" i="2"/>
  <c r="K107" i="2"/>
  <c r="F107" i="2"/>
  <c r="E107" i="2"/>
  <c r="C107" i="2"/>
  <c r="B107" i="2"/>
  <c r="AG106" i="2"/>
  <c r="AD106" i="2"/>
  <c r="AA106" i="2" s="1"/>
  <c r="Z106" i="2"/>
  <c r="Y106" i="2"/>
  <c r="X106" i="2"/>
  <c r="W106" i="2"/>
  <c r="K106" i="2"/>
  <c r="F106" i="2"/>
  <c r="E106" i="2"/>
  <c r="C106" i="2"/>
  <c r="B106" i="2"/>
  <c r="AD105" i="2"/>
  <c r="AA105" i="2" s="1"/>
  <c r="Z105" i="2"/>
  <c r="Y105" i="2"/>
  <c r="X105" i="2"/>
  <c r="W105" i="2"/>
  <c r="K105" i="2"/>
  <c r="F105" i="2"/>
  <c r="E105" i="2"/>
  <c r="C105" i="2"/>
  <c r="B105" i="2"/>
  <c r="AG104" i="2"/>
  <c r="AA104" i="2"/>
  <c r="Z104" i="2"/>
  <c r="Y104" i="2"/>
  <c r="X104" i="2"/>
  <c r="W104" i="2"/>
  <c r="K104" i="2"/>
  <c r="F104" i="2"/>
  <c r="E104" i="2"/>
  <c r="C104" i="2"/>
  <c r="B104" i="2"/>
  <c r="AG103" i="2"/>
  <c r="AD103" i="2"/>
  <c r="AA103" i="2"/>
  <c r="Z103" i="2"/>
  <c r="Y103" i="2"/>
  <c r="X103" i="2"/>
  <c r="W103" i="2"/>
  <c r="K103" i="2"/>
  <c r="F103" i="2"/>
  <c r="E103" i="2"/>
  <c r="C103" i="2"/>
  <c r="B103" i="2"/>
  <c r="AG102" i="2"/>
  <c r="AD102" i="2"/>
  <c r="AA102" i="2"/>
  <c r="Z102" i="2"/>
  <c r="Y102" i="2"/>
  <c r="X102" i="2"/>
  <c r="W102" i="2"/>
  <c r="K102" i="2"/>
  <c r="F102" i="2"/>
  <c r="E102" i="2"/>
  <c r="C102" i="2"/>
  <c r="B102" i="2"/>
  <c r="AG101" i="2"/>
  <c r="AD101" i="2"/>
  <c r="AA101" i="2"/>
  <c r="Z101" i="2"/>
  <c r="Y101" i="2"/>
  <c r="X101" i="2"/>
  <c r="W101" i="2"/>
  <c r="K101" i="2"/>
  <c r="F101" i="2"/>
  <c r="E101" i="2"/>
  <c r="C101" i="2"/>
  <c r="B101" i="2"/>
  <c r="AG100" i="2"/>
  <c r="AD100" i="2"/>
  <c r="AA100" i="2"/>
  <c r="Z100" i="2"/>
  <c r="Y100" i="2"/>
  <c r="X100" i="2"/>
  <c r="W100" i="2"/>
  <c r="K100" i="2"/>
  <c r="F100" i="2"/>
  <c r="E100" i="2"/>
  <c r="C100" i="2"/>
  <c r="B100" i="2"/>
  <c r="AA99" i="2"/>
  <c r="Z99" i="2"/>
  <c r="Y99" i="2"/>
  <c r="X99" i="2"/>
  <c r="W99" i="2"/>
  <c r="K99" i="2"/>
  <c r="F99" i="2"/>
  <c r="E99" i="2"/>
  <c r="C99" i="2"/>
  <c r="B99" i="2"/>
  <c r="AG98" i="2"/>
  <c r="AA98" i="2"/>
  <c r="Z98" i="2"/>
  <c r="Y98" i="2"/>
  <c r="X98" i="2"/>
  <c r="W98" i="2"/>
  <c r="K98" i="2"/>
  <c r="F98" i="2"/>
  <c r="E98" i="2"/>
  <c r="C98" i="2"/>
  <c r="B98" i="2"/>
  <c r="AA97" i="2"/>
  <c r="Z97" i="2"/>
  <c r="Y97" i="2"/>
  <c r="X97" i="2"/>
  <c r="W97" i="2"/>
  <c r="K97" i="2"/>
  <c r="F97" i="2"/>
  <c r="E97" i="2"/>
  <c r="C97" i="2"/>
  <c r="B97" i="2"/>
  <c r="AA96" i="2"/>
  <c r="Z96" i="2"/>
  <c r="Y96" i="2"/>
  <c r="X96" i="2"/>
  <c r="W96" i="2"/>
  <c r="K96" i="2"/>
  <c r="F96" i="2"/>
  <c r="E96" i="2"/>
  <c r="C96" i="2"/>
  <c r="B96" i="2"/>
  <c r="AD95" i="2"/>
  <c r="AA95" i="2"/>
  <c r="Z95" i="2"/>
  <c r="Y95" i="2"/>
  <c r="X95" i="2"/>
  <c r="W95" i="2"/>
  <c r="K95" i="2"/>
  <c r="F95" i="2"/>
  <c r="E95" i="2"/>
  <c r="C95" i="2"/>
  <c r="B95" i="2"/>
  <c r="AG94" i="2"/>
  <c r="AD94" i="2"/>
  <c r="AA94" i="2"/>
  <c r="Z94" i="2"/>
  <c r="Y94" i="2"/>
  <c r="X94" i="2"/>
  <c r="W94" i="2"/>
  <c r="K94" i="2"/>
  <c r="F94" i="2"/>
  <c r="E94" i="2"/>
  <c r="C94" i="2"/>
  <c r="B94" i="2"/>
  <c r="AD93" i="2"/>
  <c r="AA93" i="2" s="1"/>
  <c r="Z93" i="2"/>
  <c r="Y93" i="2"/>
  <c r="X93" i="2"/>
  <c r="W93" i="2"/>
  <c r="K93" i="2"/>
  <c r="F93" i="2"/>
  <c r="E93" i="2"/>
  <c r="C93" i="2"/>
  <c r="B93" i="2"/>
  <c r="AG92" i="2"/>
  <c r="AD92" i="2"/>
  <c r="AA92" i="2" s="1"/>
  <c r="Z92" i="2"/>
  <c r="Y92" i="2"/>
  <c r="X92" i="2"/>
  <c r="W92" i="2"/>
  <c r="K92" i="2"/>
  <c r="F92" i="2"/>
  <c r="E92" i="2"/>
  <c r="C92" i="2"/>
  <c r="B92" i="2"/>
  <c r="AD91" i="2"/>
  <c r="AA91" i="2" s="1"/>
  <c r="Z91" i="2"/>
  <c r="Y91" i="2"/>
  <c r="X91" i="2"/>
  <c r="W91" i="2"/>
  <c r="K91" i="2"/>
  <c r="F91" i="2"/>
  <c r="E91" i="2"/>
  <c r="C91" i="2"/>
  <c r="B91" i="2"/>
  <c r="AD90" i="2"/>
  <c r="AA90" i="2" s="1"/>
  <c r="Z90" i="2"/>
  <c r="Y90" i="2"/>
  <c r="X90" i="2"/>
  <c r="W90" i="2"/>
  <c r="K90" i="2"/>
  <c r="F90" i="2"/>
  <c r="E90" i="2"/>
  <c r="C90" i="2"/>
  <c r="B90" i="2"/>
  <c r="AG89" i="2"/>
  <c r="AA89" i="2"/>
  <c r="Y89" i="2"/>
  <c r="P89" i="2"/>
  <c r="M89" i="2"/>
  <c r="K89" i="2"/>
  <c r="F89" i="2"/>
  <c r="E89" i="2"/>
  <c r="C89" i="2"/>
  <c r="B89" i="2"/>
  <c r="AG88" i="2"/>
  <c r="AD88" i="2"/>
  <c r="AA88" i="2" s="1"/>
  <c r="Z88" i="2"/>
  <c r="Y88" i="2"/>
  <c r="X88" i="2"/>
  <c r="W88" i="2"/>
  <c r="K88" i="2"/>
  <c r="F88" i="2"/>
  <c r="E88" i="2"/>
  <c r="C88" i="2"/>
  <c r="B88" i="2"/>
  <c r="AD87" i="2"/>
  <c r="AA87" i="2" s="1"/>
  <c r="Z87" i="2"/>
  <c r="Y87" i="2"/>
  <c r="X87" i="2"/>
  <c r="W87" i="2"/>
  <c r="K87" i="2"/>
  <c r="F87" i="2"/>
  <c r="E87" i="2"/>
  <c r="C87" i="2"/>
  <c r="B87" i="2"/>
  <c r="AD86" i="2"/>
  <c r="AA86" i="2" s="1"/>
  <c r="Z86" i="2"/>
  <c r="Y86" i="2"/>
  <c r="X86" i="2"/>
  <c r="W86" i="2"/>
  <c r="K86" i="2"/>
  <c r="F86" i="2"/>
  <c r="E86" i="2"/>
  <c r="C86" i="2"/>
  <c r="B86" i="2"/>
  <c r="AG85" i="2"/>
  <c r="AD85" i="2"/>
  <c r="AA85" i="2" s="1"/>
  <c r="Z85" i="2"/>
  <c r="Y85" i="2"/>
  <c r="X85" i="2"/>
  <c r="P85" i="2"/>
  <c r="W85" i="2" s="1"/>
  <c r="M85" i="2"/>
  <c r="K85" i="2"/>
  <c r="F85" i="2"/>
  <c r="E85" i="2"/>
  <c r="C85" i="2"/>
  <c r="B85" i="2"/>
  <c r="AA84" i="2"/>
  <c r="Z84" i="2"/>
  <c r="Y84" i="2"/>
  <c r="X84" i="2"/>
  <c r="W84" i="2"/>
  <c r="K84" i="2"/>
  <c r="F84" i="2"/>
  <c r="E84" i="2"/>
  <c r="C84" i="2"/>
  <c r="B84" i="2"/>
  <c r="AA83" i="2"/>
  <c r="Z83" i="2"/>
  <c r="Y83" i="2"/>
  <c r="X83" i="2"/>
  <c r="W83" i="2"/>
  <c r="K83" i="2"/>
  <c r="F83" i="2"/>
  <c r="E83" i="2"/>
  <c r="C83" i="2"/>
  <c r="B83" i="2"/>
  <c r="AA82" i="2"/>
  <c r="Z82" i="2"/>
  <c r="Y82" i="2"/>
  <c r="X82" i="2"/>
  <c r="W82" i="2"/>
  <c r="K82" i="2"/>
  <c r="F82" i="2"/>
  <c r="E82" i="2"/>
  <c r="C82" i="2"/>
  <c r="B82" i="2"/>
  <c r="AA81" i="2"/>
  <c r="Z81" i="2"/>
  <c r="Y81" i="2"/>
  <c r="X81" i="2"/>
  <c r="W81" i="2"/>
  <c r="K81" i="2"/>
  <c r="F81" i="2"/>
  <c r="E81" i="2"/>
  <c r="C81" i="2"/>
  <c r="B81" i="2"/>
  <c r="AD80" i="2"/>
  <c r="AA80" i="2" s="1"/>
  <c r="Z80" i="2"/>
  <c r="Y80" i="2"/>
  <c r="X80" i="2"/>
  <c r="W80" i="2"/>
  <c r="K80" i="2"/>
  <c r="F80" i="2"/>
  <c r="E80" i="2"/>
  <c r="C80" i="2"/>
  <c r="B80" i="2"/>
  <c r="AA79" i="2"/>
  <c r="Z79" i="2"/>
  <c r="Y79" i="2"/>
  <c r="X79" i="2"/>
  <c r="W79" i="2"/>
  <c r="K79" i="2"/>
  <c r="F79" i="2"/>
  <c r="E79" i="2"/>
  <c r="C79" i="2"/>
  <c r="B79" i="2"/>
  <c r="AG78" i="2"/>
  <c r="AA78" i="2"/>
  <c r="Z78" i="2"/>
  <c r="Y78" i="2"/>
  <c r="X78" i="2"/>
  <c r="W78" i="2"/>
  <c r="K78" i="2"/>
  <c r="F78" i="2"/>
  <c r="E78" i="2"/>
  <c r="C78" i="2"/>
  <c r="B78" i="2"/>
  <c r="AG77" i="2"/>
  <c r="AD77" i="2"/>
  <c r="AA77" i="2" s="1"/>
  <c r="Z77" i="2"/>
  <c r="Y77" i="2"/>
  <c r="X77" i="2"/>
  <c r="W77" i="2"/>
  <c r="K77" i="2"/>
  <c r="F77" i="2"/>
  <c r="E77" i="2"/>
  <c r="C77" i="2"/>
  <c r="B77" i="2"/>
  <c r="AG76" i="2"/>
  <c r="AA76" i="2"/>
  <c r="Z76" i="2"/>
  <c r="Y76" i="2"/>
  <c r="X76" i="2"/>
  <c r="W76" i="2"/>
  <c r="K76" i="2"/>
  <c r="F76" i="2"/>
  <c r="E76" i="2"/>
  <c r="C76" i="2"/>
  <c r="B76" i="2"/>
  <c r="AG75" i="2"/>
  <c r="AA75" i="2"/>
  <c r="Z75" i="2"/>
  <c r="Y75" i="2"/>
  <c r="X75" i="2"/>
  <c r="P75" i="2"/>
  <c r="W75" i="2" s="1"/>
  <c r="M75" i="2"/>
  <c r="K75" i="2"/>
  <c r="F75" i="2"/>
  <c r="E75" i="2"/>
  <c r="C75" i="2"/>
  <c r="B75" i="2"/>
  <c r="AG74" i="2"/>
  <c r="AA74" i="2"/>
  <c r="Z74" i="2"/>
  <c r="Y74" i="2"/>
  <c r="X74" i="2"/>
  <c r="W74" i="2"/>
  <c r="K74" i="2"/>
  <c r="F74" i="2"/>
  <c r="E74" i="2"/>
  <c r="C74" i="2"/>
  <c r="B74" i="2"/>
  <c r="AD73" i="2"/>
  <c r="AA73" i="2" s="1"/>
  <c r="Z73" i="2"/>
  <c r="Y73" i="2"/>
  <c r="X73" i="2"/>
  <c r="W73" i="2"/>
  <c r="K73" i="2"/>
  <c r="F73" i="2"/>
  <c r="E73" i="2"/>
  <c r="C73" i="2"/>
  <c r="B73" i="2"/>
  <c r="AD72" i="2"/>
  <c r="AA72" i="2"/>
  <c r="Z72" i="2"/>
  <c r="Y72" i="2"/>
  <c r="X72" i="2"/>
  <c r="W72" i="2"/>
  <c r="K72" i="2"/>
  <c r="F72" i="2"/>
  <c r="E72" i="2"/>
  <c r="C72" i="2"/>
  <c r="B72" i="2"/>
  <c r="AD71" i="2"/>
  <c r="AA71" i="2" s="1"/>
  <c r="Z71" i="2"/>
  <c r="Y71" i="2"/>
  <c r="X71" i="2"/>
  <c r="W71" i="2"/>
  <c r="K71" i="2"/>
  <c r="F71" i="2"/>
  <c r="E71" i="2"/>
  <c r="C71" i="2"/>
  <c r="B71" i="2"/>
  <c r="AD70" i="2"/>
  <c r="AA70" i="2" s="1"/>
  <c r="Z70" i="2"/>
  <c r="Y70" i="2"/>
  <c r="X70" i="2"/>
  <c r="W70" i="2"/>
  <c r="K70" i="2"/>
  <c r="F70" i="2"/>
  <c r="E70" i="2"/>
  <c r="C70" i="2"/>
  <c r="B70" i="2"/>
  <c r="AD69" i="2"/>
  <c r="AA69" i="2" s="1"/>
  <c r="Z69" i="2"/>
  <c r="Y69" i="2"/>
  <c r="X69" i="2"/>
  <c r="W69" i="2"/>
  <c r="K69" i="2"/>
  <c r="F69" i="2"/>
  <c r="E69" i="2"/>
  <c r="C69" i="2"/>
  <c r="B69" i="2"/>
  <c r="AD68" i="2"/>
  <c r="AA68" i="2"/>
  <c r="Z68" i="2"/>
  <c r="Y68" i="2"/>
  <c r="X68" i="2"/>
  <c r="W68" i="2"/>
  <c r="K68" i="2"/>
  <c r="F68" i="2"/>
  <c r="E68" i="2"/>
  <c r="C68" i="2"/>
  <c r="B68" i="2"/>
  <c r="AD67" i="2"/>
  <c r="AA67" i="2" s="1"/>
  <c r="Z67" i="2"/>
  <c r="Y67" i="2"/>
  <c r="X67" i="2"/>
  <c r="W67" i="2"/>
  <c r="K67" i="2"/>
  <c r="F67" i="2"/>
  <c r="E67" i="2"/>
  <c r="C67" i="2"/>
  <c r="B67" i="2"/>
  <c r="AD66" i="2"/>
  <c r="AA66" i="2" s="1"/>
  <c r="Z66" i="2"/>
  <c r="Y66" i="2"/>
  <c r="X66" i="2"/>
  <c r="W66" i="2"/>
  <c r="K66" i="2"/>
  <c r="F66" i="2"/>
  <c r="E66" i="2"/>
  <c r="C66" i="2"/>
  <c r="B66" i="2"/>
  <c r="AD65" i="2"/>
  <c r="AA65" i="2" s="1"/>
  <c r="Z65" i="2"/>
  <c r="Y65" i="2"/>
  <c r="X65" i="2"/>
  <c r="W65" i="2"/>
  <c r="K65" i="2"/>
  <c r="F65" i="2"/>
  <c r="E65" i="2"/>
  <c r="C65" i="2"/>
  <c r="B65" i="2"/>
  <c r="AD64" i="2"/>
  <c r="AA64" i="2" s="1"/>
  <c r="Z64" i="2"/>
  <c r="Y64" i="2"/>
  <c r="K64" i="2"/>
  <c r="F64" i="2"/>
  <c r="E64" i="2"/>
  <c r="C64" i="2"/>
  <c r="B64" i="2"/>
  <c r="AD63" i="2"/>
  <c r="AA63" i="2" s="1"/>
  <c r="Z63" i="2"/>
  <c r="Y63" i="2"/>
  <c r="K63" i="2"/>
  <c r="F63" i="2"/>
  <c r="E63" i="2"/>
  <c r="C63" i="2"/>
  <c r="B63" i="2"/>
  <c r="AD62" i="2"/>
  <c r="AA62" i="2" s="1"/>
  <c r="Z62" i="2"/>
  <c r="Y62" i="2"/>
  <c r="K62" i="2"/>
  <c r="F62" i="2"/>
  <c r="E62" i="2"/>
  <c r="C62" i="2"/>
  <c r="B62" i="2"/>
  <c r="AD61" i="2"/>
  <c r="AA61" i="2" s="1"/>
  <c r="Z61" i="2"/>
  <c r="Y61" i="2"/>
  <c r="K61" i="2"/>
  <c r="F61" i="2"/>
  <c r="E61" i="2"/>
  <c r="C61" i="2"/>
  <c r="B61" i="2"/>
  <c r="AD60" i="2"/>
  <c r="AA60" i="2" s="1"/>
  <c r="Z60" i="2"/>
  <c r="Y60" i="2"/>
  <c r="K60" i="2"/>
  <c r="F60" i="2"/>
  <c r="E60" i="2"/>
  <c r="C60" i="2"/>
  <c r="B60" i="2"/>
  <c r="AD59" i="2"/>
  <c r="AA59" i="2" s="1"/>
  <c r="Z59" i="2"/>
  <c r="Y59" i="2"/>
  <c r="K59" i="2"/>
  <c r="F59" i="2"/>
  <c r="E59" i="2"/>
  <c r="C59" i="2"/>
  <c r="B59" i="2"/>
  <c r="AD58" i="2"/>
  <c r="AA58" i="2" s="1"/>
  <c r="Z58" i="2"/>
  <c r="Y58" i="2"/>
  <c r="K58" i="2"/>
  <c r="F58" i="2"/>
  <c r="E58" i="2"/>
  <c r="C58" i="2"/>
  <c r="B58" i="2"/>
  <c r="AD57" i="2"/>
  <c r="AA57" i="2"/>
  <c r="Z57" i="2"/>
  <c r="Y57" i="2"/>
  <c r="K57" i="2"/>
  <c r="F57" i="2"/>
  <c r="E57" i="2"/>
  <c r="C57" i="2"/>
  <c r="B57" i="2"/>
  <c r="AD56" i="2"/>
  <c r="AA56" i="2" s="1"/>
  <c r="Z56" i="2"/>
  <c r="Y56" i="2"/>
  <c r="K56" i="2"/>
  <c r="F56" i="2"/>
  <c r="E56" i="2"/>
  <c r="C56" i="2"/>
  <c r="B56" i="2"/>
  <c r="AD55" i="2"/>
  <c r="AA55" i="2" s="1"/>
  <c r="Z55" i="2"/>
  <c r="Y55" i="2"/>
  <c r="K55" i="2"/>
  <c r="F55" i="2"/>
  <c r="E55" i="2"/>
  <c r="C55" i="2"/>
  <c r="B55" i="2"/>
  <c r="AD54" i="2"/>
  <c r="AA54" i="2" s="1"/>
  <c r="Z54" i="2"/>
  <c r="Y54" i="2"/>
  <c r="K54" i="2"/>
  <c r="F54" i="2"/>
  <c r="E54" i="2"/>
  <c r="C54" i="2"/>
  <c r="B54" i="2"/>
  <c r="AG53" i="2"/>
  <c r="AD53" i="2"/>
  <c r="AA53" i="2" s="1"/>
  <c r="Z53" i="2"/>
  <c r="Y53" i="2"/>
  <c r="X53" i="2"/>
  <c r="W53" i="2"/>
  <c r="K53" i="2"/>
  <c r="F53" i="2"/>
  <c r="E53" i="2"/>
  <c r="C53" i="2"/>
  <c r="B53" i="2"/>
  <c r="AD52" i="2"/>
  <c r="AA52" i="2" s="1"/>
  <c r="Z52" i="2"/>
  <c r="Y52" i="2"/>
  <c r="K52" i="2"/>
  <c r="F52" i="2"/>
  <c r="E52" i="2"/>
  <c r="C52" i="2"/>
  <c r="B52" i="2"/>
  <c r="AG51" i="2"/>
  <c r="AD51" i="2"/>
  <c r="AA51" i="2" s="1"/>
  <c r="Z51" i="2"/>
  <c r="Y51" i="2"/>
  <c r="X51" i="2"/>
  <c r="W51" i="2"/>
  <c r="K51" i="2"/>
  <c r="F51" i="2"/>
  <c r="E51" i="2"/>
  <c r="C51" i="2"/>
  <c r="B51" i="2"/>
  <c r="AD50" i="2"/>
  <c r="AA50" i="2" s="1"/>
  <c r="Z50" i="2"/>
  <c r="Y50" i="2"/>
  <c r="K50" i="2"/>
  <c r="F50" i="2"/>
  <c r="E50" i="2"/>
  <c r="C50" i="2"/>
  <c r="B50" i="2"/>
  <c r="AA49" i="2"/>
  <c r="Y49" i="2"/>
  <c r="X49" i="2"/>
  <c r="K49" i="2"/>
  <c r="F49" i="2"/>
  <c r="E49" i="2"/>
  <c r="C49" i="2"/>
  <c r="B49" i="2"/>
  <c r="AG48" i="2"/>
  <c r="AD48" i="2"/>
  <c r="AA48" i="2" s="1"/>
  <c r="Z48" i="2"/>
  <c r="Y48" i="2"/>
  <c r="X48" i="2"/>
  <c r="W48" i="2"/>
  <c r="K48" i="2"/>
  <c r="F48" i="2"/>
  <c r="E48" i="2"/>
  <c r="C48" i="2"/>
  <c r="B48" i="2"/>
  <c r="AD47" i="2"/>
  <c r="AA47" i="2" s="1"/>
  <c r="Z47" i="2"/>
  <c r="Y47" i="2"/>
  <c r="K47" i="2"/>
  <c r="F47" i="2"/>
  <c r="E47" i="2"/>
  <c r="C47" i="2"/>
  <c r="B47" i="2"/>
  <c r="AD46" i="2"/>
  <c r="AA46" i="2" s="1"/>
  <c r="Z46" i="2"/>
  <c r="Y46" i="2"/>
  <c r="K46" i="2"/>
  <c r="F46" i="2"/>
  <c r="E46" i="2"/>
  <c r="C46" i="2"/>
  <c r="B46" i="2"/>
  <c r="AG45" i="2"/>
  <c r="AD45" i="2"/>
  <c r="AA45" i="2"/>
  <c r="Z45" i="2"/>
  <c r="Y45" i="2"/>
  <c r="X45" i="2"/>
  <c r="W45" i="2"/>
  <c r="K45" i="2"/>
  <c r="F45" i="2"/>
  <c r="E45" i="2"/>
  <c r="C45" i="2"/>
  <c r="B45" i="2"/>
  <c r="AG44" i="2"/>
  <c r="AA44" i="2"/>
  <c r="Z44" i="2"/>
  <c r="Y44" i="2"/>
  <c r="X44" i="2"/>
  <c r="W44" i="2"/>
  <c r="K44" i="2"/>
  <c r="F44" i="2"/>
  <c r="E44" i="2"/>
  <c r="C44" i="2"/>
  <c r="B44" i="2"/>
  <c r="AG43" i="2"/>
  <c r="AA43" i="2"/>
  <c r="Z43" i="2"/>
  <c r="Y43" i="2"/>
  <c r="X43" i="2"/>
  <c r="W43" i="2"/>
  <c r="K43" i="2"/>
  <c r="F43" i="2"/>
  <c r="E43" i="2"/>
  <c r="C43" i="2"/>
  <c r="B43" i="2"/>
  <c r="AD42" i="2"/>
  <c r="AA42" i="2" s="1"/>
  <c r="Z42" i="2"/>
  <c r="Y42" i="2"/>
  <c r="X42" i="2"/>
  <c r="W42" i="2"/>
  <c r="K42" i="2"/>
  <c r="F42" i="2"/>
  <c r="E42" i="2"/>
  <c r="C42" i="2"/>
  <c r="B42" i="2"/>
  <c r="AD41" i="2"/>
  <c r="AA41" i="2" s="1"/>
  <c r="Z41" i="2"/>
  <c r="Y41" i="2"/>
  <c r="X41" i="2"/>
  <c r="W41" i="2"/>
  <c r="K41" i="2"/>
  <c r="F41" i="2"/>
  <c r="E41" i="2"/>
  <c r="C41" i="2"/>
  <c r="B41" i="2"/>
  <c r="AD40" i="2"/>
  <c r="AA40" i="2" s="1"/>
  <c r="Z40" i="2"/>
  <c r="Y40" i="2"/>
  <c r="X40" i="2"/>
  <c r="W40" i="2"/>
  <c r="K40" i="2"/>
  <c r="F40" i="2"/>
  <c r="E40" i="2"/>
  <c r="C40" i="2"/>
  <c r="B40" i="2"/>
  <c r="AD39" i="2"/>
  <c r="AA39" i="2" s="1"/>
  <c r="Z39" i="2"/>
  <c r="Y39" i="2"/>
  <c r="X39" i="2"/>
  <c r="W39" i="2"/>
  <c r="K39" i="2"/>
  <c r="F39" i="2"/>
  <c r="E39" i="2"/>
  <c r="C39" i="2"/>
  <c r="B39" i="2"/>
  <c r="AD38" i="2"/>
  <c r="AA38" i="2" s="1"/>
  <c r="Z38" i="2"/>
  <c r="Y38" i="2"/>
  <c r="X38" i="2"/>
  <c r="W38" i="2"/>
  <c r="K38" i="2"/>
  <c r="F38" i="2"/>
  <c r="E38" i="2"/>
  <c r="C38" i="2"/>
  <c r="B38" i="2"/>
  <c r="AD37" i="2"/>
  <c r="AA37" i="2" s="1"/>
  <c r="Z37" i="2"/>
  <c r="Y37" i="2"/>
  <c r="X37" i="2"/>
  <c r="W37" i="2"/>
  <c r="K37" i="2"/>
  <c r="F37" i="2"/>
  <c r="E37" i="2"/>
  <c r="C37" i="2"/>
  <c r="B37" i="2"/>
  <c r="AG36" i="2"/>
  <c r="AA36" i="2"/>
  <c r="Y36" i="2"/>
  <c r="P36" i="2"/>
  <c r="M36" i="2"/>
  <c r="K36" i="2"/>
  <c r="F36" i="2"/>
  <c r="E36" i="2"/>
  <c r="C36" i="2"/>
  <c r="B36" i="2"/>
  <c r="AA35" i="2"/>
  <c r="Z35" i="2"/>
  <c r="Y35" i="2"/>
  <c r="X35" i="2"/>
  <c r="W35" i="2"/>
  <c r="K35" i="2"/>
  <c r="F35" i="2"/>
  <c r="E35" i="2"/>
  <c r="C35" i="2"/>
  <c r="B35" i="2"/>
  <c r="AG34" i="2"/>
  <c r="AD34" i="2"/>
  <c r="AA34" i="2" s="1"/>
  <c r="Z34" i="2"/>
  <c r="Y34" i="2"/>
  <c r="X34" i="2"/>
  <c r="W34" i="2"/>
  <c r="K34" i="2"/>
  <c r="F34" i="2"/>
  <c r="E34" i="2"/>
  <c r="C34" i="2"/>
  <c r="B34" i="2"/>
  <c r="AD33" i="2"/>
  <c r="AA33" i="2"/>
  <c r="Z33" i="2"/>
  <c r="Y33" i="2"/>
  <c r="X33" i="2"/>
  <c r="W33" i="2"/>
  <c r="K33" i="2"/>
  <c r="F33" i="2"/>
  <c r="E33" i="2"/>
  <c r="C33" i="2"/>
  <c r="B33" i="2"/>
  <c r="AD32" i="2"/>
  <c r="AA32" i="2" s="1"/>
  <c r="Z32" i="2"/>
  <c r="Y32" i="2"/>
  <c r="X32" i="2"/>
  <c r="W32" i="2"/>
  <c r="K32" i="2"/>
  <c r="F32" i="2"/>
  <c r="E32" i="2"/>
  <c r="C32" i="2"/>
  <c r="B32" i="2"/>
  <c r="AA31" i="2"/>
  <c r="Z31" i="2"/>
  <c r="Y31" i="2"/>
  <c r="X31" i="2"/>
  <c r="W31" i="2"/>
  <c r="K31" i="2"/>
  <c r="F31" i="2"/>
  <c r="E31" i="2"/>
  <c r="C31" i="2"/>
  <c r="B31" i="2"/>
  <c r="AG30" i="2"/>
  <c r="AA30" i="2"/>
  <c r="Y30" i="2"/>
  <c r="K30" i="2"/>
  <c r="F30" i="2"/>
  <c r="E30" i="2"/>
  <c r="C30" i="2"/>
  <c r="B30" i="2"/>
  <c r="AA29" i="2"/>
  <c r="Z29" i="2"/>
  <c r="Y29" i="2"/>
  <c r="X29" i="2"/>
  <c r="W29" i="2"/>
  <c r="K29" i="2"/>
  <c r="F29" i="2"/>
  <c r="E29" i="2"/>
  <c r="C29" i="2"/>
  <c r="B29" i="2"/>
  <c r="AG28" i="2"/>
  <c r="AA28" i="2"/>
  <c r="Y28" i="2"/>
  <c r="K28" i="2"/>
  <c r="F28" i="2"/>
  <c r="E28" i="2"/>
  <c r="C28" i="2"/>
  <c r="B28" i="2"/>
  <c r="AG27" i="2"/>
  <c r="AD27" i="2"/>
  <c r="AA27" i="2" s="1"/>
  <c r="Z27" i="2"/>
  <c r="Y27" i="2"/>
  <c r="P27" i="2"/>
  <c r="W27" i="2" s="1"/>
  <c r="M27" i="2"/>
  <c r="X27" i="2" s="1"/>
  <c r="K27" i="2"/>
  <c r="F27" i="2"/>
  <c r="E27" i="2"/>
  <c r="C27" i="2"/>
  <c r="B27" i="2"/>
  <c r="AG26" i="2"/>
  <c r="AD26" i="2"/>
  <c r="AA26" i="2"/>
  <c r="Z26" i="2"/>
  <c r="Y26" i="2"/>
  <c r="X26" i="2"/>
  <c r="W26" i="2"/>
  <c r="P26" i="2"/>
  <c r="M26" i="2"/>
  <c r="K26" i="2"/>
  <c r="F26" i="2"/>
  <c r="E26" i="2"/>
  <c r="C26" i="2"/>
  <c r="B26" i="2"/>
  <c r="AD25" i="2"/>
  <c r="AA25" i="2" s="1"/>
  <c r="Z25" i="2"/>
  <c r="Y25" i="2"/>
  <c r="X25" i="2"/>
  <c r="W25" i="2"/>
  <c r="K25" i="2"/>
  <c r="F25" i="2"/>
  <c r="E25" i="2"/>
  <c r="C25" i="2"/>
  <c r="B25" i="2"/>
  <c r="AG24" i="2"/>
  <c r="AD24" i="2"/>
  <c r="AA24" i="2" s="1"/>
  <c r="Z24" i="2"/>
  <c r="Y24" i="2"/>
  <c r="P24" i="2"/>
  <c r="W24" i="2" s="1"/>
  <c r="M24" i="2"/>
  <c r="X24" i="2" s="1"/>
  <c r="K24" i="2"/>
  <c r="F24" i="2"/>
  <c r="E24" i="2"/>
  <c r="C24" i="2"/>
  <c r="B24" i="2"/>
  <c r="AG23" i="2"/>
  <c r="AD23" i="2"/>
  <c r="AA23" i="2" s="1"/>
  <c r="Z23" i="2"/>
  <c r="Y23" i="2"/>
  <c r="X23" i="2"/>
  <c r="W23" i="2"/>
  <c r="K23" i="2"/>
  <c r="F23" i="2"/>
  <c r="E23" i="2"/>
  <c r="C23" i="2"/>
  <c r="B23" i="2"/>
  <c r="AG22" i="2"/>
  <c r="AD22" i="2"/>
  <c r="AA22" i="2" s="1"/>
  <c r="Z22" i="2"/>
  <c r="Y22" i="2"/>
  <c r="P22" i="2"/>
  <c r="W22" i="2" s="1"/>
  <c r="M22" i="2"/>
  <c r="X22" i="2" s="1"/>
  <c r="K22" i="2"/>
  <c r="F22" i="2"/>
  <c r="E22" i="2"/>
  <c r="C22" i="2"/>
  <c r="B22" i="2"/>
  <c r="AG21" i="2"/>
  <c r="AD21" i="2"/>
  <c r="AA21" i="2" s="1"/>
  <c r="Z21" i="2"/>
  <c r="Y21" i="2"/>
  <c r="W21" i="2"/>
  <c r="P21" i="2"/>
  <c r="M21" i="2"/>
  <c r="X21" i="2" s="1"/>
  <c r="K21" i="2"/>
  <c r="F21" i="2"/>
  <c r="E21" i="2"/>
  <c r="C21" i="2"/>
  <c r="B21" i="2"/>
  <c r="AG20" i="2"/>
  <c r="AD20" i="2"/>
  <c r="AA20" i="2" s="1"/>
  <c r="Z20" i="2"/>
  <c r="Y20" i="2"/>
  <c r="X20" i="2"/>
  <c r="W20" i="2"/>
  <c r="K20" i="2"/>
  <c r="F20" i="2"/>
  <c r="E20" i="2"/>
  <c r="C20" i="2"/>
  <c r="B20" i="2"/>
  <c r="AG19" i="2"/>
  <c r="AD19" i="2"/>
  <c r="AA19" i="2" s="1"/>
  <c r="Z19" i="2"/>
  <c r="Y19" i="2"/>
  <c r="X19" i="2"/>
  <c r="W19" i="2"/>
  <c r="K19" i="2"/>
  <c r="F19" i="2"/>
  <c r="E19" i="2"/>
  <c r="C19" i="2"/>
  <c r="B19" i="2"/>
  <c r="AG18" i="2"/>
  <c r="AD18" i="2"/>
  <c r="AA18" i="2" s="1"/>
  <c r="Z18" i="2"/>
  <c r="Y18" i="2"/>
  <c r="X18" i="2"/>
  <c r="W18" i="2"/>
  <c r="K18" i="2"/>
  <c r="F18" i="2"/>
  <c r="E18" i="2"/>
  <c r="C18" i="2"/>
  <c r="B18" i="2"/>
  <c r="AG17" i="2"/>
  <c r="AD17" i="2"/>
  <c r="AA17" i="2" s="1"/>
  <c r="Z17" i="2"/>
  <c r="Y17" i="2"/>
  <c r="X17" i="2"/>
  <c r="W17" i="2"/>
  <c r="K17" i="2"/>
  <c r="F17" i="2"/>
  <c r="E17" i="2"/>
  <c r="C17" i="2"/>
  <c r="B17" i="2"/>
  <c r="AG16" i="2"/>
  <c r="AD16" i="2"/>
  <c r="AA16" i="2" s="1"/>
  <c r="Z16" i="2"/>
  <c r="Y16" i="2"/>
  <c r="X16" i="2"/>
  <c r="W16" i="2"/>
  <c r="K16" i="2"/>
  <c r="F16" i="2"/>
  <c r="E16" i="2"/>
  <c r="C16" i="2"/>
  <c r="B16" i="2"/>
  <c r="AG15" i="2"/>
  <c r="AD15" i="2"/>
  <c r="AA15" i="2" s="1"/>
  <c r="Z15" i="2"/>
  <c r="Y15" i="2"/>
  <c r="X15" i="2"/>
  <c r="W15" i="2"/>
  <c r="K15" i="2"/>
  <c r="F15" i="2"/>
  <c r="E15" i="2"/>
  <c r="C15" i="2"/>
  <c r="B15" i="2"/>
  <c r="AG14" i="2"/>
  <c r="AD14" i="2"/>
  <c r="AA14" i="2" s="1"/>
  <c r="Y14" i="2"/>
  <c r="P14" i="2"/>
  <c r="M14" i="2"/>
  <c r="K14" i="2"/>
  <c r="F14" i="2"/>
  <c r="E14" i="2"/>
  <c r="C14" i="2"/>
  <c r="B14" i="2"/>
  <c r="AG13" i="2"/>
  <c r="AD13" i="2"/>
  <c r="AA13" i="2" s="1"/>
  <c r="Z13" i="2"/>
  <c r="Y13" i="2"/>
  <c r="P13" i="2"/>
  <c r="W13" i="2" s="1"/>
  <c r="M13" i="2"/>
  <c r="X13" i="2" s="1"/>
  <c r="K13" i="2"/>
  <c r="F13" i="2"/>
  <c r="E13" i="2"/>
  <c r="C13" i="2"/>
  <c r="B13" i="2"/>
  <c r="AD12" i="2"/>
  <c r="AA12" i="2"/>
  <c r="Z12" i="2"/>
  <c r="Y12" i="2"/>
  <c r="X12" i="2"/>
  <c r="W12" i="2"/>
  <c r="K12" i="2"/>
  <c r="F12" i="2"/>
  <c r="E12" i="2"/>
  <c r="C12" i="2"/>
  <c r="B12" i="2"/>
  <c r="AG11" i="2"/>
  <c r="AD11" i="2"/>
  <c r="AA11" i="2"/>
  <c r="Z11" i="2"/>
  <c r="Y11" i="2"/>
  <c r="P11" i="2"/>
  <c r="W11" i="2" s="1"/>
  <c r="M11" i="2"/>
  <c r="X11" i="2" s="1"/>
  <c r="K11" i="2"/>
  <c r="F11" i="2"/>
  <c r="E11" i="2"/>
  <c r="C11" i="2"/>
  <c r="B11" i="2"/>
  <c r="AG10" i="2"/>
  <c r="AD10" i="2"/>
  <c r="AA10" i="2" s="1"/>
  <c r="Y10" i="2"/>
  <c r="P10" i="2"/>
  <c r="M10" i="2"/>
  <c r="K10" i="2"/>
  <c r="F10" i="2"/>
  <c r="E10" i="2"/>
  <c r="C10" i="2"/>
  <c r="B10" i="2"/>
  <c r="AG9" i="2"/>
  <c r="AD9" i="2"/>
  <c r="AA9" i="2" s="1"/>
  <c r="Z9" i="2"/>
  <c r="Y9" i="2"/>
  <c r="X9" i="2"/>
  <c r="W9" i="2"/>
  <c r="K9" i="2"/>
  <c r="F9" i="2"/>
  <c r="E9" i="2"/>
  <c r="C9" i="2"/>
  <c r="B9" i="2"/>
  <c r="AG8" i="2"/>
  <c r="AA8" i="2"/>
  <c r="Z8" i="2"/>
  <c r="Y8" i="2"/>
  <c r="P8" i="2"/>
  <c r="W8" i="2" s="1"/>
  <c r="M8" i="2"/>
  <c r="X8" i="2" s="1"/>
  <c r="K8" i="2"/>
  <c r="F8" i="2"/>
  <c r="E8" i="2"/>
  <c r="C8" i="2"/>
  <c r="B8" i="2"/>
  <c r="AG7" i="2"/>
  <c r="AA7" i="2"/>
  <c r="Z7" i="2"/>
  <c r="Y7" i="2"/>
  <c r="X7" i="2"/>
  <c r="P7" i="2"/>
  <c r="W7" i="2" s="1"/>
  <c r="M7" i="2"/>
  <c r="K7" i="2"/>
  <c r="F7" i="2"/>
  <c r="E7" i="2"/>
  <c r="C7" i="2"/>
  <c r="B7" i="2"/>
  <c r="AG6" i="2"/>
  <c r="AA6" i="2"/>
  <c r="Y6" i="2"/>
  <c r="P6" i="2"/>
  <c r="M6" i="2"/>
  <c r="K6" i="2"/>
  <c r="F6" i="2"/>
  <c r="E6" i="2"/>
  <c r="C6" i="2"/>
  <c r="B6" i="2"/>
  <c r="AG5" i="2"/>
  <c r="AA5" i="2"/>
  <c r="Z5" i="2"/>
  <c r="Y5" i="2"/>
  <c r="K5" i="2"/>
  <c r="F5" i="2"/>
  <c r="E5" i="2"/>
  <c r="C5" i="2"/>
  <c r="B5" i="2"/>
  <c r="AG4" i="2"/>
  <c r="AD4" i="2"/>
  <c r="AA4" i="2"/>
  <c r="Z4" i="2"/>
  <c r="Y4" i="2"/>
  <c r="X4" i="2"/>
  <c r="W4" i="2"/>
  <c r="P4" i="2"/>
  <c r="M4" i="2"/>
  <c r="K4" i="2"/>
  <c r="F4" i="2"/>
  <c r="E4" i="2"/>
  <c r="C4" i="2"/>
  <c r="B4" i="2"/>
  <c r="AG3" i="2"/>
  <c r="AD3" i="2"/>
  <c r="AA3" i="2"/>
  <c r="Z3" i="2"/>
  <c r="Y3" i="2"/>
  <c r="P3" i="2"/>
  <c r="W3" i="2" s="1"/>
  <c r="M3" i="2"/>
  <c r="X3" i="2" s="1"/>
  <c r="K3" i="2"/>
  <c r="F3" i="2"/>
  <c r="E3" i="2"/>
  <c r="C3" i="2"/>
  <c r="B3" i="2"/>
  <c r="Y2" i="2"/>
  <c r="R63" i="12" l="1"/>
  <c r="F27" i="6"/>
  <c r="F33" i="7"/>
  <c r="AD297" i="2"/>
  <c r="H234" i="4"/>
  <c r="O281" i="2"/>
  <c r="T3" i="12"/>
  <c r="F38" i="7"/>
  <c r="F39" i="7" s="1"/>
  <c r="M295" i="2"/>
  <c r="M296" i="2" s="1"/>
  <c r="L299" i="2"/>
  <c r="L301" i="2" s="1"/>
  <c r="L308" i="2" s="1"/>
  <c r="F35" i="7"/>
</calcChain>
</file>

<file path=xl/sharedStrings.xml><?xml version="1.0" encoding="utf-8"?>
<sst xmlns="http://schemas.openxmlformats.org/spreadsheetml/2006/main" count="7919" uniqueCount="1593">
  <si>
    <t>Nom du site</t>
  </si>
  <si>
    <t>Adresse physique</t>
  </si>
  <si>
    <t>Ville</t>
  </si>
  <si>
    <t>Code Postal</t>
  </si>
  <si>
    <t>Type de site</t>
  </si>
  <si>
    <t>NDI</t>
  </si>
  <si>
    <t>central</t>
  </si>
  <si>
    <t>Proposition faite par la REGION</t>
  </si>
  <si>
    <t>Proposition faite par OBIANE</t>
  </si>
  <si>
    <t>Optimisation en SDSL BIS</t>
  </si>
  <si>
    <t>Adresse</t>
  </si>
  <si>
    <t>CP</t>
  </si>
  <si>
    <t>Téléphone</t>
  </si>
  <si>
    <t>N° de liaison actuel</t>
  </si>
  <si>
    <t>Technologie actuelle</t>
  </si>
  <si>
    <t>Débit actuel</t>
  </si>
  <si>
    <t>Clé site</t>
  </si>
  <si>
    <t>Type de routeur</t>
  </si>
  <si>
    <t>Tarif actuel € HT</t>
  </si>
  <si>
    <t>Abonnement mensuel € HT</t>
  </si>
  <si>
    <t>Option Interface Ethernet € HT</t>
  </si>
  <si>
    <t>Frais de mise en service € HT</t>
  </si>
  <si>
    <t>Référence catalogue Obiane</t>
  </si>
  <si>
    <t>Mise en service</t>
  </si>
  <si>
    <t>Remarque</t>
  </si>
  <si>
    <t>Porte</t>
  </si>
  <si>
    <t>Bande passante</t>
  </si>
  <si>
    <t>Frais de Desaturation € HT</t>
  </si>
  <si>
    <t>Désaturation</t>
  </si>
  <si>
    <t>Nombre de paire</t>
  </si>
  <si>
    <t>Coût désaturation</t>
  </si>
  <si>
    <t>Eligible SDSL bis à débit équivalent ?</t>
  </si>
  <si>
    <t>Nb de paires ?</t>
  </si>
  <si>
    <t>Désat ?</t>
  </si>
  <si>
    <t>Désat</t>
  </si>
  <si>
    <t>CFA Agricole de Chauny</t>
  </si>
  <si>
    <t>Chauny</t>
  </si>
  <si>
    <t>0005GJR7</t>
  </si>
  <si>
    <t>ADSL</t>
  </si>
  <si>
    <t>0.5cA</t>
  </si>
  <si>
    <t>CFA_Agri_Chauny</t>
  </si>
  <si>
    <t>Pourquoi pas de 1M sur 2p</t>
  </si>
  <si>
    <t>CE2O/SDSL</t>
  </si>
  <si>
    <t>NON</t>
  </si>
  <si>
    <t>OUI</t>
  </si>
  <si>
    <t>FT_SDSLBis_2M_4p_C1</t>
  </si>
  <si>
    <t>CFA Agricole de Verdilly</t>
  </si>
  <si>
    <t>Verdilly</t>
  </si>
  <si>
    <t>0005GLK9</t>
  </si>
  <si>
    <t>CFA_Agri_Verdilly</t>
  </si>
  <si>
    <t>Mission Régionale</t>
  </si>
  <si>
    <t>Creil</t>
  </si>
  <si>
    <t>0018GUL0</t>
  </si>
  <si>
    <t>SDSL_4p</t>
  </si>
  <si>
    <t>4c500S</t>
  </si>
  <si>
    <t>MR_Creil</t>
  </si>
  <si>
    <t>FT_SDSL_4M_2p_C1</t>
  </si>
  <si>
    <t>à vérifier (absence dans les onglets)</t>
  </si>
  <si>
    <t>SDSLBis</t>
  </si>
  <si>
    <t>2P</t>
  </si>
  <si>
    <t>Collège Les Frères Le Nain</t>
  </si>
  <si>
    <t>Laon</t>
  </si>
  <si>
    <t>0015FER3</t>
  </si>
  <si>
    <t>SDSL</t>
  </si>
  <si>
    <t>4c1000S</t>
  </si>
  <si>
    <t>Lenain_Laon</t>
  </si>
  <si>
    <t>FT_SDSL_4M_4p_C1</t>
  </si>
  <si>
    <t>4P</t>
  </si>
  <si>
    <t>FT_SDSLBis_4M_2p_C1</t>
  </si>
  <si>
    <t>Lycée agricole de l'Oise Airion</t>
  </si>
  <si>
    <t>Airion</t>
  </si>
  <si>
    <t>0007WYS4</t>
  </si>
  <si>
    <t>SDSL_2p</t>
  </si>
  <si>
    <t>0.5cS</t>
  </si>
  <si>
    <t>LEGTA_Airion</t>
  </si>
  <si>
    <t>FT_SDSLBis_512K_2p_C1</t>
  </si>
  <si>
    <t>0011TKZ5</t>
  </si>
  <si>
    <t>LEGTA_Airion_R2</t>
  </si>
  <si>
    <t>MFREO Beauquesne</t>
  </si>
  <si>
    <t>Beauquesne</t>
  </si>
  <si>
    <t>0004WRV9</t>
  </si>
  <si>
    <t>MFREO_Beauquesne</t>
  </si>
  <si>
    <t>SMSN_FO_20M</t>
  </si>
  <si>
    <t>SMSN</t>
  </si>
  <si>
    <t>Collège Jean Mermoz Laon</t>
  </si>
  <si>
    <t>0015EDW2</t>
  </si>
  <si>
    <t>Mermoz_Laon</t>
  </si>
  <si>
    <t>CFAI Aisne AFIDA Billy-sur-Aisne</t>
  </si>
  <si>
    <t>Soissons</t>
  </si>
  <si>
    <t>0005GLP0</t>
  </si>
  <si>
    <t>1cA</t>
  </si>
  <si>
    <t>CFA_AFIDA_Soissons</t>
  </si>
  <si>
    <t>FT_SDSLBis_1M_2p_C1</t>
  </si>
  <si>
    <t>CFA des Bâtiments et Travaux Publics de la Somme d'Amiens (AFOBAT)</t>
  </si>
  <si>
    <t>Amiens</t>
  </si>
  <si>
    <t>0005GJS2</t>
  </si>
  <si>
    <t>CFA_AFOBAT_Amiens</t>
  </si>
  <si>
    <t>SMSN_ADSLMax</t>
  </si>
  <si>
    <t>CFA des Bâtiments et Travaux Publics de l'Aisne (AFOBAT)</t>
  </si>
  <si>
    <t>0005FTM9</t>
  </si>
  <si>
    <t>CFA_AFOBAT_Laon</t>
  </si>
  <si>
    <t>FT_SDSLBis_1M_1p_C1</t>
  </si>
  <si>
    <t>AFPB Oise</t>
  </si>
  <si>
    <t>Agnetz</t>
  </si>
  <si>
    <t>0008BGT5</t>
  </si>
  <si>
    <t>CFA_AFPB_Agnetz</t>
  </si>
  <si>
    <t>FT_SDSL_1M_2p_C1</t>
  </si>
  <si>
    <t>CFA Agricole de Laon</t>
  </si>
  <si>
    <t>0013PMB2</t>
  </si>
  <si>
    <t>CFA_Agri_Laon</t>
  </si>
  <si>
    <t>CFA Agricole et Horticole Pierrefonds</t>
  </si>
  <si>
    <t>Pierrefonds</t>
  </si>
  <si>
    <t>0008FRY3</t>
  </si>
  <si>
    <t>CFA_Agri_Pierrefonds</t>
  </si>
  <si>
    <t>CFA Agricole de Vervins</t>
  </si>
  <si>
    <t>Vervins</t>
  </si>
  <si>
    <t>0005GLP8</t>
  </si>
  <si>
    <t>CFA_Agri_Vervins</t>
  </si>
  <si>
    <t>CFA de la CCI de l'Oise de Nogent-sur-Oise (Antenne)</t>
  </si>
  <si>
    <t>Nogent-sur-Oise</t>
  </si>
  <si>
    <t>0005GJR1</t>
  </si>
  <si>
    <t>CFA_ChComInd2_Nogent</t>
  </si>
  <si>
    <t>CFA de la CCI de l'Aisne de Laon</t>
  </si>
  <si>
    <t>0005GLN0</t>
  </si>
  <si>
    <t>CFA_ChComInd_Laon</t>
  </si>
  <si>
    <t>CFA de la CCI de l'Oise de Nogent-sur-Oise</t>
  </si>
  <si>
    <t>0005FTV7</t>
  </si>
  <si>
    <t>CFA_ChComInd_Nogent</t>
  </si>
  <si>
    <t>CFA Chambre des Métiers de l'Aisne de La-Capelle</t>
  </si>
  <si>
    <t>La Capelle</t>
  </si>
  <si>
    <t>0005GJX5</t>
  </si>
  <si>
    <t>CFA_ChMetiers_Capelle</t>
  </si>
  <si>
    <t>CFA Chambre des Métiers de l'Aisne de Château-Thierry</t>
  </si>
  <si>
    <t>Château-Thierry</t>
  </si>
  <si>
    <t>0005GLN6</t>
  </si>
  <si>
    <t>CFA_ChMetiers_ChThierry</t>
  </si>
  <si>
    <t>CFA Chambre des Métiers de l'Oise de Compiègne</t>
  </si>
  <si>
    <t>Compiègne</t>
  </si>
  <si>
    <t>0005FTN2</t>
  </si>
  <si>
    <t>CFA_ChMetiers_Compiegne</t>
  </si>
  <si>
    <t>CFA Chambre des Métiers de l'Aisne de Laon</t>
  </si>
  <si>
    <t>0005FTM6</t>
  </si>
  <si>
    <t>CFA_ChMetiers_Laon</t>
  </si>
  <si>
    <t>IRFFE CFA des travailleurs sociaux</t>
  </si>
  <si>
    <t>0008BGU2</t>
  </si>
  <si>
    <t>CFA_IRFFE_Amiens</t>
  </si>
  <si>
    <t>Espace Cadres Saint Quentin</t>
  </si>
  <si>
    <t>Saint-Quentin</t>
  </si>
  <si>
    <t>VV019055</t>
  </si>
  <si>
    <t>Espcadre_SQ</t>
  </si>
  <si>
    <t>Espace Cadres et Entreprises Soissons</t>
  </si>
  <si>
    <t>0007FZX5</t>
  </si>
  <si>
    <t>Espcadre_Soissons</t>
  </si>
  <si>
    <t>Collège Charlemagne</t>
  </si>
  <si>
    <t>0023CFV4</t>
  </si>
  <si>
    <t>8c1000S</t>
  </si>
  <si>
    <t>Charlemagne_Laon</t>
  </si>
  <si>
    <t>FT_SDSLBis_8M_4p_C1</t>
  </si>
  <si>
    <t>FT_SDSL_8M_4p_C1</t>
  </si>
  <si>
    <t>Collège Pierre de la Ramée</t>
  </si>
  <si>
    <t>0021RRY1</t>
  </si>
  <si>
    <t>RameeC_SQ</t>
  </si>
  <si>
    <t>FT_SDSLBis_12M_4p_C1</t>
  </si>
  <si>
    <t>up</t>
  </si>
  <si>
    <t>Collège Gabriel Hanotaux</t>
  </si>
  <si>
    <t>0015DSV7</t>
  </si>
  <si>
    <t>Hanotaux_SQ</t>
  </si>
  <si>
    <t>MFREO du Vimeu</t>
  </si>
  <si>
    <t>Yzengremer</t>
  </si>
  <si>
    <t>0008LHT2</t>
  </si>
  <si>
    <t>2cA</t>
  </si>
  <si>
    <t>MFREO_Yzengremer</t>
  </si>
  <si>
    <t>FT_SDSLBis_2M_2p_C1</t>
  </si>
  <si>
    <t>pas de trafic</t>
  </si>
  <si>
    <t>MFR Flixecourt</t>
  </si>
  <si>
    <t>Flixecourt</t>
  </si>
  <si>
    <t>0008LMJ6</t>
  </si>
  <si>
    <t>MFR_Flixecourt</t>
  </si>
  <si>
    <t>FT_SDSLBis_2M_1p_C2</t>
  </si>
  <si>
    <t>Collège Charles de Foucauld</t>
  </si>
  <si>
    <t>Albert</t>
  </si>
  <si>
    <t>0000VBJ6</t>
  </si>
  <si>
    <t>Foucauld_Albert</t>
  </si>
  <si>
    <t>FT_SDSLBis_2M_1p_C1</t>
  </si>
  <si>
    <t>Collège Notre Dame Rue</t>
  </si>
  <si>
    <t>Rue</t>
  </si>
  <si>
    <t>0004MKD8</t>
  </si>
  <si>
    <t>NotreDame_Rue</t>
  </si>
  <si>
    <t>FT_SDSL_2M_1p_C1</t>
  </si>
  <si>
    <t>Collège Jeanne d'Arc Roye</t>
  </si>
  <si>
    <t>Roye</t>
  </si>
  <si>
    <t>0000YSN3</t>
  </si>
  <si>
    <t>JeanneArc_Roye</t>
  </si>
  <si>
    <t>1P</t>
  </si>
  <si>
    <t>Collège Marthe Lefèvre</t>
  </si>
  <si>
    <t>0015ECY4</t>
  </si>
  <si>
    <t>Lefevre_SQ</t>
  </si>
  <si>
    <t>FT_SDSLBis_4M_4p_C1</t>
  </si>
  <si>
    <t>Collège La Salle</t>
  </si>
  <si>
    <t>0000VEV5</t>
  </si>
  <si>
    <t>Salle_Amiens</t>
  </si>
  <si>
    <t>Lycée Robert Schumann</t>
  </si>
  <si>
    <t>0000CCB2</t>
  </si>
  <si>
    <t>Schumann_Chauny</t>
  </si>
  <si>
    <t>FT_ADSL_2M_C1</t>
  </si>
  <si>
    <t>Collège Notre Dame Flixecourt</t>
  </si>
  <si>
    <t>0000VHP6</t>
  </si>
  <si>
    <t>NotreDame_Flixecourt</t>
  </si>
  <si>
    <t>Collège Sainte Clotilde</t>
  </si>
  <si>
    <t>0000VFA1</t>
  </si>
  <si>
    <t>SteClotilde_Amiens</t>
  </si>
  <si>
    <t>Collège Notre Dame Ham</t>
  </si>
  <si>
    <t>Ham</t>
  </si>
  <si>
    <t>0002VJX8</t>
  </si>
  <si>
    <t>NotreDame_Ham</t>
  </si>
  <si>
    <t>Collège Sainte Famille</t>
  </si>
  <si>
    <t>0000VCC1</t>
  </si>
  <si>
    <t>SteFamilleC2_Amiens</t>
  </si>
  <si>
    <t>CFAI Aisne AFIDA Saint Quentin</t>
  </si>
  <si>
    <t>0012FTH8</t>
  </si>
  <si>
    <t>1cS</t>
  </si>
  <si>
    <t>CFA_AFIDA_SQ</t>
  </si>
  <si>
    <t>NON eligible ; Aggregation de lien SDSLBIS 2M</t>
  </si>
  <si>
    <t>Lycée de l'Authie</t>
  </si>
  <si>
    <t>Doullens</t>
  </si>
  <si>
    <t>0023WMV6</t>
  </si>
  <si>
    <t>BusEth</t>
  </si>
  <si>
    <t>20 Mb/s</t>
  </si>
  <si>
    <t>Authie_Doullens</t>
  </si>
  <si>
    <t>Lycée Hugues Capet</t>
  </si>
  <si>
    <t>Senlis</t>
  </si>
  <si>
    <t>0023WMW8</t>
  </si>
  <si>
    <t>Capet_Senlis</t>
  </si>
  <si>
    <t>FT_CE2O_20M-ZA</t>
  </si>
  <si>
    <t>FT_CE2O_20M-_ZA</t>
  </si>
  <si>
    <t>Lycée Charles de Gaulle</t>
  </si>
  <si>
    <t>0023WMZ2</t>
  </si>
  <si>
    <t>Gaulle_Compiegne</t>
  </si>
  <si>
    <t>Lycée la Hotoie</t>
  </si>
  <si>
    <t>Hotoie_Amiens</t>
  </si>
  <si>
    <t>INRA</t>
  </si>
  <si>
    <t>Barenton-Bugny</t>
  </si>
  <si>
    <t>0023WMY6</t>
  </si>
  <si>
    <t>INRA_Laon</t>
  </si>
  <si>
    <t>A revoir avec OBIANE</t>
  </si>
  <si>
    <t>ETUDE</t>
  </si>
  <si>
    <t>IUT Creil</t>
  </si>
  <si>
    <t>0023WMW2</t>
  </si>
  <si>
    <t>IUTC</t>
  </si>
  <si>
    <t>Lycée Pierre Mendès France</t>
  </si>
  <si>
    <t>Péronne</t>
  </si>
  <si>
    <t>0023WMZ4</t>
  </si>
  <si>
    <t>MendesFr_Peronne</t>
  </si>
  <si>
    <t>Lycée Pierre d'Ailly</t>
  </si>
  <si>
    <t>0023WMX0</t>
  </si>
  <si>
    <t>PAilly_Compiegne</t>
  </si>
  <si>
    <t>Lycée Romain Rolland</t>
  </si>
  <si>
    <t>0023WMU6</t>
  </si>
  <si>
    <t>Rolland_Amiens</t>
  </si>
  <si>
    <t>Lycée Jules Uhry</t>
  </si>
  <si>
    <t>0024KUB6</t>
  </si>
  <si>
    <t>Uhry_Creil</t>
  </si>
  <si>
    <t>Lycée Paul Claudel</t>
  </si>
  <si>
    <t>VV605782</t>
  </si>
  <si>
    <t>CE2O</t>
  </si>
  <si>
    <t>Claudel_Laon</t>
  </si>
  <si>
    <t>Lycée Condorcet Saint Quentin</t>
  </si>
  <si>
    <t>VV605784</t>
  </si>
  <si>
    <t>Condorcet_SQ</t>
  </si>
  <si>
    <t>Lycée Joliot Curie</t>
  </si>
  <si>
    <t>Hirson</t>
  </si>
  <si>
    <t>VV605794</t>
  </si>
  <si>
    <t>Curie_Hirson</t>
  </si>
  <si>
    <t>FT_CE2O_20M-ZB</t>
  </si>
  <si>
    <t>FT_CE2O_20M-_ZB</t>
  </si>
  <si>
    <t>Lycée Jean de la Fontaine</t>
  </si>
  <si>
    <t>VV605131</t>
  </si>
  <si>
    <t>Fontaine_ChThierry</t>
  </si>
  <si>
    <t>Lycée Mireille Grenet</t>
  </si>
  <si>
    <t>VV605777</t>
  </si>
  <si>
    <t>Grenet_Compiegne</t>
  </si>
  <si>
    <t>IUT Laon</t>
  </si>
  <si>
    <t>VV605566</t>
  </si>
  <si>
    <t>IUTL</t>
  </si>
  <si>
    <t>IUT Saint Quentin</t>
  </si>
  <si>
    <t>VV605774</t>
  </si>
  <si>
    <t>IUTSQ</t>
  </si>
  <si>
    <t>Lycée Henri Martin</t>
  </si>
  <si>
    <t>VV605764</t>
  </si>
  <si>
    <t>Martin_SQ</t>
  </si>
  <si>
    <t>Lycée Pierre Méchain</t>
  </si>
  <si>
    <t>VV605779</t>
  </si>
  <si>
    <t>Mechain_Laon</t>
  </si>
  <si>
    <t>Lycée Léonard de Vinci</t>
  </si>
  <si>
    <t>VV605788</t>
  </si>
  <si>
    <t>Vinci_Soissons</t>
  </si>
  <si>
    <t>Lycée Professionnel de l'Acheuléen</t>
  </si>
  <si>
    <t>10098</t>
  </si>
  <si>
    <t>SomNum</t>
  </si>
  <si>
    <t>Acheuleen_Amiens</t>
  </si>
  <si>
    <t>INTERFOR SIA Amiens</t>
  </si>
  <si>
    <t>50886</t>
  </si>
  <si>
    <t>CFA_INTERFOR_Amiens</t>
  </si>
  <si>
    <t>Lycée JB Delambre/Montaigne</t>
  </si>
  <si>
    <t>50887</t>
  </si>
  <si>
    <t>Delambre_Amiens</t>
  </si>
  <si>
    <t>Lycée Lamarck</t>
  </si>
  <si>
    <t>50889</t>
  </si>
  <si>
    <t>Lamarck_Albert</t>
  </si>
  <si>
    <t>Lycée Robert de Luzarches</t>
  </si>
  <si>
    <t>10102</t>
  </si>
  <si>
    <t>Luzarches_Amiens</t>
  </si>
  <si>
    <t>Lycée Madeleine Michelis</t>
  </si>
  <si>
    <t>10190</t>
  </si>
  <si>
    <t>Michelis_Amiens</t>
  </si>
  <si>
    <t>JCA Peltier</t>
  </si>
  <si>
    <t>50890</t>
  </si>
  <si>
    <t>Peltier_Ham</t>
  </si>
  <si>
    <t>Lycée Boucher de Perthes</t>
  </si>
  <si>
    <t>Abbeville</t>
  </si>
  <si>
    <t>50888</t>
  </si>
  <si>
    <t>Perthes_Abbeville</t>
  </si>
  <si>
    <t>Lycée Jean Racine</t>
  </si>
  <si>
    <t>Montdidier</t>
  </si>
  <si>
    <t>50891</t>
  </si>
  <si>
    <t>Racine_Montdidier</t>
  </si>
  <si>
    <t>Lycée Ameublement</t>
  </si>
  <si>
    <t>0008LRZ2</t>
  </si>
  <si>
    <t>Ameublement_SQ</t>
  </si>
  <si>
    <t>Lycée Jean Bouin</t>
  </si>
  <si>
    <t>0008LSA2</t>
  </si>
  <si>
    <t>Bouin_SQ</t>
  </si>
  <si>
    <t>Lycée Professionnel Privé Val de Serre</t>
  </si>
  <si>
    <t>Pouilly-sur-Serre</t>
  </si>
  <si>
    <t>0008LRY2</t>
  </si>
  <si>
    <t>CFPR_Pouilly</t>
  </si>
  <si>
    <t>FT_SDSL_2M_2p_C1</t>
  </si>
  <si>
    <t>CFPR Vaumoise</t>
  </si>
  <si>
    <t>Vaumoise</t>
  </si>
  <si>
    <t>0008LWC9</t>
  </si>
  <si>
    <t>CFPR_Vaumoise</t>
  </si>
  <si>
    <t>Collège Jean Moulin</t>
  </si>
  <si>
    <t>0015FES4</t>
  </si>
  <si>
    <t>Moulin_SQ</t>
  </si>
  <si>
    <t>Collège Sacré Coeur Péronne</t>
  </si>
  <si>
    <t>0000VBK2</t>
  </si>
  <si>
    <t>SacreCoeurC_Peronne</t>
  </si>
  <si>
    <t>Collège St Vincent</t>
  </si>
  <si>
    <t>0000VCB9</t>
  </si>
  <si>
    <t>StVincent_Montdidier</t>
  </si>
  <si>
    <t>Collège Ste Colette</t>
  </si>
  <si>
    <t>Corbie</t>
  </si>
  <si>
    <t>0000YPV8</t>
  </si>
  <si>
    <t>SteColetteC_Corbie</t>
  </si>
  <si>
    <t>CIO Château Thierry</t>
  </si>
  <si>
    <t>0013SUM1</t>
  </si>
  <si>
    <t>CIO_ChThierry</t>
  </si>
  <si>
    <t>CIO Hirson</t>
  </si>
  <si>
    <t>0013SNZ3</t>
  </si>
  <si>
    <t>CIO_Hirson</t>
  </si>
  <si>
    <t>CIO Tergnier</t>
  </si>
  <si>
    <t>Tergnier</t>
  </si>
  <si>
    <t>0013SNZ6</t>
  </si>
  <si>
    <t>CIO_Tergnier</t>
  </si>
  <si>
    <t>Institut Charles Quentin</t>
  </si>
  <si>
    <t>0008LVZ7</t>
  </si>
  <si>
    <t>InstQuentin_Pierrefonds</t>
  </si>
  <si>
    <t>Lycée Croiset</t>
  </si>
  <si>
    <t>Chantilly</t>
  </si>
  <si>
    <t>0008MDU7</t>
  </si>
  <si>
    <t>Croiset_Chantilly</t>
  </si>
  <si>
    <t>Lycée Robert Desnos</t>
  </si>
  <si>
    <t>Crépy-en-Valois</t>
  </si>
  <si>
    <t>0008LLJ0</t>
  </si>
  <si>
    <t>Desnos_CrepyVal</t>
  </si>
  <si>
    <t>Lycée agricole de l'Oise Beauvais</t>
  </si>
  <si>
    <t>Beauvais</t>
  </si>
  <si>
    <t>0008MDT4</t>
  </si>
  <si>
    <t>LEGTA_Beauvais</t>
  </si>
  <si>
    <t>LEGTA Le Crézancy</t>
  </si>
  <si>
    <t>Crézancy</t>
  </si>
  <si>
    <t>0008LRY6</t>
  </si>
  <si>
    <t>LEGTA_Crezancy</t>
  </si>
  <si>
    <t>FT_SDSL_8M_4p_C2</t>
  </si>
  <si>
    <t>FT_SDSLBis_8M_4p_C2</t>
  </si>
  <si>
    <t>EREA Saint Quentin</t>
  </si>
  <si>
    <t>0008LSA0</t>
  </si>
  <si>
    <t>EREA_SQ</t>
  </si>
  <si>
    <t>Lycée Amyot d'Inville</t>
  </si>
  <si>
    <t>0008MDR8</t>
  </si>
  <si>
    <t>Inville_Senlis</t>
  </si>
  <si>
    <t>LPA de la Thiérache</t>
  </si>
  <si>
    <t>Fontaine-les-Vervins</t>
  </si>
  <si>
    <t>0008LRX0</t>
  </si>
  <si>
    <t>LPA_FontaineVervins</t>
  </si>
  <si>
    <t>Attention affaiblissement</t>
  </si>
  <si>
    <t>0011UBE3</t>
  </si>
  <si>
    <t>Inville_Senlis_R2</t>
  </si>
  <si>
    <t>Lycée Agricole de la Haute Somme Ribemont-sur-Ancre</t>
  </si>
  <si>
    <t>Ribemont-sur-Ancre</t>
  </si>
  <si>
    <t>0008LMK7</t>
  </si>
  <si>
    <t>LPA_Ribemont</t>
  </si>
  <si>
    <t>FT_SDSL_4M_2p_C2</t>
  </si>
  <si>
    <t>Lycée Agricole de la Haute Somme Péronne</t>
  </si>
  <si>
    <t>0008LPH8</t>
  </si>
  <si>
    <t>LPA_Peronne</t>
  </si>
  <si>
    <t>LP horticole</t>
  </si>
  <si>
    <t>Ribécourt-Dreslincourt</t>
  </si>
  <si>
    <t>0008LVZ3</t>
  </si>
  <si>
    <t>LP_Ribecourt</t>
  </si>
  <si>
    <t>FT_SDSLBis_8M_2p_C1</t>
  </si>
  <si>
    <t>Lycée Lacordaire</t>
  </si>
  <si>
    <t>Charmes</t>
  </si>
  <si>
    <t>0008LRX2</t>
  </si>
  <si>
    <t>Lacordaire_Charmes</t>
  </si>
  <si>
    <t>Lycée Lavoisier</t>
  </si>
  <si>
    <t>Méru</t>
  </si>
  <si>
    <t>0008LLH4</t>
  </si>
  <si>
    <t>Lavoisier_Meru</t>
  </si>
  <si>
    <t>CFA Agricole La-Capelle</t>
  </si>
  <si>
    <t>0008LRX8</t>
  </si>
  <si>
    <t>MFR_Capelle</t>
  </si>
  <si>
    <t>FT_SDSLBis_4M_2p_C2</t>
  </si>
  <si>
    <t>MFREO Clairfontaine</t>
  </si>
  <si>
    <t>Clairfontaine</t>
  </si>
  <si>
    <t>0008LRZ0</t>
  </si>
  <si>
    <t>MFREO_Clairfontaine</t>
  </si>
  <si>
    <t>FT_SDSL_2M_1p_C2</t>
  </si>
  <si>
    <t>MFREO Conty</t>
  </si>
  <si>
    <t>Conty</t>
  </si>
  <si>
    <t>0008LHU3</t>
  </si>
  <si>
    <t>MFREO_Conty</t>
  </si>
  <si>
    <t>MFREO Oisemont</t>
  </si>
  <si>
    <t>Oisemont</t>
  </si>
  <si>
    <t>0008LHW1</t>
  </si>
  <si>
    <t>MFREO_Oisemont</t>
  </si>
  <si>
    <t>MFREO Saint Sulpice</t>
  </si>
  <si>
    <t>Saint-Sulpice</t>
  </si>
  <si>
    <t>0008MAY7</t>
  </si>
  <si>
    <t>MFREO_StSulpice</t>
  </si>
  <si>
    <t>FT_SDSL_2M_2p_C2</t>
  </si>
  <si>
    <t>MFREO Villers Bocage</t>
  </si>
  <si>
    <t>Villers-Bocage</t>
  </si>
  <si>
    <t>0008LHT8</t>
  </si>
  <si>
    <t>MFREO_VillersBoc</t>
  </si>
  <si>
    <t>Lycée Jean Monnet La Fère</t>
  </si>
  <si>
    <t>La Fère</t>
  </si>
  <si>
    <t>0008LLM4</t>
  </si>
  <si>
    <t>Monnet_LaFere</t>
  </si>
  <si>
    <t>MFR du Noyonnais</t>
  </si>
  <si>
    <t>Beaulieu-les-Fontaines</t>
  </si>
  <si>
    <t>0008MDR2</t>
  </si>
  <si>
    <t>MFR_Beaulieu</t>
  </si>
  <si>
    <t>Lycée Professionnel Donation de Rothschild</t>
  </si>
  <si>
    <t>Saint-Maximin</t>
  </si>
  <si>
    <t>0008LLK1</t>
  </si>
  <si>
    <t>Rothschild_StMaximin</t>
  </si>
  <si>
    <t>Lycée St Charles</t>
  </si>
  <si>
    <t>0008LRW6</t>
  </si>
  <si>
    <t>StCharles_Chauny</t>
  </si>
  <si>
    <t>Lycée Saint Joseph Château-Thierry</t>
  </si>
  <si>
    <t>0008LVY9</t>
  </si>
  <si>
    <t>StJoseph_ChThierry</t>
  </si>
  <si>
    <t>Lycée St Rémy</t>
  </si>
  <si>
    <t>0008MDU2</t>
  </si>
  <si>
    <t>StRemy_Soissons</t>
  </si>
  <si>
    <t>Lycée St Vincent de Paul Soissons</t>
  </si>
  <si>
    <t>0008LLL2</t>
  </si>
  <si>
    <t>StVincent_Soissons</t>
  </si>
  <si>
    <t>CEFP Le Moulin Vert</t>
  </si>
  <si>
    <t>Le-Mesnil-Theribus</t>
  </si>
  <si>
    <t>0008LWD3</t>
  </si>
  <si>
    <t>MoulinVert_MesnilTheribus</t>
  </si>
  <si>
    <t>Lycée Henri Potez</t>
  </si>
  <si>
    <t>Méaulte</t>
  </si>
  <si>
    <t>0008LPJ8</t>
  </si>
  <si>
    <t>Potez_Meaulte</t>
  </si>
  <si>
    <t>Lycée Ste Colette</t>
  </si>
  <si>
    <t>0008LHS4</t>
  </si>
  <si>
    <t>SteColette_Corbie</t>
  </si>
  <si>
    <t>Lycée Jules Verne Grandvilliers</t>
  </si>
  <si>
    <t>Grandvilliers</t>
  </si>
  <si>
    <t>0008LVY4</t>
  </si>
  <si>
    <t>Verne_Grandvilliers</t>
  </si>
  <si>
    <t>FT_SDSLBis_4M_4p_C2</t>
  </si>
  <si>
    <t>SIFOR Oise de Compiègne</t>
  </si>
  <si>
    <t>Venette</t>
  </si>
  <si>
    <t>0024BGZ2</t>
  </si>
  <si>
    <t>CFA_Promeo_Venette</t>
  </si>
  <si>
    <t>Non éligible</t>
  </si>
  <si>
    <t>Collège Montaigne</t>
  </si>
  <si>
    <t>0021VLV6</t>
  </si>
  <si>
    <t>Montaigne_SQ</t>
  </si>
  <si>
    <t>CDDP de l'Oise</t>
  </si>
  <si>
    <t>0013XMU7</t>
  </si>
  <si>
    <t>CDDP60</t>
  </si>
  <si>
    <t>Lycée Saint Joseph Fontaine les Vervins</t>
  </si>
  <si>
    <t>0008LRX4</t>
  </si>
  <si>
    <t>StJoseph_Vervins</t>
  </si>
  <si>
    <t>Mission Régionale du Pays du Grand Beauvaisis</t>
  </si>
  <si>
    <t>0015JXX0</t>
  </si>
  <si>
    <t>MR_Beauvais</t>
  </si>
  <si>
    <t>Mission Régionale du Pays du Clermontois Plateau Picard</t>
  </si>
  <si>
    <t>Clermont</t>
  </si>
  <si>
    <t>0015JXX5</t>
  </si>
  <si>
    <t>MR_Clermont</t>
  </si>
  <si>
    <t>0018UDC3</t>
  </si>
  <si>
    <t>MR_Clermont2</t>
  </si>
  <si>
    <t>Lycée Jeanne Hachette</t>
  </si>
  <si>
    <t>0018VVU3</t>
  </si>
  <si>
    <t>Hachette_Beauvais</t>
  </si>
  <si>
    <t>Inspection Académique Oise</t>
  </si>
  <si>
    <t>0026VZZ9</t>
  </si>
  <si>
    <t>IA_Oise</t>
  </si>
  <si>
    <t>Lycée Ste Sophie</t>
  </si>
  <si>
    <t>Bohain-en-Vermandois</t>
  </si>
  <si>
    <t>0008LRW8</t>
  </si>
  <si>
    <t>SteSophie_Bohain</t>
  </si>
  <si>
    <t>Lycée des Jacobins</t>
  </si>
  <si>
    <t>0021WAK8</t>
  </si>
  <si>
    <t>Jacobins_Beauvais</t>
  </si>
  <si>
    <t>FT_SDSLBis_16M_4p_C1</t>
  </si>
  <si>
    <t>Proméo Formation SIFOR Oise de Beauvais</t>
  </si>
  <si>
    <t>0025DTU1</t>
  </si>
  <si>
    <t>2cS</t>
  </si>
  <si>
    <t>CFA_SIFOR_Beauvais</t>
  </si>
  <si>
    <t>Routeur de test Christophe Lucas</t>
  </si>
  <si>
    <t>DURY</t>
  </si>
  <si>
    <t>0018TXW1</t>
  </si>
  <si>
    <t>CHRISTOPHE</t>
  </si>
  <si>
    <t>CIO Soissons</t>
  </si>
  <si>
    <t>0020GTX7</t>
  </si>
  <si>
    <t>CIO_Soissons</t>
  </si>
  <si>
    <t>Lycée Gay Lussac</t>
  </si>
  <si>
    <t>0018VKZ0</t>
  </si>
  <si>
    <t>Lussac_Chauny</t>
  </si>
  <si>
    <t>Collège Anne Franck</t>
  </si>
  <si>
    <t>Harly</t>
  </si>
  <si>
    <t>0021XXD6</t>
  </si>
  <si>
    <t>Franck_Harly</t>
  </si>
  <si>
    <t>CTP Notre Dame</t>
  </si>
  <si>
    <t>Orvillers-Sorel</t>
  </si>
  <si>
    <t>0019LDA3</t>
  </si>
  <si>
    <t>CTP_Orvillers</t>
  </si>
  <si>
    <t>Lycée Marie Curie</t>
  </si>
  <si>
    <t>0019GWC9</t>
  </si>
  <si>
    <t>Curie_NogentOise</t>
  </si>
  <si>
    <t>FT_SDSL_2M_4p_C1</t>
  </si>
  <si>
    <t>0019HGR5</t>
  </si>
  <si>
    <t>Curie_NogentOise_R2</t>
  </si>
  <si>
    <t>Mission Régionale Pays du Grand Laonnois</t>
  </si>
  <si>
    <t>0023SRY8</t>
  </si>
  <si>
    <t>MR_Laon2</t>
  </si>
  <si>
    <t>0025DVZ0</t>
  </si>
  <si>
    <t>CFA_SIFOR_Beauvais_R2</t>
  </si>
  <si>
    <t>Collège Josquin des Prés</t>
  </si>
  <si>
    <t>Beaurevoir</t>
  </si>
  <si>
    <t>0015EKH4</t>
  </si>
  <si>
    <t>Josquin_Beaurevoir</t>
  </si>
  <si>
    <t>FT_SDSL_4M_4p_C2</t>
  </si>
  <si>
    <t>Lycée Arthur Rimbaud</t>
  </si>
  <si>
    <t>0021WAE1</t>
  </si>
  <si>
    <t>Rimbaud_Ribecourt</t>
  </si>
  <si>
    <t>Lycée Sacré Coeur Amiens</t>
  </si>
  <si>
    <t>0020LXR1</t>
  </si>
  <si>
    <t>SacreCoeur_Amiens</t>
  </si>
  <si>
    <t>Collège Henri Matisse</t>
  </si>
  <si>
    <t>0021VLU9</t>
  </si>
  <si>
    <t>Matisse_Bohain</t>
  </si>
  <si>
    <t>Collège Camille Desmoulins</t>
  </si>
  <si>
    <t>Guise</t>
  </si>
  <si>
    <t>0015DSV4</t>
  </si>
  <si>
    <t>Desmoulins_Guise</t>
  </si>
  <si>
    <t>Lycée St Jean et la Croix</t>
  </si>
  <si>
    <t>0024YXJ3</t>
  </si>
  <si>
    <t>StJean_SQ</t>
  </si>
  <si>
    <t>Lycée André Malraux</t>
  </si>
  <si>
    <t>Montataire</t>
  </si>
  <si>
    <t>0018VVX6</t>
  </si>
  <si>
    <t>Malraux_Montataire</t>
  </si>
  <si>
    <t>0018VVX9</t>
  </si>
  <si>
    <t>Malraux_Montataire_R2</t>
  </si>
  <si>
    <t>Collège Quentin de la Tour</t>
  </si>
  <si>
    <t>Sains-Richaumont</t>
  </si>
  <si>
    <t>0023CFW4</t>
  </si>
  <si>
    <t>QuentinTour_SainsRichaumont</t>
  </si>
  <si>
    <t>Collège Anne de Montmorency</t>
  </si>
  <si>
    <t>Fère-en-Tardenois</t>
  </si>
  <si>
    <t>0021RRZ2</t>
  </si>
  <si>
    <t>Montmorency_FereTardenois</t>
  </si>
  <si>
    <t>Collège Condorcet</t>
  </si>
  <si>
    <t>0021RUE9</t>
  </si>
  <si>
    <t>Condorcet_Vervins</t>
  </si>
  <si>
    <t>Collège Froelicher</t>
  </si>
  <si>
    <t>Sissonne</t>
  </si>
  <si>
    <t>0021XXD9</t>
  </si>
  <si>
    <t>Froelicher_Sissonne</t>
  </si>
  <si>
    <t>Collège Colbert Quentin</t>
  </si>
  <si>
    <t>Le Nouvion-en-thièrache</t>
  </si>
  <si>
    <t>0021RUF7</t>
  </si>
  <si>
    <t>Quentin_Nouvion</t>
  </si>
  <si>
    <t>IUT Soissons</t>
  </si>
  <si>
    <t>Cuffies</t>
  </si>
  <si>
    <t>0027DVP8</t>
  </si>
  <si>
    <t>40 Mb/s</t>
  </si>
  <si>
    <t>IUTS</t>
  </si>
  <si>
    <t>FT_CE2O_40M-ZB</t>
  </si>
  <si>
    <t>FT_CE2O_40M-_ZB</t>
  </si>
  <si>
    <t>UPJV Beauvais</t>
  </si>
  <si>
    <t>VV605797</t>
  </si>
  <si>
    <t>UPJV_Beauvais</t>
  </si>
  <si>
    <t>FT_CE2O_40M-ZA</t>
  </si>
  <si>
    <t>FT_CE2O_40M-_ZA</t>
  </si>
  <si>
    <t>Lycée Louis Thuillier</t>
  </si>
  <si>
    <t>50885</t>
  </si>
  <si>
    <t>Thuillier_Amiens</t>
  </si>
  <si>
    <t>SMSN_FO_40M</t>
  </si>
  <si>
    <t>Lycée Condorcet Méru</t>
  </si>
  <si>
    <t>0023SRZ1</t>
  </si>
  <si>
    <t>Condorcet_Meru</t>
  </si>
  <si>
    <t>Collège Alexandre Dumas</t>
  </si>
  <si>
    <t>Guignicourt</t>
  </si>
  <si>
    <t>0021XNN6</t>
  </si>
  <si>
    <t>Dumas_Guignicourt</t>
  </si>
  <si>
    <t>Collège Jean Mermoz Belleu</t>
  </si>
  <si>
    <t>Belleu</t>
  </si>
  <si>
    <t>nouvelle liaison</t>
  </si>
  <si>
    <t>Collège Lamartine</t>
  </si>
  <si>
    <t>0015DUJ3</t>
  </si>
  <si>
    <t>Lamartine_Soissons</t>
  </si>
  <si>
    <t>Collège Louise Michel</t>
  </si>
  <si>
    <t>Villeneuve-St-Germain</t>
  </si>
  <si>
    <t>0015EHV4</t>
  </si>
  <si>
    <t>Michel_VilleneuveStGermain</t>
  </si>
  <si>
    <t>Lycée St Rémi</t>
  </si>
  <si>
    <t>0027FWH7</t>
  </si>
  <si>
    <t>StRemi_Amiens</t>
  </si>
  <si>
    <t>0024VTM2</t>
  </si>
  <si>
    <t>Michel_VilleneuveStGermain_R2</t>
  </si>
  <si>
    <t>0015DUH7</t>
  </si>
  <si>
    <t>Mermoz_Belleu</t>
  </si>
  <si>
    <t>Collège Saint Just</t>
  </si>
  <si>
    <t>0021RUG4</t>
  </si>
  <si>
    <t>StJust_Soissons</t>
  </si>
  <si>
    <t>Collège Pierre et Marie Curie Braine</t>
  </si>
  <si>
    <t>Braine</t>
  </si>
  <si>
    <t>0021RRW8</t>
  </si>
  <si>
    <t>Curie_Braine</t>
  </si>
  <si>
    <t>Collège Villard de Honnecourt</t>
  </si>
  <si>
    <t>Fresnoy-le-Grand</t>
  </si>
  <si>
    <t>0015EKH7</t>
  </si>
  <si>
    <t>Honnecourt_FresnoyLeGrand</t>
  </si>
  <si>
    <t>EREA Crévecoeur-le-Grand</t>
  </si>
  <si>
    <t>Crevecoeur-le-Grand</t>
  </si>
  <si>
    <t>0018VJJ1</t>
  </si>
  <si>
    <t>EREA_Crevecoeur</t>
  </si>
  <si>
    <t>augmentation débit</t>
  </si>
  <si>
    <t>Lycée Jules Verne Château-Thierry</t>
  </si>
  <si>
    <t>0021WCU1</t>
  </si>
  <si>
    <t>Verne_ChThierry</t>
  </si>
  <si>
    <t>Antenne CRDP</t>
  </si>
  <si>
    <t>0026BPR6</t>
  </si>
  <si>
    <t>CRDP_Abbeville</t>
  </si>
  <si>
    <t>Somme numérique</t>
  </si>
  <si>
    <t>Collège Notre Dame de France</t>
  </si>
  <si>
    <t>0026YFE4</t>
  </si>
  <si>
    <t>NotreDameFr_Abbeville</t>
  </si>
  <si>
    <t>0024BGZ7</t>
  </si>
  <si>
    <t>CFA_Promeo_Venette_R2</t>
  </si>
  <si>
    <t>Conseil Général de l'Aisne</t>
  </si>
  <si>
    <t>0015THH8</t>
  </si>
  <si>
    <t>CG02</t>
  </si>
  <si>
    <t>attention à l'affaiblissement</t>
  </si>
  <si>
    <t>Collège Antoine-Nicolas de Condorcet</t>
  </si>
  <si>
    <t>Ribemont</t>
  </si>
  <si>
    <t>0022MUS0</t>
  </si>
  <si>
    <t>Condorcet_Ribemont</t>
  </si>
  <si>
    <t>Collège La Capelle</t>
  </si>
  <si>
    <t>0023CFV8</t>
  </si>
  <si>
    <t>College_Capelle</t>
  </si>
  <si>
    <t>LPA de l'hermitage</t>
  </si>
  <si>
    <t>0008LPF2</t>
  </si>
  <si>
    <t>LPA_Abbeville</t>
  </si>
  <si>
    <t>up à mutualiser avec CFA</t>
  </si>
  <si>
    <t>Lycée La Hotoie - Annexe Hôtelière</t>
  </si>
  <si>
    <t>0016CVX8</t>
  </si>
  <si>
    <t>Hotoie2_Amiens</t>
  </si>
  <si>
    <t>LEGTA le Paraclet</t>
  </si>
  <si>
    <t>Cottenchy</t>
  </si>
  <si>
    <t>0018VJJ7</t>
  </si>
  <si>
    <t>LEGTA_Boves</t>
  </si>
  <si>
    <t>Lycée Camille Claudel</t>
  </si>
  <si>
    <t>0008LWD7</t>
  </si>
  <si>
    <t>Claudel_Soissons</t>
  </si>
  <si>
    <t>LPA d'Aumont</t>
  </si>
  <si>
    <t>Coucy-la-Ville</t>
  </si>
  <si>
    <t>0008LRY4</t>
  </si>
  <si>
    <t>LPA_Coucy</t>
  </si>
  <si>
    <t>FT_SDSLBis_2M_2p_C2</t>
  </si>
  <si>
    <t>LPEPA</t>
  </si>
  <si>
    <t>Estrées-Saint-Denis</t>
  </si>
  <si>
    <t>0008LWB1</t>
  </si>
  <si>
    <t>LPEPA_Estree</t>
  </si>
  <si>
    <t>CFA Agricole d'Ambleny</t>
  </si>
  <si>
    <t>Ambleny</t>
  </si>
  <si>
    <t>0008LRX6</t>
  </si>
  <si>
    <t>MFREO_Ambleny</t>
  </si>
  <si>
    <t>ZONE2</t>
  </si>
  <si>
    <t>MFR des Etangs de Haute Somme</t>
  </si>
  <si>
    <t>Eclusier-Vaux</t>
  </si>
  <si>
    <t>0008LMK1</t>
  </si>
  <si>
    <t>MFR_EclusierVaux</t>
  </si>
  <si>
    <t>Non éligible au SDSL bis éligible au SDSL</t>
  </si>
  <si>
    <t>MFR Songeons</t>
  </si>
  <si>
    <t>Songeons</t>
  </si>
  <si>
    <t>0008MDR0</t>
  </si>
  <si>
    <t>MFR_Songeons</t>
  </si>
  <si>
    <t>Lycée La Providence Laon</t>
  </si>
  <si>
    <t>0020FSC6</t>
  </si>
  <si>
    <t>Providence_Laon</t>
  </si>
  <si>
    <t>Lycée Sacré Coeur Péronne</t>
  </si>
  <si>
    <t>0008LPF7</t>
  </si>
  <si>
    <t>SacreCoeur_Peronne</t>
  </si>
  <si>
    <t>Collège Charles Brazier</t>
  </si>
  <si>
    <t>Crécy-sur-Serre</t>
  </si>
  <si>
    <t>0021XNP2</t>
  </si>
  <si>
    <t>Brazier_CrezySerre</t>
  </si>
  <si>
    <t>Lycée Saint Riquier</t>
  </si>
  <si>
    <t>0023SRZ4</t>
  </si>
  <si>
    <t>StRiquier_Amiens</t>
  </si>
  <si>
    <t>Collège la Feuillade</t>
  </si>
  <si>
    <t>Vic-sur-Aisne</t>
  </si>
  <si>
    <t>0022BGR3</t>
  </si>
  <si>
    <t>Feuillade_VicAisne</t>
  </si>
  <si>
    <t>non eligible à ce débit, possible en 2x4 Mbps</t>
  </si>
  <si>
    <t>Mission Régionaledu pays de la Picardie Maritime</t>
  </si>
  <si>
    <t>0015KSM6</t>
  </si>
  <si>
    <t>MR_Abbeville</t>
  </si>
  <si>
    <t>Conseil Régional (61 Mail Albert 1er)</t>
  </si>
  <si>
    <t>0023WZT1</t>
  </si>
  <si>
    <t>CRP_61Mail</t>
  </si>
  <si>
    <t>CRP Clermont</t>
  </si>
  <si>
    <t>0008AAN1</t>
  </si>
  <si>
    <t>CRP_Clermont</t>
  </si>
  <si>
    <t>CRP Service Infrastructures Numériques SDSL</t>
  </si>
  <si>
    <t>0003CVT2</t>
  </si>
  <si>
    <t>NTIC_SDSL</t>
  </si>
  <si>
    <t>CFA Chambre des Métiers de l'Oise de Beauvais</t>
  </si>
  <si>
    <t>0025DVZ7</t>
  </si>
  <si>
    <t>CFA_ChMetiers_Beauvais</t>
  </si>
  <si>
    <t>CRP - Cabinet</t>
  </si>
  <si>
    <t>0012YLL3</t>
  </si>
  <si>
    <t>CRP_Cab</t>
  </si>
  <si>
    <t>CRP - DESR</t>
  </si>
  <si>
    <t>0015JXS2</t>
  </si>
  <si>
    <t>CRP_DESR</t>
  </si>
  <si>
    <t>Mission Régionale Pays de Thelle Vexin Sablons</t>
  </si>
  <si>
    <t>0015KDX0</t>
  </si>
  <si>
    <t>MR_Meru</t>
  </si>
  <si>
    <t>Conseil Régional de Picardie (rue Le Mattre)</t>
  </si>
  <si>
    <t>0015KDX3</t>
  </si>
  <si>
    <t>CRP_LeMattre</t>
  </si>
  <si>
    <t>Inspection Académique Aisne</t>
  </si>
  <si>
    <t>0026BPR9</t>
  </si>
  <si>
    <t>IA_Aisne</t>
  </si>
  <si>
    <t>Collège Victor Hugo</t>
  </si>
  <si>
    <t>Mission Régionale Pays de Thiérache</t>
  </si>
  <si>
    <t>0026WAA2</t>
  </si>
  <si>
    <t>MR_Vervins2</t>
  </si>
  <si>
    <t>Lycée du Vimeu</t>
  </si>
  <si>
    <t>Friville-Escarbotin</t>
  </si>
  <si>
    <t>0018VJM1</t>
  </si>
  <si>
    <t>Vimeu_FrivilEscarb</t>
  </si>
  <si>
    <t>CFAI de l'AFORP Vallée de l'Oise</t>
  </si>
  <si>
    <t>0027FWH4</t>
  </si>
  <si>
    <t>CFA_Promeo_Senlis</t>
  </si>
  <si>
    <t>0021XPS8</t>
  </si>
  <si>
    <t>Vimeu_FrivilEscarb_R2</t>
  </si>
  <si>
    <t>CRP Terrière</t>
  </si>
  <si>
    <t>0021BTU0</t>
  </si>
  <si>
    <t>CRP_Terriere</t>
  </si>
  <si>
    <t>NON eligible</t>
  </si>
  <si>
    <t>Lycée Julie Daubié</t>
  </si>
  <si>
    <t>0018WWP3</t>
  </si>
  <si>
    <t>Daubie_Laon</t>
  </si>
  <si>
    <t>Attention risque affaiblissement</t>
  </si>
  <si>
    <t>0018WWP6</t>
  </si>
  <si>
    <t>Daubie_Laon_R2</t>
  </si>
  <si>
    <t>Mission Régionale Pays du Saint Quentinois</t>
  </si>
  <si>
    <t>0015JXW1</t>
  </si>
  <si>
    <t>MR_StQuentin</t>
  </si>
  <si>
    <t>NON eligible au SDSL 4M , possible en aggrégation de 2 SDSL 2M</t>
  </si>
  <si>
    <t>oui</t>
  </si>
  <si>
    <t>Lycée Jean Macé</t>
  </si>
  <si>
    <t>0018VVT3</t>
  </si>
  <si>
    <t>Mace_Chauny</t>
  </si>
  <si>
    <t>0015ADA3</t>
  </si>
  <si>
    <t>Hugo_Chauny</t>
  </si>
  <si>
    <t>Collège Jacques Cartier</t>
  </si>
  <si>
    <t>0021RUH3</t>
  </si>
  <si>
    <t>Cartier_Chauny</t>
  </si>
  <si>
    <t>0021XHV1</t>
  </si>
  <si>
    <t>Mace_Chauny_R2</t>
  </si>
  <si>
    <t>Collège François Truffaut</t>
  </si>
  <si>
    <t>Charly</t>
  </si>
  <si>
    <t>0023CFV0</t>
  </si>
  <si>
    <t>Truffaut_Charly</t>
  </si>
  <si>
    <t>Collège Louis Sandras</t>
  </si>
  <si>
    <t>Anizy-le-château</t>
  </si>
  <si>
    <t>0021RUJ2</t>
  </si>
  <si>
    <t>Sandras_Anizy</t>
  </si>
  <si>
    <t>Lycée Roberval</t>
  </si>
  <si>
    <t>Breuil-le-Vert</t>
  </si>
  <si>
    <t>0018VVX0</t>
  </si>
  <si>
    <t>Roberval_BreuilVert</t>
  </si>
  <si>
    <t>0021XHU3</t>
  </si>
  <si>
    <t>Roberval_BreuilVert_R2</t>
  </si>
  <si>
    <t>Mission Régionale Pays du Sud de l'Aisne</t>
  </si>
  <si>
    <t>0015JXX8</t>
  </si>
  <si>
    <t>MR_ChThierry</t>
  </si>
  <si>
    <t>Collège de la Faye</t>
  </si>
  <si>
    <t>Condé-en-Brie</t>
  </si>
  <si>
    <t>0021VXW1</t>
  </si>
  <si>
    <t>Faye_CondeBrie</t>
  </si>
  <si>
    <t>Mission Régionale Pays Chaunois</t>
  </si>
  <si>
    <t>0015KDY1</t>
  </si>
  <si>
    <t>MR_Chauny</t>
  </si>
  <si>
    <t>Mission Régionale Compiègne</t>
  </si>
  <si>
    <t>0015KKT5</t>
  </si>
  <si>
    <t>MR_Compiegne</t>
  </si>
  <si>
    <t>Collège Gérard Philipe</t>
  </si>
  <si>
    <t>0015EDX1</t>
  </si>
  <si>
    <t>Philipe_Soissons</t>
  </si>
  <si>
    <t>Collège Le Ruisseau</t>
  </si>
  <si>
    <t>Montcornet</t>
  </si>
  <si>
    <t>0023CFU4</t>
  </si>
  <si>
    <t>Ruisseau_Montcornet</t>
  </si>
  <si>
    <t>Mission Régionale Noyon</t>
  </si>
  <si>
    <t>Noyon</t>
  </si>
  <si>
    <t>0015RMK4</t>
  </si>
  <si>
    <t>MR_Noyon</t>
  </si>
  <si>
    <t>Lycée J.B. Corot</t>
  </si>
  <si>
    <t>0021WAF2</t>
  </si>
  <si>
    <t>Corot_Beauvais</t>
  </si>
  <si>
    <t>Mission Régionale Senlis</t>
  </si>
  <si>
    <t>0015KSP9</t>
  </si>
  <si>
    <t>MR_Senlis</t>
  </si>
  <si>
    <t>Mission Régionale Pays du Soissonais</t>
  </si>
  <si>
    <t>0015KDW7</t>
  </si>
  <si>
    <t>MR_Soissons</t>
  </si>
  <si>
    <t>Collège Jules Ferry Rozoy-sur-Serre</t>
  </si>
  <si>
    <t>Rozoy-sur-Serre</t>
  </si>
  <si>
    <t>0023CFU0</t>
  </si>
  <si>
    <t>Ferry_RozoySerre</t>
  </si>
  <si>
    <t>CDDP de l'Aisne</t>
  </si>
  <si>
    <t>0013XMV2</t>
  </si>
  <si>
    <t>CDDP02</t>
  </si>
  <si>
    <t>Attention affaiblissement, risque de désaturation</t>
  </si>
  <si>
    <t>Collège Alan Seeger</t>
  </si>
  <si>
    <t>Vailly-sur-Aisne</t>
  </si>
  <si>
    <t>0021VXW6</t>
  </si>
  <si>
    <t>Seeger_VaillyAisne</t>
  </si>
  <si>
    <t>IUFM Laon</t>
  </si>
  <si>
    <t>0026JEN8</t>
  </si>
  <si>
    <t>IUFML</t>
  </si>
  <si>
    <t>Lycée St Martin</t>
  </si>
  <si>
    <t>0026WAA6</t>
  </si>
  <si>
    <t>StMartin_Amiens</t>
  </si>
  <si>
    <t>CETMEF</t>
  </si>
  <si>
    <t>0014KMM1</t>
  </si>
  <si>
    <t>Collège Léon Droussent</t>
  </si>
  <si>
    <t>Coucy-le-Château-Auffrique</t>
  </si>
  <si>
    <t>0015FLW2</t>
  </si>
  <si>
    <t>Droussent_CoucyChateau</t>
  </si>
  <si>
    <t>Collège Jean Rostand</t>
  </si>
  <si>
    <t>0015DUK5</t>
  </si>
  <si>
    <t>Rostand_ChThierry</t>
  </si>
  <si>
    <t>Conseil Régional</t>
  </si>
  <si>
    <t>0021RUK3</t>
  </si>
  <si>
    <t>CRP_Abbeville</t>
  </si>
  <si>
    <t>Lycée Jean Calvin/Charles de Bovelles</t>
  </si>
  <si>
    <t>0018VVS9</t>
  </si>
  <si>
    <t>Calvin_Noyon</t>
  </si>
  <si>
    <t>Collège Jean Racine</t>
  </si>
  <si>
    <t>0021VLV2</t>
  </si>
  <si>
    <t>Racine_ChThierry</t>
  </si>
  <si>
    <t>Collège de la Chesnoye</t>
  </si>
  <si>
    <t>Saint-Gobain</t>
  </si>
  <si>
    <t>0020RUK8</t>
  </si>
  <si>
    <t>Chesnoye_StGobain</t>
  </si>
  <si>
    <t>Lycée Cassini</t>
  </si>
  <si>
    <t>0018VJK6</t>
  </si>
  <si>
    <t>Cassini_Clermont</t>
  </si>
  <si>
    <t>Estrées Mons</t>
  </si>
  <si>
    <t>0013VTX0</t>
  </si>
  <si>
    <t>INRA_EstreesMons</t>
  </si>
  <si>
    <t>IUFM Beauvais</t>
  </si>
  <si>
    <t>0025RZZ1</t>
  </si>
  <si>
    <t>IUFMB</t>
  </si>
  <si>
    <t>Collège Paul Eluard</t>
  </si>
  <si>
    <t>Gauchy</t>
  </si>
  <si>
    <t>0015EKJ3</t>
  </si>
  <si>
    <t>Eluard_Gauchy</t>
  </si>
  <si>
    <t>Lycée Paul Langevin</t>
  </si>
  <si>
    <t>0015NCK4</t>
  </si>
  <si>
    <t>Langevin_Beauvais</t>
  </si>
  <si>
    <t>0021WAK2</t>
  </si>
  <si>
    <t>Langevin_Beauvais_R2</t>
  </si>
  <si>
    <t>Collège Joseph Boury</t>
  </si>
  <si>
    <t>Neuilly-St-Front</t>
  </si>
  <si>
    <t>0023SRY5</t>
  </si>
  <si>
    <t>Boury_NeuillyStFront</t>
  </si>
  <si>
    <t>Collège Marcel Pagnol</t>
  </si>
  <si>
    <t>Vermand</t>
  </si>
  <si>
    <t>0021XXE4</t>
  </si>
  <si>
    <t>Pagnol_Vermand</t>
  </si>
  <si>
    <t>Lycée Le Corbusier</t>
  </si>
  <si>
    <t>0021WCU4</t>
  </si>
  <si>
    <t>Corbusier_Soissons</t>
  </si>
  <si>
    <t>Collège Georges Cobast</t>
  </si>
  <si>
    <t>0022BGP1</t>
  </si>
  <si>
    <t>Cobast_Hirson</t>
  </si>
  <si>
    <t>Collège Jacques Prévert</t>
  </si>
  <si>
    <t>Marle</t>
  </si>
  <si>
    <t>0022BGN4</t>
  </si>
  <si>
    <t>Prevert_Marle</t>
  </si>
  <si>
    <t>Flavy-le-Martel</t>
  </si>
  <si>
    <t>0021XNP5</t>
  </si>
  <si>
    <t>Prevert_FlavyMartel</t>
  </si>
  <si>
    <t>Collège François 1er</t>
  </si>
  <si>
    <t>Villers-Cotterêts</t>
  </si>
  <si>
    <t>0015FLV0</t>
  </si>
  <si>
    <t>Francois1er_VillersCotterets</t>
  </si>
  <si>
    <t>Lycée Gérard de Nerval</t>
  </si>
  <si>
    <t>0021WCS6</t>
  </si>
  <si>
    <t>Nerval_Soissons</t>
  </si>
  <si>
    <t>Lycée Colard Noël</t>
  </si>
  <si>
    <t>0018VJL5</t>
  </si>
  <si>
    <t>Noel_SQ</t>
  </si>
  <si>
    <t>0024VTK9</t>
  </si>
  <si>
    <t>Francois1er_VillersCotterets_R2</t>
  </si>
  <si>
    <t>Lycée Château Potel</t>
  </si>
  <si>
    <t>La Ferté-Milon</t>
  </si>
  <si>
    <t>0021WCR9</t>
  </si>
  <si>
    <t>Potel_FerteMil</t>
  </si>
  <si>
    <t>Collège Max Dussuchal</t>
  </si>
  <si>
    <t>0022BGP8</t>
  </si>
  <si>
    <t>Dussuchal_VillersCotterets</t>
  </si>
  <si>
    <t>Collège Suzanne Deutsch de la Meurthe</t>
  </si>
  <si>
    <t>Moy-de-l'Aisne</t>
  </si>
  <si>
    <t>0021RRT9</t>
  </si>
  <si>
    <t>Deutsch_MoyAisne</t>
  </si>
  <si>
    <t>Collège Wassigny</t>
  </si>
  <si>
    <t>Wassigny</t>
  </si>
  <si>
    <t>0021VXW9</t>
  </si>
  <si>
    <t>College_Wassigny</t>
  </si>
  <si>
    <t>Collège Joliot Curie Tergnier</t>
  </si>
  <si>
    <t>0021XNN9</t>
  </si>
  <si>
    <t>Curie_Tergnier</t>
  </si>
  <si>
    <t>Lycée Françoise Dolto</t>
  </si>
  <si>
    <t>0023CFW7</t>
  </si>
  <si>
    <t>Dolto_Guise</t>
  </si>
  <si>
    <t>Attention pas de NDI valide Non éligible possiblité 2 x SDSL 4M 4P</t>
  </si>
  <si>
    <t>Collège Marie de Luxembourg</t>
  </si>
  <si>
    <t>0023CFW1</t>
  </si>
  <si>
    <t>Luxembourg_LaFere</t>
  </si>
  <si>
    <t>Collège Léopold Senghor</t>
  </si>
  <si>
    <t>Corbeny</t>
  </si>
  <si>
    <t>0020RUL1</t>
  </si>
  <si>
    <t>Senghor_Corbeny</t>
  </si>
  <si>
    <t>Lycée Européen</t>
  </si>
  <si>
    <t>0018VKY1</t>
  </si>
  <si>
    <t>Europeen_Cotteret</t>
  </si>
  <si>
    <t>Lycée Félix Faure</t>
  </si>
  <si>
    <t>0018VKY4</t>
  </si>
  <si>
    <t>Faure_Beauvais</t>
  </si>
  <si>
    <t>Collège César Savart</t>
  </si>
  <si>
    <t>Saint-Michel</t>
  </si>
  <si>
    <t>0015EHU6</t>
  </si>
  <si>
    <t>Savart_StMichel</t>
  </si>
  <si>
    <t>0024VTL9</t>
  </si>
  <si>
    <t>Savart_StMichel_R2</t>
  </si>
  <si>
    <t>Lycée Jean Monnet Crépy-en-Valois</t>
  </si>
  <si>
    <t>0021WAF9</t>
  </si>
  <si>
    <t>Monnet_CrepyVal</t>
  </si>
  <si>
    <t>Collège Maurice Wajsfelner</t>
  </si>
  <si>
    <t>0015DUK3</t>
  </si>
  <si>
    <t>Wajsfelner_Cuffies</t>
  </si>
  <si>
    <t>Collège Joliot Curie Mers-les-Bains</t>
  </si>
  <si>
    <t>Mers-les-Bains</t>
  </si>
  <si>
    <t>FT_SDSLBis_1M_4p_C2</t>
  </si>
  <si>
    <t>nouvelle liaison / demande CG80</t>
  </si>
  <si>
    <t>Lycée Pierre de la Ramée</t>
  </si>
  <si>
    <t>0018VVW7</t>
  </si>
  <si>
    <t>Ramee_SQ</t>
  </si>
  <si>
    <t>Rectorat Amiens</t>
  </si>
  <si>
    <t>0017XAA5</t>
  </si>
  <si>
    <t>Rectorat_Secours</t>
  </si>
  <si>
    <t>Lycée Jean Rostand</t>
  </si>
  <si>
    <t>0018VVT9</t>
  </si>
  <si>
    <t>Rostand_Chantilly</t>
  </si>
  <si>
    <t>0004MKK3</t>
  </si>
  <si>
    <t>Curie_Mers</t>
  </si>
  <si>
    <t>up / demande CG80</t>
  </si>
  <si>
    <t>Lycée Saint-Pierre</t>
  </si>
  <si>
    <t>0026YFE1</t>
  </si>
  <si>
    <t>StPierre_Abbeville</t>
  </si>
  <si>
    <t>Lycée François Truffaud</t>
  </si>
  <si>
    <t>0018VKY7</t>
  </si>
  <si>
    <t>Truffaud_Beauvais</t>
  </si>
  <si>
    <t>Non éligible possible en SDSL 8M</t>
  </si>
  <si>
    <t>Collège Eugène Lefebvre</t>
  </si>
  <si>
    <t>0000YZP7</t>
  </si>
  <si>
    <t>Lefebvre_Corbie</t>
  </si>
  <si>
    <t>Parc de Matériels Scéniques et d'Exposition</t>
  </si>
  <si>
    <t>Cagny</t>
  </si>
  <si>
    <t>0027GJD3</t>
  </si>
  <si>
    <t>PMSE_Cagny</t>
  </si>
  <si>
    <t>0027GJC6</t>
  </si>
  <si>
    <t>PMSE_Clermont</t>
  </si>
  <si>
    <t>0027GJD0</t>
  </si>
  <si>
    <t>PMSE_Laon</t>
  </si>
  <si>
    <t>Sup de Co Amiens</t>
  </si>
  <si>
    <t>EtsEns</t>
  </si>
  <si>
    <t>FBE_Amiens</t>
  </si>
  <si>
    <t>SMSN_FO_100M</t>
  </si>
  <si>
    <t>AdmPub</t>
  </si>
  <si>
    <t>Rectorat_FO</t>
  </si>
  <si>
    <t>Conseil Régional de Picardie</t>
  </si>
  <si>
    <t>75 rue des Jacobins</t>
  </si>
  <si>
    <t>CRP_Jacobins</t>
  </si>
  <si>
    <t>2p</t>
  </si>
  <si>
    <t>Sous-total :</t>
  </si>
  <si>
    <t>Porte centrale Amiens TDSL 120M</t>
  </si>
  <si>
    <t>120M</t>
  </si>
  <si>
    <t>Porte centrale Compiègne TDSL 120M</t>
  </si>
  <si>
    <t>Porte centrale Saint-Quentin TDSL 180M</t>
  </si>
  <si>
    <t>180M</t>
  </si>
  <si>
    <t>Porte centrale Amiens Business Ethernet 1G</t>
  </si>
  <si>
    <t>1G</t>
  </si>
  <si>
    <t>Porte centrale Amiens Somme Numérique 1G</t>
  </si>
  <si>
    <t>Porte centrale Saint-Quentin CE2O 500M</t>
  </si>
  <si>
    <t>500M</t>
  </si>
  <si>
    <t>Porte centrale Amiens Somme numérique 10G</t>
  </si>
  <si>
    <t>SMSN_CL_1G</t>
  </si>
  <si>
    <t>passage à 10G lors de la mise en service OpenLan 40 Téloise</t>
  </si>
  <si>
    <t>Porte centrale Amiens Teloise sur porte SN 1G</t>
  </si>
  <si>
    <t>SMSN_CL_Teloise_1G</t>
  </si>
  <si>
    <t>lors de la mise en service OpenLan Téloise</t>
  </si>
  <si>
    <t>SMSN-Tel</t>
  </si>
  <si>
    <t>Porte centrale Compiègne 400M SDSL bis</t>
  </si>
  <si>
    <t>400M</t>
  </si>
  <si>
    <t>FT_CL_SDSLBis_400M</t>
  </si>
  <si>
    <t>Porte centrale St Quentin 500M CE2O FO/SDSL</t>
  </si>
  <si>
    <t>FT_CL_CE2O_500M</t>
  </si>
  <si>
    <t>Cout annuel € HT</t>
  </si>
  <si>
    <t>Cout annuel € TTC</t>
  </si>
  <si>
    <t>Δ</t>
  </si>
  <si>
    <t>FT_SDSL_512K_1p_C2</t>
  </si>
  <si>
    <t>FT_SDSL_512K_2p_C1</t>
  </si>
  <si>
    <t>FT_SDSL_8M_2p_C2</t>
  </si>
  <si>
    <t>10 route d'Ugny</t>
  </si>
  <si>
    <t>02300</t>
  </si>
  <si>
    <t>4 avenue Euphrasie Guynemer</t>
  </si>
  <si>
    <t>02400</t>
  </si>
  <si>
    <t>3 Avenue Jules UHRY</t>
  </si>
  <si>
    <t>60100</t>
  </si>
  <si>
    <t>3 place Saint Martin</t>
  </si>
  <si>
    <t>02000</t>
  </si>
  <si>
    <t>Lycée agricole de l'Oise</t>
  </si>
  <si>
    <t>60600</t>
  </si>
  <si>
    <t>13 rue Alexandre Bouthors</t>
  </si>
  <si>
    <t>80600</t>
  </si>
  <si>
    <t>rue du 2ème régiment des dragons</t>
  </si>
  <si>
    <t>route de Reims</t>
  </si>
  <si>
    <t>02200</t>
  </si>
  <si>
    <t>17-19 rue Pierre Rollin</t>
  </si>
  <si>
    <t>80000</t>
  </si>
  <si>
    <t>cfa du bâtimentchemin d'Aulnois</t>
  </si>
  <si>
    <t>290 impasse de la Croix Verte</t>
  </si>
  <si>
    <t>5 rue des Minimes</t>
  </si>
  <si>
    <t>Institut Charles Quentin
1 rue Sabatier</t>
  </si>
  <si>
    <t>60350</t>
  </si>
  <si>
    <t>rue porte des champs</t>
  </si>
  <si>
    <t>02140</t>
  </si>
  <si>
    <t>230 rue Charles Somasco Prolongée</t>
  </si>
  <si>
    <t>60180</t>
  </si>
  <si>
    <t>3 rue des minimes</t>
  </si>
  <si>
    <t>6 rue Charles Somasco Prolongée</t>
  </si>
  <si>
    <t>171 avenue du général de Gaulle</t>
  </si>
  <si>
    <t>02260</t>
  </si>
  <si>
    <t>1 passage brise beches</t>
  </si>
  <si>
    <t>ZAC de Mercières3 rue Joseph Cugnot</t>
  </si>
  <si>
    <t>60200</t>
  </si>
  <si>
    <t>30 rue d'enfer</t>
  </si>
  <si>
    <t>immeuble sanelec - zac la vallée rue Antoine Parmentier</t>
  </si>
  <si>
    <t>02100</t>
  </si>
  <si>
    <t>17 rue de Villeneuve</t>
  </si>
  <si>
    <t>171, rue Léon Blum</t>
  </si>
  <si>
    <t>02011</t>
  </si>
  <si>
    <t>2 rue de Metz</t>
  </si>
  <si>
    <t>80 rue Henriette Cabot</t>
  </si>
  <si>
    <t>2 rue du 8 mai 1945</t>
  </si>
  <si>
    <t>80520</t>
  </si>
  <si>
    <t>2 rue du colonel Tétart</t>
  </si>
  <si>
    <t>80120</t>
  </si>
  <si>
    <t>11 boulevard de l'est</t>
  </si>
  <si>
    <t>80700</t>
  </si>
  <si>
    <t>avenue Pierre Choquart</t>
  </si>
  <si>
    <t>rue de la chaussée romaine</t>
  </si>
  <si>
    <t>20 rue de Routequeue</t>
  </si>
  <si>
    <t>32 avenue de Reims</t>
  </si>
  <si>
    <t>60300</t>
  </si>
  <si>
    <t>44 rue Jacques Daguerre</t>
  </si>
  <si>
    <t>16 rue du bâtonnier Mahiu</t>
  </si>
  <si>
    <t>Rue Pierre Gilles de Gennes</t>
  </si>
  <si>
    <t>13 allée de la faiencerie</t>
  </si>
  <si>
    <t>route de Saint Denis</t>
  </si>
  <si>
    <t>80200</t>
  </si>
  <si>
    <t>136 boulevard des états unis</t>
  </si>
  <si>
    <t>rue Romain Rolland</t>
  </si>
  <si>
    <t>10 rue Aristide Briand</t>
  </si>
  <si>
    <t>26 rue Fleming</t>
  </si>
  <si>
    <t>rue Gaston Bachelard</t>
  </si>
  <si>
    <t>10 rue de la halle</t>
  </si>
  <si>
    <t>02270</t>
  </si>
  <si>
    <t>10 route de la croix blanche</t>
  </si>
  <si>
    <t>60117</t>
  </si>
  <si>
    <t>rue Maurice Bellonte</t>
  </si>
  <si>
    <t>36 boulevard des anglais</t>
  </si>
  <si>
    <t>2 place Jean Catelas</t>
  </si>
  <si>
    <t>80800</t>
  </si>
  <si>
    <t>9 quai Gambetta</t>
  </si>
  <si>
    <t>rue du jeu de vattoir</t>
  </si>
  <si>
    <t>02500</t>
  </si>
  <si>
    <t>Impasse Jules Verne</t>
  </si>
  <si>
    <t>02700</t>
  </si>
  <si>
    <t>1 rue Sabatier</t>
  </si>
  <si>
    <t>7 avenue de Joinville</t>
  </si>
  <si>
    <t>60500</t>
  </si>
  <si>
    <t>2 rue Jules Michelet</t>
  </si>
  <si>
    <t>60800</t>
  </si>
  <si>
    <t>40 rue Villebois Mareuil</t>
  </si>
  <si>
    <t>60000</t>
  </si>
  <si>
    <t>2 rue de Paris</t>
  </si>
  <si>
    <t>02650</t>
  </si>
  <si>
    <t>105 chemin de Neuville</t>
  </si>
  <si>
    <t>10 avenue de Reims</t>
  </si>
  <si>
    <t>Lieu-dit pont de pierre</t>
  </si>
  <si>
    <t>rue de la poste</t>
  </si>
  <si>
    <t>80113</t>
  </si>
  <si>
    <t>10 rue du quinconce</t>
  </si>
  <si>
    <t>91 rue André Regnier</t>
  </si>
  <si>
    <t>60170</t>
  </si>
  <si>
    <t>route de Laon</t>
  </si>
  <si>
    <t>02800</t>
  </si>
  <si>
    <t>8 rue Jules Ferry</t>
  </si>
  <si>
    <t>60110</t>
  </si>
  <si>
    <t>84 rue du Général de Gaulle</t>
  </si>
  <si>
    <t>36 rue du général Leclerc</t>
  </si>
  <si>
    <t>80160</t>
  </si>
  <si>
    <t>14 rue Roger Salengro</t>
  </si>
  <si>
    <t>80140</t>
  </si>
  <si>
    <t>château de Crecy</t>
  </si>
  <si>
    <t>60430</t>
  </si>
  <si>
    <t>rue de la sablière</t>
  </si>
  <si>
    <t>80260</t>
  </si>
  <si>
    <t>22 rue d'Aboville</t>
  </si>
  <si>
    <t>château Jeanne d'Arc</t>
  </si>
  <si>
    <t>60310</t>
  </si>
  <si>
    <t>château de Laversine</t>
  </si>
  <si>
    <t>60740</t>
  </si>
  <si>
    <t>1 rue du brouage</t>
  </si>
  <si>
    <t>4 place Thiers</t>
  </si>
  <si>
    <t>8 rue Saint-Jean</t>
  </si>
  <si>
    <t>13 avenue de Reims</t>
  </si>
  <si>
    <t>5 rue Mary Cassatt</t>
  </si>
  <si>
    <t>60240</t>
  </si>
  <si>
    <t>route de bray</t>
  </si>
  <si>
    <t>80810</t>
  </si>
  <si>
    <t>rue de l'enclos</t>
  </si>
  <si>
    <t>1 rue Caradame</t>
  </si>
  <si>
    <t>60210</t>
  </si>
  <si>
    <t>17 rue du four Saint Jacques</t>
  </si>
  <si>
    <t>12, rue Boileau</t>
  </si>
  <si>
    <t>22 av Victor Hugo</t>
  </si>
  <si>
    <t>2 chaussée de fontaine</t>
  </si>
  <si>
    <t>11 rue du général Leclerc</t>
  </si>
  <si>
    <t>9 rue Henri Breuil</t>
  </si>
  <si>
    <t>31 boulevard Amyot d'Inville</t>
  </si>
  <si>
    <t>22 avenue Victor Hugo</t>
  </si>
  <si>
    <t>22 rue Curie</t>
  </si>
  <si>
    <t>02110</t>
  </si>
  <si>
    <t>2 rue Vincent de Beauvais</t>
  </si>
  <si>
    <t>6 avenue Paul Henri Spaak</t>
  </si>
  <si>
    <t>19 rue Racine</t>
  </si>
  <si>
    <t>boulevard Gambetta</t>
  </si>
  <si>
    <t>rue de champagne</t>
  </si>
  <si>
    <t>39 route de Flandre</t>
  </si>
  <si>
    <t>60490</t>
  </si>
  <si>
    <t>boulevard Pierre De Coubertin</t>
  </si>
  <si>
    <t>20 Boulevard Brossolette</t>
  </si>
  <si>
    <t>rue de l'industrie</t>
  </si>
  <si>
    <t>319 rue Aristide Briand</t>
  </si>
  <si>
    <t>1 rue de l'oratoire</t>
  </si>
  <si>
    <t>6 rue de la république</t>
  </si>
  <si>
    <t>rue Jules Ferry</t>
  </si>
  <si>
    <t>02120</t>
  </si>
  <si>
    <t>25 rue Antoine Lecuyer</t>
  </si>
  <si>
    <t>1 place Nelson Mandela</t>
  </si>
  <si>
    <t>60160</t>
  </si>
  <si>
    <t>rue de l'école maternelle</t>
  </si>
  <si>
    <t>chemin de ronde</t>
  </si>
  <si>
    <t>02130</t>
  </si>
  <si>
    <t>rue André Guinet</t>
  </si>
  <si>
    <t>26 rue des vieux moulins</t>
  </si>
  <si>
    <t>02150</t>
  </si>
  <si>
    <t>51 avenue de la gare</t>
  </si>
  <si>
    <t>02170</t>
  </si>
  <si>
    <t>13 - 15 avenue François Mitterand</t>
  </si>
  <si>
    <t>02880</t>
  </si>
  <si>
    <t>1 rue condorcet</t>
  </si>
  <si>
    <t>rue de Prouvais</t>
  </si>
  <si>
    <t>02190</t>
  </si>
  <si>
    <t>rue Léon Blum</t>
  </si>
  <si>
    <t>avenue du docteur Marchand</t>
  </si>
  <si>
    <t>rue Wilfried Lanoiselle</t>
  </si>
  <si>
    <t>4 rue des sergents</t>
  </si>
  <si>
    <t>14, rue des cordeliers</t>
  </si>
  <si>
    <t>35 route de Brenelle</t>
  </si>
  <si>
    <t>02220</t>
  </si>
  <si>
    <t>130 rue Olivier Deguise</t>
  </si>
  <si>
    <t>02230</t>
  </si>
  <si>
    <t>4 rue Fournier</t>
  </si>
  <si>
    <t>60360</t>
  </si>
  <si>
    <t>23 rue des chesneaux</t>
  </si>
  <si>
    <t>2 place de l'Abbé Carpentier</t>
  </si>
  <si>
    <t>80100</t>
  </si>
  <si>
    <t>8 place du Saint Sépulcre</t>
  </si>
  <si>
    <t>rue Paul Doumer</t>
  </si>
  <si>
    <t>67 rue Blondel</t>
  </si>
  <si>
    <t>02240</t>
  </si>
  <si>
    <t>25 rue Edouard Mambourg</t>
  </si>
  <si>
    <t>21 rue du lieutenant Caron</t>
  </si>
  <si>
    <t>25 boulevard de Guyencourt</t>
  </si>
  <si>
    <t>Lieu dit Le Paraclet route de Boves</t>
  </si>
  <si>
    <t>80440</t>
  </si>
  <si>
    <t>9 rue de Panleu</t>
  </si>
  <si>
    <t>Domaine d'Aumont</t>
  </si>
  <si>
    <t>02380</t>
  </si>
  <si>
    <t>place de l'hotel de ville</t>
  </si>
  <si>
    <t>60190</t>
  </si>
  <si>
    <t>11 rue du pont cheminet</t>
  </si>
  <si>
    <t>02290</t>
  </si>
  <si>
    <t>1 rond point du bois Fauvel</t>
  </si>
  <si>
    <t>80340</t>
  </si>
  <si>
    <t>2 rue clerjot</t>
  </si>
  <si>
    <t>2 chemin du clos Pinotte</t>
  </si>
  <si>
    <t>50 chaussée Jules Ferry</t>
  </si>
  <si>
    <t>53 rue du Fontenoy</t>
  </si>
  <si>
    <t>route de Doullens</t>
  </si>
  <si>
    <t>37 rue émile Bousseau</t>
  </si>
  <si>
    <t>24 rue de l'industriezac de Ther</t>
  </si>
  <si>
    <t>26, rue de Pointin</t>
  </si>
  <si>
    <t>38507 rue Louis Bloquet</t>
  </si>
  <si>
    <t>4 rue Le mattre</t>
  </si>
  <si>
    <t>inspection académique de l'Aisne cité administrative</t>
  </si>
  <si>
    <t>5 r André Ternynck</t>
  </si>
  <si>
    <t>6 rue du Général Foy</t>
  </si>
  <si>
    <t>3 rue Denis Papin</t>
  </si>
  <si>
    <t>80130</t>
  </si>
  <si>
    <t>1 avenue Eugène Gazeau</t>
  </si>
  <si>
    <t>175 rue de la Terrière</t>
  </si>
  <si>
    <t>rue Antoine Parmentier</t>
  </si>
  <si>
    <t>7 rue André Ternynck</t>
  </si>
  <si>
    <t>60 rue Ernest Renan</t>
  </si>
  <si>
    <t>rue du Stade Garnier</t>
  </si>
  <si>
    <t>02310</t>
  </si>
  <si>
    <t>3 rue Jean Zay</t>
  </si>
  <si>
    <t>02320</t>
  </si>
  <si>
    <t>10 rue des grez</t>
  </si>
  <si>
    <t>1 avenue de l'europe</t>
  </si>
  <si>
    <t>rue du Collège</t>
  </si>
  <si>
    <t>02330</t>
  </si>
  <si>
    <t>2 rue du brouage</t>
  </si>
  <si>
    <t>3 rue de l'anthemis</t>
  </si>
  <si>
    <t>3, espace Jean Guerland</t>
  </si>
  <si>
    <t>02331</t>
  </si>
  <si>
    <t>34 rue du Collège</t>
  </si>
  <si>
    <t>02340</t>
  </si>
  <si>
    <t>32 rue Saint Eloi</t>
  </si>
  <si>
    <t>60400</t>
  </si>
  <si>
    <t>4 et 6 rue Henri Lebesgue</t>
  </si>
  <si>
    <t>12  rue Villevert</t>
  </si>
  <si>
    <t>150 résidence Pommeraie</t>
  </si>
  <si>
    <t>02360</t>
  </si>
  <si>
    <t>Avenue de la République</t>
  </si>
  <si>
    <t>rue Jules Bruneaux</t>
  </si>
  <si>
    <t>02370</t>
  </si>
  <si>
    <t>avenue de la république</t>
  </si>
  <si>
    <t>68 rue Delpech</t>
  </si>
  <si>
    <t>5, chemin du Val Serain</t>
  </si>
  <si>
    <t>24 rue Paul Doucet</t>
  </si>
  <si>
    <t>avenue Charles de Gaulle</t>
  </si>
  <si>
    <t>02410</t>
  </si>
  <si>
    <t>11 rue Henri Breuil</t>
  </si>
  <si>
    <t>école Phileas Lebesgue 5 rue Louis Roger</t>
  </si>
  <si>
    <t>1 rue Gérard Philipe</t>
  </si>
  <si>
    <t>02430</t>
  </si>
  <si>
    <t>1, rue René Roy</t>
  </si>
  <si>
    <t>02470</t>
  </si>
  <si>
    <t>rue Charles de Gaulle</t>
  </si>
  <si>
    <t>02490</t>
  </si>
  <si>
    <t>passage le Corbusier</t>
  </si>
  <si>
    <t>4 rue Salvador Allende</t>
  </si>
  <si>
    <t>ancien chemin de la Fère</t>
  </si>
  <si>
    <t>02520</t>
  </si>
  <si>
    <t>22, rue des Chevreuils</t>
  </si>
  <si>
    <t>02600</t>
  </si>
  <si>
    <t>20 rue Nino Mascitti</t>
  </si>
  <si>
    <t>11 rue du maréchal Foch</t>
  </si>
  <si>
    <t>02610</t>
  </si>
  <si>
    <t>place docteur Maréchal</t>
  </si>
  <si>
    <t>02630</t>
  </si>
  <si>
    <t>boulevard Jean De La Fontaine</t>
  </si>
  <si>
    <t>4 avenue des lilas</t>
  </si>
  <si>
    <t>14 rue du maréchal Juin</t>
  </si>
  <si>
    <t>rue du Remparts du Midi</t>
  </si>
  <si>
    <t>02820</t>
  </si>
  <si>
    <t>18, boulevard Savart</t>
  </si>
  <si>
    <t>02830</t>
  </si>
  <si>
    <t>10 rue des cèdres</t>
  </si>
  <si>
    <t>rue du Marais</t>
  </si>
  <si>
    <t>rue du général de Gaulle</t>
  </si>
  <si>
    <t>80350</t>
  </si>
  <si>
    <t>1 rue Jules Siegfried</t>
  </si>
  <si>
    <t>20 boulevard d'Alsace lorraine</t>
  </si>
  <si>
    <t>place Georges Paquier</t>
  </si>
  <si>
    <t>24 place Clémenceau</t>
  </si>
  <si>
    <t>4 rue de Pontoise</t>
  </si>
  <si>
    <t>boulevard Camille Roland</t>
  </si>
  <si>
    <t>18 place Saint Michel</t>
  </si>
  <si>
    <t>Pour commande BP 2012 TTC --&gt;</t>
  </si>
  <si>
    <t>Frais de mise en service
€ HT</t>
  </si>
  <si>
    <t>Contact</t>
  </si>
  <si>
    <t>place Foch</t>
  </si>
  <si>
    <t>rond point Joliot Curie</t>
  </si>
  <si>
    <t>5 rue Chanzy</t>
  </si>
  <si>
    <t>1 avenue de champagne</t>
  </si>
  <si>
    <t>13 avenue de huy</t>
  </si>
  <si>
    <t>2 rue Pierre Curie</t>
  </si>
  <si>
    <t>48 rue d'Ostende</t>
  </si>
  <si>
    <t>1 rue Gabriel Girodon</t>
  </si>
  <si>
    <t>19 rue Lèo Lagrange</t>
  </si>
  <si>
    <t>1 espace Jean Guerland</t>
  </si>
  <si>
    <t>21 rue du 31 août 1944</t>
  </si>
  <si>
    <t>2 rue du vadé</t>
  </si>
  <si>
    <t>3 rue Montaigne</t>
  </si>
  <si>
    <t>avenue Robert Solente</t>
  </si>
  <si>
    <t>80300</t>
  </si>
  <si>
    <t>4 rue le mongnier</t>
  </si>
  <si>
    <t>43 rue des otages</t>
  </si>
  <si>
    <t>8 avenue Jean Moulin</t>
  </si>
  <si>
    <t>80400</t>
  </si>
  <si>
    <t>1 rue Paul Delique</t>
  </si>
  <si>
    <t>541 rue Pasteur</t>
  </si>
  <si>
    <t>80500</t>
  </si>
  <si>
    <t>52 boulevard Saint Andre</t>
  </si>
  <si>
    <t>70 boulevard de Saint Quentin</t>
  </si>
  <si>
    <t>reste de l'année</t>
  </si>
  <si>
    <t>Abonnement mensuel
€ HT</t>
  </si>
  <si>
    <t>Option Interface Ethernet
€ HT</t>
  </si>
  <si>
    <t>12 rue des Deux Ponts</t>
  </si>
  <si>
    <t>28 rue Courbet</t>
  </si>
  <si>
    <t>80420</t>
  </si>
  <si>
    <t>42 rue de boulan</t>
  </si>
  <si>
    <t>6 rue du cange</t>
  </si>
  <si>
    <t>28 rue Gambetta</t>
  </si>
  <si>
    <t>18 rue Emile Zola</t>
  </si>
  <si>
    <t>10 rue notre Dame</t>
  </si>
  <si>
    <t>22 rue Charles de Foucauld</t>
  </si>
  <si>
    <t>5 rue Charles Mangot</t>
  </si>
  <si>
    <t>1 lieu dit Beauregard</t>
  </si>
  <si>
    <t>5 place du général de Gaulle</t>
  </si>
  <si>
    <t>60380</t>
  </si>
  <si>
    <t>61 mail Albert 1er</t>
  </si>
  <si>
    <t>27-29 boulevard Maignan Larivière</t>
  </si>
  <si>
    <t>2 Route de Paris</t>
  </si>
  <si>
    <t>2 boulevard Gambetta</t>
  </si>
  <si>
    <t>1, avenue de Blanchard</t>
  </si>
  <si>
    <t>Bd Vauban</t>
  </si>
  <si>
    <t>cité scolaire</t>
  </si>
  <si>
    <t>3 avenue Montaigne</t>
  </si>
  <si>
    <t>14 rue Paul Deviolaine</t>
  </si>
  <si>
    <t>132 avenue de la république</t>
  </si>
  <si>
    <t>château Potel</t>
  </si>
  <si>
    <t>02460</t>
  </si>
  <si>
    <t>avenue de Noue</t>
  </si>
  <si>
    <t>31 boulevard de l'assaut</t>
  </si>
  <si>
    <t>?? H30 est prise en compte en HT et non TTC ??</t>
  </si>
  <si>
    <t>FAS + abo janv et fev (TTC)</t>
  </si>
  <si>
    <t>total + portes TTC</t>
  </si>
  <si>
    <t>Correspondant</t>
  </si>
  <si>
    <t>Une année Obiane € TTC</t>
  </si>
  <si>
    <t>Dotation</t>
  </si>
  <si>
    <t>CPu</t>
  </si>
  <si>
    <t>CG80</t>
  </si>
  <si>
    <t>CPr</t>
  </si>
  <si>
    <t>EtRech</t>
  </si>
  <si>
    <t>Sup de Co</t>
  </si>
  <si>
    <t>MFR La Capelle (Annexe route de Sommeron)</t>
  </si>
  <si>
    <t>Collège Gaston Boucourt</t>
  </si>
  <si>
    <t>CFA de l'Hermitage Abbeville</t>
  </si>
  <si>
    <t>CFA de la Pharmacie</t>
  </si>
  <si>
    <t>CFPLJ Gouvieux</t>
  </si>
  <si>
    <t>CHU Amiens</t>
  </si>
  <si>
    <t>Antenne CRP</t>
  </si>
  <si>
    <t>Inspection Académique Somme</t>
  </si>
  <si>
    <t>INERIS</t>
  </si>
  <si>
    <t>INSSET</t>
  </si>
  <si>
    <t>CFA Agricole de Péronne</t>
  </si>
  <si>
    <t>CFA Agricole Ribemont</t>
  </si>
  <si>
    <t>MFREO Ambleny</t>
  </si>
  <si>
    <t>CFA Agricole de Clairfontaine</t>
  </si>
  <si>
    <t>MFR La Capelle</t>
  </si>
  <si>
    <t>Lycée Alfred Manessier</t>
  </si>
  <si>
    <t>Collège Louise Michel Roye</t>
  </si>
  <si>
    <t>Collège Montalembert</t>
  </si>
  <si>
    <t>Lycée Montalembert</t>
  </si>
  <si>
    <t>CRP Service Infrastructures Numériques</t>
  </si>
  <si>
    <t>Institut Polytechnique LaSalle Beauvais</t>
  </si>
  <si>
    <t>Collège Jules Verne Rosières en Santerre</t>
  </si>
  <si>
    <t>Collège Jules Verne Rivery</t>
  </si>
  <si>
    <t>Collège Gaston Vasseur</t>
  </si>
  <si>
    <t>Collège du Val de Nièvre</t>
  </si>
  <si>
    <t>Collège Antoine de St-Exupéry Bray-sur-Somme</t>
  </si>
  <si>
    <t>Collège Gabrielle Marie Scellier</t>
  </si>
  <si>
    <t>Collège Sagebien</t>
  </si>
  <si>
    <t>Collège Jules Roy</t>
  </si>
  <si>
    <t>Collège Arthur Rimbaud</t>
  </si>
  <si>
    <t>Collège Jacque Prévert Nouvion</t>
  </si>
  <si>
    <t>Collège de Ponthieu</t>
  </si>
  <si>
    <t>Collège Louis Pasteur Nesle</t>
  </si>
  <si>
    <t>Collège Parmentier</t>
  </si>
  <si>
    <t>Collège Jean Moulin Moreuil</t>
  </si>
  <si>
    <t>Collège Jean Moulin Albert</t>
  </si>
  <si>
    <t>Collège Millevoye</t>
  </si>
  <si>
    <t>Collège Guy Mareschal</t>
  </si>
  <si>
    <t>Collège Edouard Lucas</t>
  </si>
  <si>
    <t>Collège Amiral Lejeune</t>
  </si>
  <si>
    <t>Collège Maréchal Leclerc de Hauteclocque</t>
  </si>
  <si>
    <t>Collège Jean-Marc Laurent</t>
  </si>
  <si>
    <t>Collège Louis Jouvet</t>
  </si>
  <si>
    <t>Collège Edmée Jarlaud</t>
  </si>
  <si>
    <t>Collège Auguste Janvier</t>
  </si>
  <si>
    <t>Collège César Franck</t>
  </si>
  <si>
    <t>Collège des Fontaines</t>
  </si>
  <si>
    <t>Collège Jules Ferry Conty</t>
  </si>
  <si>
    <t>Collège Etouvie</t>
  </si>
  <si>
    <t>Collège Les Cygnes</t>
  </si>
  <si>
    <t>Collège Joliot Curie Longueau</t>
  </si>
  <si>
    <t>Collège Pierre et Marie Curie Albert</t>
  </si>
  <si>
    <t>Collège les Coudriers</t>
  </si>
  <si>
    <t>Collège Alain Jacques</t>
  </si>
  <si>
    <t>Collège William Henri Classen</t>
  </si>
  <si>
    <t>CIO Amiens Nord</t>
  </si>
  <si>
    <t>CIO Albert</t>
  </si>
  <si>
    <t>Conseil Général de la Somme</t>
  </si>
  <si>
    <t>Collège Aristide Briand</t>
  </si>
  <si>
    <t>Collège Jacques Brel</t>
  </si>
  <si>
    <t>Collège du Bois l'Eau</t>
  </si>
  <si>
    <t>Collège Charles Bignon</t>
  </si>
  <si>
    <t>Collège Béranger</t>
  </si>
  <si>
    <t>Collège de la Baie de Somme</t>
  </si>
  <si>
    <t>Collège du Val de Somme</t>
  </si>
  <si>
    <t>Collège La Providence</t>
  </si>
  <si>
    <t>Lycée La Providence Amiens</t>
  </si>
  <si>
    <t>Collège la Rose des Vents</t>
  </si>
  <si>
    <t>Collège Saint Riquier</t>
  </si>
  <si>
    <t>Lycée St Vincent</t>
  </si>
  <si>
    <t>Lycée Edouard Branly</t>
  </si>
  <si>
    <t>Lycée Edouard Gand</t>
  </si>
  <si>
    <t>UPJV Amiens</t>
  </si>
  <si>
    <t>UTC</t>
  </si>
  <si>
    <t>N° (Main)</t>
  </si>
  <si>
    <t>Nom du site (Main)</t>
  </si>
  <si>
    <t>Redondance</t>
  </si>
  <si>
    <t>N° (Contacts)</t>
  </si>
  <si>
    <t>Nom du site (Contacts)</t>
  </si>
  <si>
    <t>IUFM Amiens</t>
  </si>
  <si>
    <t>Lycée Ste Famille</t>
  </si>
  <si>
    <t>Porte centrale Amiens 120 Mb/s symétriques</t>
  </si>
  <si>
    <t>Porte centrale Amiens 500 Mb/s symétriques</t>
  </si>
  <si>
    <t>Porte centrale Compiègne 120 Mbps symétriques</t>
  </si>
  <si>
    <t>Porte centrale St Quentin 180 Mbps symétriques symétriques</t>
  </si>
  <si>
    <t>Porte centrale St Quentin 500 Mb/s symétriques</t>
  </si>
  <si>
    <t>Total "vrai" :</t>
  </si>
  <si>
    <t>Technologie @</t>
  </si>
  <si>
    <t>-</t>
  </si>
  <si>
    <t>-2</t>
  </si>
  <si>
    <t>IP @</t>
  </si>
  <si>
    <t>IP LAN</t>
  </si>
  <si>
    <t>IP LAN2</t>
  </si>
  <si>
    <t>FIBRE</t>
  </si>
  <si>
    <t>Technologie WAN A</t>
  </si>
  <si>
    <t>Technologie WAN B</t>
  </si>
  <si>
    <t>ABONNEMENTS A COUTS MENSUELS</t>
  </si>
  <si>
    <t>Niveaux de service</t>
  </si>
  <si>
    <t>N° de Poste</t>
  </si>
  <si>
    <t>PRESTATION</t>
  </si>
  <si>
    <t>Unité</t>
  </si>
  <si>
    <t>Référence fournisseur</t>
  </si>
  <si>
    <t>Désignation fournisseur</t>
  </si>
  <si>
    <t>Prix Unitaire HT</t>
  </si>
  <si>
    <t>Prix Unitaire TTC</t>
  </si>
  <si>
    <t>Niveau 1 : prix unitaire HT</t>
  </si>
  <si>
    <t>Niveau 2 : prix unitaire HT</t>
  </si>
  <si>
    <t>Niveau 3 : prix unitaire HT</t>
  </si>
  <si>
    <t>Niveau 4 : prix unitaire HT</t>
  </si>
  <si>
    <t>Niveau 1 : prix unitaire TTC</t>
  </si>
  <si>
    <t>Niveau 2 : prix unitaire TTC</t>
  </si>
  <si>
    <t>Niveau 3 : prix unitaire TTC</t>
  </si>
  <si>
    <t>Niveau 4 : prix unitaire TTC</t>
  </si>
  <si>
    <t>WAN VPN MENS 1</t>
  </si>
  <si>
    <t>Coût mensuel</t>
  </si>
  <si>
    <t>VPN_COLL_1M</t>
  </si>
  <si>
    <t>VPN Collectivité 1 Mb/s</t>
  </si>
  <si>
    <t>WAN VPN MENS 2</t>
  </si>
  <si>
    <t>VPN_COLL_2M</t>
  </si>
  <si>
    <t>VPN Collectivité 2 Mb/s</t>
  </si>
  <si>
    <t>WAN VPN MENS 3</t>
  </si>
  <si>
    <t>VPN_COLL_4M</t>
  </si>
  <si>
    <t>VPN Collectivité 4 Mb/s</t>
  </si>
  <si>
    <t>WAN VPN MENS 4</t>
  </si>
  <si>
    <t>VPN_COLL_6M</t>
  </si>
  <si>
    <t xml:space="preserve">VPN Collectivité 6 Mb/s </t>
  </si>
  <si>
    <t>WAN VPN MENS 5</t>
  </si>
  <si>
    <t>VPN_COLL_8M</t>
  </si>
  <si>
    <t>VPN Collectivité 8 Mb/s</t>
  </si>
  <si>
    <t>WAN VPN MENS 6</t>
  </si>
  <si>
    <t xml:space="preserve">VPN Collectivité 1 Mb/s </t>
  </si>
  <si>
    <t>WAN VPN MENS 7</t>
  </si>
  <si>
    <t>WAN VPN MENS 8</t>
  </si>
  <si>
    <t>WAN VPN MENS 9</t>
  </si>
  <si>
    <t>VPN Collectivité 6 Mb/s</t>
  </si>
  <si>
    <t>WAN VPN MENS 10</t>
  </si>
  <si>
    <t>WAN VPN MENS 11</t>
  </si>
  <si>
    <t>VPN_COLL_12M</t>
  </si>
  <si>
    <t>VPN Collectivité 12 Mb/s</t>
  </si>
  <si>
    <t>WAN VPN MENS 12</t>
  </si>
  <si>
    <t>VPN_COLL_16M</t>
  </si>
  <si>
    <t>VPN Collectivité 16 Mb/s</t>
  </si>
  <si>
    <t>WAN VPN MENS 13</t>
  </si>
  <si>
    <t>VPN_COLL_10M</t>
  </si>
  <si>
    <t>VPN Collectivité 10 Mb/s</t>
  </si>
  <si>
    <t>WAN VPN MENS 14</t>
  </si>
  <si>
    <t>VPN_COLL_20M</t>
  </si>
  <si>
    <t>VPN Collectivité 20 Mb/s</t>
  </si>
  <si>
    <t>WAN VPN MENS 15</t>
  </si>
  <si>
    <t>VPN_COLL_40M</t>
  </si>
  <si>
    <t>VPN Collectivité 40 Mb/s</t>
  </si>
  <si>
    <t>WAN VPN MENS 16</t>
  </si>
  <si>
    <t>VPN_COLL_60M</t>
  </si>
  <si>
    <t>VPN Collectivité 60 Mb/s</t>
  </si>
  <si>
    <t>WAN VPN MENS 17</t>
  </si>
  <si>
    <t>VPN_COLL_80M</t>
  </si>
  <si>
    <t>VPN Collectivité 80 Mb/s</t>
  </si>
  <si>
    <t>WAN VPN MENS 18</t>
  </si>
  <si>
    <t>VPN_COLL_100M</t>
  </si>
  <si>
    <t>VPN Collectivité 100 Mb/s</t>
  </si>
  <si>
    <t>WAN VPN MENS 19</t>
  </si>
  <si>
    <t>FIBRE OPTIQUE 2*40 MBs avec double adduction, actif/actif, 2 pops</t>
  </si>
  <si>
    <t>Fibre_DPO_40M</t>
  </si>
  <si>
    <t>FIBRE OPTIQUE 2*100 MBs avec double adduction, actif/actif, 2 pops</t>
  </si>
  <si>
    <t>Fibre_DPO_100M</t>
  </si>
  <si>
    <t>109.190.81.204</t>
  </si>
  <si>
    <t>preshared key</t>
  </si>
  <si>
    <t>d[J".pK^T)Y*!omJc~+xU/gnpr7DLiRErnoA31S8J_e&gt;CQjqh9JnNs9H71I%dWM</t>
  </si>
  <si>
    <t>tarification</t>
  </si>
  <si>
    <t>Débit @ DOWN/UP (kbps)</t>
  </si>
  <si>
    <t>109.190.82.81</t>
  </si>
  <si>
    <t>Débit MBs</t>
  </si>
  <si>
    <t>FIBRE2</t>
  </si>
  <si>
    <t>2*40</t>
  </si>
  <si>
    <t>2*100</t>
  </si>
  <si>
    <t>Débit Wan B</t>
  </si>
  <si>
    <t>Débit Wan A</t>
  </si>
  <si>
    <t>-3</t>
  </si>
  <si>
    <t>Niveau Wan A</t>
  </si>
  <si>
    <t>NIVEAU Wan B</t>
  </si>
  <si>
    <t>Coût WAN A2</t>
  </si>
  <si>
    <t>Coût WAN B2</t>
  </si>
  <si>
    <t>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</si>
</sst>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0000"/>
    <numFmt numFmtId="165" formatCode="#,##0.0"/>
    <numFmt numFmtId="166" formatCode="#,##0.00,\€"/>
    <numFmt numFmtId="167" formatCode="_-* #,##0.00,\€_-;\-* #,##0.00,\€_-;_-* \-??&quot; €&quot;_-;_-@_-"/>
    <numFmt numFmtId="168" formatCode="_-* #,##0.00\ [$€-40C]_-;\-* #,##0.00\ [$€-40C]_-;_-* \-??\ [$€-40C]_-;_-@_-"/>
    <numFmt numFmtId="169" formatCode="#,##0.00\ [$€-40C];\-#,##0.00\ [$€-40C]"/>
  </numFmts>
  <fonts count="27">
    <font>
      <sz val="10"/>
      <name val="Arial"/>
      <family val="2"/>
      <charset val="1"/>
    </font>
    <font>
      <sz val="10"/>
      <name val="Arial"/>
    </font>
    <font>
      <b/>
      <sz val="10"/>
      <name val="Droid Sans"/>
      <family val="2"/>
      <charset val="1"/>
    </font>
    <font>
      <sz val="10"/>
      <name val="Droid Sans"/>
      <family val="2"/>
      <charset val="1"/>
    </font>
    <font>
      <sz val="10"/>
      <color rgb="FFFF0000"/>
      <name val="Droid Sans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sz val="11"/>
      <color rgb="FF333399"/>
      <name val="Calibri"/>
      <family val="2"/>
      <charset val="1"/>
    </font>
    <font>
      <b/>
      <sz val="11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FFFF00"/>
      <name val="Arial"/>
      <family val="2"/>
      <charset val="1"/>
    </font>
    <font>
      <sz val="10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  <charset val="1"/>
    </font>
    <font>
      <sz val="10"/>
      <color rgb="FF00B050"/>
      <name val="Arial"/>
      <family val="2"/>
      <charset val="1"/>
    </font>
    <font>
      <b/>
      <sz val="10"/>
      <name val="Tahoma"/>
      <family val="2"/>
    </font>
    <font>
      <sz val="10"/>
      <name val="Tahoma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10"/>
      <color rgb="FF222222"/>
      <name val="Arial"/>
      <family val="2"/>
    </font>
    <font>
      <b/>
      <sz val="10"/>
      <color rgb="FF222222"/>
      <name val="Arial"/>
      <family val="2"/>
    </font>
    <font>
      <sz val="12"/>
      <name val="Times New Roman"/>
      <family val="1"/>
    </font>
    <font>
      <sz val="11"/>
      <name val="Arial"/>
      <family val="2"/>
      <charset val="1"/>
    </font>
    <font>
      <sz val="11"/>
      <name val="Droid Sans"/>
      <family val="2"/>
      <charset val="1"/>
    </font>
    <font>
      <sz val="1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CC1DA"/>
      </patternFill>
    </fill>
    <fill>
      <patternFill patternType="solid">
        <fgColor rgb="FFC0C0C0"/>
        <bgColor rgb="FFCCC1DA"/>
      </patternFill>
    </fill>
    <fill>
      <patternFill patternType="solid">
        <fgColor rgb="FFFFFF00"/>
        <bgColor rgb="FFFFFF99"/>
      </patternFill>
    </fill>
    <fill>
      <patternFill patternType="solid">
        <fgColor rgb="FF99CC00"/>
        <bgColor rgb="FFA6A6A6"/>
      </patternFill>
    </fill>
    <fill>
      <patternFill patternType="solid">
        <fgColor rgb="FFFF0000"/>
        <bgColor rgb="FF993300"/>
      </patternFill>
    </fill>
    <fill>
      <patternFill patternType="solid">
        <fgColor rgb="FFFF99CC"/>
        <bgColor rgb="FFE6B9B8"/>
      </patternFill>
    </fill>
    <fill>
      <patternFill patternType="solid">
        <fgColor rgb="FFFF6600"/>
        <bgColor rgb="FFFF7C80"/>
      </patternFill>
    </fill>
    <fill>
      <patternFill patternType="solid">
        <fgColor rgb="FFFFCC66"/>
        <bgColor rgb="FFFFCC99"/>
      </patternFill>
    </fill>
    <fill>
      <patternFill patternType="solid">
        <fgColor rgb="FFCCFFCC"/>
        <bgColor rgb="FFCCFFFF"/>
      </patternFill>
    </fill>
    <fill>
      <patternFill patternType="solid">
        <fgColor rgb="FF33CCCC"/>
        <bgColor rgb="FF00FFFF"/>
      </patternFill>
    </fill>
    <fill>
      <patternFill patternType="solid">
        <fgColor rgb="FFFFFF99"/>
        <bgColor rgb="FFFFFFCC"/>
      </patternFill>
    </fill>
    <fill>
      <patternFill patternType="solid">
        <fgColor rgb="FFCC99FF"/>
        <bgColor rgb="FFFF99CC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2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C1DA"/>
      </patternFill>
    </fill>
    <fill>
      <patternFill patternType="solid">
        <fgColor theme="4" tint="0.59999389629810485"/>
        <bgColor rgb="FFFFFF99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3C3C3C"/>
      </top>
      <bottom style="thin">
        <color rgb="FF3C3C3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3C3C3C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7" fontId="12" fillId="0" borderId="0" applyBorder="0" applyProtection="0"/>
    <xf numFmtId="0" fontId="12" fillId="0" borderId="0"/>
    <xf numFmtId="44" fontId="1" fillId="0" borderId="0" applyFont="0" applyFill="0" applyBorder="0" applyAlignment="0" applyProtection="0"/>
  </cellStyleXfs>
  <cellXfs count="236">
    <xf numFmtId="0" fontId="0" fillId="0" borderId="0" xfId="0"/>
    <xf numFmtId="0" fontId="3" fillId="0" borderId="1" xfId="0" applyFont="1" applyBorder="1"/>
    <xf numFmtId="0" fontId="0" fillId="0" borderId="0" xfId="0" applyFont="1"/>
    <xf numFmtId="0" fontId="0" fillId="0" borderId="0" xfId="0" applyAlignment="1">
      <alignment horizontal="left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wrapText="1"/>
    </xf>
    <xf numFmtId="165" fontId="6" fillId="3" borderId="0" xfId="0" applyNumberFormat="1" applyFont="1" applyFill="1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4" fontId="0" fillId="0" borderId="0" xfId="0" applyNumberFormat="1"/>
    <xf numFmtId="166" fontId="0" fillId="0" borderId="0" xfId="0" applyNumberFormat="1"/>
    <xf numFmtId="14" fontId="0" fillId="0" borderId="0" xfId="0" applyNumberFormat="1"/>
    <xf numFmtId="165" fontId="0" fillId="0" borderId="0" xfId="0" applyNumberFormat="1"/>
    <xf numFmtId="167" fontId="0" fillId="0" borderId="0" xfId="1" applyFont="1" applyBorder="1" applyAlignment="1" applyProtection="1"/>
    <xf numFmtId="168" fontId="0" fillId="0" borderId="0" xfId="0" applyNumberFormat="1"/>
    <xf numFmtId="0" fontId="0" fillId="0" borderId="3" xfId="0" applyFont="1" applyBorder="1"/>
    <xf numFmtId="0" fontId="0" fillId="0" borderId="3" xfId="0" applyBorder="1"/>
    <xf numFmtId="0" fontId="0" fillId="5" borderId="0" xfId="0" applyFont="1" applyFill="1"/>
    <xf numFmtId="0" fontId="0" fillId="5" borderId="0" xfId="0" applyFill="1"/>
    <xf numFmtId="0" fontId="0" fillId="5" borderId="0" xfId="0" applyFill="1" applyAlignment="1">
      <alignment horizontal="left"/>
    </xf>
    <xf numFmtId="4" fontId="0" fillId="5" borderId="0" xfId="0" applyNumberFormat="1" applyFill="1"/>
    <xf numFmtId="166" fontId="0" fillId="5" borderId="0" xfId="0" applyNumberFormat="1" applyFill="1"/>
    <xf numFmtId="14" fontId="0" fillId="5" borderId="0" xfId="0" applyNumberFormat="1" applyFill="1"/>
    <xf numFmtId="165" fontId="0" fillId="5" borderId="0" xfId="0" applyNumberFormat="1" applyFill="1"/>
    <xf numFmtId="167" fontId="0" fillId="5" borderId="0" xfId="1" applyFont="1" applyFill="1" applyBorder="1" applyAlignment="1" applyProtection="1"/>
    <xf numFmtId="168" fontId="0" fillId="5" borderId="0" xfId="0" applyNumberFormat="1" applyFill="1"/>
    <xf numFmtId="0" fontId="0" fillId="5" borderId="3" xfId="0" applyFont="1" applyFill="1" applyBorder="1"/>
    <xf numFmtId="0" fontId="0" fillId="5" borderId="3" xfId="0" applyFill="1" applyBorder="1"/>
    <xf numFmtId="165" fontId="0" fillId="0" borderId="0" xfId="0" applyNumberFormat="1" applyFont="1"/>
    <xf numFmtId="0" fontId="0" fillId="6" borderId="0" xfId="0" applyFont="1" applyFill="1"/>
    <xf numFmtId="0" fontId="0" fillId="6" borderId="0" xfId="0" applyFill="1"/>
    <xf numFmtId="0" fontId="0" fillId="6" borderId="0" xfId="0" applyFill="1" applyAlignment="1">
      <alignment horizontal="left"/>
    </xf>
    <xf numFmtId="0" fontId="0" fillId="4" borderId="0" xfId="0" applyFont="1" applyFill="1"/>
    <xf numFmtId="4" fontId="0" fillId="6" borderId="0" xfId="0" applyNumberFormat="1" applyFill="1"/>
    <xf numFmtId="166" fontId="0" fillId="6" borderId="0" xfId="0" applyNumberFormat="1" applyFill="1"/>
    <xf numFmtId="14" fontId="0" fillId="6" borderId="0" xfId="0" applyNumberFormat="1" applyFill="1"/>
    <xf numFmtId="165" fontId="0" fillId="4" borderId="0" xfId="0" applyNumberFormat="1" applyFill="1"/>
    <xf numFmtId="165" fontId="0" fillId="6" borderId="0" xfId="0" applyNumberFormat="1" applyFill="1"/>
    <xf numFmtId="167" fontId="0" fillId="6" borderId="0" xfId="1" applyFont="1" applyFill="1" applyBorder="1" applyAlignment="1" applyProtection="1"/>
    <xf numFmtId="168" fontId="0" fillId="6" borderId="0" xfId="0" applyNumberFormat="1" applyFill="1"/>
    <xf numFmtId="0" fontId="0" fillId="6" borderId="0" xfId="0" applyFont="1" applyFill="1" applyAlignment="1">
      <alignment horizontal="left"/>
    </xf>
    <xf numFmtId="165" fontId="0" fillId="6" borderId="0" xfId="0" applyNumberFormat="1" applyFont="1" applyFill="1"/>
    <xf numFmtId="4" fontId="0" fillId="0" borderId="0" xfId="0" applyNumberFormat="1" applyFont="1"/>
    <xf numFmtId="0" fontId="0" fillId="6" borderId="3" xfId="0" applyFont="1" applyFill="1" applyBorder="1"/>
    <xf numFmtId="0" fontId="0" fillId="6" borderId="3" xfId="0" applyFill="1" applyBorder="1"/>
    <xf numFmtId="166" fontId="0" fillId="0" borderId="0" xfId="0" applyNumberFormat="1" applyFont="1"/>
    <xf numFmtId="14" fontId="0" fillId="0" borderId="0" xfId="0" applyNumberFormat="1" applyFont="1"/>
    <xf numFmtId="164" fontId="0" fillId="0" borderId="0" xfId="0" applyNumberFormat="1" applyAlignment="1">
      <alignment horizontal="left"/>
    </xf>
    <xf numFmtId="167" fontId="0" fillId="4" borderId="0" xfId="1" applyFont="1" applyFill="1" applyBorder="1" applyAlignment="1" applyProtection="1"/>
    <xf numFmtId="0" fontId="7" fillId="0" borderId="0" xfId="0" applyFont="1"/>
    <xf numFmtId="4" fontId="5" fillId="0" borderId="0" xfId="0" applyNumberFormat="1" applyFont="1"/>
    <xf numFmtId="0" fontId="5" fillId="0" borderId="0" xfId="0" applyFont="1"/>
    <xf numFmtId="10" fontId="8" fillId="0" borderId="0" xfId="0" applyNumberFormat="1" applyFont="1"/>
    <xf numFmtId="166" fontId="0" fillId="7" borderId="0" xfId="0" applyNumberFormat="1" applyFill="1"/>
    <xf numFmtId="0" fontId="0" fillId="0" borderId="0" xfId="0" applyFont="1" applyAlignment="1">
      <alignment wrapText="1"/>
    </xf>
    <xf numFmtId="166" fontId="0" fillId="7" borderId="0" xfId="0" applyNumberFormat="1" applyFont="1" applyFill="1"/>
    <xf numFmtId="0" fontId="6" fillId="7" borderId="0" xfId="0" applyFont="1" applyFill="1"/>
    <xf numFmtId="0" fontId="0" fillId="7" borderId="0" xfId="0" applyFill="1"/>
    <xf numFmtId="166" fontId="6" fillId="7" borderId="0" xfId="0" applyNumberFormat="1" applyFont="1" applyFill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right" vertical="center" indent="1"/>
    </xf>
    <xf numFmtId="0" fontId="0" fillId="8" borderId="0" xfId="0" applyFont="1" applyFill="1" applyAlignment="1">
      <alignment vertical="center"/>
    </xf>
    <xf numFmtId="14" fontId="9" fillId="0" borderId="0" xfId="0" applyNumberFormat="1" applyFont="1" applyAlignment="1">
      <alignment horizontal="center" vertical="center"/>
    </xf>
    <xf numFmtId="16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9" fillId="6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/>
    </xf>
    <xf numFmtId="166" fontId="9" fillId="6" borderId="0" xfId="0" applyNumberFormat="1" applyFont="1" applyFill="1" applyAlignment="1">
      <alignment horizontal="right" vertical="center" indent="1"/>
    </xf>
    <xf numFmtId="14" fontId="9" fillId="6" borderId="0" xfId="0" applyNumberFormat="1" applyFont="1" applyFill="1" applyAlignment="1">
      <alignment horizontal="center" vertical="center"/>
    </xf>
    <xf numFmtId="169" fontId="9" fillId="6" borderId="0" xfId="0" applyNumberFormat="1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0" fontId="9" fillId="8" borderId="0" xfId="0" applyFont="1" applyFill="1" applyAlignment="1">
      <alignment vertical="center"/>
    </xf>
    <xf numFmtId="0" fontId="0" fillId="9" borderId="0" xfId="0" applyFont="1" applyFill="1" applyAlignment="1">
      <alignment vertical="center"/>
    </xf>
    <xf numFmtId="0" fontId="0" fillId="10" borderId="0" xfId="0" applyFont="1" applyFill="1" applyAlignment="1">
      <alignment vertical="center"/>
    </xf>
    <xf numFmtId="166" fontId="9" fillId="0" borderId="0" xfId="0" applyNumberFormat="1" applyFont="1" applyAlignment="1">
      <alignment vertical="center"/>
    </xf>
    <xf numFmtId="0" fontId="6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vertical="center"/>
    </xf>
    <xf numFmtId="166" fontId="9" fillId="7" borderId="0" xfId="0" applyNumberFormat="1" applyFont="1" applyFill="1" applyAlignment="1">
      <alignment vertical="center"/>
    </xf>
    <xf numFmtId="0" fontId="0" fillId="0" borderId="0" xfId="0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0" fillId="11" borderId="0" xfId="0" applyFont="1" applyFill="1"/>
    <xf numFmtId="0" fontId="0" fillId="11" borderId="0" xfId="0" applyFont="1" applyFill="1" applyAlignment="1">
      <alignment horizontal="left"/>
    </xf>
    <xf numFmtId="166" fontId="0" fillId="11" borderId="0" xfId="0" applyNumberFormat="1" applyFill="1"/>
    <xf numFmtId="14" fontId="0" fillId="11" borderId="0" xfId="0" applyNumberFormat="1" applyFill="1"/>
    <xf numFmtId="168" fontId="0" fillId="11" borderId="0" xfId="0" applyNumberFormat="1" applyFill="1"/>
    <xf numFmtId="0" fontId="0" fillId="7" borderId="0" xfId="0" applyFont="1" applyFill="1"/>
    <xf numFmtId="0" fontId="0" fillId="7" borderId="0" xfId="0" applyFont="1" applyFill="1" applyAlignment="1">
      <alignment horizontal="left"/>
    </xf>
    <xf numFmtId="14" fontId="0" fillId="7" borderId="0" xfId="0" applyNumberFormat="1" applyFill="1"/>
    <xf numFmtId="168" fontId="0" fillId="7" borderId="0" xfId="0" applyNumberFormat="1" applyFill="1"/>
    <xf numFmtId="0" fontId="0" fillId="12" borderId="0" xfId="0" applyFont="1" applyFill="1"/>
    <xf numFmtId="0" fontId="0" fillId="12" borderId="0" xfId="0" applyFont="1" applyFill="1" applyAlignment="1">
      <alignment horizontal="left"/>
    </xf>
    <xf numFmtId="166" fontId="0" fillId="12" borderId="0" xfId="0" applyNumberFormat="1" applyFill="1"/>
    <xf numFmtId="14" fontId="0" fillId="12" borderId="0" xfId="0" applyNumberFormat="1" applyFill="1"/>
    <xf numFmtId="168" fontId="0" fillId="12" borderId="0" xfId="0" applyNumberFormat="1" applyFill="1"/>
    <xf numFmtId="0" fontId="0" fillId="13" borderId="0" xfId="0" applyFont="1" applyFill="1"/>
    <xf numFmtId="0" fontId="0" fillId="13" borderId="0" xfId="0" applyFill="1" applyAlignment="1">
      <alignment horizontal="left"/>
    </xf>
    <xf numFmtId="166" fontId="0" fillId="13" borderId="0" xfId="0" applyNumberFormat="1" applyFill="1"/>
    <xf numFmtId="14" fontId="0" fillId="13" borderId="0" xfId="0" applyNumberFormat="1" applyFill="1"/>
    <xf numFmtId="168" fontId="0" fillId="13" borderId="0" xfId="0" applyNumberFormat="1" applyFill="1"/>
    <xf numFmtId="0" fontId="0" fillId="5" borderId="0" xfId="0" applyFont="1" applyFill="1" applyAlignment="1">
      <alignment horizontal="left"/>
    </xf>
    <xf numFmtId="0" fontId="0" fillId="2" borderId="3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12" borderId="3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0" fillId="12" borderId="3" xfId="0" applyFill="1" applyBorder="1"/>
    <xf numFmtId="0" fontId="0" fillId="2" borderId="4" xfId="0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Alignment="1">
      <alignment horizontal="right"/>
    </xf>
    <xf numFmtId="0" fontId="3" fillId="0" borderId="5" xfId="0" applyFont="1" applyBorder="1"/>
    <xf numFmtId="0" fontId="0" fillId="0" borderId="9" xfId="0" applyBorder="1"/>
    <xf numFmtId="0" fontId="0" fillId="0" borderId="9" xfId="0" applyFont="1" applyBorder="1"/>
    <xf numFmtId="0" fontId="13" fillId="0" borderId="3" xfId="0" applyFont="1" applyBorder="1"/>
    <xf numFmtId="0" fontId="0" fillId="18" borderId="3" xfId="0" applyFont="1" applyFill="1" applyBorder="1"/>
    <xf numFmtId="0" fontId="13" fillId="18" borderId="3" xfId="0" applyFont="1" applyFill="1" applyBorder="1"/>
    <xf numFmtId="0" fontId="0" fillId="18" borderId="9" xfId="0" applyFill="1" applyBorder="1"/>
    <xf numFmtId="0" fontId="0" fillId="18" borderId="0" xfId="0" applyFill="1"/>
    <xf numFmtId="0" fontId="0" fillId="18" borderId="2" xfId="0" applyFill="1" applyBorder="1"/>
    <xf numFmtId="0" fontId="0" fillId="18" borderId="7" xfId="0" applyFill="1" applyBorder="1"/>
    <xf numFmtId="49" fontId="14" fillId="0" borderId="0" xfId="0" applyNumberFormat="1" applyFont="1"/>
    <xf numFmtId="0" fontId="0" fillId="18" borderId="10" xfId="0" applyFont="1" applyFill="1" applyBorder="1"/>
    <xf numFmtId="0" fontId="3" fillId="0" borderId="3" xfId="0" applyFont="1" applyBorder="1" applyAlignment="1">
      <alignment wrapText="1"/>
    </xf>
    <xf numFmtId="49" fontId="3" fillId="0" borderId="3" xfId="0" applyNumberFormat="1" applyFont="1" applyBorder="1"/>
    <xf numFmtId="0" fontId="15" fillId="0" borderId="3" xfId="0" applyFont="1" applyBorder="1"/>
    <xf numFmtId="0" fontId="16" fillId="0" borderId="3" xfId="0" applyFont="1" applyBorder="1"/>
    <xf numFmtId="0" fontId="13" fillId="0" borderId="9" xfId="0" applyFont="1" applyBorder="1"/>
    <xf numFmtId="0" fontId="13" fillId="18" borderId="9" xfId="0" applyFont="1" applyFill="1" applyBorder="1"/>
    <xf numFmtId="0" fontId="1" fillId="19" borderId="0" xfId="0" applyFont="1" applyFill="1" applyAlignment="1">
      <alignment horizontal="center" vertical="center"/>
    </xf>
    <xf numFmtId="0" fontId="1" fillId="19" borderId="0" xfId="0" applyFont="1" applyFill="1"/>
    <xf numFmtId="0" fontId="1" fillId="14" borderId="0" xfId="0" applyFont="1" applyFill="1"/>
    <xf numFmtId="0" fontId="1" fillId="0" borderId="0" xfId="0" applyFont="1"/>
    <xf numFmtId="0" fontId="17" fillId="20" borderId="9" xfId="0" applyFont="1" applyFill="1" applyBorder="1" applyAlignment="1">
      <alignment horizontal="center" vertical="center" wrapText="1"/>
    </xf>
    <xf numFmtId="0" fontId="17" fillId="21" borderId="9" xfId="0" applyFont="1" applyFill="1" applyBorder="1" applyAlignment="1">
      <alignment horizontal="center" vertical="center" wrapText="1"/>
    </xf>
    <xf numFmtId="0" fontId="17" fillId="21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  <protection locked="0"/>
    </xf>
    <xf numFmtId="44" fontId="17" fillId="0" borderId="13" xfId="3" applyFont="1" applyBorder="1" applyAlignment="1" applyProtection="1">
      <alignment horizontal="center" vertical="center" wrapText="1"/>
      <protection locked="0"/>
    </xf>
    <xf numFmtId="44" fontId="18" fillId="0" borderId="10" xfId="3" applyFont="1" applyBorder="1" applyAlignment="1" applyProtection="1">
      <alignment horizontal="center" vertical="center" wrapText="1"/>
      <protection locked="0"/>
    </xf>
    <xf numFmtId="167" fontId="1" fillId="17" borderId="3" xfId="1" applyFont="1" applyFill="1" applyBorder="1"/>
    <xf numFmtId="167" fontId="17" fillId="0" borderId="13" xfId="1" applyFont="1" applyBorder="1" applyAlignment="1" applyProtection="1">
      <alignment horizontal="center" wrapText="1"/>
      <protection locked="0"/>
    </xf>
    <xf numFmtId="167" fontId="1" fillId="17" borderId="10" xfId="1" applyFont="1" applyFill="1" applyBorder="1"/>
    <xf numFmtId="167" fontId="17" fillId="0" borderId="3" xfId="1" applyFont="1" applyBorder="1" applyAlignment="1" applyProtection="1">
      <alignment horizontal="center" wrapText="1"/>
      <protection locked="0"/>
    </xf>
    <xf numFmtId="0" fontId="1" fillId="15" borderId="0" xfId="0" applyFont="1" applyFill="1"/>
    <xf numFmtId="0" fontId="18" fillId="0" borderId="3" xfId="0" applyFont="1" applyBorder="1" applyAlignment="1" applyProtection="1">
      <alignment horizontal="center" wrapText="1"/>
      <protection locked="0"/>
    </xf>
    <xf numFmtId="44" fontId="17" fillId="0" borderId="13" xfId="3" applyFont="1" applyBorder="1" applyAlignment="1" applyProtection="1">
      <alignment horizontal="center" wrapText="1"/>
      <protection locked="0"/>
    </xf>
    <xf numFmtId="44" fontId="18" fillId="0" borderId="10" xfId="3" applyFont="1" applyBorder="1" applyAlignment="1" applyProtection="1">
      <alignment horizontal="center" wrapText="1"/>
      <protection locked="0"/>
    </xf>
    <xf numFmtId="44" fontId="18" fillId="0" borderId="14" xfId="3" applyFont="1" applyBorder="1" applyAlignment="1" applyProtection="1">
      <alignment horizontal="center" wrapText="1"/>
      <protection locked="0"/>
    </xf>
    <xf numFmtId="0" fontId="18" fillId="16" borderId="3" xfId="0" applyFont="1" applyFill="1" applyBorder="1" applyAlignment="1">
      <alignment horizontal="center" vertical="center" wrapText="1"/>
    </xf>
    <xf numFmtId="0" fontId="18" fillId="16" borderId="3" xfId="0" applyFont="1" applyFill="1" applyBorder="1" applyAlignment="1" applyProtection="1">
      <alignment horizontal="center" wrapText="1"/>
      <protection locked="0"/>
    </xf>
    <xf numFmtId="44" fontId="17" fillId="16" borderId="3" xfId="3" applyFont="1" applyFill="1" applyBorder="1" applyAlignment="1" applyProtection="1">
      <alignment horizontal="center" wrapText="1"/>
      <protection locked="0"/>
    </xf>
    <xf numFmtId="44" fontId="18" fillId="16" borderId="3" xfId="3" applyFont="1" applyFill="1" applyBorder="1" applyAlignment="1" applyProtection="1">
      <alignment horizontal="center" wrapText="1"/>
      <protection locked="0"/>
    </xf>
    <xf numFmtId="0" fontId="18" fillId="16" borderId="3" xfId="0" applyFont="1" applyFill="1" applyBorder="1" applyAlignment="1" applyProtection="1">
      <alignment horizontal="center" vertical="center" wrapText="1"/>
      <protection locked="0"/>
    </xf>
    <xf numFmtId="0" fontId="19" fillId="19" borderId="0" xfId="0" applyFont="1" applyFill="1" applyBorder="1" applyAlignment="1">
      <alignment vertical="center" wrapText="1"/>
    </xf>
    <xf numFmtId="0" fontId="20" fillId="19" borderId="0" xfId="0" applyFont="1" applyFill="1" applyBorder="1" applyAlignment="1">
      <alignment horizontal="center" vertical="center" wrapText="1"/>
    </xf>
    <xf numFmtId="0" fontId="19" fillId="19" borderId="0" xfId="0" quotePrefix="1" applyNumberFormat="1" applyFont="1" applyFill="1" applyBorder="1" applyAlignment="1">
      <alignment horizontal="right" vertical="center"/>
    </xf>
    <xf numFmtId="0" fontId="19" fillId="14" borderId="0" xfId="0" applyFont="1" applyFill="1" applyBorder="1"/>
    <xf numFmtId="0" fontId="1" fillId="14" borderId="0" xfId="0" applyFont="1" applyFill="1" applyBorder="1"/>
    <xf numFmtId="0" fontId="1" fillId="0" borderId="0" xfId="0" applyFont="1" applyBorder="1"/>
    <xf numFmtId="0" fontId="1" fillId="19" borderId="0" xfId="0" applyFont="1" applyFill="1" applyBorder="1" applyAlignment="1">
      <alignment horizontal="center" vertical="center"/>
    </xf>
    <xf numFmtId="0" fontId="1" fillId="19" borderId="0" xfId="0" applyFont="1" applyFill="1" applyBorder="1"/>
    <xf numFmtId="0" fontId="1" fillId="0" borderId="0" xfId="0" applyFont="1" applyAlignment="1">
      <alignment horizontal="center" vertical="center"/>
    </xf>
    <xf numFmtId="0" fontId="14" fillId="0" borderId="0" xfId="0" applyFont="1"/>
    <xf numFmtId="0" fontId="21" fillId="0" borderId="0" xfId="0" applyFont="1"/>
    <xf numFmtId="0" fontId="3" fillId="22" borderId="8" xfId="0" applyFont="1" applyFill="1" applyBorder="1"/>
    <xf numFmtId="0" fontId="3" fillId="22" borderId="8" xfId="0" applyFont="1" applyFill="1" applyBorder="1" applyAlignment="1">
      <alignment horizontal="left"/>
    </xf>
    <xf numFmtId="0" fontId="3" fillId="23" borderId="8" xfId="0" applyFont="1" applyFill="1" applyBorder="1" applyAlignment="1">
      <alignment horizontal="left" vertical="center" wrapText="1"/>
    </xf>
    <xf numFmtId="164" fontId="3" fillId="23" borderId="8" xfId="0" applyNumberFormat="1" applyFont="1" applyFill="1" applyBorder="1" applyAlignment="1">
      <alignment horizontal="right" vertical="center" wrapText="1"/>
    </xf>
    <xf numFmtId="49" fontId="4" fillId="22" borderId="8" xfId="0" applyNumberFormat="1" applyFont="1" applyFill="1" applyBorder="1" applyAlignment="1">
      <alignment horizontal="center"/>
    </xf>
    <xf numFmtId="49" fontId="4" fillId="24" borderId="8" xfId="0" applyNumberFormat="1" applyFont="1" applyFill="1" applyBorder="1"/>
    <xf numFmtId="0" fontId="3" fillId="23" borderId="8" xfId="0" applyFont="1" applyFill="1" applyBorder="1" applyAlignment="1">
      <alignment horizontal="center" vertical="center" wrapText="1"/>
    </xf>
    <xf numFmtId="0" fontId="0" fillId="22" borderId="0" xfId="0" applyFill="1" applyBorder="1" applyAlignment="1">
      <alignment horizontal="center"/>
    </xf>
    <xf numFmtId="0" fontId="22" fillId="0" borderId="0" xfId="0" applyFont="1"/>
    <xf numFmtId="0" fontId="23" fillId="0" borderId="0" xfId="0" applyFont="1"/>
    <xf numFmtId="0" fontId="0" fillId="0" borderId="15" xfId="0" applyFont="1" applyBorder="1"/>
    <xf numFmtId="0" fontId="0" fillId="0" borderId="17" xfId="0" applyBorder="1"/>
    <xf numFmtId="0" fontId="13" fillId="0" borderId="17" xfId="0" applyFont="1" applyBorder="1"/>
    <xf numFmtId="0" fontId="23" fillId="0" borderId="0" xfId="0" applyFont="1" applyAlignment="1">
      <alignment shrinkToFit="1"/>
    </xf>
    <xf numFmtId="0" fontId="0" fillId="18" borderId="18" xfId="0" applyFont="1" applyFill="1" applyBorder="1"/>
    <xf numFmtId="49" fontId="3" fillId="18" borderId="18" xfId="0" applyNumberFormat="1" applyFont="1" applyFill="1" applyBorder="1"/>
    <xf numFmtId="49" fontId="3" fillId="18" borderId="19" xfId="0" applyNumberFormat="1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18" borderId="20" xfId="0" applyFont="1" applyFill="1" applyBorder="1"/>
    <xf numFmtId="0" fontId="0" fillId="18" borderId="16" xfId="0" applyFont="1" applyFill="1" applyBorder="1"/>
    <xf numFmtId="49" fontId="3" fillId="0" borderId="3" xfId="0" applyNumberFormat="1" applyFont="1" applyBorder="1" applyAlignment="1">
      <alignment horizontal="left"/>
    </xf>
    <xf numFmtId="0" fontId="24" fillId="0" borderId="3" xfId="0" applyFont="1" applyBorder="1"/>
    <xf numFmtId="0" fontId="25" fillId="0" borderId="1" xfId="0" applyFont="1" applyBorder="1" applyAlignment="1">
      <alignment horizontal="left"/>
    </xf>
    <xf numFmtId="0" fontId="25" fillId="0" borderId="5" xfId="0" applyFont="1" applyBorder="1" applyAlignment="1">
      <alignment horizontal="left"/>
    </xf>
    <xf numFmtId="0" fontId="26" fillId="0" borderId="0" xfId="0" applyFont="1"/>
    <xf numFmtId="0" fontId="0" fillId="0" borderId="3" xfId="0" applyFont="1" applyBorder="1" applyProtection="1"/>
    <xf numFmtId="0" fontId="0" fillId="18" borderId="18" xfId="0" applyFill="1" applyBorder="1"/>
    <xf numFmtId="0" fontId="17" fillId="21" borderId="17" xfId="0" applyFont="1" applyFill="1" applyBorder="1" applyAlignment="1">
      <alignment horizontal="center" vertical="center" wrapText="1"/>
    </xf>
    <xf numFmtId="0" fontId="17" fillId="20" borderId="17" xfId="0" applyFont="1" applyFill="1" applyBorder="1" applyAlignment="1">
      <alignment horizontal="center" vertical="center" wrapText="1"/>
    </xf>
    <xf numFmtId="0" fontId="0" fillId="18" borderId="0" xfId="0" applyFill="1" applyBorder="1" applyAlignment="1">
      <alignment horizontal="center"/>
    </xf>
    <xf numFmtId="0" fontId="0" fillId="18" borderId="3" xfId="0" applyFill="1" applyBorder="1"/>
    <xf numFmtId="0" fontId="0" fillId="18" borderId="17" xfId="0" applyFill="1" applyBorder="1"/>
    <xf numFmtId="0" fontId="13" fillId="18" borderId="17" xfId="0" applyFont="1" applyFill="1" applyBorder="1"/>
    <xf numFmtId="0" fontId="0" fillId="25" borderId="3" xfId="0" applyFont="1" applyFill="1" applyBorder="1"/>
    <xf numFmtId="0" fontId="0" fillId="25" borderId="0" xfId="0" applyFill="1" applyBorder="1" applyAlignment="1">
      <alignment horizontal="center"/>
    </xf>
    <xf numFmtId="0" fontId="0" fillId="25" borderId="3" xfId="0" applyFill="1" applyBorder="1"/>
    <xf numFmtId="0" fontId="13" fillId="25" borderId="3" xfId="0" applyFont="1" applyFill="1" applyBorder="1"/>
    <xf numFmtId="0" fontId="0" fillId="25" borderId="17" xfId="0" applyFill="1" applyBorder="1"/>
    <xf numFmtId="0" fontId="13" fillId="25" borderId="17" xfId="0" applyFont="1" applyFill="1" applyBorder="1"/>
    <xf numFmtId="0" fontId="0" fillId="25" borderId="0" xfId="0" applyFill="1"/>
    <xf numFmtId="0" fontId="17" fillId="20" borderId="11" xfId="0" applyFont="1" applyFill="1" applyBorder="1" applyAlignment="1">
      <alignment horizontal="center" vertical="center" wrapText="1"/>
    </xf>
    <xf numFmtId="0" fontId="17" fillId="20" borderId="20" xfId="0" applyFont="1" applyFill="1" applyBorder="1" applyAlignment="1">
      <alignment horizontal="center" vertical="center" wrapText="1"/>
    </xf>
    <xf numFmtId="0" fontId="17" fillId="20" borderId="10" xfId="0" applyFont="1" applyFill="1" applyBorder="1" applyAlignment="1">
      <alignment horizontal="center" vertical="center" wrapText="1"/>
    </xf>
    <xf numFmtId="0" fontId="17" fillId="20" borderId="1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1" fillId="6" borderId="0" xfId="0" applyFont="1" applyFill="1" applyBorder="1" applyAlignment="1">
      <alignment horizontal="center" vertical="center"/>
    </xf>
    <xf numFmtId="0" fontId="17" fillId="20" borderId="11" xfId="0" applyFont="1" applyFill="1" applyBorder="1" applyAlignment="1">
      <alignment horizontal="center" vertical="center" wrapText="1"/>
    </xf>
    <xf numFmtId="0" fontId="17" fillId="20" borderId="20" xfId="0" applyFont="1" applyFill="1" applyBorder="1" applyAlignment="1">
      <alignment horizontal="center" vertical="center" wrapText="1"/>
    </xf>
    <xf numFmtId="0" fontId="17" fillId="20" borderId="10" xfId="0" applyFont="1" applyFill="1" applyBorder="1" applyAlignment="1">
      <alignment horizontal="center" vertical="center" wrapText="1"/>
    </xf>
    <xf numFmtId="0" fontId="17" fillId="2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vertical="top"/>
    </xf>
    <xf numFmtId="0" fontId="2" fillId="0" borderId="4" xfId="0" applyFont="1" applyBorder="1" applyAlignment="1">
      <alignment horizontal="center" vertical="top" wrapText="1"/>
    </xf>
    <xf numFmtId="0" fontId="2" fillId="18" borderId="4" xfId="0" applyFont="1" applyFill="1" applyBorder="1" applyAlignment="1">
      <alignment horizontal="center" vertical="top" wrapText="1"/>
    </xf>
    <xf numFmtId="0" fontId="2" fillId="25" borderId="4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vertical="top"/>
    </xf>
    <xf numFmtId="0" fontId="3" fillId="0" borderId="1" xfId="0" applyFont="1" applyBorder="1" applyAlignment="1">
      <alignment vertical="top"/>
    </xf>
  </cellXfs>
  <cellStyles count="4">
    <cellStyle name="Euro" xfId="3"/>
    <cellStyle name="Monétaire" xfId="1" builtinId="4"/>
    <cellStyle name="Normal" xfId="0" builtinId="0"/>
    <cellStyle name="TableStyleLight1" xfId="2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roid Sans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fgColor indexed="64"/>
          <bgColor rgb="FFFF000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fgColor indexed="64"/>
          <bgColor rgb="FF92D05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F2DCDB"/>
      <rgbColor rgb="FF800000"/>
      <rgbColor rgb="FF008000"/>
      <rgbColor rgb="FF000080"/>
      <rgbColor rgb="FFA6A6A6"/>
      <rgbColor rgb="FF800080"/>
      <rgbColor rgb="FF008080"/>
      <rgbColor rgb="FFC0C0C0"/>
      <rgbColor rgb="FF666666"/>
      <rgbColor rgb="FF8EB4E3"/>
      <rgbColor rgb="FFFFCCCC"/>
      <rgbColor rgb="FFFFFFCC"/>
      <rgbColor rgb="FFCCFFFF"/>
      <rgbColor rgb="FF660066"/>
      <rgbColor rgb="FFFF7C80"/>
      <rgbColor rgb="FF0066CC"/>
      <rgbColor rgb="FFCCCCFF"/>
      <rgbColor rgb="FF000080"/>
      <rgbColor rgb="FFFF00FF"/>
      <rgbColor rgb="FF99FF99"/>
      <rgbColor rgb="FF00FFFF"/>
      <rgbColor rgb="FF800080"/>
      <rgbColor rgb="FF800000"/>
      <rgbColor rgb="FF008080"/>
      <rgbColor rgb="FF0000FF"/>
      <rgbColor rgb="FFD9D9D9"/>
      <rgbColor rgb="FFEAEAEA"/>
      <rgbColor rgb="FFCCFFCC"/>
      <rgbColor rgb="FFFFFF99"/>
      <rgbColor rgb="FF99CCFF"/>
      <rgbColor rgb="FFFF99CC"/>
      <rgbColor rgb="FFCC99FF"/>
      <rgbColor rgb="FFFFCC99"/>
      <rgbColor rgb="FFFFCCFF"/>
      <rgbColor rgb="FF33CCCC"/>
      <rgbColor rgb="FF99CC00"/>
      <rgbColor rgb="FFFFCC66"/>
      <rgbColor rgb="FFE6B9B8"/>
      <rgbColor rgb="FFFF6600"/>
      <rgbColor rgb="FF666699"/>
      <rgbColor rgb="FF969696"/>
      <rgbColor rgb="FF1F497D"/>
      <rgbColor rgb="FFCCC1DA"/>
      <rgbColor rgb="FF003300"/>
      <rgbColor rgb="FF333300"/>
      <rgbColor rgb="FF993300"/>
      <rgbColor rgb="FF993366"/>
      <rgbColor rgb="FF333399"/>
      <rgbColor rgb="FF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114300</xdr:rowOff>
    </xdr:from>
    <xdr:to>
      <xdr:col>11</xdr:col>
      <xdr:colOff>458361</xdr:colOff>
      <xdr:row>8</xdr:row>
      <xdr:rowOff>720775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04775" y="114300"/>
          <a:ext cx="19733786" cy="18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45720" bIns="41148" anchor="ctr" upright="1"/>
        <a:lstStyle/>
        <a:p>
          <a:pPr algn="ctr" rtl="0">
            <a:lnSpc>
              <a:spcPts val="4200"/>
            </a:lnSpc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  <a:cs typeface="Calibri"/>
            </a:rPr>
            <a:t>Marché n°15S0112 - </a:t>
          </a:r>
          <a:r>
            <a:rPr lang="fr-FR" sz="3600" b="1" i="0" u="none" strike="noStrike" baseline="0">
              <a:solidFill>
                <a:srgbClr val="000000"/>
              </a:solidFill>
              <a:latin typeface="Calibri"/>
              <a:cs typeface="Calibri"/>
            </a:rPr>
            <a:t>BPU </a:t>
          </a:r>
          <a:endParaRPr lang="fr-FR" sz="20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marL="0" marR="0" indent="0" algn="ctr" defTabSz="914400" rtl="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ea typeface="+mn-ea"/>
              <a:cs typeface="Calibri"/>
            </a:rPr>
            <a:t>FOURNITURES DE SERVICES DE TELECOMMUNICATIONS VILLES DE LILLE, LOMME, HELLEMMES, LEURS CCAS ET LA CAISSE DES ECOLES DE LILLE</a:t>
          </a:r>
        </a:p>
        <a:p>
          <a:pPr algn="ctr" rtl="0">
            <a:lnSpc>
              <a:spcPts val="2000"/>
            </a:lnSpc>
            <a:defRPr sz="1000"/>
          </a:pPr>
          <a:endParaRPr lang="fr-FR" sz="1800" b="1" i="0" u="none" strike="noStrike" baseline="0">
            <a:solidFill>
              <a:srgbClr val="000000"/>
            </a:solidFill>
            <a:latin typeface="Calibri"/>
            <a:ea typeface="+mn-ea"/>
            <a:cs typeface="Calibri"/>
          </a:endParaRPr>
        </a:p>
        <a:p>
          <a:pPr algn="ctr" rtl="0">
            <a:lnSpc>
              <a:spcPts val="2000"/>
            </a:lnSpc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ea typeface="+mn-ea"/>
              <a:cs typeface="Calibri"/>
            </a:rPr>
            <a:t>LOT 1 WAN - Réseaux VPN </a:t>
          </a:r>
        </a:p>
        <a:p>
          <a:pPr algn="ctr" rtl="0">
            <a:lnSpc>
              <a:spcPts val="1300"/>
            </a:lnSpc>
            <a:defRPr sz="1000"/>
          </a:pPr>
          <a:endParaRPr lang="fr-FR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1100"/>
            </a:lnSpc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  <a:cs typeface="Calibri"/>
            </a:rPr>
            <a:t>LES CASES AUX CONTOURS ROUGES DOIVENT ETRE COMPLETEES</a:t>
          </a:r>
        </a:p>
        <a:p>
          <a:pPr algn="ctr" rtl="0">
            <a:lnSpc>
              <a:spcPts val="1200"/>
            </a:lnSpc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  <a:cs typeface="Calibri"/>
            </a:rPr>
            <a:t>LES LIGNES GRISEES NE SONT PAS OBLIGATOIRES</a:t>
          </a:r>
          <a:endParaRPr lang="fr-FR" sz="8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800"/>
            </a:lnSpc>
            <a:defRPr sz="1000"/>
          </a:pPr>
          <a:endParaRPr lang="fr-FR" sz="800" b="1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31750</xdr:colOff>
      <xdr:row>55</xdr:row>
      <xdr:rowOff>98425</xdr:rowOff>
    </xdr:from>
    <xdr:to>
      <xdr:col>5</xdr:col>
      <xdr:colOff>1311402</xdr:colOff>
      <xdr:row>64</xdr:row>
      <xdr:rowOff>57259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31750" y="38344475"/>
          <a:ext cx="10137902" cy="1400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32004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Fait à Champs sur Marne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Date : 06/11/2015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Signature et cachet de la société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Y114" totalsRowShown="0" headerRowDxfId="0" dataDxfId="22" headerRowBorderDxfId="23" tableBorderDxfId="21">
  <autoFilter ref="A1:Y114"/>
  <tableColumns count="25">
    <tableColumn id="1" name="Nom du site" dataDxfId="20"/>
    <tableColumn id="2" name="Adresse physique" dataDxfId="19"/>
    <tableColumn id="3" name="Ville" dataDxfId="18"/>
    <tableColumn id="4" name="Code Postal" dataDxfId="17"/>
    <tableColumn id="5" name="Type de site" dataDxfId="16"/>
    <tableColumn id="6" name="NDI" dataDxfId="15"/>
    <tableColumn id="17" name="-" dataDxfId="14"/>
    <tableColumn id="7" name="Technologie @" dataDxfId="13"/>
    <tableColumn id="8" name="Débit @ DOWN/UP (kbps)" dataDxfId="12"/>
    <tableColumn id="12" name="tarification" dataDxfId="11"/>
    <tableColumn id="22" name="IP LAN" dataDxfId="10"/>
    <tableColumn id="21" name="IP @" dataDxfId="9"/>
    <tableColumn id="11" name="preshared key"/>
    <tableColumn id="20" name="-2" dataDxfId="8"/>
    <tableColumn id="16" name="Technologie WAN A" dataDxfId="7"/>
    <tableColumn id="10" name="Débit Wan A"/>
    <tableColumn id="14" name="Niveau Wan A"/>
    <tableColumn id="18" name="Coût WAN A2" dataDxfId="6">
      <calculatedColumnFormula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calculatedColumnFormula>
    </tableColumn>
    <tableColumn id="25" name="-4" dataDxfId="5"/>
    <tableColumn id="24" name="Technologie WAN B"/>
    <tableColumn id="9" name="Débit Wan B" dataDxfId="4"/>
    <tableColumn id="15" name="NIVEAU Wan B"/>
    <tableColumn id="19" name="Coût WAN B2" dataDxfId="3">
      <calculatedColumnFormula>SUMPRODUCT(('PRIX LOT1'!$B$12:$B$31=Tableau1[[#This Row],[Technologie WAN B]])*('PRIX LOT1'!$C$12:$C$31=Tableau1[[#This Row],[Débit Wan B]])*('PRIX LOT1'!$P$12:$P$31))</calculatedColumnFormula>
    </tableColumn>
    <tableColumn id="13" name="-3" dataDxfId="2"/>
    <tableColumn id="23" name="IP LAN2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8"/>
  <sheetViews>
    <sheetView zoomScaleNormal="100" workbookViewId="0">
      <pane xSplit="1" ySplit="2" topLeftCell="J138" activePane="bottomRight" state="frozen"/>
      <selection pane="topRight" activeCell="J1" sqref="J1"/>
      <selection pane="bottomLeft" activeCell="A138" sqref="A138"/>
      <selection pane="bottomRight" activeCell="A237" sqref="A237"/>
    </sheetView>
  </sheetViews>
  <sheetFormatPr baseColWidth="10" defaultColWidth="8.7109375" defaultRowHeight="12.75"/>
  <cols>
    <col min="1" max="1" width="64" style="2"/>
    <col min="2" max="2" width="40.85546875"/>
    <col min="3" max="3" width="9.140625" style="3"/>
    <col min="4" max="4" width="24.140625"/>
    <col min="5" max="5" width="21.28515625"/>
    <col min="6" max="6" width="13.42578125"/>
    <col min="7" max="7" width="21.28515625"/>
    <col min="8" max="8" width="20.28515625"/>
    <col min="9" max="9" width="13.140625"/>
    <col min="10" max="10" width="28.28515625"/>
    <col min="11" max="11" width="16.140625"/>
    <col min="12" max="12" width="18.28515625"/>
    <col min="13" max="13" width="17.5703125"/>
    <col min="14" max="14" width="14.85546875"/>
    <col min="15" max="15" width="14.42578125"/>
    <col min="16" max="16" width="31.85546875"/>
    <col min="17" max="17" width="13.28515625"/>
    <col min="18" max="18" width="31"/>
    <col min="19" max="19" width="13.7109375"/>
    <col min="20" max="20" width="14.42578125"/>
    <col min="21" max="21" width="7"/>
    <col min="22" max="22" width="36.42578125"/>
    <col min="23" max="23" width="27.7109375"/>
    <col min="24" max="25" width="25.85546875"/>
    <col min="26" max="27" width="28.140625"/>
    <col min="28" max="40" width="0" hidden="1"/>
    <col min="41" max="1025" width="10.7109375"/>
  </cols>
  <sheetData>
    <row r="1" spans="1:40" ht="15.75">
      <c r="A1"/>
      <c r="C1"/>
      <c r="M1" s="224" t="s">
        <v>7</v>
      </c>
      <c r="N1" s="224"/>
      <c r="O1" s="224"/>
      <c r="P1" s="224"/>
      <c r="Q1" s="224"/>
      <c r="R1" s="224"/>
      <c r="S1" s="224"/>
      <c r="T1" s="224"/>
      <c r="W1" s="224" t="s">
        <v>8</v>
      </c>
      <c r="X1" s="224"/>
      <c r="Y1" s="224"/>
      <c r="Z1" s="224"/>
      <c r="AA1" s="224"/>
      <c r="AB1" s="224"/>
      <c r="AC1" s="224"/>
      <c r="AD1" s="224"/>
      <c r="AH1" s="224" t="s">
        <v>9</v>
      </c>
      <c r="AI1" s="224"/>
      <c r="AJ1" s="224"/>
      <c r="AK1" s="224"/>
      <c r="AL1" s="224"/>
      <c r="AM1" s="224"/>
      <c r="AN1" s="224"/>
    </row>
    <row r="2" spans="1:40" s="4" customFormat="1" ht="76.5">
      <c r="A2" s="4" t="s">
        <v>0</v>
      </c>
      <c r="B2" s="4" t="s">
        <v>10</v>
      </c>
      <c r="C2" s="5" t="s">
        <v>11</v>
      </c>
      <c r="D2" s="4" t="s">
        <v>2</v>
      </c>
      <c r="E2" s="4" t="s">
        <v>12</v>
      </c>
      <c r="F2" s="4" t="s">
        <v>4</v>
      </c>
      <c r="G2" s="4" t="s">
        <v>13</v>
      </c>
      <c r="H2" s="4" t="s">
        <v>14</v>
      </c>
      <c r="I2" s="4" t="s">
        <v>15</v>
      </c>
      <c r="J2" s="4" t="s">
        <v>16</v>
      </c>
      <c r="K2" s="4" t="s">
        <v>17</v>
      </c>
      <c r="L2" s="4" t="s">
        <v>18</v>
      </c>
      <c r="M2" s="4" t="s">
        <v>19</v>
      </c>
      <c r="N2" s="4" t="s">
        <v>20</v>
      </c>
      <c r="O2" s="4" t="s">
        <v>21</v>
      </c>
      <c r="P2" s="4" t="s">
        <v>22</v>
      </c>
      <c r="Q2" s="4" t="s">
        <v>23</v>
      </c>
      <c r="R2" s="4" t="s">
        <v>24</v>
      </c>
      <c r="S2" s="4" t="s">
        <v>25</v>
      </c>
      <c r="T2" s="6" t="s">
        <v>26</v>
      </c>
      <c r="U2" s="6"/>
      <c r="V2" s="6"/>
      <c r="W2" s="4" t="s">
        <v>22</v>
      </c>
      <c r="X2" s="4" t="s">
        <v>19</v>
      </c>
      <c r="Y2" s="4" t="str">
        <f t="shared" ref="Y2:Y65" si="0">N2</f>
        <v>Option Interface Ethernet € HT</v>
      </c>
      <c r="Z2" s="4" t="s">
        <v>21</v>
      </c>
      <c r="AA2" s="4" t="s">
        <v>27</v>
      </c>
      <c r="AB2" s="4" t="s">
        <v>28</v>
      </c>
      <c r="AC2" s="4" t="s">
        <v>29</v>
      </c>
      <c r="AD2" s="4" t="s">
        <v>30</v>
      </c>
      <c r="AG2" s="4" t="s">
        <v>5</v>
      </c>
      <c r="AH2" s="7" t="s">
        <v>31</v>
      </c>
      <c r="AI2" s="7" t="s">
        <v>32</v>
      </c>
      <c r="AJ2" s="7" t="s">
        <v>33</v>
      </c>
      <c r="AK2" s="4" t="s">
        <v>22</v>
      </c>
      <c r="AL2" s="4" t="s">
        <v>19</v>
      </c>
      <c r="AM2" s="4" t="s">
        <v>21</v>
      </c>
      <c r="AN2" s="4" t="s">
        <v>34</v>
      </c>
    </row>
    <row r="3" spans="1:40">
      <c r="A3" s="2" t="s">
        <v>35</v>
      </c>
      <c r="B3" t="e">
        <f>VLOOKUP(BdC!A3,main!A$1:Z$1048378,2,0)</f>
        <v>#N/A</v>
      </c>
      <c r="C3" s="3" t="e">
        <f>VLOOKUP(A3,main!A$1:Z$1048378,4,0)</f>
        <v>#N/A</v>
      </c>
      <c r="D3" t="s">
        <v>36</v>
      </c>
      <c r="E3" t="e">
        <f>VLOOKUP(A3,'PRIX LOT1'!A:I,5,0)</f>
        <v>#N/A</v>
      </c>
      <c r="F3" t="e">
        <f>VLOOKUP(A3,main!A$1:E$1048378,5,0)</f>
        <v>#N/A</v>
      </c>
      <c r="G3" t="s">
        <v>37</v>
      </c>
      <c r="H3" t="s">
        <v>38</v>
      </c>
      <c r="I3" t="s">
        <v>39</v>
      </c>
      <c r="J3" t="s">
        <v>40</v>
      </c>
      <c r="K3" t="e">
        <f>VLOOKUP(A3,main!A$1:Z$1048378,12,0)</f>
        <v>#N/A</v>
      </c>
      <c r="L3" s="8">
        <v>79.55</v>
      </c>
      <c r="M3" s="9">
        <f>AL3</f>
        <v>95.5</v>
      </c>
      <c r="N3" s="9">
        <v>0</v>
      </c>
      <c r="O3" s="9">
        <v>562.5</v>
      </c>
      <c r="P3" t="str">
        <f>AK3</f>
        <v>FT_SDSLBis_2M_4p_C1</v>
      </c>
      <c r="Q3" s="10">
        <v>41365</v>
      </c>
      <c r="R3" t="s">
        <v>41</v>
      </c>
      <c r="S3" t="s">
        <v>42</v>
      </c>
      <c r="T3" s="11">
        <v>2</v>
      </c>
      <c r="U3" s="11"/>
      <c r="V3" s="11"/>
      <c r="W3" t="str">
        <f>P3</f>
        <v>FT_SDSLBis_2M_4p_C1</v>
      </c>
      <c r="X3" s="12">
        <f>M3</f>
        <v>95.5</v>
      </c>
      <c r="Y3" s="12">
        <f t="shared" si="0"/>
        <v>0</v>
      </c>
      <c r="Z3" s="12">
        <f>O3</f>
        <v>562.5</v>
      </c>
      <c r="AA3" s="13">
        <f t="shared" ref="AA3:AA8" si="1">AN3</f>
        <v>0</v>
      </c>
      <c r="AB3" s="2" t="s">
        <v>43</v>
      </c>
      <c r="AD3">
        <f>AN3</f>
        <v>0</v>
      </c>
      <c r="AG3" t="e">
        <f t="shared" ref="AG3:AG11" si="2">VLOOKUP(A3,,5,0)</f>
        <v>#N/A</v>
      </c>
      <c r="AH3" s="14" t="s">
        <v>44</v>
      </c>
      <c r="AI3" s="15">
        <v>4</v>
      </c>
      <c r="AJ3" s="15" t="s">
        <v>43</v>
      </c>
      <c r="AK3" t="s">
        <v>45</v>
      </c>
      <c r="AL3" s="8">
        <v>95.5</v>
      </c>
      <c r="AM3" s="8">
        <v>562.5</v>
      </c>
    </row>
    <row r="4" spans="1:40">
      <c r="A4" s="2" t="s">
        <v>46</v>
      </c>
      <c r="B4" t="e">
        <f>VLOOKUP(BdC!A4,main!A$1:Z$1048378,2,0)</f>
        <v>#N/A</v>
      </c>
      <c r="C4" s="3" t="e">
        <f>VLOOKUP(A4,main!A$1:Z$1048378,4,0)</f>
        <v>#N/A</v>
      </c>
      <c r="D4" t="s">
        <v>47</v>
      </c>
      <c r="E4" t="e">
        <f>VLOOKUP(A4,'PRIX LOT1'!A:I,5,0)</f>
        <v>#N/A</v>
      </c>
      <c r="F4" t="e">
        <f>VLOOKUP(A4,main!A$1:E$1048378,5,0)</f>
        <v>#N/A</v>
      </c>
      <c r="G4" t="s">
        <v>48</v>
      </c>
      <c r="H4" t="s">
        <v>38</v>
      </c>
      <c r="I4" t="s">
        <v>39</v>
      </c>
      <c r="J4" t="s">
        <v>49</v>
      </c>
      <c r="K4" t="e">
        <f>VLOOKUP(A4,main!A$1:Z$1048378,12,0)</f>
        <v>#N/A</v>
      </c>
      <c r="L4" s="8">
        <v>79.55</v>
      </c>
      <c r="M4" s="9">
        <f>AL4</f>
        <v>95.5</v>
      </c>
      <c r="N4" s="9">
        <v>0</v>
      </c>
      <c r="O4" s="9">
        <v>562.5</v>
      </c>
      <c r="P4" t="str">
        <f>AK4</f>
        <v>FT_SDSLBis_2M_4p_C1</v>
      </c>
      <c r="Q4" s="10">
        <v>41365</v>
      </c>
      <c r="R4" t="s">
        <v>41</v>
      </c>
      <c r="S4" t="s">
        <v>42</v>
      </c>
      <c r="T4" s="11">
        <v>2</v>
      </c>
      <c r="U4" s="11"/>
      <c r="V4" s="11"/>
      <c r="W4" t="str">
        <f>P4</f>
        <v>FT_SDSLBis_2M_4p_C1</v>
      </c>
      <c r="X4" s="12">
        <f>M4</f>
        <v>95.5</v>
      </c>
      <c r="Y4" s="12">
        <f t="shared" si="0"/>
        <v>0</v>
      </c>
      <c r="Z4" s="12">
        <f>O4</f>
        <v>562.5</v>
      </c>
      <c r="AA4" s="13">
        <f t="shared" si="1"/>
        <v>1208</v>
      </c>
      <c r="AB4" s="2" t="s">
        <v>43</v>
      </c>
      <c r="AD4">
        <f>AN4</f>
        <v>1208</v>
      </c>
      <c r="AG4" t="e">
        <f t="shared" si="2"/>
        <v>#N/A</v>
      </c>
      <c r="AH4" s="14" t="s">
        <v>44</v>
      </c>
      <c r="AI4" s="15">
        <v>4</v>
      </c>
      <c r="AJ4" s="15" t="s">
        <v>44</v>
      </c>
      <c r="AK4" t="s">
        <v>45</v>
      </c>
      <c r="AL4" s="8">
        <v>95.5</v>
      </c>
      <c r="AM4" s="8">
        <v>562.5</v>
      </c>
      <c r="AN4">
        <v>1208</v>
      </c>
    </row>
    <row r="5" spans="1:40">
      <c r="A5" s="2" t="s">
        <v>50</v>
      </c>
      <c r="B5" t="e">
        <f>VLOOKUP(BdC!A5,main!A$1:Z$1048378,2,0)</f>
        <v>#N/A</v>
      </c>
      <c r="C5" s="3" t="e">
        <f>VLOOKUP(A5,main!A$1:Z$1048378,4,0)</f>
        <v>#N/A</v>
      </c>
      <c r="D5" t="s">
        <v>51</v>
      </c>
      <c r="E5" t="e">
        <f>VLOOKUP(A5,'PRIX LOT1'!A:I,5,0)</f>
        <v>#N/A</v>
      </c>
      <c r="F5" t="e">
        <f>VLOOKUP(A5,main!A$1:E$1048378,5,0)</f>
        <v>#N/A</v>
      </c>
      <c r="G5" t="s">
        <v>52</v>
      </c>
      <c r="H5" t="s">
        <v>53</v>
      </c>
      <c r="I5" t="s">
        <v>54</v>
      </c>
      <c r="J5" t="s">
        <v>55</v>
      </c>
      <c r="K5" t="e">
        <f>VLOOKUP(A5,main!A$1:Z$1048378,12,0)</f>
        <v>#N/A</v>
      </c>
      <c r="L5" s="8">
        <v>213</v>
      </c>
      <c r="M5" s="9">
        <v>85.13</v>
      </c>
      <c r="N5" s="9">
        <v>27.63</v>
      </c>
      <c r="O5" s="9">
        <v>475</v>
      </c>
      <c r="P5" t="s">
        <v>56</v>
      </c>
      <c r="Q5" s="10">
        <v>41365</v>
      </c>
      <c r="R5" t="s">
        <v>57</v>
      </c>
      <c r="S5" t="s">
        <v>58</v>
      </c>
      <c r="T5" s="11">
        <v>4</v>
      </c>
      <c r="U5" s="11"/>
      <c r="V5" s="11"/>
      <c r="W5" t="s">
        <v>56</v>
      </c>
      <c r="X5" s="12">
        <v>85.13</v>
      </c>
      <c r="Y5" s="12">
        <f t="shared" si="0"/>
        <v>27.63</v>
      </c>
      <c r="Z5" s="12">
        <f>O5</f>
        <v>475</v>
      </c>
      <c r="AA5" s="13">
        <f t="shared" si="1"/>
        <v>0</v>
      </c>
      <c r="AB5" s="2" t="s">
        <v>44</v>
      </c>
      <c r="AC5" s="2" t="s">
        <v>59</v>
      </c>
      <c r="AD5">
        <v>1043</v>
      </c>
      <c r="AG5" t="e">
        <f t="shared" si="2"/>
        <v>#N/A</v>
      </c>
      <c r="AH5" s="14" t="s">
        <v>43</v>
      </c>
      <c r="AI5" s="15"/>
      <c r="AJ5" s="15"/>
    </row>
    <row r="6" spans="1:40">
      <c r="A6" s="2" t="s">
        <v>60</v>
      </c>
      <c r="B6" t="e">
        <f>VLOOKUP(BdC!A6,main!A$1:Z$1048378,2,0)</f>
        <v>#N/A</v>
      </c>
      <c r="C6" s="3" t="e">
        <f>VLOOKUP(A6,main!A$1:Z$1048378,4,0)</f>
        <v>#N/A</v>
      </c>
      <c r="D6" t="s">
        <v>61</v>
      </c>
      <c r="E6" t="e">
        <f>VLOOKUP(A6,'PRIX LOT1'!A:I,5,0)</f>
        <v>#N/A</v>
      </c>
      <c r="F6" t="e">
        <f>VLOOKUP(A6,main!A$1:E$1048378,5,0)</f>
        <v>#N/A</v>
      </c>
      <c r="G6" t="s">
        <v>62</v>
      </c>
      <c r="H6" t="s">
        <v>63</v>
      </c>
      <c r="I6" t="s">
        <v>64</v>
      </c>
      <c r="J6" t="s">
        <v>65</v>
      </c>
      <c r="K6" t="e">
        <f>VLOOKUP(A6,main!A$1:Z$1048378,12,0)</f>
        <v>#N/A</v>
      </c>
      <c r="L6" s="8">
        <v>293.38</v>
      </c>
      <c r="M6" s="9">
        <f>AL6</f>
        <v>77.5</v>
      </c>
      <c r="N6" s="9">
        <v>31.25</v>
      </c>
      <c r="O6" s="9">
        <v>475</v>
      </c>
      <c r="P6" t="str">
        <f>AK6</f>
        <v>FT_SDSLBis_4M_2p_C1</v>
      </c>
      <c r="Q6" s="10">
        <v>41365</v>
      </c>
      <c r="S6" t="s">
        <v>42</v>
      </c>
      <c r="T6" s="11">
        <v>4</v>
      </c>
      <c r="U6" s="11"/>
      <c r="V6" s="11"/>
      <c r="W6" s="2" t="s">
        <v>66</v>
      </c>
      <c r="X6" s="12">
        <v>116</v>
      </c>
      <c r="Y6" s="12">
        <f t="shared" si="0"/>
        <v>31.25</v>
      </c>
      <c r="Z6" s="12">
        <v>562.5</v>
      </c>
      <c r="AA6" s="13">
        <f t="shared" si="1"/>
        <v>1043</v>
      </c>
      <c r="AB6" s="2" t="s">
        <v>44</v>
      </c>
      <c r="AC6" s="2" t="s">
        <v>67</v>
      </c>
      <c r="AD6">
        <v>1208</v>
      </c>
      <c r="AG6" t="e">
        <f t="shared" si="2"/>
        <v>#N/A</v>
      </c>
      <c r="AH6" s="14" t="s">
        <v>44</v>
      </c>
      <c r="AI6" s="15">
        <v>4</v>
      </c>
      <c r="AJ6" s="15" t="s">
        <v>44</v>
      </c>
      <c r="AK6" t="s">
        <v>68</v>
      </c>
      <c r="AL6" s="8">
        <v>77.5</v>
      </c>
      <c r="AM6" s="8">
        <v>475</v>
      </c>
      <c r="AN6">
        <v>1043</v>
      </c>
    </row>
    <row r="7" spans="1:40">
      <c r="A7" s="2" t="s">
        <v>69</v>
      </c>
      <c r="B7" t="e">
        <f>VLOOKUP(BdC!A7,main!A$1:Z$1048378,2,0)</f>
        <v>#N/A</v>
      </c>
      <c r="C7" s="3" t="e">
        <f>VLOOKUP(A7,main!A$1:Z$1048378,4,0)</f>
        <v>#N/A</v>
      </c>
      <c r="D7" t="s">
        <v>70</v>
      </c>
      <c r="E7" t="e">
        <f>VLOOKUP(A7,'PRIX LOT1'!A:I,5,0)</f>
        <v>#N/A</v>
      </c>
      <c r="F7" t="e">
        <f>VLOOKUP(A7,main!A$1:E$1048378,5,0)</f>
        <v>#N/A</v>
      </c>
      <c r="G7" t="s">
        <v>71</v>
      </c>
      <c r="H7" t="s">
        <v>72</v>
      </c>
      <c r="I7" t="s">
        <v>73</v>
      </c>
      <c r="J7" t="s">
        <v>74</v>
      </c>
      <c r="K7" t="e">
        <f>VLOOKUP(A7,main!A$1:Z$1048378,12,0)</f>
        <v>#N/A</v>
      </c>
      <c r="L7" s="8">
        <v>101.44</v>
      </c>
      <c r="M7" s="9">
        <f>AL7</f>
        <v>51</v>
      </c>
      <c r="N7" s="9">
        <v>0</v>
      </c>
      <c r="O7" s="9">
        <v>475</v>
      </c>
      <c r="P7" t="str">
        <f>AK7</f>
        <v>FT_SDSLBis_512K_2p_C1</v>
      </c>
      <c r="Q7" s="10">
        <v>41395</v>
      </c>
      <c r="S7" t="s">
        <v>42</v>
      </c>
      <c r="T7" s="11">
        <v>0.5</v>
      </c>
      <c r="U7" s="11"/>
      <c r="V7" s="11"/>
      <c r="W7" t="str">
        <f>P7</f>
        <v>FT_SDSLBis_512K_2p_C1</v>
      </c>
      <c r="X7" s="12">
        <f>M7</f>
        <v>51</v>
      </c>
      <c r="Y7" s="12">
        <f t="shared" si="0"/>
        <v>0</v>
      </c>
      <c r="Z7" s="12">
        <f>O7</f>
        <v>475</v>
      </c>
      <c r="AA7" s="13">
        <f t="shared" si="1"/>
        <v>0</v>
      </c>
      <c r="AB7" s="2" t="s">
        <v>44</v>
      </c>
      <c r="AC7" s="2" t="s">
        <v>59</v>
      </c>
      <c r="AD7">
        <v>1043</v>
      </c>
      <c r="AG7" t="e">
        <f t="shared" si="2"/>
        <v>#N/A</v>
      </c>
      <c r="AH7" s="14" t="s">
        <v>44</v>
      </c>
      <c r="AI7" s="15">
        <v>2</v>
      </c>
      <c r="AJ7" s="15" t="s">
        <v>44</v>
      </c>
      <c r="AK7" t="s">
        <v>75</v>
      </c>
      <c r="AL7">
        <v>51</v>
      </c>
      <c r="AM7">
        <v>475</v>
      </c>
    </row>
    <row r="8" spans="1:40">
      <c r="A8" s="2" t="s">
        <v>69</v>
      </c>
      <c r="B8" t="e">
        <f>VLOOKUP(BdC!A8,main!A$1:Z$1048378,2,0)</f>
        <v>#N/A</v>
      </c>
      <c r="C8" s="3" t="e">
        <f>VLOOKUP(A8,main!A$1:Z$1048378,4,0)</f>
        <v>#N/A</v>
      </c>
      <c r="D8" t="s">
        <v>70</v>
      </c>
      <c r="E8" t="e">
        <f>VLOOKUP(A8,'PRIX LOT1'!A:I,5,0)</f>
        <v>#N/A</v>
      </c>
      <c r="F8" t="e">
        <f>VLOOKUP(A8,main!A$1:E$1048378,5,0)</f>
        <v>#N/A</v>
      </c>
      <c r="G8" t="s">
        <v>76</v>
      </c>
      <c r="H8" t="s">
        <v>72</v>
      </c>
      <c r="I8" t="s">
        <v>73</v>
      </c>
      <c r="J8" t="s">
        <v>77</v>
      </c>
      <c r="K8" t="e">
        <f>VLOOKUP(A8,main!A$1:Z$1048378,12,0)</f>
        <v>#N/A</v>
      </c>
      <c r="L8" s="8">
        <v>101.44</v>
      </c>
      <c r="M8" s="9">
        <f>AL8</f>
        <v>51</v>
      </c>
      <c r="N8" s="9">
        <v>0</v>
      </c>
      <c r="O8" s="9">
        <v>475</v>
      </c>
      <c r="P8" t="str">
        <f>AK8</f>
        <v>FT_SDSLBis_512K_2p_C1</v>
      </c>
      <c r="Q8" s="10">
        <v>41395</v>
      </c>
      <c r="S8" t="s">
        <v>42</v>
      </c>
      <c r="T8" s="11">
        <v>0.5</v>
      </c>
      <c r="U8" s="11"/>
      <c r="V8" s="11"/>
      <c r="W8" t="str">
        <f>P8</f>
        <v>FT_SDSLBis_512K_2p_C1</v>
      </c>
      <c r="X8" s="12">
        <f>M8</f>
        <v>51</v>
      </c>
      <c r="Y8" s="12">
        <f t="shared" si="0"/>
        <v>0</v>
      </c>
      <c r="Z8" s="12">
        <f>O8</f>
        <v>475</v>
      </c>
      <c r="AA8" s="13">
        <f t="shared" si="1"/>
        <v>0</v>
      </c>
      <c r="AB8" s="2" t="s">
        <v>44</v>
      </c>
      <c r="AC8" s="2" t="s">
        <v>59</v>
      </c>
      <c r="AD8">
        <v>1043</v>
      </c>
      <c r="AG8" t="e">
        <f t="shared" si="2"/>
        <v>#N/A</v>
      </c>
      <c r="AH8" s="14" t="s">
        <v>44</v>
      </c>
      <c r="AI8" s="15">
        <v>2</v>
      </c>
      <c r="AJ8" s="15" t="s">
        <v>44</v>
      </c>
      <c r="AK8" t="s">
        <v>75</v>
      </c>
      <c r="AL8">
        <v>51</v>
      </c>
      <c r="AM8">
        <v>475</v>
      </c>
    </row>
    <row r="9" spans="1:40" s="17" customFormat="1">
      <c r="A9" s="16" t="s">
        <v>78</v>
      </c>
      <c r="B9" s="17" t="e">
        <f>VLOOKUP(BdC!A9,main!A$1:Z$1048378,2,0)</f>
        <v>#N/A</v>
      </c>
      <c r="C9" s="18" t="e">
        <f>VLOOKUP(A9,main!A$1:Z$1048378,4,0)</f>
        <v>#N/A</v>
      </c>
      <c r="D9" s="17" t="s">
        <v>79</v>
      </c>
      <c r="E9" t="e">
        <f>VLOOKUP(A9,'PRIX LOT1'!A:I,5,0)</f>
        <v>#N/A</v>
      </c>
      <c r="F9" s="17" t="e">
        <f>VLOOKUP(A9,main!A$1:E$1048378,5,0)</f>
        <v>#N/A</v>
      </c>
      <c r="G9" s="17" t="s">
        <v>80</v>
      </c>
      <c r="H9" s="17" t="s">
        <v>72</v>
      </c>
      <c r="I9" s="17" t="s">
        <v>73</v>
      </c>
      <c r="J9" s="17" t="s">
        <v>81</v>
      </c>
      <c r="K9" s="17" t="e">
        <f>VLOOKUP(A9,main!A$1:Z$1048378,12,0)</f>
        <v>#N/A</v>
      </c>
      <c r="L9" s="19">
        <v>101.44</v>
      </c>
      <c r="M9" s="20">
        <v>370.75</v>
      </c>
      <c r="N9" s="20">
        <v>0</v>
      </c>
      <c r="O9" s="20">
        <v>0</v>
      </c>
      <c r="P9" s="17" t="s">
        <v>82</v>
      </c>
      <c r="Q9" s="21">
        <v>41426</v>
      </c>
      <c r="S9" s="17" t="s">
        <v>83</v>
      </c>
      <c r="T9" s="22">
        <v>20</v>
      </c>
      <c r="U9" s="22"/>
      <c r="V9" s="22"/>
      <c r="W9" s="19" t="str">
        <f>P9</f>
        <v>SMSN_FO_20M</v>
      </c>
      <c r="X9" s="23">
        <f>M9</f>
        <v>370.75</v>
      </c>
      <c r="Y9" s="23">
        <f t="shared" si="0"/>
        <v>0</v>
      </c>
      <c r="Z9" s="23">
        <f>O9</f>
        <v>0</v>
      </c>
      <c r="AA9" s="24">
        <f t="shared" ref="AA9:AA72" si="3">AD9</f>
        <v>0</v>
      </c>
      <c r="AB9" s="16" t="s">
        <v>43</v>
      </c>
      <c r="AD9" s="17">
        <f t="shared" ref="AD9:AD27" si="4">AN9</f>
        <v>0</v>
      </c>
      <c r="AG9" s="17" t="e">
        <f t="shared" si="2"/>
        <v>#N/A</v>
      </c>
      <c r="AH9" s="25" t="s">
        <v>43</v>
      </c>
      <c r="AI9" s="26"/>
      <c r="AJ9" s="26"/>
    </row>
    <row r="10" spans="1:40">
      <c r="A10" s="2" t="s">
        <v>84</v>
      </c>
      <c r="B10" t="e">
        <f>VLOOKUP(BdC!A10,main!A$1:Z$1048378,2,0)</f>
        <v>#N/A</v>
      </c>
      <c r="C10" s="3" t="e">
        <f>VLOOKUP(A10,main!A$1:Z$1048378,4,0)</f>
        <v>#N/A</v>
      </c>
      <c r="D10" t="s">
        <v>61</v>
      </c>
      <c r="E10" t="e">
        <f>VLOOKUP(A10,'PRIX LOT1'!A:I,5,0)</f>
        <v>#N/A</v>
      </c>
      <c r="F10" t="e">
        <f>VLOOKUP(A10,main!A$1:E$1048378,5,0)</f>
        <v>#N/A</v>
      </c>
      <c r="G10" t="s">
        <v>85</v>
      </c>
      <c r="H10" t="s">
        <v>63</v>
      </c>
      <c r="I10" t="s">
        <v>64</v>
      </c>
      <c r="J10" t="s">
        <v>86</v>
      </c>
      <c r="K10" t="e">
        <f>VLOOKUP(A10,main!A$1:Z$1048378,12,0)</f>
        <v>#N/A</v>
      </c>
      <c r="L10" s="8">
        <v>293.38</v>
      </c>
      <c r="M10" s="9">
        <f>AL10</f>
        <v>77.5</v>
      </c>
      <c r="N10" s="9">
        <v>31.25</v>
      </c>
      <c r="O10" s="9">
        <v>475</v>
      </c>
      <c r="P10" t="str">
        <f>AK10</f>
        <v>FT_SDSLBis_4M_2p_C1</v>
      </c>
      <c r="Q10" s="10">
        <v>41365</v>
      </c>
      <c r="S10" t="s">
        <v>42</v>
      </c>
      <c r="T10" s="11">
        <v>4</v>
      </c>
      <c r="U10" s="11"/>
      <c r="V10" s="11"/>
      <c r="W10" s="2" t="s">
        <v>66</v>
      </c>
      <c r="X10" s="12">
        <v>116</v>
      </c>
      <c r="Y10" s="12">
        <f t="shared" si="0"/>
        <v>31.25</v>
      </c>
      <c r="Z10" s="12">
        <v>563</v>
      </c>
      <c r="AA10" s="13">
        <f t="shared" si="3"/>
        <v>0</v>
      </c>
      <c r="AB10" s="2" t="s">
        <v>43</v>
      </c>
      <c r="AD10">
        <f t="shared" si="4"/>
        <v>0</v>
      </c>
      <c r="AG10" t="e">
        <f t="shared" si="2"/>
        <v>#N/A</v>
      </c>
      <c r="AH10" s="14" t="s">
        <v>44</v>
      </c>
      <c r="AI10" s="15">
        <v>4</v>
      </c>
      <c r="AJ10" s="14" t="s">
        <v>43</v>
      </c>
      <c r="AK10" t="s">
        <v>68</v>
      </c>
      <c r="AL10" s="8">
        <v>77.5</v>
      </c>
      <c r="AM10" s="8">
        <v>475</v>
      </c>
    </row>
    <row r="11" spans="1:40">
      <c r="A11" s="2" t="s">
        <v>87</v>
      </c>
      <c r="B11" t="e">
        <f>VLOOKUP(BdC!A11,main!A$1:Z$1048378,2,0)</f>
        <v>#N/A</v>
      </c>
      <c r="C11" s="3" t="e">
        <f>VLOOKUP(A11,main!A$1:Z$1048378,4,0)</f>
        <v>#N/A</v>
      </c>
      <c r="D11" t="s">
        <v>88</v>
      </c>
      <c r="E11" t="e">
        <f>VLOOKUP(A11,'PRIX LOT1'!A:I,5,0)</f>
        <v>#N/A</v>
      </c>
      <c r="F11" t="e">
        <f>VLOOKUP(A11,main!A$1:E$1048378,5,0)</f>
        <v>#N/A</v>
      </c>
      <c r="G11" t="s">
        <v>89</v>
      </c>
      <c r="H11" t="s">
        <v>38</v>
      </c>
      <c r="I11" t="s">
        <v>90</v>
      </c>
      <c r="J11" t="s">
        <v>91</v>
      </c>
      <c r="K11" t="e">
        <f>VLOOKUP(A11,main!A$1:Z$1048378,12,0)</f>
        <v>#N/A</v>
      </c>
      <c r="L11" s="8">
        <v>94.87</v>
      </c>
      <c r="M11" s="9">
        <f>AL11</f>
        <v>56.13</v>
      </c>
      <c r="N11" s="9">
        <v>0</v>
      </c>
      <c r="O11" s="9">
        <v>475</v>
      </c>
      <c r="P11" t="str">
        <f>AK11</f>
        <v>FT_SDSLBis_1M_2p_C1</v>
      </c>
      <c r="Q11" s="10">
        <v>41365</v>
      </c>
      <c r="S11" t="s">
        <v>42</v>
      </c>
      <c r="T11" s="11">
        <v>1</v>
      </c>
      <c r="U11" s="11"/>
      <c r="V11" s="11"/>
      <c r="W11" t="str">
        <f>P11</f>
        <v>FT_SDSLBis_1M_2p_C1</v>
      </c>
      <c r="X11" s="12">
        <f>M11</f>
        <v>56.13</v>
      </c>
      <c r="Y11" s="12">
        <f t="shared" si="0"/>
        <v>0</v>
      </c>
      <c r="Z11" s="12">
        <f>O11</f>
        <v>475</v>
      </c>
      <c r="AA11" s="13">
        <f t="shared" si="3"/>
        <v>0</v>
      </c>
      <c r="AB11" s="2" t="s">
        <v>43</v>
      </c>
      <c r="AD11">
        <f t="shared" si="4"/>
        <v>0</v>
      </c>
      <c r="AG11" t="e">
        <f t="shared" si="2"/>
        <v>#N/A</v>
      </c>
      <c r="AH11" s="14" t="s">
        <v>44</v>
      </c>
      <c r="AI11" s="15">
        <v>2</v>
      </c>
      <c r="AJ11" s="14" t="s">
        <v>43</v>
      </c>
      <c r="AK11" t="s">
        <v>92</v>
      </c>
      <c r="AL11">
        <v>56.13</v>
      </c>
      <c r="AM11">
        <v>475</v>
      </c>
    </row>
    <row r="12" spans="1:40">
      <c r="A12" s="2" t="s">
        <v>93</v>
      </c>
      <c r="B12" t="e">
        <f>VLOOKUP(BdC!A12,main!A$1:Z$1048378,2,0)</f>
        <v>#N/A</v>
      </c>
      <c r="C12" s="3" t="e">
        <f>VLOOKUP(A12,main!A$1:Z$1048378,4,0)</f>
        <v>#N/A</v>
      </c>
      <c r="D12" t="s">
        <v>94</v>
      </c>
      <c r="E12" t="e">
        <f>VLOOKUP(A12,'PRIX LOT1'!A:I,5,0)</f>
        <v>#N/A</v>
      </c>
      <c r="F12" t="e">
        <f>VLOOKUP(A12,main!A$1:E$1048378,5,0)</f>
        <v>#N/A</v>
      </c>
      <c r="G12" t="s">
        <v>95</v>
      </c>
      <c r="H12" t="s">
        <v>38</v>
      </c>
      <c r="I12" t="s">
        <v>90</v>
      </c>
      <c r="J12" t="s">
        <v>96</v>
      </c>
      <c r="K12" t="e">
        <f>VLOOKUP(A12,main!A$1:Z$1048378,12,0)</f>
        <v>#N/A</v>
      </c>
      <c r="L12" s="8">
        <v>94.87</v>
      </c>
      <c r="M12" s="9">
        <v>51.75</v>
      </c>
      <c r="N12" s="9">
        <v>0</v>
      </c>
      <c r="O12" s="9">
        <v>263.75</v>
      </c>
      <c r="P12" t="s">
        <v>97</v>
      </c>
      <c r="Q12" s="10">
        <v>41365</v>
      </c>
      <c r="S12" t="s">
        <v>83</v>
      </c>
      <c r="T12" s="11">
        <v>20</v>
      </c>
      <c r="U12" s="11"/>
      <c r="V12" s="11"/>
      <c r="W12" t="str">
        <f>P12</f>
        <v>SMSN_ADSLMax</v>
      </c>
      <c r="X12" s="12">
        <f>M12</f>
        <v>51.75</v>
      </c>
      <c r="Y12" s="12">
        <f t="shared" si="0"/>
        <v>0</v>
      </c>
      <c r="Z12" s="12">
        <f>O12</f>
        <v>263.75</v>
      </c>
      <c r="AA12" s="13">
        <f t="shared" si="3"/>
        <v>0</v>
      </c>
      <c r="AB12" s="2" t="s">
        <v>43</v>
      </c>
      <c r="AD12">
        <f t="shared" si="4"/>
        <v>0</v>
      </c>
    </row>
    <row r="13" spans="1:40">
      <c r="A13" s="2" t="s">
        <v>98</v>
      </c>
      <c r="B13" t="e">
        <f>VLOOKUP(BdC!A13,main!A$1:Z$1048378,2,0)</f>
        <v>#N/A</v>
      </c>
      <c r="C13" s="3" t="e">
        <f>VLOOKUP(A13,main!A$1:Z$1048378,4,0)</f>
        <v>#N/A</v>
      </c>
      <c r="D13" t="s">
        <v>61</v>
      </c>
      <c r="E13" t="e">
        <f>VLOOKUP(A13,'PRIX LOT1'!A:I,5,0)</f>
        <v>#N/A</v>
      </c>
      <c r="F13" t="e">
        <f>VLOOKUP(A13,main!A$1:E$1048378,5,0)</f>
        <v>#N/A</v>
      </c>
      <c r="G13" t="s">
        <v>99</v>
      </c>
      <c r="H13" t="s">
        <v>38</v>
      </c>
      <c r="I13" t="s">
        <v>90</v>
      </c>
      <c r="J13" t="s">
        <v>100</v>
      </c>
      <c r="K13" t="e">
        <f>VLOOKUP(A13,main!A$1:Z$1048378,12,0)</f>
        <v>#N/A</v>
      </c>
      <c r="L13" s="8">
        <v>94.87</v>
      </c>
      <c r="M13" s="9">
        <f>AL13</f>
        <v>42.63</v>
      </c>
      <c r="N13" s="9">
        <v>0</v>
      </c>
      <c r="O13" s="9">
        <v>475</v>
      </c>
      <c r="P13" t="str">
        <f>AK13</f>
        <v>FT_SDSLBis_1M_1p_C1</v>
      </c>
      <c r="Q13" s="10">
        <v>41334</v>
      </c>
      <c r="S13" t="s">
        <v>42</v>
      </c>
      <c r="T13" s="11">
        <v>1</v>
      </c>
      <c r="U13" s="11"/>
      <c r="V13" s="11"/>
      <c r="W13" t="str">
        <f>P13</f>
        <v>FT_SDSLBis_1M_1p_C1</v>
      </c>
      <c r="X13" s="12">
        <f>M13</f>
        <v>42.63</v>
      </c>
      <c r="Y13" s="12">
        <f t="shared" si="0"/>
        <v>0</v>
      </c>
      <c r="Z13" s="12">
        <f>O13</f>
        <v>475</v>
      </c>
      <c r="AA13" s="13">
        <f t="shared" si="3"/>
        <v>0</v>
      </c>
      <c r="AB13" s="2" t="s">
        <v>43</v>
      </c>
      <c r="AD13">
        <f t="shared" si="4"/>
        <v>0</v>
      </c>
      <c r="AG13" t="e">
        <f t="shared" ref="AG13:AG24" si="5">VLOOKUP(A13,,5,0)</f>
        <v>#N/A</v>
      </c>
      <c r="AH13" s="14" t="s">
        <v>44</v>
      </c>
      <c r="AI13" s="15">
        <v>1</v>
      </c>
      <c r="AJ13" s="14" t="s">
        <v>43</v>
      </c>
      <c r="AK13" t="s">
        <v>101</v>
      </c>
      <c r="AL13">
        <v>42.63</v>
      </c>
      <c r="AM13">
        <v>375</v>
      </c>
    </row>
    <row r="14" spans="1:40">
      <c r="A14" s="2" t="s">
        <v>102</v>
      </c>
      <c r="B14" t="e">
        <f>VLOOKUP(BdC!A14,main!A$1:Z$1048378,2,0)</f>
        <v>#N/A</v>
      </c>
      <c r="C14" s="3" t="e">
        <f>VLOOKUP(A14,main!A$1:Z$1048378,4,0)</f>
        <v>#N/A</v>
      </c>
      <c r="D14" t="s">
        <v>103</v>
      </c>
      <c r="E14" t="e">
        <f>VLOOKUP(A14,'PRIX LOT1'!A:I,5,0)</f>
        <v>#N/A</v>
      </c>
      <c r="F14" t="e">
        <f>VLOOKUP(A14,main!A$1:E$1048378,5,0)</f>
        <v>#N/A</v>
      </c>
      <c r="G14" t="s">
        <v>104</v>
      </c>
      <c r="H14" t="s">
        <v>38</v>
      </c>
      <c r="I14" t="s">
        <v>90</v>
      </c>
      <c r="J14" t="s">
        <v>105</v>
      </c>
      <c r="K14" t="e">
        <f>VLOOKUP(A14,main!A$1:Z$1048378,12,0)</f>
        <v>#N/A</v>
      </c>
      <c r="L14" s="8">
        <v>94.87</v>
      </c>
      <c r="M14" s="9">
        <f>AL14</f>
        <v>42.63</v>
      </c>
      <c r="N14" s="9">
        <v>0</v>
      </c>
      <c r="O14" s="9">
        <v>475</v>
      </c>
      <c r="P14" t="str">
        <f>AK14</f>
        <v>FT_SDSLBis_1M_1p_C1</v>
      </c>
      <c r="Q14" s="10">
        <v>41334</v>
      </c>
      <c r="S14" t="s">
        <v>42</v>
      </c>
      <c r="T14" s="11">
        <v>1</v>
      </c>
      <c r="U14" s="11"/>
      <c r="V14" s="11"/>
      <c r="W14" t="s">
        <v>106</v>
      </c>
      <c r="X14" s="12">
        <v>475</v>
      </c>
      <c r="Y14" s="12">
        <f t="shared" si="0"/>
        <v>0</v>
      </c>
      <c r="Z14" s="12">
        <v>54.38</v>
      </c>
      <c r="AA14" s="13">
        <f t="shared" si="3"/>
        <v>0</v>
      </c>
      <c r="AB14" s="2" t="s">
        <v>43</v>
      </c>
      <c r="AD14">
        <f t="shared" si="4"/>
        <v>0</v>
      </c>
      <c r="AG14" t="e">
        <f t="shared" si="5"/>
        <v>#N/A</v>
      </c>
      <c r="AH14" s="14" t="s">
        <v>44</v>
      </c>
      <c r="AI14" s="15">
        <v>1</v>
      </c>
      <c r="AJ14" s="14" t="s">
        <v>43</v>
      </c>
      <c r="AK14" t="s">
        <v>101</v>
      </c>
      <c r="AL14">
        <v>42.63</v>
      </c>
      <c r="AM14">
        <v>375</v>
      </c>
    </row>
    <row r="15" spans="1:40">
      <c r="A15" s="2" t="s">
        <v>107</v>
      </c>
      <c r="B15" t="e">
        <f>VLOOKUP(BdC!A15,main!A$1:Z$1048378,2,0)</f>
        <v>#N/A</v>
      </c>
      <c r="C15" s="3" t="e">
        <f>VLOOKUP(A15,main!A$1:Z$1048378,4,0)</f>
        <v>#N/A</v>
      </c>
      <c r="D15" t="s">
        <v>61</v>
      </c>
      <c r="E15" t="e">
        <f>VLOOKUP(A15,'PRIX LOT1'!A:I,5,0)</f>
        <v>#N/A</v>
      </c>
      <c r="F15" t="e">
        <f>VLOOKUP(A15,main!A$1:E$1048378,5,0)</f>
        <v>#N/A</v>
      </c>
      <c r="G15" t="s">
        <v>108</v>
      </c>
      <c r="H15" t="s">
        <v>38</v>
      </c>
      <c r="I15" t="s">
        <v>90</v>
      </c>
      <c r="J15" t="s">
        <v>109</v>
      </c>
      <c r="K15" t="e">
        <f>VLOOKUP(A15,main!A$1:Z$1048378,12,0)</f>
        <v>#N/A</v>
      </c>
      <c r="L15" s="8">
        <v>94.87</v>
      </c>
      <c r="M15" s="9">
        <v>54.38</v>
      </c>
      <c r="N15" s="9">
        <v>0</v>
      </c>
      <c r="O15" s="9">
        <v>475</v>
      </c>
      <c r="P15" t="s">
        <v>106</v>
      </c>
      <c r="Q15" s="10">
        <v>41334</v>
      </c>
      <c r="S15" t="s">
        <v>42</v>
      </c>
      <c r="T15" s="11">
        <v>1</v>
      </c>
      <c r="U15" s="11"/>
      <c r="V15" s="11"/>
      <c r="W15" t="str">
        <f t="shared" ref="W15:W27" si="6">P15</f>
        <v>FT_SDSL_1M_2p_C1</v>
      </c>
      <c r="X15" s="12">
        <f t="shared" ref="X15:X27" si="7">M15</f>
        <v>54.38</v>
      </c>
      <c r="Y15" s="12">
        <f t="shared" si="0"/>
        <v>0</v>
      </c>
      <c r="Z15" s="12">
        <f t="shared" ref="Z15:Z27" si="8">O15</f>
        <v>475</v>
      </c>
      <c r="AA15" s="13">
        <f t="shared" si="3"/>
        <v>0</v>
      </c>
      <c r="AB15" s="2" t="s">
        <v>43</v>
      </c>
      <c r="AD15">
        <f t="shared" si="4"/>
        <v>0</v>
      </c>
      <c r="AG15" t="e">
        <f t="shared" si="5"/>
        <v>#N/A</v>
      </c>
      <c r="AH15" s="14" t="s">
        <v>43</v>
      </c>
      <c r="AI15" s="15"/>
      <c r="AJ15" s="15"/>
    </row>
    <row r="16" spans="1:40">
      <c r="A16" s="2" t="s">
        <v>110</v>
      </c>
      <c r="B16" t="e">
        <f>VLOOKUP(BdC!A16,main!A$1:Z$1048378,2,0)</f>
        <v>#N/A</v>
      </c>
      <c r="C16" s="3" t="e">
        <f>VLOOKUP(A16,main!A$1:Z$1048378,4,0)</f>
        <v>#N/A</v>
      </c>
      <c r="D16" t="s">
        <v>111</v>
      </c>
      <c r="E16" t="e">
        <f>VLOOKUP(A16,'PRIX LOT1'!A:I,5,0)</f>
        <v>#N/A</v>
      </c>
      <c r="F16" t="e">
        <f>VLOOKUP(A16,main!A$1:E$1048378,5,0)</f>
        <v>#N/A</v>
      </c>
      <c r="G16" t="s">
        <v>112</v>
      </c>
      <c r="H16" t="s">
        <v>38</v>
      </c>
      <c r="I16" t="s">
        <v>90</v>
      </c>
      <c r="J16" t="s">
        <v>113</v>
      </c>
      <c r="K16" t="e">
        <f>VLOOKUP(A16,main!A$1:Z$1048378,12,0)</f>
        <v>#N/A</v>
      </c>
      <c r="L16" s="8">
        <v>94.87</v>
      </c>
      <c r="M16" s="9">
        <v>54.38</v>
      </c>
      <c r="N16" s="9">
        <v>0</v>
      </c>
      <c r="O16" s="9">
        <v>475</v>
      </c>
      <c r="P16" t="s">
        <v>106</v>
      </c>
      <c r="Q16" s="10">
        <v>41334</v>
      </c>
      <c r="S16" t="s">
        <v>42</v>
      </c>
      <c r="T16" s="11">
        <v>1</v>
      </c>
      <c r="U16" s="11"/>
      <c r="V16" s="11"/>
      <c r="W16" t="str">
        <f t="shared" si="6"/>
        <v>FT_SDSL_1M_2p_C1</v>
      </c>
      <c r="X16" s="12">
        <f t="shared" si="7"/>
        <v>54.38</v>
      </c>
      <c r="Y16" s="12">
        <f t="shared" si="0"/>
        <v>0</v>
      </c>
      <c r="Z16" s="12">
        <f t="shared" si="8"/>
        <v>475</v>
      </c>
      <c r="AA16" s="13">
        <f t="shared" si="3"/>
        <v>0</v>
      </c>
      <c r="AB16" s="2" t="s">
        <v>43</v>
      </c>
      <c r="AD16">
        <f t="shared" si="4"/>
        <v>0</v>
      </c>
      <c r="AG16" t="e">
        <f t="shared" si="5"/>
        <v>#N/A</v>
      </c>
      <c r="AH16" s="14" t="s">
        <v>43</v>
      </c>
      <c r="AI16" s="15"/>
      <c r="AJ16" s="15"/>
    </row>
    <row r="17" spans="1:39">
      <c r="A17" s="2" t="s">
        <v>114</v>
      </c>
      <c r="B17" t="e">
        <f>VLOOKUP(BdC!A17,main!A$1:Z$1048378,2,0)</f>
        <v>#N/A</v>
      </c>
      <c r="C17" s="3" t="e">
        <f>VLOOKUP(A17,main!A$1:Z$1048378,4,0)</f>
        <v>#N/A</v>
      </c>
      <c r="D17" t="s">
        <v>115</v>
      </c>
      <c r="E17" t="e">
        <f>VLOOKUP(A17,'PRIX LOT1'!A:I,5,0)</f>
        <v>#N/A</v>
      </c>
      <c r="F17" t="e">
        <f>VLOOKUP(A17,main!A$1:E$1048378,5,0)</f>
        <v>#N/A</v>
      </c>
      <c r="G17" t="s">
        <v>116</v>
      </c>
      <c r="H17" t="s">
        <v>38</v>
      </c>
      <c r="I17" t="s">
        <v>90</v>
      </c>
      <c r="J17" t="s">
        <v>117</v>
      </c>
      <c r="K17" t="e">
        <f>VLOOKUP(A17,main!A$1:Z$1048378,12,0)</f>
        <v>#N/A</v>
      </c>
      <c r="L17" s="8">
        <v>94.87</v>
      </c>
      <c r="M17" s="9">
        <v>54.38</v>
      </c>
      <c r="N17" s="9">
        <v>0</v>
      </c>
      <c r="O17" s="9">
        <v>475</v>
      </c>
      <c r="P17" t="s">
        <v>106</v>
      </c>
      <c r="Q17" s="10">
        <v>41334</v>
      </c>
      <c r="S17" t="s">
        <v>42</v>
      </c>
      <c r="T17" s="11">
        <v>1</v>
      </c>
      <c r="U17" s="11"/>
      <c r="V17" s="11"/>
      <c r="W17" t="str">
        <f t="shared" si="6"/>
        <v>FT_SDSL_1M_2p_C1</v>
      </c>
      <c r="X17" s="12">
        <f t="shared" si="7"/>
        <v>54.38</v>
      </c>
      <c r="Y17" s="12">
        <f t="shared" si="0"/>
        <v>0</v>
      </c>
      <c r="Z17" s="12">
        <f t="shared" si="8"/>
        <v>475</v>
      </c>
      <c r="AA17" s="13">
        <f t="shared" si="3"/>
        <v>0</v>
      </c>
      <c r="AB17" s="2" t="s">
        <v>43</v>
      </c>
      <c r="AD17">
        <f t="shared" si="4"/>
        <v>0</v>
      </c>
      <c r="AG17" t="e">
        <f t="shared" si="5"/>
        <v>#N/A</v>
      </c>
      <c r="AH17" s="14" t="s">
        <v>43</v>
      </c>
      <c r="AI17" s="15"/>
      <c r="AJ17" s="15"/>
    </row>
    <row r="18" spans="1:39">
      <c r="A18" s="2" t="s">
        <v>118</v>
      </c>
      <c r="B18" t="e">
        <f>VLOOKUP(BdC!A18,main!A$1:Z$1048378,2,0)</f>
        <v>#N/A</v>
      </c>
      <c r="C18" s="3" t="e">
        <f>VLOOKUP(A18,main!A$1:Z$1048378,4,0)</f>
        <v>#N/A</v>
      </c>
      <c r="D18" t="s">
        <v>119</v>
      </c>
      <c r="E18" t="e">
        <f>VLOOKUP(A18,'PRIX LOT1'!A:I,5,0)</f>
        <v>#N/A</v>
      </c>
      <c r="F18" t="e">
        <f>VLOOKUP(A18,main!A$1:E$1048378,5,0)</f>
        <v>#N/A</v>
      </c>
      <c r="G18" t="s">
        <v>120</v>
      </c>
      <c r="H18" t="s">
        <v>38</v>
      </c>
      <c r="I18" t="s">
        <v>90</v>
      </c>
      <c r="J18" t="s">
        <v>121</v>
      </c>
      <c r="K18" t="e">
        <f>VLOOKUP(A18,main!A$1:Z$1048378,12,0)</f>
        <v>#N/A</v>
      </c>
      <c r="L18" s="8">
        <v>94.87</v>
      </c>
      <c r="M18" s="9">
        <v>54.38</v>
      </c>
      <c r="N18" s="9">
        <v>0</v>
      </c>
      <c r="O18" s="9">
        <v>475</v>
      </c>
      <c r="P18" t="s">
        <v>106</v>
      </c>
      <c r="Q18" s="10">
        <v>41334</v>
      </c>
      <c r="S18" t="s">
        <v>42</v>
      </c>
      <c r="T18" s="11">
        <v>1</v>
      </c>
      <c r="U18" s="11"/>
      <c r="V18" s="11"/>
      <c r="W18" t="str">
        <f t="shared" si="6"/>
        <v>FT_SDSL_1M_2p_C1</v>
      </c>
      <c r="X18" s="12">
        <f t="shared" si="7"/>
        <v>54.38</v>
      </c>
      <c r="Y18" s="12">
        <f t="shared" si="0"/>
        <v>0</v>
      </c>
      <c r="Z18" s="12">
        <f t="shared" si="8"/>
        <v>475</v>
      </c>
      <c r="AA18" s="13">
        <f t="shared" si="3"/>
        <v>0</v>
      </c>
      <c r="AB18" s="2" t="s">
        <v>43</v>
      </c>
      <c r="AD18">
        <f t="shared" si="4"/>
        <v>0</v>
      </c>
      <c r="AG18" t="e">
        <f t="shared" si="5"/>
        <v>#N/A</v>
      </c>
      <c r="AH18" s="14" t="s">
        <v>43</v>
      </c>
      <c r="AI18" s="15"/>
      <c r="AJ18" s="15"/>
    </row>
    <row r="19" spans="1:39">
      <c r="A19" t="s">
        <v>122</v>
      </c>
      <c r="B19" t="e">
        <f>VLOOKUP(BdC!A19,main!A$1:Z$1048378,2,0)</f>
        <v>#N/A</v>
      </c>
      <c r="C19" s="3" t="e">
        <f>VLOOKUP(A19,main!A$1:Z$1048378,4,0)</f>
        <v>#N/A</v>
      </c>
      <c r="D19" t="s">
        <v>61</v>
      </c>
      <c r="E19" t="e">
        <f>VLOOKUP(A19,'PRIX LOT1'!A:I,5,0)</f>
        <v>#N/A</v>
      </c>
      <c r="F19" t="e">
        <f>VLOOKUP(A19,main!A$1:E$1048378,5,0)</f>
        <v>#N/A</v>
      </c>
      <c r="G19" t="s">
        <v>123</v>
      </c>
      <c r="H19" t="s">
        <v>38</v>
      </c>
      <c r="I19" t="s">
        <v>90</v>
      </c>
      <c r="J19" t="s">
        <v>124</v>
      </c>
      <c r="K19" t="e">
        <f>VLOOKUP(A19,main!A$1:Z$1048378,12,0)</f>
        <v>#N/A</v>
      </c>
      <c r="L19" s="8">
        <v>94.87</v>
      </c>
      <c r="M19" s="9">
        <v>54.38</v>
      </c>
      <c r="N19" s="9">
        <v>0</v>
      </c>
      <c r="O19" s="9">
        <v>475</v>
      </c>
      <c r="P19" t="s">
        <v>106</v>
      </c>
      <c r="Q19" s="10">
        <v>41334</v>
      </c>
      <c r="S19" t="s">
        <v>42</v>
      </c>
      <c r="T19" s="11">
        <v>1</v>
      </c>
      <c r="U19" s="11"/>
      <c r="V19" s="11"/>
      <c r="W19" t="str">
        <f t="shared" si="6"/>
        <v>FT_SDSL_1M_2p_C1</v>
      </c>
      <c r="X19" s="12">
        <f t="shared" si="7"/>
        <v>54.38</v>
      </c>
      <c r="Y19" s="12">
        <f t="shared" si="0"/>
        <v>0</v>
      </c>
      <c r="Z19" s="12">
        <f t="shared" si="8"/>
        <v>475</v>
      </c>
      <c r="AA19" s="13">
        <f t="shared" si="3"/>
        <v>0</v>
      </c>
      <c r="AB19" s="2" t="s">
        <v>43</v>
      </c>
      <c r="AD19">
        <f t="shared" si="4"/>
        <v>0</v>
      </c>
      <c r="AG19" t="e">
        <f t="shared" si="5"/>
        <v>#N/A</v>
      </c>
      <c r="AH19" s="14" t="s">
        <v>43</v>
      </c>
      <c r="AI19" s="15"/>
      <c r="AJ19" s="15"/>
    </row>
    <row r="20" spans="1:39">
      <c r="A20" s="2" t="s">
        <v>125</v>
      </c>
      <c r="B20" t="e">
        <f>VLOOKUP(BdC!A20,main!A$1:Z$1048378,2,0)</f>
        <v>#N/A</v>
      </c>
      <c r="C20" s="3" t="e">
        <f>VLOOKUP(A20,main!A$1:Z$1048378,4,0)</f>
        <v>#N/A</v>
      </c>
      <c r="D20" t="s">
        <v>119</v>
      </c>
      <c r="E20" t="e">
        <f>VLOOKUP(A20,'PRIX LOT1'!A:I,5,0)</f>
        <v>#N/A</v>
      </c>
      <c r="F20" t="e">
        <f>VLOOKUP(A20,main!A$1:E$1048378,5,0)</f>
        <v>#N/A</v>
      </c>
      <c r="G20" t="s">
        <v>126</v>
      </c>
      <c r="H20" t="s">
        <v>38</v>
      </c>
      <c r="I20" t="s">
        <v>90</v>
      </c>
      <c r="J20" t="s">
        <v>127</v>
      </c>
      <c r="K20" t="e">
        <f>VLOOKUP(A20,main!A$1:Z$1048378,12,0)</f>
        <v>#N/A</v>
      </c>
      <c r="L20" s="8">
        <v>94.87</v>
      </c>
      <c r="M20" s="9">
        <v>54.38</v>
      </c>
      <c r="N20" s="9">
        <v>0</v>
      </c>
      <c r="O20" s="9">
        <v>475</v>
      </c>
      <c r="P20" t="s">
        <v>106</v>
      </c>
      <c r="Q20" s="10">
        <v>41334</v>
      </c>
      <c r="S20" t="s">
        <v>42</v>
      </c>
      <c r="T20" s="11">
        <v>1</v>
      </c>
      <c r="U20" s="11"/>
      <c r="V20" s="11"/>
      <c r="W20" t="str">
        <f t="shared" si="6"/>
        <v>FT_SDSL_1M_2p_C1</v>
      </c>
      <c r="X20" s="12">
        <f t="shared" si="7"/>
        <v>54.38</v>
      </c>
      <c r="Y20" s="12">
        <f t="shared" si="0"/>
        <v>0</v>
      </c>
      <c r="Z20" s="12">
        <f t="shared" si="8"/>
        <v>475</v>
      </c>
      <c r="AA20" s="13">
        <f t="shared" si="3"/>
        <v>0</v>
      </c>
      <c r="AB20" s="2" t="s">
        <v>43</v>
      </c>
      <c r="AD20">
        <f t="shared" si="4"/>
        <v>0</v>
      </c>
      <c r="AG20" t="e">
        <f t="shared" si="5"/>
        <v>#N/A</v>
      </c>
      <c r="AH20" s="14" t="s">
        <v>43</v>
      </c>
      <c r="AI20" s="15"/>
      <c r="AJ20" s="15"/>
    </row>
    <row r="21" spans="1:39">
      <c r="A21" s="2" t="s">
        <v>128</v>
      </c>
      <c r="B21" t="e">
        <f>VLOOKUP(BdC!A21,main!A$1:Z$1048378,2,0)</f>
        <v>#N/A</v>
      </c>
      <c r="C21" s="3" t="e">
        <f>VLOOKUP(A21,main!A$1:Z$1048378,4,0)</f>
        <v>#N/A</v>
      </c>
      <c r="D21" t="s">
        <v>129</v>
      </c>
      <c r="E21" t="e">
        <f>VLOOKUP(A21,'PRIX LOT1'!A:I,5,0)</f>
        <v>#N/A</v>
      </c>
      <c r="F21" t="e">
        <f>VLOOKUP(A21,main!A$1:E$1048378,5,0)</f>
        <v>#N/A</v>
      </c>
      <c r="G21" t="s">
        <v>130</v>
      </c>
      <c r="H21" t="s">
        <v>38</v>
      </c>
      <c r="I21" t="s">
        <v>90</v>
      </c>
      <c r="J21" t="s">
        <v>131</v>
      </c>
      <c r="K21" t="e">
        <f>VLOOKUP(A21,main!A$1:Z$1048378,12,0)</f>
        <v>#N/A</v>
      </c>
      <c r="L21" s="8">
        <v>94.87</v>
      </c>
      <c r="M21" s="9">
        <f>AL21</f>
        <v>42.63</v>
      </c>
      <c r="N21" s="9">
        <v>0</v>
      </c>
      <c r="O21" s="9">
        <v>475</v>
      </c>
      <c r="P21" t="str">
        <f>AK21</f>
        <v>FT_SDSLBis_1M_1p_C1</v>
      </c>
      <c r="Q21" s="10">
        <v>41334</v>
      </c>
      <c r="S21" t="s">
        <v>42</v>
      </c>
      <c r="T21" s="11">
        <v>1</v>
      </c>
      <c r="U21" s="11"/>
      <c r="V21" s="11"/>
      <c r="W21" t="str">
        <f t="shared" si="6"/>
        <v>FT_SDSLBis_1M_1p_C1</v>
      </c>
      <c r="X21" s="12">
        <f t="shared" si="7"/>
        <v>42.63</v>
      </c>
      <c r="Y21" s="12">
        <f t="shared" si="0"/>
        <v>0</v>
      </c>
      <c r="Z21" s="12">
        <f t="shared" si="8"/>
        <v>475</v>
      </c>
      <c r="AA21" s="13">
        <f t="shared" si="3"/>
        <v>0</v>
      </c>
      <c r="AB21" s="2" t="s">
        <v>43</v>
      </c>
      <c r="AD21">
        <f t="shared" si="4"/>
        <v>0</v>
      </c>
      <c r="AG21" t="e">
        <f t="shared" si="5"/>
        <v>#N/A</v>
      </c>
      <c r="AH21" s="14" t="s">
        <v>44</v>
      </c>
      <c r="AI21" s="15">
        <v>1</v>
      </c>
      <c r="AJ21" s="14" t="s">
        <v>43</v>
      </c>
      <c r="AK21" t="s">
        <v>101</v>
      </c>
      <c r="AL21">
        <v>42.63</v>
      </c>
      <c r="AM21">
        <v>375</v>
      </c>
    </row>
    <row r="22" spans="1:39">
      <c r="A22" s="2" t="s">
        <v>132</v>
      </c>
      <c r="B22" t="e">
        <f>VLOOKUP(BdC!A22,main!A$1:Z$1048378,2,0)</f>
        <v>#N/A</v>
      </c>
      <c r="C22" s="3" t="e">
        <f>VLOOKUP(A22,main!A$1:Z$1048378,4,0)</f>
        <v>#N/A</v>
      </c>
      <c r="D22" t="s">
        <v>133</v>
      </c>
      <c r="E22" t="e">
        <f>VLOOKUP(A22,'PRIX LOT1'!A:I,5,0)</f>
        <v>#N/A</v>
      </c>
      <c r="F22" t="e">
        <f>VLOOKUP(A22,main!A$1:E$1048378,5,0)</f>
        <v>#N/A</v>
      </c>
      <c r="G22" t="s">
        <v>134</v>
      </c>
      <c r="H22" t="s">
        <v>38</v>
      </c>
      <c r="I22" t="s">
        <v>90</v>
      </c>
      <c r="J22" t="s">
        <v>135</v>
      </c>
      <c r="K22" t="e">
        <f>VLOOKUP(A22,main!A$1:Z$1048378,12,0)</f>
        <v>#N/A</v>
      </c>
      <c r="L22" s="8">
        <v>94.87</v>
      </c>
      <c r="M22" s="9">
        <f>AL22</f>
        <v>42.63</v>
      </c>
      <c r="N22" s="9">
        <v>0</v>
      </c>
      <c r="O22" s="9">
        <v>475</v>
      </c>
      <c r="P22" t="str">
        <f>AK22</f>
        <v>FT_SDSLBis_1M_1p_C1</v>
      </c>
      <c r="Q22" s="10">
        <v>41334</v>
      </c>
      <c r="S22" t="s">
        <v>42</v>
      </c>
      <c r="T22" s="11">
        <v>1</v>
      </c>
      <c r="U22" s="11"/>
      <c r="V22" s="11"/>
      <c r="W22" t="str">
        <f t="shared" si="6"/>
        <v>FT_SDSLBis_1M_1p_C1</v>
      </c>
      <c r="X22" s="12">
        <f t="shared" si="7"/>
        <v>42.63</v>
      </c>
      <c r="Y22" s="12">
        <f t="shared" si="0"/>
        <v>0</v>
      </c>
      <c r="Z22" s="12">
        <f t="shared" si="8"/>
        <v>475</v>
      </c>
      <c r="AA22" s="13">
        <f t="shared" si="3"/>
        <v>0</v>
      </c>
      <c r="AB22" s="2" t="s">
        <v>43</v>
      </c>
      <c r="AD22">
        <f t="shared" si="4"/>
        <v>0</v>
      </c>
      <c r="AG22" t="e">
        <f t="shared" si="5"/>
        <v>#N/A</v>
      </c>
      <c r="AH22" s="14" t="s">
        <v>44</v>
      </c>
      <c r="AI22" s="15">
        <v>1</v>
      </c>
      <c r="AJ22" s="14" t="s">
        <v>43</v>
      </c>
      <c r="AK22" t="s">
        <v>101</v>
      </c>
      <c r="AL22">
        <v>42.63</v>
      </c>
      <c r="AM22">
        <v>375</v>
      </c>
    </row>
    <row r="23" spans="1:39">
      <c r="A23" s="2" t="s">
        <v>136</v>
      </c>
      <c r="B23" t="e">
        <f>VLOOKUP(BdC!A23,main!A$1:Z$1048378,2,0)</f>
        <v>#N/A</v>
      </c>
      <c r="C23" s="3" t="e">
        <f>VLOOKUP(A23,main!A$1:Z$1048378,4,0)</f>
        <v>#N/A</v>
      </c>
      <c r="D23" t="s">
        <v>137</v>
      </c>
      <c r="E23" t="e">
        <f>VLOOKUP(A23,'PRIX LOT1'!A:I,5,0)</f>
        <v>#N/A</v>
      </c>
      <c r="F23" t="e">
        <f>VLOOKUP(A23,main!A$1:E$1048378,5,0)</f>
        <v>#N/A</v>
      </c>
      <c r="G23" t="s">
        <v>138</v>
      </c>
      <c r="H23" t="s">
        <v>38</v>
      </c>
      <c r="I23" t="s">
        <v>90</v>
      </c>
      <c r="J23" t="s">
        <v>139</v>
      </c>
      <c r="K23" t="e">
        <f>VLOOKUP(A23,main!A$1:Z$1048378,12,0)</f>
        <v>#N/A</v>
      </c>
      <c r="L23" s="8">
        <v>94.87</v>
      </c>
      <c r="M23" s="9">
        <v>54.38</v>
      </c>
      <c r="N23" s="9">
        <v>0</v>
      </c>
      <c r="O23" s="9">
        <v>475</v>
      </c>
      <c r="P23" t="s">
        <v>106</v>
      </c>
      <c r="Q23" s="10">
        <v>41334</v>
      </c>
      <c r="S23" t="s">
        <v>42</v>
      </c>
      <c r="T23" s="11">
        <v>1</v>
      </c>
      <c r="U23" s="11"/>
      <c r="V23" s="11"/>
      <c r="W23" t="str">
        <f t="shared" si="6"/>
        <v>FT_SDSL_1M_2p_C1</v>
      </c>
      <c r="X23" s="12">
        <f t="shared" si="7"/>
        <v>54.38</v>
      </c>
      <c r="Y23" s="12">
        <f t="shared" si="0"/>
        <v>0</v>
      </c>
      <c r="Z23" s="12">
        <f t="shared" si="8"/>
        <v>475</v>
      </c>
      <c r="AA23" s="13">
        <f t="shared" si="3"/>
        <v>0</v>
      </c>
      <c r="AB23" s="2" t="s">
        <v>43</v>
      </c>
      <c r="AD23">
        <f t="shared" si="4"/>
        <v>0</v>
      </c>
      <c r="AG23" t="e">
        <f t="shared" si="5"/>
        <v>#N/A</v>
      </c>
      <c r="AH23" s="14" t="s">
        <v>43</v>
      </c>
      <c r="AI23" s="15"/>
      <c r="AJ23" s="15"/>
    </row>
    <row r="24" spans="1:39">
      <c r="A24" s="2" t="s">
        <v>140</v>
      </c>
      <c r="B24" t="e">
        <f>VLOOKUP(BdC!A24,main!A$1:Z$1048378,2,0)</f>
        <v>#N/A</v>
      </c>
      <c r="C24" s="3" t="e">
        <f>VLOOKUP(A24,main!A$1:Z$1048378,4,0)</f>
        <v>#N/A</v>
      </c>
      <c r="D24" t="s">
        <v>61</v>
      </c>
      <c r="E24" t="e">
        <f>VLOOKUP(A24,'PRIX LOT1'!A:I,5,0)</f>
        <v>#N/A</v>
      </c>
      <c r="F24" t="e">
        <f>VLOOKUP(A24,main!A$1:E$1048378,5,0)</f>
        <v>#N/A</v>
      </c>
      <c r="G24" t="s">
        <v>141</v>
      </c>
      <c r="H24" t="s">
        <v>38</v>
      </c>
      <c r="I24" t="s">
        <v>90</v>
      </c>
      <c r="J24" t="s">
        <v>142</v>
      </c>
      <c r="K24" t="e">
        <f>VLOOKUP(A24,main!A$1:Z$1048378,12,0)</f>
        <v>#N/A</v>
      </c>
      <c r="L24" s="8">
        <v>94.87</v>
      </c>
      <c r="M24" s="9">
        <f>AL24</f>
        <v>42.63</v>
      </c>
      <c r="N24" s="9">
        <v>0</v>
      </c>
      <c r="O24" s="9">
        <v>475</v>
      </c>
      <c r="P24" t="str">
        <f>AK24</f>
        <v>FT_SDSLBis_1M_1p_C1</v>
      </c>
      <c r="Q24" s="10">
        <v>41334</v>
      </c>
      <c r="S24" t="s">
        <v>42</v>
      </c>
      <c r="T24" s="11">
        <v>1</v>
      </c>
      <c r="U24" s="11"/>
      <c r="V24" s="11"/>
      <c r="W24" t="str">
        <f t="shared" si="6"/>
        <v>FT_SDSLBis_1M_1p_C1</v>
      </c>
      <c r="X24" s="12">
        <f t="shared" si="7"/>
        <v>42.63</v>
      </c>
      <c r="Y24" s="12">
        <f t="shared" si="0"/>
        <v>0</v>
      </c>
      <c r="Z24" s="12">
        <f t="shared" si="8"/>
        <v>475</v>
      </c>
      <c r="AA24" s="13">
        <f t="shared" si="3"/>
        <v>0</v>
      </c>
      <c r="AB24" s="2" t="s">
        <v>43</v>
      </c>
      <c r="AD24">
        <f t="shared" si="4"/>
        <v>0</v>
      </c>
      <c r="AG24" t="e">
        <f t="shared" si="5"/>
        <v>#N/A</v>
      </c>
      <c r="AH24" s="14" t="s">
        <v>44</v>
      </c>
      <c r="AI24" s="15">
        <v>1</v>
      </c>
      <c r="AJ24" s="14" t="s">
        <v>43</v>
      </c>
      <c r="AK24" t="s">
        <v>101</v>
      </c>
      <c r="AL24">
        <v>42.63</v>
      </c>
      <c r="AM24">
        <v>375</v>
      </c>
    </row>
    <row r="25" spans="1:39">
      <c r="A25" s="2" t="s">
        <v>143</v>
      </c>
      <c r="B25" t="e">
        <f>VLOOKUP(BdC!A25,main!A$1:Z$1048378,2,0)</f>
        <v>#N/A</v>
      </c>
      <c r="C25" s="3" t="e">
        <f>VLOOKUP(A25,main!A$1:Z$1048378,4,0)</f>
        <v>#N/A</v>
      </c>
      <c r="D25" t="s">
        <v>94</v>
      </c>
      <c r="E25" t="e">
        <f>VLOOKUP(A25,'PRIX LOT1'!A:I,5,0)</f>
        <v>#N/A</v>
      </c>
      <c r="F25" t="e">
        <f>VLOOKUP(A25,main!A$1:E$1048378,5,0)</f>
        <v>#N/A</v>
      </c>
      <c r="G25" t="s">
        <v>144</v>
      </c>
      <c r="H25" t="s">
        <v>38</v>
      </c>
      <c r="I25" t="s">
        <v>90</v>
      </c>
      <c r="J25" t="s">
        <v>145</v>
      </c>
      <c r="K25" t="e">
        <f>VLOOKUP(A25,main!A$1:Z$1048378,12,0)</f>
        <v>#N/A</v>
      </c>
      <c r="L25" s="8">
        <v>94.87</v>
      </c>
      <c r="M25" s="9">
        <v>51.75</v>
      </c>
      <c r="N25" s="9">
        <v>0</v>
      </c>
      <c r="O25" s="9">
        <v>263.75</v>
      </c>
      <c r="P25" t="s">
        <v>97</v>
      </c>
      <c r="Q25" s="10">
        <v>41306</v>
      </c>
      <c r="S25" t="s">
        <v>83</v>
      </c>
      <c r="T25" s="11">
        <v>20</v>
      </c>
      <c r="U25" s="11"/>
      <c r="V25" s="11"/>
      <c r="W25" t="str">
        <f t="shared" si="6"/>
        <v>SMSN_ADSLMax</v>
      </c>
      <c r="X25" s="12">
        <f t="shared" si="7"/>
        <v>51.75</v>
      </c>
      <c r="Y25" s="12">
        <f t="shared" si="0"/>
        <v>0</v>
      </c>
      <c r="Z25" s="12">
        <f t="shared" si="8"/>
        <v>263.75</v>
      </c>
      <c r="AA25" s="13">
        <f t="shared" si="3"/>
        <v>0</v>
      </c>
      <c r="AB25" s="2" t="s">
        <v>43</v>
      </c>
      <c r="AD25">
        <f t="shared" si="4"/>
        <v>0</v>
      </c>
    </row>
    <row r="26" spans="1:39">
      <c r="A26" s="2" t="s">
        <v>146</v>
      </c>
      <c r="B26" t="e">
        <f>VLOOKUP(BdC!A26,main!A$1:Z$1048378,2,0)</f>
        <v>#N/A</v>
      </c>
      <c r="C26" s="3" t="e">
        <f>VLOOKUP(A26,main!A$1:Z$1048378,4,0)</f>
        <v>#N/A</v>
      </c>
      <c r="D26" t="s">
        <v>147</v>
      </c>
      <c r="E26" t="e">
        <f>VLOOKUP(A26,'PRIX LOT1'!A:I,5,0)</f>
        <v>#N/A</v>
      </c>
      <c r="F26" t="e">
        <f>VLOOKUP(A26,main!A$1:E$1048378,5,0)</f>
        <v>#N/A</v>
      </c>
      <c r="G26" t="s">
        <v>148</v>
      </c>
      <c r="H26" t="s">
        <v>38</v>
      </c>
      <c r="I26" t="s">
        <v>90</v>
      </c>
      <c r="J26" t="s">
        <v>149</v>
      </c>
      <c r="K26" t="e">
        <f>VLOOKUP(A26,main!A$1:Z$1048378,12,0)</f>
        <v>#N/A</v>
      </c>
      <c r="L26" s="8">
        <v>94.87</v>
      </c>
      <c r="M26" s="9">
        <f>AL26</f>
        <v>56.13</v>
      </c>
      <c r="N26" s="9">
        <v>0</v>
      </c>
      <c r="O26" s="9">
        <v>475</v>
      </c>
      <c r="P26" t="str">
        <f>AK26</f>
        <v>FT_SDSLBis_1M_2p_C1</v>
      </c>
      <c r="Q26" s="10">
        <v>41334</v>
      </c>
      <c r="S26" t="s">
        <v>42</v>
      </c>
      <c r="T26" s="11">
        <v>1</v>
      </c>
      <c r="U26" s="11"/>
      <c r="V26" s="11"/>
      <c r="W26" t="str">
        <f t="shared" si="6"/>
        <v>FT_SDSLBis_1M_2p_C1</v>
      </c>
      <c r="X26" s="12">
        <f t="shared" si="7"/>
        <v>56.13</v>
      </c>
      <c r="Y26" s="12">
        <f t="shared" si="0"/>
        <v>0</v>
      </c>
      <c r="Z26" s="12">
        <f t="shared" si="8"/>
        <v>475</v>
      </c>
      <c r="AA26" s="13">
        <f t="shared" si="3"/>
        <v>0</v>
      </c>
      <c r="AB26" s="2" t="s">
        <v>43</v>
      </c>
      <c r="AD26">
        <f t="shared" si="4"/>
        <v>0</v>
      </c>
      <c r="AG26" t="e">
        <f>VLOOKUP(A26,,5,0)</f>
        <v>#N/A</v>
      </c>
      <c r="AH26" s="14" t="s">
        <v>44</v>
      </c>
      <c r="AI26" s="15">
        <v>2</v>
      </c>
      <c r="AJ26" s="14" t="s">
        <v>43</v>
      </c>
      <c r="AK26" t="s">
        <v>92</v>
      </c>
      <c r="AL26">
        <v>56.13</v>
      </c>
      <c r="AM26">
        <v>475</v>
      </c>
    </row>
    <row r="27" spans="1:39">
      <c r="A27" s="2" t="s">
        <v>150</v>
      </c>
      <c r="B27" t="e">
        <f>VLOOKUP(BdC!A27,main!A$1:Z$1048378,2,0)</f>
        <v>#N/A</v>
      </c>
      <c r="C27" s="3" t="e">
        <f>VLOOKUP(A27,main!A$1:Z$1048378,4,0)</f>
        <v>#N/A</v>
      </c>
      <c r="D27" t="s">
        <v>88</v>
      </c>
      <c r="E27" t="e">
        <f>VLOOKUP(A27,'PRIX LOT1'!A:I,5,0)</f>
        <v>#N/A</v>
      </c>
      <c r="F27" t="e">
        <f>VLOOKUP(A27,main!A$1:E$1048378,5,0)</f>
        <v>#N/A</v>
      </c>
      <c r="G27" t="s">
        <v>151</v>
      </c>
      <c r="H27" t="s">
        <v>38</v>
      </c>
      <c r="I27" t="s">
        <v>90</v>
      </c>
      <c r="J27" t="s">
        <v>152</v>
      </c>
      <c r="K27" t="e">
        <f>VLOOKUP(A27,main!A$1:Z$1048378,12,0)</f>
        <v>#N/A</v>
      </c>
      <c r="L27" s="8">
        <v>94.87</v>
      </c>
      <c r="M27" s="9">
        <f>AL27</f>
        <v>42.63</v>
      </c>
      <c r="N27" s="9">
        <v>0</v>
      </c>
      <c r="O27" s="9">
        <v>475</v>
      </c>
      <c r="P27" t="str">
        <f>AK27</f>
        <v>FT_SDSLBis_1M_1p_C1</v>
      </c>
      <c r="Q27" s="10">
        <v>41334</v>
      </c>
      <c r="S27" t="s">
        <v>42</v>
      </c>
      <c r="T27" s="11">
        <v>1</v>
      </c>
      <c r="U27" s="11"/>
      <c r="V27" s="11"/>
      <c r="W27" t="str">
        <f t="shared" si="6"/>
        <v>FT_SDSLBis_1M_1p_C1</v>
      </c>
      <c r="X27" s="12">
        <f t="shared" si="7"/>
        <v>42.63</v>
      </c>
      <c r="Y27" s="12">
        <f t="shared" si="0"/>
        <v>0</v>
      </c>
      <c r="Z27" s="12">
        <f t="shared" si="8"/>
        <v>475</v>
      </c>
      <c r="AA27" s="13">
        <f t="shared" si="3"/>
        <v>0</v>
      </c>
      <c r="AB27" s="2" t="s">
        <v>43</v>
      </c>
      <c r="AD27">
        <f t="shared" si="4"/>
        <v>0</v>
      </c>
      <c r="AG27" t="e">
        <f>VLOOKUP(A27,,5,0)</f>
        <v>#N/A</v>
      </c>
      <c r="AH27" s="14" t="s">
        <v>44</v>
      </c>
      <c r="AI27" s="15">
        <v>1</v>
      </c>
      <c r="AJ27" s="14" t="s">
        <v>43</v>
      </c>
      <c r="AK27" t="s">
        <v>101</v>
      </c>
      <c r="AL27">
        <v>42.63</v>
      </c>
      <c r="AM27">
        <v>375</v>
      </c>
    </row>
    <row r="28" spans="1:39">
      <c r="A28" s="2" t="s">
        <v>153</v>
      </c>
      <c r="B28" t="e">
        <f>VLOOKUP(BdC!A28,main!A$1:Z$1048378,2,0)</f>
        <v>#N/A</v>
      </c>
      <c r="C28" s="3" t="e">
        <f>VLOOKUP(A28,main!A$1:Z$1048378,4,0)</f>
        <v>#N/A</v>
      </c>
      <c r="D28" t="s">
        <v>61</v>
      </c>
      <c r="E28" t="e">
        <f>VLOOKUP(A28,'PRIX LOT1'!A:I,5,0)</f>
        <v>#N/A</v>
      </c>
      <c r="F28" t="e">
        <f>VLOOKUP(A28,main!A$1:E$1048378,5,0)</f>
        <v>#N/A</v>
      </c>
      <c r="G28" t="s">
        <v>154</v>
      </c>
      <c r="H28" t="s">
        <v>53</v>
      </c>
      <c r="I28" t="s">
        <v>155</v>
      </c>
      <c r="J28" t="s">
        <v>156</v>
      </c>
      <c r="K28" t="e">
        <f>VLOOKUP(A28,main!A$1:Z$1048378,12,0)</f>
        <v>#N/A</v>
      </c>
      <c r="L28" s="8">
        <v>248</v>
      </c>
      <c r="M28" s="9">
        <v>140.13</v>
      </c>
      <c r="N28" s="9">
        <v>31.25</v>
      </c>
      <c r="O28" s="9">
        <v>815</v>
      </c>
      <c r="P28" t="s">
        <v>157</v>
      </c>
      <c r="Q28" s="10">
        <v>41365</v>
      </c>
      <c r="S28" t="s">
        <v>58</v>
      </c>
      <c r="T28" s="11">
        <v>8</v>
      </c>
      <c r="U28" s="11"/>
      <c r="V28" s="27"/>
      <c r="W28" t="s">
        <v>158</v>
      </c>
      <c r="X28" s="12">
        <v>157.38</v>
      </c>
      <c r="Y28" s="12">
        <f t="shared" si="0"/>
        <v>31.25</v>
      </c>
      <c r="Z28" s="12">
        <v>814.6</v>
      </c>
      <c r="AA28" s="13">
        <f t="shared" si="3"/>
        <v>1208</v>
      </c>
      <c r="AB28" s="2" t="s">
        <v>44</v>
      </c>
      <c r="AC28" s="2" t="s">
        <v>67</v>
      </c>
      <c r="AD28">
        <v>1208</v>
      </c>
      <c r="AG28" t="e">
        <f>VLOOKUP(A28,,5,0)</f>
        <v>#N/A</v>
      </c>
      <c r="AH28" s="14" t="s">
        <v>43</v>
      </c>
      <c r="AI28" s="15"/>
      <c r="AJ28" s="15"/>
    </row>
    <row r="29" spans="1:39">
      <c r="A29" s="2" t="s">
        <v>159</v>
      </c>
      <c r="B29" t="e">
        <f>VLOOKUP(BdC!A29,main!A$1:Z$1048378,2,0)</f>
        <v>#N/A</v>
      </c>
      <c r="C29" s="3" t="e">
        <f>VLOOKUP(A29,main!A$1:Z$1048378,4,0)</f>
        <v>#N/A</v>
      </c>
      <c r="D29" t="s">
        <v>147</v>
      </c>
      <c r="E29" t="e">
        <f>VLOOKUP(A29,'PRIX LOT1'!A:I,5,0)</f>
        <v>#N/A</v>
      </c>
      <c r="F29" t="e">
        <f>VLOOKUP(A29,main!A$1:E$1048378,5,0)</f>
        <v>#N/A</v>
      </c>
      <c r="G29" t="s">
        <v>160</v>
      </c>
      <c r="H29" t="s">
        <v>53</v>
      </c>
      <c r="I29" t="s">
        <v>155</v>
      </c>
      <c r="J29" t="s">
        <v>161</v>
      </c>
      <c r="K29" t="e">
        <f>VLOOKUP(A29,main!A$1:Z$1048378,12,0)</f>
        <v>#N/A</v>
      </c>
      <c r="L29" s="8">
        <v>248</v>
      </c>
      <c r="M29" s="9">
        <v>187.75</v>
      </c>
      <c r="N29" s="9">
        <v>31.25</v>
      </c>
      <c r="O29" s="9">
        <v>815</v>
      </c>
      <c r="P29" t="s">
        <v>162</v>
      </c>
      <c r="Q29" s="10">
        <v>41365</v>
      </c>
      <c r="R29" t="s">
        <v>163</v>
      </c>
      <c r="S29" t="s">
        <v>58</v>
      </c>
      <c r="T29" s="11">
        <v>12</v>
      </c>
      <c r="U29" s="11"/>
      <c r="V29" s="11"/>
      <c r="W29" t="str">
        <f>P29</f>
        <v>FT_SDSLBis_12M_4p_C1</v>
      </c>
      <c r="X29" s="12">
        <f>M29</f>
        <v>187.75</v>
      </c>
      <c r="Y29" s="12">
        <f t="shared" si="0"/>
        <v>31.25</v>
      </c>
      <c r="Z29" s="12">
        <f>O29</f>
        <v>815</v>
      </c>
      <c r="AA29" s="13">
        <f t="shared" si="3"/>
        <v>1208</v>
      </c>
      <c r="AB29" s="2" t="s">
        <v>44</v>
      </c>
      <c r="AC29" s="2" t="s">
        <v>67</v>
      </c>
      <c r="AD29">
        <v>1208</v>
      </c>
    </row>
    <row r="30" spans="1:39">
      <c r="A30" s="2" t="s">
        <v>164</v>
      </c>
      <c r="B30" t="e">
        <f>VLOOKUP(BdC!A30,main!A$1:Z$1048378,2,0)</f>
        <v>#N/A</v>
      </c>
      <c r="C30" s="3" t="e">
        <f>VLOOKUP(A30,main!A$1:Z$1048378,4,0)</f>
        <v>#N/A</v>
      </c>
      <c r="D30" t="s">
        <v>147</v>
      </c>
      <c r="E30" t="e">
        <f>VLOOKUP(A30,'PRIX LOT1'!A:I,5,0)</f>
        <v>#N/A</v>
      </c>
      <c r="F30" t="e">
        <f>VLOOKUP(A30,main!A$1:E$1048378,5,0)</f>
        <v>#N/A</v>
      </c>
      <c r="G30" t="s">
        <v>165</v>
      </c>
      <c r="H30" t="s">
        <v>63</v>
      </c>
      <c r="I30" t="s">
        <v>64</v>
      </c>
      <c r="J30" t="s">
        <v>166</v>
      </c>
      <c r="K30" t="e">
        <f>VLOOKUP(A30,main!A$1:Z$1048378,12,0)</f>
        <v>#N/A</v>
      </c>
      <c r="L30" s="8">
        <v>293.38</v>
      </c>
      <c r="M30" s="9">
        <v>116</v>
      </c>
      <c r="N30" s="9">
        <v>27.63</v>
      </c>
      <c r="O30" s="9">
        <v>562.5</v>
      </c>
      <c r="P30" t="s">
        <v>66</v>
      </c>
      <c r="Q30" s="10">
        <v>41365</v>
      </c>
      <c r="S30" t="s">
        <v>42</v>
      </c>
      <c r="T30" s="11">
        <v>4</v>
      </c>
      <c r="U30" s="11"/>
      <c r="V30" s="11"/>
      <c r="W30" s="2" t="s">
        <v>66</v>
      </c>
      <c r="X30" s="12">
        <v>110.38</v>
      </c>
      <c r="Y30" s="12">
        <f t="shared" si="0"/>
        <v>27.63</v>
      </c>
      <c r="Z30" s="12">
        <v>562.5</v>
      </c>
      <c r="AA30" s="13">
        <f t="shared" si="3"/>
        <v>1208</v>
      </c>
      <c r="AB30" s="2" t="s">
        <v>44</v>
      </c>
      <c r="AC30" s="2" t="s">
        <v>67</v>
      </c>
      <c r="AD30">
        <v>1208</v>
      </c>
      <c r="AG30" t="e">
        <f>VLOOKUP(A30,,5,0)</f>
        <v>#N/A</v>
      </c>
      <c r="AH30" s="14" t="s">
        <v>43</v>
      </c>
      <c r="AI30" s="15"/>
      <c r="AJ30" s="15"/>
    </row>
    <row r="31" spans="1:39" s="29" customFormat="1" ht="13.5" customHeight="1">
      <c r="A31" s="28" t="s">
        <v>167</v>
      </c>
      <c r="B31" s="29" t="e">
        <f>VLOOKUP(BdC!A31,main!A$1:Z$1048378,2,0)</f>
        <v>#N/A</v>
      </c>
      <c r="C31" s="30" t="e">
        <f>VLOOKUP(A31,main!A$1:Z$1048378,4,0)</f>
        <v>#N/A</v>
      </c>
      <c r="D31" s="29" t="s">
        <v>168</v>
      </c>
      <c r="E31" t="e">
        <f>VLOOKUP(A31,'PRIX LOT1'!A:I,5,0)</f>
        <v>#N/A</v>
      </c>
      <c r="F31" s="29" t="e">
        <f>VLOOKUP(A31,main!A$1:E$1048378,5,0)</f>
        <v>#N/A</v>
      </c>
      <c r="G31" s="31" t="s">
        <v>169</v>
      </c>
      <c r="H31" s="31" t="s">
        <v>38</v>
      </c>
      <c r="I31" s="29" t="s">
        <v>170</v>
      </c>
      <c r="J31" s="29" t="s">
        <v>171</v>
      </c>
      <c r="K31" s="29" t="e">
        <f>VLOOKUP(A31,main!A$1:Z$1048378,12,0)</f>
        <v>#N/A</v>
      </c>
      <c r="L31" s="32">
        <v>126.99</v>
      </c>
      <c r="M31" s="33">
        <v>64.63</v>
      </c>
      <c r="N31" s="33">
        <v>0</v>
      </c>
      <c r="O31" s="33">
        <v>475</v>
      </c>
      <c r="P31" s="29" t="s">
        <v>172</v>
      </c>
      <c r="Q31" s="34">
        <v>41365</v>
      </c>
      <c r="R31" s="29" t="s">
        <v>173</v>
      </c>
      <c r="S31" s="31" t="s">
        <v>58</v>
      </c>
      <c r="T31" s="35">
        <v>2</v>
      </c>
      <c r="U31" s="36"/>
      <c r="V31" s="36"/>
      <c r="W31" s="29" t="str">
        <f>P31</f>
        <v>FT_SDSLBis_2M_2p_C1</v>
      </c>
      <c r="X31" s="37">
        <f>M31</f>
        <v>64.63</v>
      </c>
      <c r="Y31" s="37">
        <f t="shared" si="0"/>
        <v>0</v>
      </c>
      <c r="Z31" s="37">
        <f>O31</f>
        <v>475</v>
      </c>
      <c r="AA31" s="38">
        <f t="shared" si="3"/>
        <v>1043</v>
      </c>
      <c r="AB31" s="28" t="s">
        <v>44</v>
      </c>
      <c r="AC31" s="28" t="s">
        <v>59</v>
      </c>
      <c r="AD31" s="29">
        <v>1043</v>
      </c>
      <c r="AE31" s="31"/>
      <c r="AF31" s="31"/>
      <c r="AG31" s="31"/>
    </row>
    <row r="32" spans="1:39">
      <c r="A32" s="28" t="s">
        <v>174</v>
      </c>
      <c r="B32" s="29" t="e">
        <f>VLOOKUP(BdC!A32,main!A$1:Z$1048378,2,0)</f>
        <v>#N/A</v>
      </c>
      <c r="C32" s="30" t="e">
        <f>VLOOKUP(A32,main!A$1:Z$1048378,4,0)</f>
        <v>#N/A</v>
      </c>
      <c r="D32" s="29" t="s">
        <v>175</v>
      </c>
      <c r="E32" t="e">
        <f>VLOOKUP(A32,'PRIX LOT1'!A:I,5,0)</f>
        <v>#N/A</v>
      </c>
      <c r="F32" s="29" t="e">
        <f>VLOOKUP(A32,main!A$1:E$1048378,5,0)</f>
        <v>#N/A</v>
      </c>
      <c r="G32" s="31" t="s">
        <v>176</v>
      </c>
      <c r="H32" s="31" t="s">
        <v>38</v>
      </c>
      <c r="I32" s="29" t="s">
        <v>170</v>
      </c>
      <c r="J32" s="29" t="s">
        <v>177</v>
      </c>
      <c r="K32" s="29" t="e">
        <f>VLOOKUP(A32,main!A$1:Z$1048378,12,0)</f>
        <v>#N/A</v>
      </c>
      <c r="L32" s="32">
        <v>126.99</v>
      </c>
      <c r="M32" s="33">
        <v>55.88</v>
      </c>
      <c r="N32" s="33">
        <v>0</v>
      </c>
      <c r="O32" s="33">
        <v>375</v>
      </c>
      <c r="P32" s="29" t="s">
        <v>178</v>
      </c>
      <c r="Q32" s="34">
        <v>41306</v>
      </c>
      <c r="R32" s="29" t="s">
        <v>173</v>
      </c>
      <c r="S32" s="31" t="s">
        <v>58</v>
      </c>
      <c r="T32" s="35">
        <v>2</v>
      </c>
      <c r="U32" s="36"/>
      <c r="V32" s="36"/>
      <c r="W32" s="29" t="str">
        <f>P32</f>
        <v>FT_SDSLBis_2M_1p_C2</v>
      </c>
      <c r="X32" s="37">
        <f>M32</f>
        <v>55.88</v>
      </c>
      <c r="Y32" s="37">
        <f t="shared" si="0"/>
        <v>0</v>
      </c>
      <c r="Z32" s="37">
        <f>O32</f>
        <v>375</v>
      </c>
      <c r="AA32" s="38">
        <f t="shared" si="3"/>
        <v>0</v>
      </c>
      <c r="AB32" s="28" t="s">
        <v>43</v>
      </c>
      <c r="AD32" s="29">
        <f>AN32</f>
        <v>0</v>
      </c>
      <c r="AE32" s="31"/>
      <c r="AF32" s="31"/>
      <c r="AG32" s="31"/>
    </row>
    <row r="33" spans="1:40">
      <c r="A33" s="2" t="s">
        <v>179</v>
      </c>
      <c r="B33" t="e">
        <f>VLOOKUP(BdC!A33,main!A$1:Z$1048378,2,0)</f>
        <v>#N/A</v>
      </c>
      <c r="C33" s="3" t="e">
        <f>VLOOKUP(A33,main!A$1:Z$1048378,4,0)</f>
        <v>#N/A</v>
      </c>
      <c r="D33" t="s">
        <v>180</v>
      </c>
      <c r="E33" t="e">
        <f>VLOOKUP(A33,'PRIX LOT1'!A:I,5,0)</f>
        <v>#N/A</v>
      </c>
      <c r="F33" t="e">
        <f>VLOOKUP(A33,main!A$1:E$1048378,5,0)</f>
        <v>#N/A</v>
      </c>
      <c r="G33" t="s">
        <v>181</v>
      </c>
      <c r="H33" t="s">
        <v>38</v>
      </c>
      <c r="I33" t="s">
        <v>90</v>
      </c>
      <c r="J33" t="s">
        <v>182</v>
      </c>
      <c r="K33" t="e">
        <f>VLOOKUP(A33,main!A$1:Z$1048378,12,0)</f>
        <v>#N/A</v>
      </c>
      <c r="L33" s="8">
        <v>94.87</v>
      </c>
      <c r="M33" s="9">
        <v>51.13</v>
      </c>
      <c r="N33" s="9">
        <v>0</v>
      </c>
      <c r="O33" s="9">
        <v>375</v>
      </c>
      <c r="P33" t="s">
        <v>183</v>
      </c>
      <c r="Q33" s="10">
        <v>41306</v>
      </c>
      <c r="R33" t="s">
        <v>163</v>
      </c>
      <c r="S33" t="s">
        <v>58</v>
      </c>
      <c r="T33" s="11">
        <v>2</v>
      </c>
      <c r="U33" s="11"/>
      <c r="V33" s="11"/>
      <c r="W33" t="str">
        <f>P33</f>
        <v>FT_SDSLBis_2M_1p_C1</v>
      </c>
      <c r="X33" s="12">
        <f>M33</f>
        <v>51.13</v>
      </c>
      <c r="Y33" s="12">
        <f t="shared" si="0"/>
        <v>0</v>
      </c>
      <c r="Z33" s="12">
        <f>O33</f>
        <v>375</v>
      </c>
      <c r="AA33" s="13">
        <f t="shared" si="3"/>
        <v>0</v>
      </c>
      <c r="AB33" s="2" t="s">
        <v>43</v>
      </c>
      <c r="AD33">
        <f>AN33</f>
        <v>0</v>
      </c>
    </row>
    <row r="34" spans="1:40">
      <c r="A34" s="2" t="s">
        <v>184</v>
      </c>
      <c r="B34" t="e">
        <f>VLOOKUP(BdC!A34,main!A$1:Z$1048378,2,0)</f>
        <v>#N/A</v>
      </c>
      <c r="C34" s="3" t="e">
        <f>VLOOKUP(A34,main!A$1:Z$1048378,4,0)</f>
        <v>#N/A</v>
      </c>
      <c r="D34" t="s">
        <v>185</v>
      </c>
      <c r="E34" t="e">
        <f>VLOOKUP(A34,'PRIX LOT1'!A:I,5,0)</f>
        <v>#N/A</v>
      </c>
      <c r="F34" t="e">
        <f>VLOOKUP(A34,main!A$1:E$1048378,5,0)</f>
        <v>#N/A</v>
      </c>
      <c r="G34" t="s">
        <v>186</v>
      </c>
      <c r="H34" t="s">
        <v>38</v>
      </c>
      <c r="I34" t="s">
        <v>90</v>
      </c>
      <c r="J34" t="s">
        <v>187</v>
      </c>
      <c r="K34" t="e">
        <f>VLOOKUP(A34,main!A$1:Z$1048378,12,0)</f>
        <v>#N/A</v>
      </c>
      <c r="L34" s="8">
        <v>94.87</v>
      </c>
      <c r="M34" s="9">
        <v>68.75</v>
      </c>
      <c r="N34" s="9">
        <v>0</v>
      </c>
      <c r="O34" s="9">
        <v>375</v>
      </c>
      <c r="P34" t="s">
        <v>188</v>
      </c>
      <c r="Q34" s="10">
        <v>41334</v>
      </c>
      <c r="R34" t="s">
        <v>163</v>
      </c>
      <c r="S34" t="s">
        <v>42</v>
      </c>
      <c r="T34" s="11">
        <v>2</v>
      </c>
      <c r="U34" s="11"/>
      <c r="V34" s="11"/>
      <c r="W34" t="str">
        <f>P34</f>
        <v>FT_SDSL_2M_1p_C1</v>
      </c>
      <c r="X34" s="12">
        <f>M34</f>
        <v>68.75</v>
      </c>
      <c r="Y34" s="12">
        <f t="shared" si="0"/>
        <v>0</v>
      </c>
      <c r="Z34" s="12">
        <f>O34</f>
        <v>375</v>
      </c>
      <c r="AA34" s="13">
        <f t="shared" si="3"/>
        <v>0</v>
      </c>
      <c r="AB34" s="2" t="s">
        <v>43</v>
      </c>
      <c r="AD34">
        <f>AN34</f>
        <v>0</v>
      </c>
      <c r="AG34" t="e">
        <f>VLOOKUP(A34,,5,0)</f>
        <v>#N/A</v>
      </c>
      <c r="AH34" s="14" t="s">
        <v>43</v>
      </c>
      <c r="AI34" s="15"/>
      <c r="AJ34" s="15"/>
    </row>
    <row r="35" spans="1:40">
      <c r="A35" s="2" t="s">
        <v>189</v>
      </c>
      <c r="B35" t="e">
        <f>VLOOKUP(BdC!A35,main!A$1:Z$1048378,2,0)</f>
        <v>#N/A</v>
      </c>
      <c r="C35" s="3" t="e">
        <f>VLOOKUP(A35,main!A$1:Z$1048378,4,0)</f>
        <v>#N/A</v>
      </c>
      <c r="D35" t="s">
        <v>190</v>
      </c>
      <c r="E35" t="e">
        <f>VLOOKUP(A35,'PRIX LOT1'!A:I,5,0)</f>
        <v>#N/A</v>
      </c>
      <c r="F35" t="e">
        <f>VLOOKUP(A35,main!A$1:E$1048378,5,0)</f>
        <v>#N/A</v>
      </c>
      <c r="G35" t="s">
        <v>191</v>
      </c>
      <c r="H35" t="s">
        <v>38</v>
      </c>
      <c r="I35" t="s">
        <v>90</v>
      </c>
      <c r="J35" t="s">
        <v>192</v>
      </c>
      <c r="K35" t="e">
        <f>VLOOKUP(A35,main!A$1:Z$1048378,12,0)</f>
        <v>#N/A</v>
      </c>
      <c r="L35" s="8">
        <v>94.87</v>
      </c>
      <c r="M35" s="9">
        <v>51.13</v>
      </c>
      <c r="N35" s="9">
        <v>0</v>
      </c>
      <c r="O35" s="9">
        <v>375</v>
      </c>
      <c r="P35" t="s">
        <v>183</v>
      </c>
      <c r="Q35" s="10">
        <v>41365</v>
      </c>
      <c r="R35" t="s">
        <v>163</v>
      </c>
      <c r="S35" t="s">
        <v>58</v>
      </c>
      <c r="T35" s="11">
        <v>2</v>
      </c>
      <c r="U35" s="11"/>
      <c r="V35" s="11"/>
      <c r="W35" t="str">
        <f>P35</f>
        <v>FT_SDSLBis_2M_1p_C1</v>
      </c>
      <c r="X35" s="12">
        <f>M35</f>
        <v>51.13</v>
      </c>
      <c r="Y35" s="12">
        <f t="shared" si="0"/>
        <v>0</v>
      </c>
      <c r="Z35" s="12">
        <f>O35</f>
        <v>375</v>
      </c>
      <c r="AA35" s="13">
        <f t="shared" si="3"/>
        <v>833</v>
      </c>
      <c r="AB35" s="2" t="s">
        <v>44</v>
      </c>
      <c r="AC35" s="2" t="s">
        <v>193</v>
      </c>
      <c r="AD35">
        <v>833</v>
      </c>
    </row>
    <row r="36" spans="1:40">
      <c r="A36" s="2" t="s">
        <v>194</v>
      </c>
      <c r="B36" t="e">
        <f>VLOOKUP(BdC!A36,main!A$1:Z$1048378,2,0)</f>
        <v>#N/A</v>
      </c>
      <c r="C36" s="3" t="e">
        <f>VLOOKUP(A36,main!A$1:Z$1048378,4,0)</f>
        <v>#N/A</v>
      </c>
      <c r="D36" t="s">
        <v>147</v>
      </c>
      <c r="E36" t="e">
        <f>VLOOKUP(A36,'PRIX LOT1'!A:I,5,0)</f>
        <v>#N/A</v>
      </c>
      <c r="F36" t="e">
        <f>VLOOKUP(A36,main!A$1:E$1048378,5,0)</f>
        <v>#N/A</v>
      </c>
      <c r="G36" t="s">
        <v>195</v>
      </c>
      <c r="H36" t="s">
        <v>63</v>
      </c>
      <c r="I36" t="s">
        <v>64</v>
      </c>
      <c r="J36" t="s">
        <v>196</v>
      </c>
      <c r="K36" t="e">
        <f>VLOOKUP(A36,main!A$1:Z$1048378,12,0)</f>
        <v>#N/A</v>
      </c>
      <c r="L36" s="8">
        <v>293.38</v>
      </c>
      <c r="M36" s="9">
        <f>AL36</f>
        <v>110.38</v>
      </c>
      <c r="N36" s="9">
        <v>31.25</v>
      </c>
      <c r="O36" s="9">
        <v>475</v>
      </c>
      <c r="P36" t="str">
        <f>AK36</f>
        <v>FT_SDSLBis_4M_4p_C1</v>
      </c>
      <c r="Q36" s="10">
        <v>41365</v>
      </c>
      <c r="S36" t="s">
        <v>42</v>
      </c>
      <c r="T36" s="11">
        <v>4</v>
      </c>
      <c r="U36" s="11"/>
      <c r="V36" s="11"/>
      <c r="W36" s="2" t="s">
        <v>66</v>
      </c>
      <c r="X36" s="12">
        <v>116</v>
      </c>
      <c r="Y36" s="12">
        <f t="shared" si="0"/>
        <v>31.25</v>
      </c>
      <c r="Z36" s="12">
        <v>562.5</v>
      </c>
      <c r="AA36" s="13">
        <f t="shared" si="3"/>
        <v>1208</v>
      </c>
      <c r="AB36" s="2" t="s">
        <v>44</v>
      </c>
      <c r="AC36" s="2" t="s">
        <v>67</v>
      </c>
      <c r="AD36">
        <v>1208</v>
      </c>
      <c r="AG36" t="e">
        <f>VLOOKUP(A36,,5,0)</f>
        <v>#N/A</v>
      </c>
      <c r="AH36" s="14" t="s">
        <v>44</v>
      </c>
      <c r="AI36" s="15">
        <v>4</v>
      </c>
      <c r="AJ36" s="14" t="s">
        <v>44</v>
      </c>
      <c r="AK36" t="s">
        <v>197</v>
      </c>
      <c r="AL36" s="8">
        <v>110.38</v>
      </c>
      <c r="AM36" s="8">
        <v>562.5</v>
      </c>
      <c r="AN36">
        <v>1208</v>
      </c>
    </row>
    <row r="37" spans="1:40">
      <c r="A37" s="2" t="s">
        <v>198</v>
      </c>
      <c r="B37" t="e">
        <f>VLOOKUP(BdC!A37,main!A$1:Z$1048378,2,0)</f>
        <v>#N/A</v>
      </c>
      <c r="C37" s="3" t="e">
        <f>VLOOKUP(A37,main!A$1:Z$1048378,4,0)</f>
        <v>#N/A</v>
      </c>
      <c r="D37" t="s">
        <v>94</v>
      </c>
      <c r="E37" t="e">
        <f>VLOOKUP(A37,'PRIX LOT1'!A:I,5,0)</f>
        <v>#N/A</v>
      </c>
      <c r="F37" t="e">
        <f>VLOOKUP(A37,main!A$1:E$1048378,5,0)</f>
        <v>#N/A</v>
      </c>
      <c r="G37" t="s">
        <v>199</v>
      </c>
      <c r="H37" t="s">
        <v>38</v>
      </c>
      <c r="I37" t="s">
        <v>90</v>
      </c>
      <c r="J37" t="s">
        <v>200</v>
      </c>
      <c r="K37" t="e">
        <f>VLOOKUP(A37,main!A$1:Z$1048378,12,0)</f>
        <v>#N/A</v>
      </c>
      <c r="L37" s="8">
        <v>94.87</v>
      </c>
      <c r="M37" s="9">
        <v>51.75</v>
      </c>
      <c r="N37" s="9">
        <v>0</v>
      </c>
      <c r="O37" s="9">
        <v>263.75</v>
      </c>
      <c r="P37" t="s">
        <v>97</v>
      </c>
      <c r="Q37" s="10">
        <v>41306</v>
      </c>
      <c r="S37" t="s">
        <v>83</v>
      </c>
      <c r="T37" s="11">
        <v>20</v>
      </c>
      <c r="U37" s="11"/>
      <c r="V37" s="11"/>
      <c r="W37" t="str">
        <f t="shared" ref="W37:W45" si="9">P37</f>
        <v>SMSN_ADSLMax</v>
      </c>
      <c r="X37" s="12">
        <f t="shared" ref="X37:X42" si="10">M37</f>
        <v>51.75</v>
      </c>
      <c r="Y37" s="12">
        <f t="shared" si="0"/>
        <v>0</v>
      </c>
      <c r="Z37" s="12">
        <f t="shared" ref="Z37:Z42" si="11">O37</f>
        <v>263.75</v>
      </c>
      <c r="AA37" s="13">
        <f t="shared" si="3"/>
        <v>0</v>
      </c>
      <c r="AB37" s="2" t="s">
        <v>43</v>
      </c>
      <c r="AD37">
        <f t="shared" ref="AD37:AD42" si="12">AN37</f>
        <v>0</v>
      </c>
    </row>
    <row r="38" spans="1:40">
      <c r="A38" s="2" t="s">
        <v>201</v>
      </c>
      <c r="B38" t="e">
        <f>VLOOKUP(BdC!A38,main!A$1:Z$1048378,2,0)</f>
        <v>#N/A</v>
      </c>
      <c r="C38" s="3" t="e">
        <f>VLOOKUP(A38,main!A$1:Z$1048378,4,0)</f>
        <v>#N/A</v>
      </c>
      <c r="D38" t="s">
        <v>36</v>
      </c>
      <c r="E38" t="e">
        <f>VLOOKUP(A38,'PRIX LOT1'!A:I,5,0)</f>
        <v>#N/A</v>
      </c>
      <c r="F38" t="e">
        <f>VLOOKUP(A38,main!A$1:E$1048378,5,0)</f>
        <v>#N/A</v>
      </c>
      <c r="G38" t="s">
        <v>202</v>
      </c>
      <c r="H38" t="s">
        <v>38</v>
      </c>
      <c r="I38" t="s">
        <v>90</v>
      </c>
      <c r="J38" t="s">
        <v>203</v>
      </c>
      <c r="K38" t="e">
        <f>VLOOKUP(A38,main!A$1:Z$1048378,12,0)</f>
        <v>#N/A</v>
      </c>
      <c r="L38" s="8">
        <v>94.87</v>
      </c>
      <c r="M38" s="9">
        <v>47.5</v>
      </c>
      <c r="N38" s="9">
        <v>0</v>
      </c>
      <c r="O38" s="9">
        <v>475</v>
      </c>
      <c r="P38" t="s">
        <v>204</v>
      </c>
      <c r="Q38" s="10">
        <v>41306</v>
      </c>
      <c r="S38" t="s">
        <v>42</v>
      </c>
      <c r="T38" s="11">
        <v>2</v>
      </c>
      <c r="U38" s="11"/>
      <c r="V38" s="11"/>
      <c r="W38" t="str">
        <f t="shared" si="9"/>
        <v>FT_ADSL_2M_C1</v>
      </c>
      <c r="X38" s="12">
        <f t="shared" si="10"/>
        <v>47.5</v>
      </c>
      <c r="Y38" s="12">
        <f t="shared" si="0"/>
        <v>0</v>
      </c>
      <c r="Z38" s="12">
        <f t="shared" si="11"/>
        <v>475</v>
      </c>
      <c r="AA38" s="13">
        <f t="shared" si="3"/>
        <v>0</v>
      </c>
      <c r="AB38" s="2" t="s">
        <v>43</v>
      </c>
      <c r="AD38">
        <f t="shared" si="12"/>
        <v>0</v>
      </c>
    </row>
    <row r="39" spans="1:40">
      <c r="A39" s="2" t="s">
        <v>205</v>
      </c>
      <c r="B39" t="e">
        <f>VLOOKUP(BdC!A39,main!A$1:Z$1048378,2,0)</f>
        <v>#N/A</v>
      </c>
      <c r="C39" s="3" t="e">
        <f>VLOOKUP(A39,main!A$1:Z$1048378,4,0)</f>
        <v>#N/A</v>
      </c>
      <c r="D39" t="s">
        <v>175</v>
      </c>
      <c r="E39" t="e">
        <f>VLOOKUP(A39,'PRIX LOT1'!A:I,5,0)</f>
        <v>#N/A</v>
      </c>
      <c r="F39" t="e">
        <f>VLOOKUP(A39,main!A$1:E$1048378,5,0)</f>
        <v>#N/A</v>
      </c>
      <c r="G39" t="s">
        <v>206</v>
      </c>
      <c r="H39" t="s">
        <v>38</v>
      </c>
      <c r="I39" t="s">
        <v>90</v>
      </c>
      <c r="J39" t="s">
        <v>207</v>
      </c>
      <c r="K39" t="e">
        <f>VLOOKUP(A39,main!A$1:Z$1048378,12,0)</f>
        <v>#N/A</v>
      </c>
      <c r="L39" s="8">
        <v>94.87</v>
      </c>
      <c r="M39" s="9">
        <v>55.88</v>
      </c>
      <c r="N39" s="9">
        <v>0</v>
      </c>
      <c r="O39" s="9">
        <v>375</v>
      </c>
      <c r="P39" t="s">
        <v>178</v>
      </c>
      <c r="Q39" s="10">
        <v>41306</v>
      </c>
      <c r="R39" t="s">
        <v>163</v>
      </c>
      <c r="S39" t="s">
        <v>58</v>
      </c>
      <c r="T39" s="11">
        <v>2</v>
      </c>
      <c r="U39" s="11"/>
      <c r="V39" s="11"/>
      <c r="W39" t="str">
        <f t="shared" si="9"/>
        <v>FT_SDSLBis_2M_1p_C2</v>
      </c>
      <c r="X39" s="12">
        <f t="shared" si="10"/>
        <v>55.88</v>
      </c>
      <c r="Y39" s="12">
        <f t="shared" si="0"/>
        <v>0</v>
      </c>
      <c r="Z39" s="12">
        <f t="shared" si="11"/>
        <v>375</v>
      </c>
      <c r="AA39" s="13">
        <f t="shared" si="3"/>
        <v>0</v>
      </c>
      <c r="AB39" s="2" t="s">
        <v>43</v>
      </c>
      <c r="AD39">
        <f t="shared" si="12"/>
        <v>0</v>
      </c>
    </row>
    <row r="40" spans="1:40">
      <c r="A40" s="2" t="s">
        <v>208</v>
      </c>
      <c r="B40" t="e">
        <f>VLOOKUP(BdC!A40,main!A$1:Z$1048378,2,0)</f>
        <v>#N/A</v>
      </c>
      <c r="C40" s="3" t="e">
        <f>VLOOKUP(A40,main!A$1:Z$1048378,4,0)</f>
        <v>#N/A</v>
      </c>
      <c r="D40" t="s">
        <v>94</v>
      </c>
      <c r="E40" t="e">
        <f>VLOOKUP(A40,'PRIX LOT1'!A:I,5,0)</f>
        <v>#N/A</v>
      </c>
      <c r="F40" t="e">
        <f>VLOOKUP(A40,main!A$1:E$1048378,5,0)</f>
        <v>#N/A</v>
      </c>
      <c r="G40" t="s">
        <v>209</v>
      </c>
      <c r="H40" t="s">
        <v>38</v>
      </c>
      <c r="I40" t="s">
        <v>90</v>
      </c>
      <c r="J40" t="s">
        <v>210</v>
      </c>
      <c r="K40" t="e">
        <f>VLOOKUP(A40,main!A$1:Z$1048378,12,0)</f>
        <v>#N/A</v>
      </c>
      <c r="L40" s="8">
        <v>94.87</v>
      </c>
      <c r="M40" s="9">
        <v>51.75</v>
      </c>
      <c r="N40" s="9">
        <v>0</v>
      </c>
      <c r="O40" s="9">
        <v>263.75</v>
      </c>
      <c r="P40" t="s">
        <v>97</v>
      </c>
      <c r="Q40" s="10">
        <v>41306</v>
      </c>
      <c r="S40" t="s">
        <v>83</v>
      </c>
      <c r="T40" s="11">
        <v>20</v>
      </c>
      <c r="U40" s="11"/>
      <c r="V40" s="11"/>
      <c r="W40" t="str">
        <f t="shared" si="9"/>
        <v>SMSN_ADSLMax</v>
      </c>
      <c r="X40" s="12">
        <f t="shared" si="10"/>
        <v>51.75</v>
      </c>
      <c r="Y40" s="12">
        <f t="shared" si="0"/>
        <v>0</v>
      </c>
      <c r="Z40" s="12">
        <f t="shared" si="11"/>
        <v>263.75</v>
      </c>
      <c r="AA40" s="13">
        <f t="shared" si="3"/>
        <v>0</v>
      </c>
      <c r="AB40" s="2" t="s">
        <v>43</v>
      </c>
      <c r="AD40">
        <f t="shared" si="12"/>
        <v>0</v>
      </c>
    </row>
    <row r="41" spans="1:40">
      <c r="A41" s="2" t="s">
        <v>211</v>
      </c>
      <c r="B41" t="e">
        <f>VLOOKUP(BdC!A41,main!A$1:Z$1048378,2,0)</f>
        <v>#N/A</v>
      </c>
      <c r="C41" s="3" t="e">
        <f>VLOOKUP(A41,main!A$1:Z$1048378,4,0)</f>
        <v>#N/A</v>
      </c>
      <c r="D41" t="s">
        <v>212</v>
      </c>
      <c r="E41" t="e">
        <f>VLOOKUP(A41,'PRIX LOT1'!A:I,5,0)</f>
        <v>#N/A</v>
      </c>
      <c r="F41" t="e">
        <f>VLOOKUP(A41,main!A$1:E$1048378,5,0)</f>
        <v>#N/A</v>
      </c>
      <c r="G41" t="s">
        <v>213</v>
      </c>
      <c r="H41" t="s">
        <v>38</v>
      </c>
      <c r="I41" t="s">
        <v>90</v>
      </c>
      <c r="J41" t="s">
        <v>214</v>
      </c>
      <c r="K41" t="e">
        <f>VLOOKUP(A41,main!A$1:Z$1048378,12,0)</f>
        <v>#N/A</v>
      </c>
      <c r="L41" s="8">
        <v>94.87</v>
      </c>
      <c r="M41" s="9">
        <v>51.13</v>
      </c>
      <c r="N41" s="9">
        <v>0</v>
      </c>
      <c r="O41" s="9">
        <v>375</v>
      </c>
      <c r="P41" t="s">
        <v>183</v>
      </c>
      <c r="Q41" s="10">
        <v>41306</v>
      </c>
      <c r="R41" t="s">
        <v>163</v>
      </c>
      <c r="S41" t="s">
        <v>58</v>
      </c>
      <c r="T41" s="11">
        <v>2</v>
      </c>
      <c r="U41" s="11"/>
      <c r="V41" s="11"/>
      <c r="W41" t="str">
        <f t="shared" si="9"/>
        <v>FT_SDSLBis_2M_1p_C1</v>
      </c>
      <c r="X41" s="12">
        <f t="shared" si="10"/>
        <v>51.13</v>
      </c>
      <c r="Y41" s="12">
        <f t="shared" si="0"/>
        <v>0</v>
      </c>
      <c r="Z41" s="12">
        <f t="shared" si="11"/>
        <v>375</v>
      </c>
      <c r="AA41" s="13">
        <f t="shared" si="3"/>
        <v>0</v>
      </c>
      <c r="AB41" s="2" t="s">
        <v>43</v>
      </c>
      <c r="AD41">
        <f t="shared" si="12"/>
        <v>0</v>
      </c>
    </row>
    <row r="42" spans="1:40">
      <c r="A42" s="2" t="s">
        <v>215</v>
      </c>
      <c r="B42" t="e">
        <f>VLOOKUP(BdC!A42,main!A$1:Z$1048378,2,0)</f>
        <v>#N/A</v>
      </c>
      <c r="C42" s="3" t="e">
        <f>VLOOKUP(A42,main!A$1:Z$1048378,4,0)</f>
        <v>#N/A</v>
      </c>
      <c r="D42" t="s">
        <v>94</v>
      </c>
      <c r="E42" t="e">
        <f>VLOOKUP(A42,'PRIX LOT1'!A:I,5,0)</f>
        <v>#N/A</v>
      </c>
      <c r="F42" t="e">
        <f>VLOOKUP(A42,main!A$1:E$1048378,5,0)</f>
        <v>#N/A</v>
      </c>
      <c r="G42" t="s">
        <v>216</v>
      </c>
      <c r="H42" t="s">
        <v>38</v>
      </c>
      <c r="I42" t="s">
        <v>90</v>
      </c>
      <c r="J42" t="s">
        <v>217</v>
      </c>
      <c r="K42" t="e">
        <f>VLOOKUP(A42,main!A$1:Z$1048378,12,0)</f>
        <v>#N/A</v>
      </c>
      <c r="L42" s="8">
        <v>94.87</v>
      </c>
      <c r="M42" s="9">
        <v>51.75</v>
      </c>
      <c r="N42" s="9">
        <v>0</v>
      </c>
      <c r="O42" s="9">
        <v>263.75</v>
      </c>
      <c r="P42" t="s">
        <v>97</v>
      </c>
      <c r="Q42" s="10">
        <v>41306</v>
      </c>
      <c r="S42" t="s">
        <v>83</v>
      </c>
      <c r="T42" s="11">
        <v>20</v>
      </c>
      <c r="U42" s="11"/>
      <c r="V42" s="11"/>
      <c r="W42" t="str">
        <f t="shared" si="9"/>
        <v>SMSN_ADSLMax</v>
      </c>
      <c r="X42" s="12">
        <f t="shared" si="10"/>
        <v>51.75</v>
      </c>
      <c r="Y42" s="12">
        <f t="shared" si="0"/>
        <v>0</v>
      </c>
      <c r="Z42" s="12">
        <f t="shared" si="11"/>
        <v>263.75</v>
      </c>
      <c r="AA42" s="13">
        <f t="shared" si="3"/>
        <v>0</v>
      </c>
      <c r="AB42" s="2" t="s">
        <v>43</v>
      </c>
      <c r="AD42">
        <f t="shared" si="12"/>
        <v>0</v>
      </c>
    </row>
    <row r="43" spans="1:40">
      <c r="A43" s="2" t="s">
        <v>218</v>
      </c>
      <c r="B43" t="e">
        <f>VLOOKUP(BdC!A43,main!A$1:Z$1048378,2,0)</f>
        <v>#N/A</v>
      </c>
      <c r="C43" s="3" t="e">
        <f>VLOOKUP(A43,main!A$1:Z$1048378,4,0)</f>
        <v>#N/A</v>
      </c>
      <c r="D43" t="s">
        <v>147</v>
      </c>
      <c r="E43" t="e">
        <f>VLOOKUP(A43,'PRIX LOT1'!A:I,5,0)</f>
        <v>#N/A</v>
      </c>
      <c r="F43" t="e">
        <f>VLOOKUP(A43,main!A$1:E$1048378,5,0)</f>
        <v>#N/A</v>
      </c>
      <c r="G43" t="s">
        <v>219</v>
      </c>
      <c r="H43" t="s">
        <v>53</v>
      </c>
      <c r="I43" t="s">
        <v>220</v>
      </c>
      <c r="J43" t="s">
        <v>221</v>
      </c>
      <c r="K43" t="e">
        <f>VLOOKUP(A43,main!A$1:Z$1048378,12,0)</f>
        <v>#N/A</v>
      </c>
      <c r="L43" s="8">
        <v>114.58</v>
      </c>
      <c r="M43" s="9">
        <v>116</v>
      </c>
      <c r="N43" s="9">
        <v>27.63</v>
      </c>
      <c r="O43" s="9">
        <v>562.5</v>
      </c>
      <c r="P43" t="s">
        <v>66</v>
      </c>
      <c r="Q43" s="10">
        <v>41365</v>
      </c>
      <c r="S43" t="s">
        <v>42</v>
      </c>
      <c r="T43" s="11">
        <v>4</v>
      </c>
      <c r="U43" s="11"/>
      <c r="V43" s="27" t="s">
        <v>222</v>
      </c>
      <c r="W43" t="str">
        <f t="shared" si="9"/>
        <v>FT_SDSL_4M_4p_C1</v>
      </c>
      <c r="X43" s="12">
        <f>95.5</f>
        <v>95.5</v>
      </c>
      <c r="Y43" s="12">
        <f t="shared" si="0"/>
        <v>27.63</v>
      </c>
      <c r="Z43" s="12">
        <f>562.5</f>
        <v>562.5</v>
      </c>
      <c r="AA43" s="13">
        <f t="shared" si="3"/>
        <v>1208</v>
      </c>
      <c r="AB43" s="2" t="s">
        <v>44</v>
      </c>
      <c r="AC43" s="2" t="s">
        <v>67</v>
      </c>
      <c r="AD43">
        <v>1208</v>
      </c>
      <c r="AG43" t="e">
        <f>VLOOKUP(A43,,5,0)</f>
        <v>#N/A</v>
      </c>
      <c r="AH43" s="14" t="s">
        <v>43</v>
      </c>
      <c r="AI43" s="15"/>
      <c r="AJ43" s="15"/>
    </row>
    <row r="44" spans="1:40">
      <c r="A44" s="2" t="s">
        <v>218</v>
      </c>
      <c r="B44" t="e">
        <f>VLOOKUP(BdC!A44,main!A$1:Z$1048378,2,0)</f>
        <v>#N/A</v>
      </c>
      <c r="C44" s="3" t="e">
        <f>VLOOKUP(A44,main!A$1:Z$1048378,4,0)</f>
        <v>#N/A</v>
      </c>
      <c r="D44" t="s">
        <v>147</v>
      </c>
      <c r="E44" t="e">
        <f>VLOOKUP(A44,'PRIX LOT1'!A:I,5,0)</f>
        <v>#N/A</v>
      </c>
      <c r="F44" t="e">
        <f>VLOOKUP(A44,main!A$1:E$1048378,5,0)</f>
        <v>#N/A</v>
      </c>
      <c r="G44" t="s">
        <v>219</v>
      </c>
      <c r="H44" t="s">
        <v>53</v>
      </c>
      <c r="I44" t="s">
        <v>220</v>
      </c>
      <c r="J44" t="s">
        <v>221</v>
      </c>
      <c r="K44" t="e">
        <f>VLOOKUP(A44,main!A$1:Z$1048378,12,0)</f>
        <v>#N/A</v>
      </c>
      <c r="L44" s="8">
        <v>114.58</v>
      </c>
      <c r="M44" s="9">
        <v>116</v>
      </c>
      <c r="N44" s="9">
        <v>27.63</v>
      </c>
      <c r="O44" s="9">
        <v>562.5</v>
      </c>
      <c r="P44" t="s">
        <v>66</v>
      </c>
      <c r="Q44" s="10">
        <v>41365</v>
      </c>
      <c r="S44" t="s">
        <v>42</v>
      </c>
      <c r="T44" s="11">
        <v>4</v>
      </c>
      <c r="U44" s="11"/>
      <c r="V44" s="27" t="s">
        <v>222</v>
      </c>
      <c r="W44" t="str">
        <f t="shared" si="9"/>
        <v>FT_SDSL_4M_4p_C1</v>
      </c>
      <c r="X44" s="12">
        <f>95.5</f>
        <v>95.5</v>
      </c>
      <c r="Y44" s="12">
        <f t="shared" si="0"/>
        <v>27.63</v>
      </c>
      <c r="Z44" s="12">
        <f>562.5</f>
        <v>562.5</v>
      </c>
      <c r="AA44" s="13">
        <f t="shared" si="3"/>
        <v>1208</v>
      </c>
      <c r="AB44" s="2" t="s">
        <v>44</v>
      </c>
      <c r="AC44" s="2" t="s">
        <v>67</v>
      </c>
      <c r="AD44">
        <v>1208</v>
      </c>
      <c r="AG44" t="e">
        <f>VLOOKUP(A44,,5,0)</f>
        <v>#N/A</v>
      </c>
      <c r="AH44" s="14" t="s">
        <v>43</v>
      </c>
      <c r="AI44" s="15"/>
      <c r="AJ44" s="15"/>
    </row>
    <row r="45" spans="1:40" s="17" customFormat="1">
      <c r="A45" s="16" t="s">
        <v>223</v>
      </c>
      <c r="B45" s="17" t="e">
        <f>VLOOKUP(BdC!A45,main!A$1:Z$1048378,2,0)</f>
        <v>#N/A</v>
      </c>
      <c r="C45" s="18" t="e">
        <f>VLOOKUP(A45,main!A$1:Z$1048378,4,0)</f>
        <v>#N/A</v>
      </c>
      <c r="D45" s="17" t="s">
        <v>224</v>
      </c>
      <c r="E45" t="e">
        <f>VLOOKUP(A45,'PRIX LOT1'!A:I,5,0)</f>
        <v>#N/A</v>
      </c>
      <c r="F45" s="17" t="e">
        <f>VLOOKUP(A45,main!A$1:E$1048378,5,0)</f>
        <v>#N/A</v>
      </c>
      <c r="G45" s="17" t="s">
        <v>225</v>
      </c>
      <c r="H45" s="17" t="s">
        <v>226</v>
      </c>
      <c r="I45" s="17" t="s">
        <v>227</v>
      </c>
      <c r="J45" s="17" t="s">
        <v>228</v>
      </c>
      <c r="K45" s="17" t="e">
        <f>VLOOKUP(A45,main!A$1:Z$1048378,12,0)</f>
        <v>#N/A</v>
      </c>
      <c r="L45" s="19">
        <v>925</v>
      </c>
      <c r="M45" s="20">
        <v>370.75</v>
      </c>
      <c r="N45" s="20">
        <v>0</v>
      </c>
      <c r="O45" s="20">
        <v>0</v>
      </c>
      <c r="P45" s="17" t="s">
        <v>82</v>
      </c>
      <c r="Q45" s="21">
        <v>41426</v>
      </c>
      <c r="S45" s="17" t="s">
        <v>83</v>
      </c>
      <c r="T45" s="22">
        <v>20</v>
      </c>
      <c r="U45" s="22"/>
      <c r="V45" s="22"/>
      <c r="W45" s="19" t="str">
        <f t="shared" si="9"/>
        <v>SMSN_FO_20M</v>
      </c>
      <c r="X45" s="23">
        <f>M45</f>
        <v>370.75</v>
      </c>
      <c r="Y45" s="23">
        <f t="shared" si="0"/>
        <v>0</v>
      </c>
      <c r="Z45" s="23">
        <f>O45</f>
        <v>0</v>
      </c>
      <c r="AA45" s="24">
        <f t="shared" si="3"/>
        <v>0</v>
      </c>
      <c r="AB45" s="16" t="s">
        <v>43</v>
      </c>
      <c r="AD45" s="17">
        <f>AN45</f>
        <v>0</v>
      </c>
      <c r="AG45" s="17" t="e">
        <f>VLOOKUP(A45,,5,0)</f>
        <v>#N/A</v>
      </c>
      <c r="AH45" s="25" t="s">
        <v>43</v>
      </c>
      <c r="AI45" s="26"/>
      <c r="AJ45" s="26"/>
    </row>
    <row r="46" spans="1:40">
      <c r="A46" s="2" t="s">
        <v>229</v>
      </c>
      <c r="B46" t="e">
        <f>VLOOKUP(BdC!A46,main!A$1:Z$1048378,2,0)</f>
        <v>#N/A</v>
      </c>
      <c r="C46" s="3" t="e">
        <f>VLOOKUP(A46,main!A$1:Z$1048378,4,0)</f>
        <v>#N/A</v>
      </c>
      <c r="D46" t="s">
        <v>230</v>
      </c>
      <c r="E46" t="e">
        <f>VLOOKUP(A46,'PRIX LOT1'!A:I,5,0)</f>
        <v>#N/A</v>
      </c>
      <c r="F46" t="e">
        <f>VLOOKUP(A46,main!A$1:E$1048378,5,0)</f>
        <v>#N/A</v>
      </c>
      <c r="G46" t="s">
        <v>231</v>
      </c>
      <c r="H46" t="s">
        <v>226</v>
      </c>
      <c r="I46" t="s">
        <v>227</v>
      </c>
      <c r="J46" t="s">
        <v>232</v>
      </c>
      <c r="K46" t="e">
        <f>VLOOKUP(A46,main!A$1:Z$1048378,12,0)</f>
        <v>#N/A</v>
      </c>
      <c r="L46" s="8">
        <v>925</v>
      </c>
      <c r="M46" s="9">
        <v>748.25</v>
      </c>
      <c r="N46" s="9">
        <v>0</v>
      </c>
      <c r="O46" s="9">
        <v>1875</v>
      </c>
      <c r="P46" t="s">
        <v>233</v>
      </c>
      <c r="Q46" s="10">
        <v>41365</v>
      </c>
      <c r="S46" t="s">
        <v>42</v>
      </c>
      <c r="T46" s="11">
        <v>20</v>
      </c>
      <c r="U46" s="11"/>
      <c r="V46" s="11"/>
      <c r="W46" s="2" t="s">
        <v>234</v>
      </c>
      <c r="X46" s="12">
        <v>748.25</v>
      </c>
      <c r="Y46" s="12">
        <f t="shared" si="0"/>
        <v>0</v>
      </c>
      <c r="Z46" s="12">
        <f>O46</f>
        <v>1875</v>
      </c>
      <c r="AA46" s="13">
        <f t="shared" si="3"/>
        <v>0</v>
      </c>
      <c r="AB46" s="2" t="s">
        <v>43</v>
      </c>
      <c r="AD46">
        <f>AN46</f>
        <v>0</v>
      </c>
    </row>
    <row r="47" spans="1:40">
      <c r="A47" s="2" t="s">
        <v>235</v>
      </c>
      <c r="B47" t="e">
        <f>VLOOKUP(BdC!A47,main!A$1:Z$1048378,2,0)</f>
        <v>#N/A</v>
      </c>
      <c r="C47" s="3" t="e">
        <f>VLOOKUP(A47,main!A$1:Z$1048378,4,0)</f>
        <v>#N/A</v>
      </c>
      <c r="D47" t="s">
        <v>137</v>
      </c>
      <c r="E47" t="e">
        <f>VLOOKUP(A47,'PRIX LOT1'!A:I,5,0)</f>
        <v>#N/A</v>
      </c>
      <c r="F47" t="e">
        <f>VLOOKUP(A47,main!A$1:E$1048378,5,0)</f>
        <v>#N/A</v>
      </c>
      <c r="G47" t="s">
        <v>236</v>
      </c>
      <c r="H47" t="s">
        <v>226</v>
      </c>
      <c r="I47" t="s">
        <v>227</v>
      </c>
      <c r="J47" t="s">
        <v>237</v>
      </c>
      <c r="K47" t="e">
        <f>VLOOKUP(A47,main!A$1:Z$1048378,12,0)</f>
        <v>#N/A</v>
      </c>
      <c r="L47" s="8">
        <v>925</v>
      </c>
      <c r="M47" s="9">
        <v>748.25</v>
      </c>
      <c r="N47" s="9">
        <v>0</v>
      </c>
      <c r="O47" s="9">
        <v>1875</v>
      </c>
      <c r="P47" t="s">
        <v>233</v>
      </c>
      <c r="Q47" s="10">
        <v>41365</v>
      </c>
      <c r="S47" t="s">
        <v>42</v>
      </c>
      <c r="T47" s="11">
        <v>20</v>
      </c>
      <c r="U47" s="11"/>
      <c r="V47" s="11"/>
      <c r="W47" s="2" t="s">
        <v>234</v>
      </c>
      <c r="X47" s="12">
        <v>748.25</v>
      </c>
      <c r="Y47" s="12">
        <f t="shared" si="0"/>
        <v>0</v>
      </c>
      <c r="Z47" s="12">
        <f>O47</f>
        <v>1875</v>
      </c>
      <c r="AA47" s="13">
        <f t="shared" si="3"/>
        <v>0</v>
      </c>
      <c r="AB47" s="2" t="s">
        <v>43</v>
      </c>
      <c r="AD47">
        <f>AN47</f>
        <v>0</v>
      </c>
    </row>
    <row r="48" spans="1:40" s="17" customFormat="1">
      <c r="A48" s="16" t="s">
        <v>238</v>
      </c>
      <c r="B48" s="17" t="e">
        <f>VLOOKUP(BdC!A48,main!A$1:Z$1048378,2,0)</f>
        <v>#N/A</v>
      </c>
      <c r="C48" s="18" t="e">
        <f>VLOOKUP(A48,main!A$1:Z$1048378,4,0)</f>
        <v>#N/A</v>
      </c>
      <c r="D48" s="17" t="s">
        <v>94</v>
      </c>
      <c r="E48" t="e">
        <f>VLOOKUP(A48,'PRIX LOT1'!A:I,5,0)</f>
        <v>#N/A</v>
      </c>
      <c r="F48" s="17" t="e">
        <f>VLOOKUP(A48,main!A$1:E$1048378,5,0)</f>
        <v>#N/A</v>
      </c>
      <c r="G48" s="17" t="s">
        <v>225</v>
      </c>
      <c r="H48" s="17" t="s">
        <v>226</v>
      </c>
      <c r="I48" s="17" t="s">
        <v>227</v>
      </c>
      <c r="J48" s="17" t="s">
        <v>239</v>
      </c>
      <c r="K48" s="17" t="e">
        <f>VLOOKUP(A48,main!A$1:Z$1048378,12,0)</f>
        <v>#N/A</v>
      </c>
      <c r="L48" s="19">
        <v>925</v>
      </c>
      <c r="M48" s="20">
        <v>370.75</v>
      </c>
      <c r="N48" s="20">
        <v>0</v>
      </c>
      <c r="O48" s="20">
        <v>0</v>
      </c>
      <c r="P48" s="17" t="s">
        <v>82</v>
      </c>
      <c r="Q48" s="21">
        <v>41426</v>
      </c>
      <c r="S48" s="17" t="s">
        <v>83</v>
      </c>
      <c r="T48" s="22">
        <v>20</v>
      </c>
      <c r="U48" s="22"/>
      <c r="V48" s="22"/>
      <c r="W48" s="19" t="str">
        <f>P48</f>
        <v>SMSN_FO_20M</v>
      </c>
      <c r="X48" s="23">
        <f>M48</f>
        <v>370.75</v>
      </c>
      <c r="Y48" s="23">
        <f t="shared" si="0"/>
        <v>0</v>
      </c>
      <c r="Z48" s="23">
        <f>O48</f>
        <v>0</v>
      </c>
      <c r="AA48" s="24">
        <f t="shared" si="3"/>
        <v>0</v>
      </c>
      <c r="AB48" s="16" t="s">
        <v>43</v>
      </c>
      <c r="AD48" s="17">
        <f>AN48</f>
        <v>0</v>
      </c>
      <c r="AG48" s="17" t="e">
        <f>VLOOKUP(A48,,5,0)</f>
        <v>#N/A</v>
      </c>
      <c r="AH48" s="25" t="s">
        <v>43</v>
      </c>
      <c r="AI48" s="26"/>
      <c r="AJ48" s="26"/>
    </row>
    <row r="49" spans="1:36" s="29" customFormat="1">
      <c r="A49" s="28" t="s">
        <v>240</v>
      </c>
      <c r="B49" s="28" t="e">
        <f>VLOOKUP(BdC!A49,main!A$1:Z$1048378,2,0)</f>
        <v>#N/A</v>
      </c>
      <c r="C49" s="39" t="e">
        <f>VLOOKUP(A49,main!A$1:Z$1048378,4,0)</f>
        <v>#N/A</v>
      </c>
      <c r="D49" s="29" t="s">
        <v>241</v>
      </c>
      <c r="E49" t="e">
        <f>VLOOKUP(A49,'PRIX LOT1'!A:I,5,0)</f>
        <v>#N/A</v>
      </c>
      <c r="F49" s="29" t="e">
        <f>VLOOKUP(A49,main!A$1:E$1048378,5,0)</f>
        <v>#N/A</v>
      </c>
      <c r="G49" s="29" t="s">
        <v>242</v>
      </c>
      <c r="H49" s="29" t="s">
        <v>226</v>
      </c>
      <c r="I49" s="29" t="s">
        <v>227</v>
      </c>
      <c r="J49" s="29" t="s">
        <v>243</v>
      </c>
      <c r="K49" s="29" t="e">
        <f>VLOOKUP(A49,main!A$1:Z$1048378,12,0)</f>
        <v>#N/A</v>
      </c>
      <c r="L49" s="32">
        <v>925</v>
      </c>
      <c r="M49" s="33">
        <v>695.75</v>
      </c>
      <c r="N49" s="33">
        <v>0</v>
      </c>
      <c r="O49" s="33">
        <v>1875</v>
      </c>
      <c r="P49" s="32">
        <v>0</v>
      </c>
      <c r="Q49" s="32"/>
      <c r="R49" s="28" t="s">
        <v>244</v>
      </c>
      <c r="T49" s="36">
        <v>0</v>
      </c>
      <c r="U49" s="36"/>
      <c r="V49" s="40" t="s">
        <v>245</v>
      </c>
      <c r="X49" s="37">
        <f>M49</f>
        <v>695.75</v>
      </c>
      <c r="Y49" s="37">
        <f t="shared" si="0"/>
        <v>0</v>
      </c>
      <c r="Z49" s="37"/>
      <c r="AA49" s="38">
        <f t="shared" si="3"/>
        <v>0</v>
      </c>
    </row>
    <row r="50" spans="1:36">
      <c r="A50" s="2" t="s">
        <v>246</v>
      </c>
      <c r="B50" t="e">
        <f>VLOOKUP(BdC!A50,main!A$1:Z$1048378,2,0)</f>
        <v>#N/A</v>
      </c>
      <c r="C50" s="3" t="e">
        <f>VLOOKUP(A50,main!A$1:Z$1048378,4,0)</f>
        <v>#N/A</v>
      </c>
      <c r="D50" t="s">
        <v>51</v>
      </c>
      <c r="E50" t="e">
        <f>VLOOKUP(A50,'PRIX LOT1'!A:I,5,0)</f>
        <v>#N/A</v>
      </c>
      <c r="F50" t="e">
        <f>VLOOKUP(A50,main!A$1:E$1048378,5,0)</f>
        <v>#N/A</v>
      </c>
      <c r="G50" t="s">
        <v>247</v>
      </c>
      <c r="H50" t="s">
        <v>226</v>
      </c>
      <c r="I50" t="s">
        <v>227</v>
      </c>
      <c r="J50" t="s">
        <v>248</v>
      </c>
      <c r="K50" t="e">
        <f>VLOOKUP(A50,main!A$1:Z$1048378,12,0)</f>
        <v>#N/A</v>
      </c>
      <c r="L50" s="8">
        <v>925</v>
      </c>
      <c r="M50" s="9">
        <v>748.25</v>
      </c>
      <c r="N50" s="9">
        <v>0</v>
      </c>
      <c r="O50" s="9">
        <v>1875</v>
      </c>
      <c r="P50" t="s">
        <v>233</v>
      </c>
      <c r="Q50" s="10">
        <v>41365</v>
      </c>
      <c r="S50" t="s">
        <v>42</v>
      </c>
      <c r="T50" s="11">
        <v>20</v>
      </c>
      <c r="U50" s="11"/>
      <c r="V50" s="11"/>
      <c r="W50" s="2" t="s">
        <v>234</v>
      </c>
      <c r="X50" s="12">
        <v>748.25</v>
      </c>
      <c r="Y50" s="12">
        <f t="shared" si="0"/>
        <v>0</v>
      </c>
      <c r="Z50" s="12">
        <f t="shared" ref="Z50:Z88" si="13">O50</f>
        <v>1875</v>
      </c>
      <c r="AA50" s="13">
        <f t="shared" si="3"/>
        <v>0</v>
      </c>
      <c r="AB50" s="2" t="s">
        <v>43</v>
      </c>
      <c r="AD50">
        <f t="shared" ref="AD50:AD73" si="14">AN50</f>
        <v>0</v>
      </c>
    </row>
    <row r="51" spans="1:36" s="17" customFormat="1">
      <c r="A51" s="16" t="s">
        <v>249</v>
      </c>
      <c r="B51" s="17" t="e">
        <f>VLOOKUP(BdC!A51,main!A$1:Z$1048378,2,0)</f>
        <v>#N/A</v>
      </c>
      <c r="C51" s="18" t="e">
        <f>VLOOKUP(A51,main!A$1:Z$1048378,4,0)</f>
        <v>#N/A</v>
      </c>
      <c r="D51" s="17" t="s">
        <v>250</v>
      </c>
      <c r="E51" t="e">
        <f>VLOOKUP(A51,'PRIX LOT1'!A:I,5,0)</f>
        <v>#N/A</v>
      </c>
      <c r="F51" s="17" t="e">
        <f>VLOOKUP(A51,main!A$1:E$1048378,5,0)</f>
        <v>#N/A</v>
      </c>
      <c r="G51" s="17" t="s">
        <v>251</v>
      </c>
      <c r="H51" s="17" t="s">
        <v>226</v>
      </c>
      <c r="I51" s="17" t="s">
        <v>227</v>
      </c>
      <c r="J51" s="17" t="s">
        <v>252</v>
      </c>
      <c r="K51" s="17" t="e">
        <f>VLOOKUP(A51,main!A$1:Z$1048378,12,0)</f>
        <v>#N/A</v>
      </c>
      <c r="L51" s="19">
        <v>925</v>
      </c>
      <c r="M51" s="20">
        <v>370.75</v>
      </c>
      <c r="N51" s="20">
        <v>0</v>
      </c>
      <c r="O51" s="20">
        <v>0</v>
      </c>
      <c r="P51" s="17" t="s">
        <v>82</v>
      </c>
      <c r="Q51" s="21">
        <v>41426</v>
      </c>
      <c r="S51" s="17" t="s">
        <v>83</v>
      </c>
      <c r="T51" s="22">
        <v>20</v>
      </c>
      <c r="U51" s="22"/>
      <c r="V51" s="22"/>
      <c r="W51" s="19" t="str">
        <f>P51</f>
        <v>SMSN_FO_20M</v>
      </c>
      <c r="X51" s="23">
        <f>M51</f>
        <v>370.75</v>
      </c>
      <c r="Y51" s="23">
        <f t="shared" si="0"/>
        <v>0</v>
      </c>
      <c r="Z51" s="23">
        <f t="shared" si="13"/>
        <v>0</v>
      </c>
      <c r="AA51" s="24">
        <f t="shared" si="3"/>
        <v>0</v>
      </c>
      <c r="AB51" s="16" t="s">
        <v>43</v>
      </c>
      <c r="AD51" s="17">
        <f t="shared" si="14"/>
        <v>0</v>
      </c>
      <c r="AG51" s="17" t="e">
        <f>VLOOKUP(A51,,5,0)</f>
        <v>#N/A</v>
      </c>
      <c r="AH51" s="25" t="s">
        <v>43</v>
      </c>
      <c r="AI51" s="26"/>
      <c r="AJ51" s="26"/>
    </row>
    <row r="52" spans="1:36">
      <c r="A52" s="2" t="s">
        <v>253</v>
      </c>
      <c r="B52" t="e">
        <f>VLOOKUP(BdC!A52,main!A$1:Z$1048378,2,0)</f>
        <v>#N/A</v>
      </c>
      <c r="C52" s="3" t="e">
        <f>VLOOKUP(A52,main!A$1:Z$1048378,4,0)</f>
        <v>#N/A</v>
      </c>
      <c r="D52" t="s">
        <v>137</v>
      </c>
      <c r="E52" t="e">
        <f>VLOOKUP(A52,'PRIX LOT1'!A:I,5,0)</f>
        <v>#N/A</v>
      </c>
      <c r="F52" t="e">
        <f>VLOOKUP(A52,main!A$1:E$1048378,5,0)</f>
        <v>#N/A</v>
      </c>
      <c r="G52" t="s">
        <v>254</v>
      </c>
      <c r="H52" t="s">
        <v>226</v>
      </c>
      <c r="I52" t="s">
        <v>227</v>
      </c>
      <c r="J52" t="s">
        <v>255</v>
      </c>
      <c r="K52" t="e">
        <f>VLOOKUP(A52,main!A$1:Z$1048378,12,0)</f>
        <v>#N/A</v>
      </c>
      <c r="L52" s="8">
        <v>925</v>
      </c>
      <c r="M52" s="9">
        <v>748.25</v>
      </c>
      <c r="N52" s="9">
        <v>0</v>
      </c>
      <c r="O52" s="9">
        <v>1875</v>
      </c>
      <c r="P52" t="s">
        <v>233</v>
      </c>
      <c r="Q52" s="10">
        <v>41334</v>
      </c>
      <c r="S52" t="s">
        <v>42</v>
      </c>
      <c r="T52" s="11">
        <v>20</v>
      </c>
      <c r="U52" s="11"/>
      <c r="V52" s="11"/>
      <c r="W52" s="2" t="s">
        <v>234</v>
      </c>
      <c r="X52" s="12">
        <v>748.25</v>
      </c>
      <c r="Y52" s="12">
        <f t="shared" si="0"/>
        <v>0</v>
      </c>
      <c r="Z52" s="12">
        <f t="shared" si="13"/>
        <v>1875</v>
      </c>
      <c r="AA52" s="13">
        <f t="shared" si="3"/>
        <v>0</v>
      </c>
      <c r="AB52" s="2" t="s">
        <v>43</v>
      </c>
      <c r="AD52">
        <f t="shared" si="14"/>
        <v>0</v>
      </c>
    </row>
    <row r="53" spans="1:36" s="17" customFormat="1">
      <c r="A53" s="16" t="s">
        <v>256</v>
      </c>
      <c r="B53" s="17" t="e">
        <f>VLOOKUP(BdC!A53,main!A$1:Z$1048378,2,0)</f>
        <v>#N/A</v>
      </c>
      <c r="C53" s="18" t="e">
        <f>VLOOKUP(A53,main!A$1:Z$1048378,4,0)</f>
        <v>#N/A</v>
      </c>
      <c r="D53" s="17" t="s">
        <v>94</v>
      </c>
      <c r="E53" t="e">
        <f>VLOOKUP(A53,'PRIX LOT1'!A:I,5,0)</f>
        <v>#N/A</v>
      </c>
      <c r="F53" s="17" t="e">
        <f>VLOOKUP(A53,main!A$1:E$1048378,5,0)</f>
        <v>#N/A</v>
      </c>
      <c r="G53" s="17" t="s">
        <v>257</v>
      </c>
      <c r="H53" s="17" t="s">
        <v>226</v>
      </c>
      <c r="I53" s="17" t="s">
        <v>227</v>
      </c>
      <c r="J53" s="17" t="s">
        <v>258</v>
      </c>
      <c r="K53" s="17" t="e">
        <f>VLOOKUP(A53,main!A$1:Z$1048378,12,0)</f>
        <v>#N/A</v>
      </c>
      <c r="L53" s="19">
        <v>925</v>
      </c>
      <c r="M53" s="20">
        <v>370.75</v>
      </c>
      <c r="N53" s="20">
        <v>0</v>
      </c>
      <c r="O53" s="20">
        <v>0</v>
      </c>
      <c r="P53" s="17" t="s">
        <v>82</v>
      </c>
      <c r="Q53" s="21">
        <v>41426</v>
      </c>
      <c r="S53" s="17" t="s">
        <v>83</v>
      </c>
      <c r="T53" s="22">
        <v>20</v>
      </c>
      <c r="U53" s="22"/>
      <c r="V53" s="22"/>
      <c r="W53" s="19" t="str">
        <f>P53</f>
        <v>SMSN_FO_20M</v>
      </c>
      <c r="X53" s="23">
        <f>M53</f>
        <v>370.75</v>
      </c>
      <c r="Y53" s="23">
        <f t="shared" si="0"/>
        <v>0</v>
      </c>
      <c r="Z53" s="23">
        <f t="shared" si="13"/>
        <v>0</v>
      </c>
      <c r="AA53" s="24">
        <f t="shared" si="3"/>
        <v>0</v>
      </c>
      <c r="AB53" s="16" t="s">
        <v>43</v>
      </c>
      <c r="AD53" s="17">
        <f t="shared" si="14"/>
        <v>0</v>
      </c>
      <c r="AG53" s="17" t="e">
        <f>VLOOKUP(A53,,5,0)</f>
        <v>#N/A</v>
      </c>
      <c r="AH53" s="25" t="s">
        <v>43</v>
      </c>
      <c r="AI53" s="26"/>
      <c r="AJ53" s="26"/>
    </row>
    <row r="54" spans="1:36">
      <c r="A54" s="2" t="s">
        <v>259</v>
      </c>
      <c r="B54" t="e">
        <f>VLOOKUP(BdC!A54,main!A$1:Z$1048378,2,0)</f>
        <v>#N/A</v>
      </c>
      <c r="C54" s="3" t="e">
        <f>VLOOKUP(A54,main!A$1:Z$1048378,4,0)</f>
        <v>#N/A</v>
      </c>
      <c r="D54" t="s">
        <v>51</v>
      </c>
      <c r="E54" t="e">
        <f>VLOOKUP(A54,'PRIX LOT1'!A:I,5,0)</f>
        <v>#N/A</v>
      </c>
      <c r="F54" t="e">
        <f>VLOOKUP(A54,main!A$1:E$1048378,5,0)</f>
        <v>#N/A</v>
      </c>
      <c r="G54" t="s">
        <v>260</v>
      </c>
      <c r="H54" t="s">
        <v>226</v>
      </c>
      <c r="I54" t="s">
        <v>227</v>
      </c>
      <c r="J54" t="s">
        <v>261</v>
      </c>
      <c r="K54" t="e">
        <f>VLOOKUP(A54,main!A$1:Z$1048378,12,0)</f>
        <v>#N/A</v>
      </c>
      <c r="L54" s="8">
        <v>925</v>
      </c>
      <c r="M54" s="9">
        <v>748.25</v>
      </c>
      <c r="N54" s="9">
        <v>0</v>
      </c>
      <c r="O54" s="9">
        <v>1875</v>
      </c>
      <c r="P54" t="s">
        <v>233</v>
      </c>
      <c r="Q54" s="10">
        <v>41334</v>
      </c>
      <c r="S54" t="s">
        <v>42</v>
      </c>
      <c r="T54" s="11">
        <v>20</v>
      </c>
      <c r="U54" s="11"/>
      <c r="V54" s="11"/>
      <c r="W54" s="2" t="s">
        <v>234</v>
      </c>
      <c r="X54" s="12">
        <v>748.25</v>
      </c>
      <c r="Y54" s="12">
        <f t="shared" si="0"/>
        <v>0</v>
      </c>
      <c r="Z54" s="12">
        <f t="shared" si="13"/>
        <v>1875</v>
      </c>
      <c r="AA54" s="13">
        <f t="shared" si="3"/>
        <v>0</v>
      </c>
      <c r="AB54" s="2" t="s">
        <v>43</v>
      </c>
      <c r="AD54">
        <f t="shared" si="14"/>
        <v>0</v>
      </c>
    </row>
    <row r="55" spans="1:36">
      <c r="A55" s="2" t="s">
        <v>262</v>
      </c>
      <c r="B55" t="e">
        <f>VLOOKUP(BdC!A55,main!A$1:Z$1048378,2,0)</f>
        <v>#N/A</v>
      </c>
      <c r="C55" s="3" t="e">
        <f>VLOOKUP(A55,main!A$1:Z$1048378,4,0)</f>
        <v>#N/A</v>
      </c>
      <c r="D55" t="s">
        <v>61</v>
      </c>
      <c r="E55" t="e">
        <f>VLOOKUP(A55,'PRIX LOT1'!A:I,5,0)</f>
        <v>#N/A</v>
      </c>
      <c r="F55" t="e">
        <f>VLOOKUP(A55,main!A$1:E$1048378,5,0)</f>
        <v>#N/A</v>
      </c>
      <c r="G55" t="s">
        <v>263</v>
      </c>
      <c r="H55" t="s">
        <v>264</v>
      </c>
      <c r="I55" t="s">
        <v>227</v>
      </c>
      <c r="J55" t="s">
        <v>265</v>
      </c>
      <c r="K55" t="e">
        <f>VLOOKUP(A55,main!A$1:Z$1048378,12,0)</f>
        <v>#N/A</v>
      </c>
      <c r="L55" s="8">
        <v>760</v>
      </c>
      <c r="M55" s="9">
        <v>748.25</v>
      </c>
      <c r="N55" s="9">
        <v>0</v>
      </c>
      <c r="O55" s="9">
        <v>0</v>
      </c>
      <c r="P55" t="s">
        <v>233</v>
      </c>
      <c r="Q55" s="10">
        <v>41275</v>
      </c>
      <c r="S55" t="s">
        <v>42</v>
      </c>
      <c r="T55" s="11">
        <v>20</v>
      </c>
      <c r="U55" s="11"/>
      <c r="V55" s="11"/>
      <c r="W55" s="2" t="s">
        <v>234</v>
      </c>
      <c r="X55" s="12">
        <v>748.25</v>
      </c>
      <c r="Y55" s="12">
        <f t="shared" si="0"/>
        <v>0</v>
      </c>
      <c r="Z55" s="12">
        <f t="shared" si="13"/>
        <v>0</v>
      </c>
      <c r="AA55" s="13">
        <f t="shared" si="3"/>
        <v>0</v>
      </c>
      <c r="AB55" s="2" t="s">
        <v>43</v>
      </c>
      <c r="AD55">
        <f t="shared" si="14"/>
        <v>0</v>
      </c>
    </row>
    <row r="56" spans="1:36">
      <c r="A56" s="2" t="s">
        <v>266</v>
      </c>
      <c r="B56" t="e">
        <f>VLOOKUP(BdC!A56,main!A$1:Z$1048378,2,0)</f>
        <v>#N/A</v>
      </c>
      <c r="C56" s="3" t="e">
        <f>VLOOKUP(A56,main!A$1:Z$1048378,4,0)</f>
        <v>#N/A</v>
      </c>
      <c r="D56" t="s">
        <v>147</v>
      </c>
      <c r="E56" t="e">
        <f>VLOOKUP(A56,'PRIX LOT1'!A:I,5,0)</f>
        <v>#N/A</v>
      </c>
      <c r="F56" t="e">
        <f>VLOOKUP(A56,main!A$1:E$1048378,5,0)</f>
        <v>#N/A</v>
      </c>
      <c r="G56" t="s">
        <v>267</v>
      </c>
      <c r="H56" t="s">
        <v>264</v>
      </c>
      <c r="I56" t="s">
        <v>227</v>
      </c>
      <c r="J56" t="s">
        <v>268</v>
      </c>
      <c r="K56" t="e">
        <f>VLOOKUP(A56,main!A$1:Z$1048378,12,0)</f>
        <v>#N/A</v>
      </c>
      <c r="L56" s="8">
        <v>760</v>
      </c>
      <c r="M56" s="9">
        <v>748.25</v>
      </c>
      <c r="N56" s="9">
        <v>0</v>
      </c>
      <c r="O56" s="9">
        <v>0</v>
      </c>
      <c r="P56" t="s">
        <v>233</v>
      </c>
      <c r="Q56" s="10">
        <v>41275</v>
      </c>
      <c r="S56" t="s">
        <v>42</v>
      </c>
      <c r="T56" s="11">
        <v>20</v>
      </c>
      <c r="U56" s="11"/>
      <c r="V56" s="11"/>
      <c r="W56" s="2" t="s">
        <v>234</v>
      </c>
      <c r="X56" s="12">
        <v>748.25</v>
      </c>
      <c r="Y56" s="12">
        <f t="shared" si="0"/>
        <v>0</v>
      </c>
      <c r="Z56" s="12">
        <f t="shared" si="13"/>
        <v>0</v>
      </c>
      <c r="AA56" s="13">
        <f t="shared" si="3"/>
        <v>0</v>
      </c>
      <c r="AB56" s="2" t="s">
        <v>43</v>
      </c>
      <c r="AD56">
        <f t="shared" si="14"/>
        <v>0</v>
      </c>
    </row>
    <row r="57" spans="1:36">
      <c r="A57" s="2" t="s">
        <v>269</v>
      </c>
      <c r="B57" t="e">
        <f>VLOOKUP(BdC!A57,main!A$1:Z$1048378,2,0)</f>
        <v>#N/A</v>
      </c>
      <c r="C57" s="3" t="e">
        <f>VLOOKUP(A57,main!A$1:Z$1048378,4,0)</f>
        <v>#N/A</v>
      </c>
      <c r="D57" t="s">
        <v>270</v>
      </c>
      <c r="E57" t="e">
        <f>VLOOKUP(A57,'PRIX LOT1'!A:I,5,0)</f>
        <v>#N/A</v>
      </c>
      <c r="F57" t="e">
        <f>VLOOKUP(A57,main!A$1:E$1048378,5,0)</f>
        <v>#N/A</v>
      </c>
      <c r="G57" t="s">
        <v>271</v>
      </c>
      <c r="H57" t="s">
        <v>264</v>
      </c>
      <c r="I57" t="s">
        <v>227</v>
      </c>
      <c r="J57" t="s">
        <v>272</v>
      </c>
      <c r="K57" t="e">
        <f>VLOOKUP(A57,main!A$1:Z$1048378,12,0)</f>
        <v>#N/A</v>
      </c>
      <c r="L57" s="8">
        <v>906</v>
      </c>
      <c r="M57" s="9">
        <v>895.75</v>
      </c>
      <c r="N57" s="9">
        <v>0</v>
      </c>
      <c r="O57" s="9">
        <v>0</v>
      </c>
      <c r="P57" t="s">
        <v>273</v>
      </c>
      <c r="Q57" s="10">
        <v>41275</v>
      </c>
      <c r="S57" t="s">
        <v>42</v>
      </c>
      <c r="T57" s="11">
        <v>20</v>
      </c>
      <c r="U57" s="11"/>
      <c r="V57" s="11"/>
      <c r="W57" s="2" t="s">
        <v>274</v>
      </c>
      <c r="X57" s="12">
        <v>748.25</v>
      </c>
      <c r="Y57" s="12">
        <f t="shared" si="0"/>
        <v>0</v>
      </c>
      <c r="Z57" s="12">
        <f t="shared" si="13"/>
        <v>0</v>
      </c>
      <c r="AA57" s="13">
        <f t="shared" si="3"/>
        <v>0</v>
      </c>
      <c r="AB57" s="2" t="s">
        <v>43</v>
      </c>
      <c r="AD57">
        <f t="shared" si="14"/>
        <v>0</v>
      </c>
    </row>
    <row r="58" spans="1:36">
      <c r="A58" s="2" t="s">
        <v>275</v>
      </c>
      <c r="B58" t="e">
        <f>VLOOKUP(BdC!A58,main!A$1:Z$1048378,2,0)</f>
        <v>#N/A</v>
      </c>
      <c r="C58" s="3" t="e">
        <f>VLOOKUP(A58,main!A$1:Z$1048378,4,0)</f>
        <v>#N/A</v>
      </c>
      <c r="D58" t="s">
        <v>133</v>
      </c>
      <c r="E58" t="e">
        <f>VLOOKUP(A58,'PRIX LOT1'!A:I,5,0)</f>
        <v>#N/A</v>
      </c>
      <c r="F58" t="e">
        <f>VLOOKUP(A58,main!A$1:E$1048378,5,0)</f>
        <v>#N/A</v>
      </c>
      <c r="G58" t="s">
        <v>276</v>
      </c>
      <c r="H58" t="s">
        <v>264</v>
      </c>
      <c r="I58" t="s">
        <v>227</v>
      </c>
      <c r="J58" t="s">
        <v>277</v>
      </c>
      <c r="K58" t="e">
        <f>VLOOKUP(A58,main!A$1:Z$1048378,12,0)</f>
        <v>#N/A</v>
      </c>
      <c r="L58" s="8">
        <v>906</v>
      </c>
      <c r="M58" s="9">
        <v>748.25</v>
      </c>
      <c r="N58" s="9">
        <v>0</v>
      </c>
      <c r="O58" s="9">
        <v>0</v>
      </c>
      <c r="P58" t="s">
        <v>233</v>
      </c>
      <c r="Q58" s="10">
        <v>41275</v>
      </c>
      <c r="S58" t="s">
        <v>42</v>
      </c>
      <c r="T58" s="11">
        <v>20</v>
      </c>
      <c r="U58" s="11"/>
      <c r="V58" s="11"/>
      <c r="W58" s="2" t="s">
        <v>234</v>
      </c>
      <c r="X58" s="12">
        <v>748.25</v>
      </c>
      <c r="Y58" s="12">
        <f t="shared" si="0"/>
        <v>0</v>
      </c>
      <c r="Z58" s="12">
        <f t="shared" si="13"/>
        <v>0</v>
      </c>
      <c r="AA58" s="13">
        <f t="shared" si="3"/>
        <v>0</v>
      </c>
      <c r="AB58" s="2" t="s">
        <v>43</v>
      </c>
      <c r="AD58">
        <f t="shared" si="14"/>
        <v>0</v>
      </c>
    </row>
    <row r="59" spans="1:36">
      <c r="A59" s="2" t="s">
        <v>278</v>
      </c>
      <c r="B59" t="e">
        <f>VLOOKUP(BdC!A59,main!A$1:Z$1048378,2,0)</f>
        <v>#N/A</v>
      </c>
      <c r="C59" s="3" t="e">
        <f>VLOOKUP(A59,main!A$1:Z$1048378,4,0)</f>
        <v>#N/A</v>
      </c>
      <c r="D59" t="s">
        <v>137</v>
      </c>
      <c r="E59" t="e">
        <f>VLOOKUP(A59,'PRIX LOT1'!A:I,5,0)</f>
        <v>#N/A</v>
      </c>
      <c r="F59" t="e">
        <f>VLOOKUP(A59,main!A$1:E$1048378,5,0)</f>
        <v>#N/A</v>
      </c>
      <c r="G59" t="s">
        <v>279</v>
      </c>
      <c r="H59" t="s">
        <v>264</v>
      </c>
      <c r="I59" t="s">
        <v>227</v>
      </c>
      <c r="J59" t="s">
        <v>280</v>
      </c>
      <c r="K59" t="e">
        <f>VLOOKUP(A59,main!A$1:Z$1048378,12,0)</f>
        <v>#N/A</v>
      </c>
      <c r="L59" s="8">
        <v>760</v>
      </c>
      <c r="M59" s="9">
        <v>748.25</v>
      </c>
      <c r="N59" s="9">
        <v>0</v>
      </c>
      <c r="O59" s="9">
        <v>0</v>
      </c>
      <c r="P59" t="s">
        <v>233</v>
      </c>
      <c r="Q59" s="10">
        <v>41275</v>
      </c>
      <c r="S59" t="s">
        <v>42</v>
      </c>
      <c r="T59" s="11">
        <v>20</v>
      </c>
      <c r="U59" s="11"/>
      <c r="V59" s="11"/>
      <c r="W59" s="2" t="s">
        <v>234</v>
      </c>
      <c r="X59" s="12">
        <v>748.25</v>
      </c>
      <c r="Y59" s="12">
        <f t="shared" si="0"/>
        <v>0</v>
      </c>
      <c r="Z59" s="12">
        <f t="shared" si="13"/>
        <v>0</v>
      </c>
      <c r="AA59" s="13">
        <f t="shared" si="3"/>
        <v>0</v>
      </c>
      <c r="AB59" s="2" t="s">
        <v>43</v>
      </c>
      <c r="AD59">
        <f t="shared" si="14"/>
        <v>0</v>
      </c>
    </row>
    <row r="60" spans="1:36">
      <c r="A60" s="2" t="s">
        <v>281</v>
      </c>
      <c r="B60" t="e">
        <f>VLOOKUP(BdC!A60,main!A$1:Z$1048378,2,0)</f>
        <v>#N/A</v>
      </c>
      <c r="C60" s="3" t="e">
        <f>VLOOKUP(A60,main!A$1:Z$1048378,4,0)</f>
        <v>#N/A</v>
      </c>
      <c r="D60" t="s">
        <v>61</v>
      </c>
      <c r="E60" t="e">
        <f>VLOOKUP(A60,'PRIX LOT1'!A:I,5,0)</f>
        <v>#N/A</v>
      </c>
      <c r="F60" t="e">
        <f>VLOOKUP(A60,main!A$1:E$1048378,5,0)</f>
        <v>#N/A</v>
      </c>
      <c r="G60" t="s">
        <v>282</v>
      </c>
      <c r="H60" t="s">
        <v>264</v>
      </c>
      <c r="I60" t="s">
        <v>227</v>
      </c>
      <c r="J60" t="s">
        <v>283</v>
      </c>
      <c r="K60" t="e">
        <f>VLOOKUP(A60,main!A$1:Z$1048378,12,0)</f>
        <v>#N/A</v>
      </c>
      <c r="L60" s="8">
        <v>760</v>
      </c>
      <c r="M60" s="9">
        <v>748.25</v>
      </c>
      <c r="N60" s="9">
        <v>0</v>
      </c>
      <c r="O60" s="9">
        <v>0</v>
      </c>
      <c r="P60" t="s">
        <v>233</v>
      </c>
      <c r="Q60" s="10">
        <v>41275</v>
      </c>
      <c r="S60" t="s">
        <v>42</v>
      </c>
      <c r="T60" s="11">
        <v>20</v>
      </c>
      <c r="U60" s="11"/>
      <c r="V60" s="11"/>
      <c r="W60" s="2" t="s">
        <v>234</v>
      </c>
      <c r="X60" s="12">
        <v>748.25</v>
      </c>
      <c r="Y60" s="12">
        <f t="shared" si="0"/>
        <v>0</v>
      </c>
      <c r="Z60" s="12">
        <f t="shared" si="13"/>
        <v>0</v>
      </c>
      <c r="AA60" s="13">
        <f t="shared" si="3"/>
        <v>0</v>
      </c>
      <c r="AB60" s="2" t="s">
        <v>43</v>
      </c>
      <c r="AD60">
        <f t="shared" si="14"/>
        <v>0</v>
      </c>
    </row>
    <row r="61" spans="1:36">
      <c r="A61" s="2" t="s">
        <v>284</v>
      </c>
      <c r="B61" t="e">
        <f>VLOOKUP(BdC!A61,main!A$1:Z$1048378,2,0)</f>
        <v>#N/A</v>
      </c>
      <c r="C61" s="3" t="e">
        <f>VLOOKUP(A61,main!A$1:Z$1048378,4,0)</f>
        <v>#N/A</v>
      </c>
      <c r="D61" t="s">
        <v>147</v>
      </c>
      <c r="E61" t="e">
        <f>VLOOKUP(A61,'PRIX LOT1'!A:I,5,0)</f>
        <v>#N/A</v>
      </c>
      <c r="F61" t="e">
        <f>VLOOKUP(A61,main!A$1:E$1048378,5,0)</f>
        <v>#N/A</v>
      </c>
      <c r="G61" t="s">
        <v>285</v>
      </c>
      <c r="H61" t="s">
        <v>264</v>
      </c>
      <c r="I61" t="s">
        <v>227</v>
      </c>
      <c r="J61" t="s">
        <v>286</v>
      </c>
      <c r="K61" t="e">
        <f>VLOOKUP(A61,main!A$1:Z$1048378,12,0)</f>
        <v>#N/A</v>
      </c>
      <c r="L61" s="8">
        <v>760</v>
      </c>
      <c r="M61" s="9">
        <v>748.25</v>
      </c>
      <c r="N61" s="9">
        <v>0</v>
      </c>
      <c r="O61" s="9">
        <v>0</v>
      </c>
      <c r="P61" t="s">
        <v>233</v>
      </c>
      <c r="Q61" s="10">
        <v>41275</v>
      </c>
      <c r="S61" t="s">
        <v>42</v>
      </c>
      <c r="T61" s="11">
        <v>20</v>
      </c>
      <c r="U61" s="11"/>
      <c r="V61" s="11"/>
      <c r="W61" s="2" t="s">
        <v>234</v>
      </c>
      <c r="X61" s="12">
        <v>748.25</v>
      </c>
      <c r="Y61" s="12">
        <f t="shared" si="0"/>
        <v>0</v>
      </c>
      <c r="Z61" s="12">
        <f t="shared" si="13"/>
        <v>0</v>
      </c>
      <c r="AA61" s="13">
        <f t="shared" si="3"/>
        <v>0</v>
      </c>
      <c r="AB61" s="2" t="s">
        <v>43</v>
      </c>
      <c r="AD61">
        <f t="shared" si="14"/>
        <v>0</v>
      </c>
    </row>
    <row r="62" spans="1:36">
      <c r="A62" s="2" t="s">
        <v>287</v>
      </c>
      <c r="B62" t="e">
        <f>VLOOKUP(BdC!A62,main!A$1:Z$1048378,2,0)</f>
        <v>#N/A</v>
      </c>
      <c r="C62" s="3" t="e">
        <f>VLOOKUP(A62,main!A$1:Z$1048378,4,0)</f>
        <v>#N/A</v>
      </c>
      <c r="D62" t="s">
        <v>147</v>
      </c>
      <c r="E62" t="e">
        <f>VLOOKUP(A62,'PRIX LOT1'!A:I,5,0)</f>
        <v>#N/A</v>
      </c>
      <c r="F62" t="e">
        <f>VLOOKUP(A62,main!A$1:E$1048378,5,0)</f>
        <v>#N/A</v>
      </c>
      <c r="G62" t="s">
        <v>288</v>
      </c>
      <c r="H62" t="s">
        <v>264</v>
      </c>
      <c r="I62" t="s">
        <v>227</v>
      </c>
      <c r="J62" t="s">
        <v>289</v>
      </c>
      <c r="K62" t="e">
        <f>VLOOKUP(A62,main!A$1:Z$1048378,12,0)</f>
        <v>#N/A</v>
      </c>
      <c r="L62" s="8">
        <v>760</v>
      </c>
      <c r="M62" s="9">
        <v>748.25</v>
      </c>
      <c r="N62" s="9">
        <v>0</v>
      </c>
      <c r="O62" s="9">
        <v>0</v>
      </c>
      <c r="P62" t="s">
        <v>233</v>
      </c>
      <c r="Q62" s="10">
        <v>41275</v>
      </c>
      <c r="S62" t="s">
        <v>42</v>
      </c>
      <c r="T62" s="11">
        <v>20</v>
      </c>
      <c r="U62" s="11"/>
      <c r="V62" s="11"/>
      <c r="W62" s="2" t="s">
        <v>234</v>
      </c>
      <c r="X62" s="12">
        <v>748.25</v>
      </c>
      <c r="Y62" s="12">
        <f t="shared" si="0"/>
        <v>0</v>
      </c>
      <c r="Z62" s="12">
        <f t="shared" si="13"/>
        <v>0</v>
      </c>
      <c r="AA62" s="13">
        <f t="shared" si="3"/>
        <v>0</v>
      </c>
      <c r="AB62" s="2" t="s">
        <v>43</v>
      </c>
      <c r="AD62">
        <f t="shared" si="14"/>
        <v>0</v>
      </c>
    </row>
    <row r="63" spans="1:36">
      <c r="A63" s="2" t="s">
        <v>290</v>
      </c>
      <c r="B63" t="e">
        <f>VLOOKUP(BdC!A63,main!A$1:Z$1048378,2,0)</f>
        <v>#N/A</v>
      </c>
      <c r="C63" s="3" t="e">
        <f>VLOOKUP(A63,main!A$1:Z$1048378,4,0)</f>
        <v>#N/A</v>
      </c>
      <c r="D63" t="s">
        <v>61</v>
      </c>
      <c r="E63" t="e">
        <f>VLOOKUP(A63,'PRIX LOT1'!A:I,5,0)</f>
        <v>#N/A</v>
      </c>
      <c r="F63" t="e">
        <f>VLOOKUP(A63,main!A$1:E$1048378,5,0)</f>
        <v>#N/A</v>
      </c>
      <c r="G63" t="s">
        <v>291</v>
      </c>
      <c r="H63" t="s">
        <v>264</v>
      </c>
      <c r="I63" t="s">
        <v>227</v>
      </c>
      <c r="J63" t="s">
        <v>292</v>
      </c>
      <c r="K63" t="e">
        <f>VLOOKUP(A63,main!A$1:Z$1048378,12,0)</f>
        <v>#N/A</v>
      </c>
      <c r="L63" s="8">
        <v>760</v>
      </c>
      <c r="M63" s="9">
        <v>748.25</v>
      </c>
      <c r="N63" s="9">
        <v>0</v>
      </c>
      <c r="O63" s="9">
        <v>0</v>
      </c>
      <c r="P63" t="s">
        <v>233</v>
      </c>
      <c r="Q63" s="10">
        <v>41275</v>
      </c>
      <c r="S63" t="s">
        <v>42</v>
      </c>
      <c r="T63" s="11">
        <v>20</v>
      </c>
      <c r="U63" s="11"/>
      <c r="V63" s="11"/>
      <c r="W63" s="41" t="s">
        <v>234</v>
      </c>
      <c r="X63" s="12">
        <v>748.25</v>
      </c>
      <c r="Y63" s="12">
        <f t="shared" si="0"/>
        <v>0</v>
      </c>
      <c r="Z63" s="12">
        <f t="shared" si="13"/>
        <v>0</v>
      </c>
      <c r="AA63" s="13">
        <f t="shared" si="3"/>
        <v>0</v>
      </c>
      <c r="AB63" s="2" t="s">
        <v>43</v>
      </c>
      <c r="AD63">
        <f t="shared" si="14"/>
        <v>0</v>
      </c>
    </row>
    <row r="64" spans="1:36">
      <c r="A64" s="2" t="s">
        <v>293</v>
      </c>
      <c r="B64" t="e">
        <f>VLOOKUP(BdC!A64,main!A$1:Z$1048378,2,0)</f>
        <v>#N/A</v>
      </c>
      <c r="C64" s="3" t="e">
        <f>VLOOKUP(A64,main!A$1:Z$1048378,4,0)</f>
        <v>#N/A</v>
      </c>
      <c r="D64" t="s">
        <v>88</v>
      </c>
      <c r="E64" t="e">
        <f>VLOOKUP(A64,'PRIX LOT1'!A:I,5,0)</f>
        <v>#N/A</v>
      </c>
      <c r="F64" t="e">
        <f>VLOOKUP(A64,main!A$1:E$1048378,5,0)</f>
        <v>#N/A</v>
      </c>
      <c r="G64" t="s">
        <v>294</v>
      </c>
      <c r="H64" t="s">
        <v>264</v>
      </c>
      <c r="I64" t="s">
        <v>227</v>
      </c>
      <c r="J64" t="s">
        <v>295</v>
      </c>
      <c r="K64" t="e">
        <f>VLOOKUP(A64,main!A$1:Z$1048378,12,0)</f>
        <v>#N/A</v>
      </c>
      <c r="L64" s="8">
        <v>760</v>
      </c>
      <c r="M64" s="9">
        <v>748.25</v>
      </c>
      <c r="N64" s="9">
        <v>0</v>
      </c>
      <c r="O64" s="9">
        <v>0</v>
      </c>
      <c r="P64" t="s">
        <v>233</v>
      </c>
      <c r="Q64" s="10">
        <v>41275</v>
      </c>
      <c r="S64" t="s">
        <v>42</v>
      </c>
      <c r="T64" s="11">
        <v>20</v>
      </c>
      <c r="U64" s="11"/>
      <c r="V64" s="11"/>
      <c r="W64" s="2" t="s">
        <v>234</v>
      </c>
      <c r="X64" s="12">
        <v>748.25</v>
      </c>
      <c r="Y64" s="12">
        <f t="shared" si="0"/>
        <v>0</v>
      </c>
      <c r="Z64" s="12">
        <f t="shared" si="13"/>
        <v>0</v>
      </c>
      <c r="AA64" s="13">
        <f t="shared" si="3"/>
        <v>0</v>
      </c>
      <c r="AB64" s="2" t="s">
        <v>43</v>
      </c>
      <c r="AD64">
        <f t="shared" si="14"/>
        <v>0</v>
      </c>
    </row>
    <row r="65" spans="1:40">
      <c r="A65" s="2" t="s">
        <v>296</v>
      </c>
      <c r="B65" t="e">
        <f>VLOOKUP(BdC!A65,main!A$1:Z$1048378,2,0)</f>
        <v>#N/A</v>
      </c>
      <c r="C65" s="3" t="e">
        <f>VLOOKUP(A65,main!A$1:Z$1048378,4,0)</f>
        <v>#N/A</v>
      </c>
      <c r="D65" t="s">
        <v>94</v>
      </c>
      <c r="E65" t="e">
        <f>VLOOKUP(A65,'PRIX LOT1'!A:I,5,0)</f>
        <v>#N/A</v>
      </c>
      <c r="F65" t="e">
        <f>VLOOKUP(A65,main!A$1:E$1048378,5,0)</f>
        <v>#N/A</v>
      </c>
      <c r="G65" t="s">
        <v>297</v>
      </c>
      <c r="H65" t="s">
        <v>298</v>
      </c>
      <c r="I65" t="s">
        <v>227</v>
      </c>
      <c r="J65" t="s">
        <v>299</v>
      </c>
      <c r="K65" t="e">
        <f>VLOOKUP(A65,main!A$1:Z$1048378,12,0)</f>
        <v>#N/A</v>
      </c>
      <c r="L65" s="8">
        <v>628</v>
      </c>
      <c r="M65" s="9">
        <v>370.75</v>
      </c>
      <c r="N65" s="9">
        <v>0</v>
      </c>
      <c r="O65" s="9">
        <v>0</v>
      </c>
      <c r="P65" t="s">
        <v>82</v>
      </c>
      <c r="Q65" s="10">
        <v>41275</v>
      </c>
      <c r="S65" t="s">
        <v>83</v>
      </c>
      <c r="T65" s="11">
        <v>20</v>
      </c>
      <c r="U65" s="11"/>
      <c r="V65" s="11"/>
      <c r="W65" s="8" t="str">
        <f t="shared" ref="W65:W88" si="15">P65</f>
        <v>SMSN_FO_20M</v>
      </c>
      <c r="X65" s="12">
        <f t="shared" ref="X65:X88" si="16">M65</f>
        <v>370.75</v>
      </c>
      <c r="Y65" s="12">
        <f t="shared" si="0"/>
        <v>0</v>
      </c>
      <c r="Z65" s="12">
        <f t="shared" si="13"/>
        <v>0</v>
      </c>
      <c r="AA65" s="13">
        <f t="shared" si="3"/>
        <v>0</v>
      </c>
      <c r="AB65" s="2" t="s">
        <v>43</v>
      </c>
      <c r="AD65">
        <f t="shared" si="14"/>
        <v>0</v>
      </c>
    </row>
    <row r="66" spans="1:40">
      <c r="A66" s="2" t="s">
        <v>300</v>
      </c>
      <c r="B66" t="e">
        <f>VLOOKUP(BdC!A66,main!A$1:Z$1048378,2,0)</f>
        <v>#N/A</v>
      </c>
      <c r="C66" s="3" t="e">
        <f>VLOOKUP(A66,main!A$1:Z$1048378,4,0)</f>
        <v>#N/A</v>
      </c>
      <c r="D66" t="s">
        <v>94</v>
      </c>
      <c r="E66" t="e">
        <f>VLOOKUP(A66,'PRIX LOT1'!A:I,5,0)</f>
        <v>#N/A</v>
      </c>
      <c r="F66" t="e">
        <f>VLOOKUP(A66,main!A$1:E$1048378,5,0)</f>
        <v>#N/A</v>
      </c>
      <c r="G66" t="s">
        <v>301</v>
      </c>
      <c r="H66" t="s">
        <v>298</v>
      </c>
      <c r="I66" t="s">
        <v>227</v>
      </c>
      <c r="J66" t="s">
        <v>302</v>
      </c>
      <c r="K66" t="e">
        <f>VLOOKUP(A66,main!A$1:Z$1048378,12,0)</f>
        <v>#N/A</v>
      </c>
      <c r="L66" s="8">
        <v>628</v>
      </c>
      <c r="M66" s="9">
        <v>370.75</v>
      </c>
      <c r="N66" s="9">
        <v>0</v>
      </c>
      <c r="O66" s="9">
        <v>0</v>
      </c>
      <c r="P66" t="s">
        <v>82</v>
      </c>
      <c r="Q66" s="10">
        <v>41275</v>
      </c>
      <c r="S66" t="s">
        <v>83</v>
      </c>
      <c r="T66" s="11">
        <v>20</v>
      </c>
      <c r="U66" s="11"/>
      <c r="V66" s="11"/>
      <c r="W66" t="str">
        <f t="shared" si="15"/>
        <v>SMSN_FO_20M</v>
      </c>
      <c r="X66" s="12">
        <f t="shared" si="16"/>
        <v>370.75</v>
      </c>
      <c r="Y66" s="12">
        <f t="shared" ref="Y66:Y129" si="17">N66</f>
        <v>0</v>
      </c>
      <c r="Z66" s="12">
        <f t="shared" si="13"/>
        <v>0</v>
      </c>
      <c r="AA66" s="13">
        <f t="shared" si="3"/>
        <v>0</v>
      </c>
      <c r="AB66" s="2" t="s">
        <v>43</v>
      </c>
      <c r="AD66">
        <f t="shared" si="14"/>
        <v>0</v>
      </c>
    </row>
    <row r="67" spans="1:40">
      <c r="A67" s="2" t="s">
        <v>303</v>
      </c>
      <c r="B67" t="e">
        <f>VLOOKUP(BdC!A67,main!A$1:Z$1048378,2,0)</f>
        <v>#N/A</v>
      </c>
      <c r="C67" s="3" t="e">
        <f>VLOOKUP(A67,main!A$1:Z$1048378,4,0)</f>
        <v>#N/A</v>
      </c>
      <c r="D67" t="s">
        <v>94</v>
      </c>
      <c r="E67" t="e">
        <f>VLOOKUP(A67,'PRIX LOT1'!A:I,5,0)</f>
        <v>#N/A</v>
      </c>
      <c r="F67" t="e">
        <f>VLOOKUP(A67,main!A$1:E$1048378,5,0)</f>
        <v>#N/A</v>
      </c>
      <c r="G67" t="s">
        <v>304</v>
      </c>
      <c r="H67" t="s">
        <v>298</v>
      </c>
      <c r="I67" t="s">
        <v>227</v>
      </c>
      <c r="J67" t="s">
        <v>305</v>
      </c>
      <c r="K67" t="e">
        <f>VLOOKUP(A67,main!A$1:Z$1048378,12,0)</f>
        <v>#N/A</v>
      </c>
      <c r="L67" s="8">
        <v>628</v>
      </c>
      <c r="M67" s="9">
        <v>370.75</v>
      </c>
      <c r="N67" s="9">
        <v>0</v>
      </c>
      <c r="O67" s="9">
        <v>0</v>
      </c>
      <c r="P67" t="s">
        <v>82</v>
      </c>
      <c r="Q67" s="10">
        <v>41275</v>
      </c>
      <c r="S67" t="s">
        <v>83</v>
      </c>
      <c r="T67" s="11">
        <v>20</v>
      </c>
      <c r="U67" s="11"/>
      <c r="V67" s="11"/>
      <c r="W67" t="str">
        <f t="shared" si="15"/>
        <v>SMSN_FO_20M</v>
      </c>
      <c r="X67" s="12">
        <f t="shared" si="16"/>
        <v>370.75</v>
      </c>
      <c r="Y67" s="12">
        <f t="shared" si="17"/>
        <v>0</v>
      </c>
      <c r="Z67" s="12">
        <f t="shared" si="13"/>
        <v>0</v>
      </c>
      <c r="AA67" s="13">
        <f t="shared" si="3"/>
        <v>0</v>
      </c>
      <c r="AB67" s="2" t="s">
        <v>43</v>
      </c>
      <c r="AD67">
        <f t="shared" si="14"/>
        <v>0</v>
      </c>
    </row>
    <row r="68" spans="1:40">
      <c r="A68" s="2" t="s">
        <v>306</v>
      </c>
      <c r="B68" t="e">
        <f>VLOOKUP(BdC!A68,main!A$1:Z$1048378,2,0)</f>
        <v>#N/A</v>
      </c>
      <c r="C68" s="3" t="e">
        <f>VLOOKUP(A68,main!A$1:Z$1048378,4,0)</f>
        <v>#N/A</v>
      </c>
      <c r="D68" t="s">
        <v>180</v>
      </c>
      <c r="E68" t="e">
        <f>VLOOKUP(A68,'PRIX LOT1'!A:I,5,0)</f>
        <v>#N/A</v>
      </c>
      <c r="F68" t="e">
        <f>VLOOKUP(A68,main!A$1:E$1048378,5,0)</f>
        <v>#N/A</v>
      </c>
      <c r="G68" t="s">
        <v>307</v>
      </c>
      <c r="H68" t="s">
        <v>298</v>
      </c>
      <c r="I68" t="s">
        <v>227</v>
      </c>
      <c r="J68" t="s">
        <v>308</v>
      </c>
      <c r="K68" t="e">
        <f>VLOOKUP(A68,main!A$1:Z$1048378,12,0)</f>
        <v>#N/A</v>
      </c>
      <c r="L68" s="8">
        <v>628</v>
      </c>
      <c r="M68" s="9">
        <v>370.75</v>
      </c>
      <c r="N68" s="9">
        <v>0</v>
      </c>
      <c r="O68" s="9">
        <v>0</v>
      </c>
      <c r="P68" t="s">
        <v>82</v>
      </c>
      <c r="Q68" s="10">
        <v>41275</v>
      </c>
      <c r="S68" t="s">
        <v>83</v>
      </c>
      <c r="T68" s="11">
        <v>20</v>
      </c>
      <c r="U68" s="11"/>
      <c r="V68" s="11"/>
      <c r="W68" t="str">
        <f t="shared" si="15"/>
        <v>SMSN_FO_20M</v>
      </c>
      <c r="X68" s="12">
        <f t="shared" si="16"/>
        <v>370.75</v>
      </c>
      <c r="Y68" s="12">
        <f t="shared" si="17"/>
        <v>0</v>
      </c>
      <c r="Z68" s="12">
        <f t="shared" si="13"/>
        <v>0</v>
      </c>
      <c r="AA68" s="13">
        <f t="shared" si="3"/>
        <v>0</v>
      </c>
      <c r="AB68" s="2" t="s">
        <v>43</v>
      </c>
      <c r="AD68">
        <f t="shared" si="14"/>
        <v>0</v>
      </c>
    </row>
    <row r="69" spans="1:40">
      <c r="A69" s="2" t="s">
        <v>309</v>
      </c>
      <c r="B69" t="e">
        <f>VLOOKUP(BdC!A69,main!A$1:Z$1048378,2,0)</f>
        <v>#N/A</v>
      </c>
      <c r="C69" s="3" t="e">
        <f>VLOOKUP(A69,main!A$1:Z$1048378,4,0)</f>
        <v>#N/A</v>
      </c>
      <c r="D69" t="s">
        <v>94</v>
      </c>
      <c r="E69" t="e">
        <f>VLOOKUP(A69,'PRIX LOT1'!A:I,5,0)</f>
        <v>#N/A</v>
      </c>
      <c r="F69" t="e">
        <f>VLOOKUP(A69,main!A$1:E$1048378,5,0)</f>
        <v>#N/A</v>
      </c>
      <c r="G69" t="s">
        <v>310</v>
      </c>
      <c r="H69" t="s">
        <v>298</v>
      </c>
      <c r="I69" t="s">
        <v>227</v>
      </c>
      <c r="J69" t="s">
        <v>311</v>
      </c>
      <c r="K69" t="e">
        <f>VLOOKUP(A69,main!A$1:Z$1048378,12,0)</f>
        <v>#N/A</v>
      </c>
      <c r="L69" s="8">
        <v>628</v>
      </c>
      <c r="M69" s="9">
        <v>370.75</v>
      </c>
      <c r="N69" s="9">
        <v>0</v>
      </c>
      <c r="O69" s="9">
        <v>0</v>
      </c>
      <c r="P69" t="s">
        <v>82</v>
      </c>
      <c r="Q69" s="10">
        <v>41275</v>
      </c>
      <c r="S69" t="s">
        <v>83</v>
      </c>
      <c r="T69" s="11">
        <v>20</v>
      </c>
      <c r="U69" s="11"/>
      <c r="V69" s="11"/>
      <c r="W69" t="str">
        <f t="shared" si="15"/>
        <v>SMSN_FO_20M</v>
      </c>
      <c r="X69" s="12">
        <f t="shared" si="16"/>
        <v>370.75</v>
      </c>
      <c r="Y69" s="12">
        <f t="shared" si="17"/>
        <v>0</v>
      </c>
      <c r="Z69" s="12">
        <f t="shared" si="13"/>
        <v>0</v>
      </c>
      <c r="AA69" s="13">
        <f t="shared" si="3"/>
        <v>0</v>
      </c>
      <c r="AB69" s="2" t="s">
        <v>43</v>
      </c>
      <c r="AD69">
        <f t="shared" si="14"/>
        <v>0</v>
      </c>
    </row>
    <row r="70" spans="1:40">
      <c r="A70" s="2" t="s">
        <v>312</v>
      </c>
      <c r="B70" t="e">
        <f>VLOOKUP(BdC!A70,main!A$1:Z$1048378,2,0)</f>
        <v>#N/A</v>
      </c>
      <c r="C70" s="3" t="e">
        <f>VLOOKUP(A70,main!A$1:Z$1048378,4,0)</f>
        <v>#N/A</v>
      </c>
      <c r="D70" t="s">
        <v>94</v>
      </c>
      <c r="E70" t="e">
        <f>VLOOKUP(A70,'PRIX LOT1'!A:I,5,0)</f>
        <v>#N/A</v>
      </c>
      <c r="F70" t="e">
        <f>VLOOKUP(A70,main!A$1:E$1048378,5,0)</f>
        <v>#N/A</v>
      </c>
      <c r="G70" t="s">
        <v>313</v>
      </c>
      <c r="H70" t="s">
        <v>298</v>
      </c>
      <c r="I70" t="s">
        <v>227</v>
      </c>
      <c r="J70" t="s">
        <v>314</v>
      </c>
      <c r="K70" t="e">
        <f>VLOOKUP(A70,main!A$1:Z$1048378,12,0)</f>
        <v>#N/A</v>
      </c>
      <c r="L70" s="8">
        <v>628</v>
      </c>
      <c r="M70" s="9">
        <v>370.75</v>
      </c>
      <c r="N70" s="9">
        <v>0</v>
      </c>
      <c r="O70" s="9">
        <v>0</v>
      </c>
      <c r="P70" t="s">
        <v>82</v>
      </c>
      <c r="Q70" s="10">
        <v>41275</v>
      </c>
      <c r="S70" t="s">
        <v>83</v>
      </c>
      <c r="T70" s="11">
        <v>20</v>
      </c>
      <c r="U70" s="11"/>
      <c r="V70" s="11"/>
      <c r="W70" t="str">
        <f t="shared" si="15"/>
        <v>SMSN_FO_20M</v>
      </c>
      <c r="X70" s="12">
        <f t="shared" si="16"/>
        <v>370.75</v>
      </c>
      <c r="Y70" s="12">
        <f t="shared" si="17"/>
        <v>0</v>
      </c>
      <c r="Z70" s="12">
        <f t="shared" si="13"/>
        <v>0</v>
      </c>
      <c r="AA70" s="13">
        <f t="shared" si="3"/>
        <v>0</v>
      </c>
      <c r="AB70" s="2" t="s">
        <v>43</v>
      </c>
      <c r="AD70">
        <f t="shared" si="14"/>
        <v>0</v>
      </c>
    </row>
    <row r="71" spans="1:40">
      <c r="A71" s="2" t="s">
        <v>315</v>
      </c>
      <c r="B71" t="e">
        <f>VLOOKUP(BdC!A71,main!A$1:Z$1048378,2,0)</f>
        <v>#N/A</v>
      </c>
      <c r="C71" s="3" t="e">
        <f>VLOOKUP(A71,main!A$1:Z$1048378,4,0)</f>
        <v>#N/A</v>
      </c>
      <c r="D71" t="s">
        <v>212</v>
      </c>
      <c r="E71" t="e">
        <f>VLOOKUP(A71,'PRIX LOT1'!A:I,5,0)</f>
        <v>#N/A</v>
      </c>
      <c r="F71" t="e">
        <f>VLOOKUP(A71,main!A$1:E$1048378,5,0)</f>
        <v>#N/A</v>
      </c>
      <c r="G71" t="s">
        <v>316</v>
      </c>
      <c r="H71" t="s">
        <v>298</v>
      </c>
      <c r="I71" t="s">
        <v>227</v>
      </c>
      <c r="J71" t="s">
        <v>317</v>
      </c>
      <c r="K71" t="e">
        <f>VLOOKUP(A71,main!A$1:Z$1048378,12,0)</f>
        <v>#N/A</v>
      </c>
      <c r="L71" s="8">
        <v>628</v>
      </c>
      <c r="M71" s="9">
        <v>370.75</v>
      </c>
      <c r="N71" s="9">
        <v>0</v>
      </c>
      <c r="O71" s="9">
        <v>0</v>
      </c>
      <c r="P71" t="s">
        <v>82</v>
      </c>
      <c r="Q71" s="10">
        <v>41275</v>
      </c>
      <c r="S71" t="s">
        <v>83</v>
      </c>
      <c r="T71" s="11">
        <v>20</v>
      </c>
      <c r="U71" s="11"/>
      <c r="V71" s="11"/>
      <c r="W71" t="str">
        <f t="shared" si="15"/>
        <v>SMSN_FO_20M</v>
      </c>
      <c r="X71" s="12">
        <f t="shared" si="16"/>
        <v>370.75</v>
      </c>
      <c r="Y71" s="12">
        <f t="shared" si="17"/>
        <v>0</v>
      </c>
      <c r="Z71" s="12">
        <f t="shared" si="13"/>
        <v>0</v>
      </c>
      <c r="AA71" s="13">
        <f t="shared" si="3"/>
        <v>0</v>
      </c>
      <c r="AB71" s="2" t="s">
        <v>43</v>
      </c>
      <c r="AD71">
        <f t="shared" si="14"/>
        <v>0</v>
      </c>
    </row>
    <row r="72" spans="1:40">
      <c r="A72" s="2" t="s">
        <v>318</v>
      </c>
      <c r="B72" t="e">
        <f>VLOOKUP(BdC!A72,main!A$1:Z$1048378,2,0)</f>
        <v>#N/A</v>
      </c>
      <c r="C72" s="3" t="e">
        <f>VLOOKUP(A72,main!A$1:Z$1048378,4,0)</f>
        <v>#N/A</v>
      </c>
      <c r="D72" t="s">
        <v>319</v>
      </c>
      <c r="E72" t="e">
        <f>VLOOKUP(A72,'PRIX LOT1'!A:I,5,0)</f>
        <v>#N/A</v>
      </c>
      <c r="F72" t="e">
        <f>VLOOKUP(A72,main!A$1:E$1048378,5,0)</f>
        <v>#N/A</v>
      </c>
      <c r="G72" t="s">
        <v>320</v>
      </c>
      <c r="H72" t="s">
        <v>298</v>
      </c>
      <c r="I72" t="s">
        <v>227</v>
      </c>
      <c r="J72" t="s">
        <v>321</v>
      </c>
      <c r="K72" t="e">
        <f>VLOOKUP(A72,main!A$1:Z$1048378,12,0)</f>
        <v>#N/A</v>
      </c>
      <c r="L72" s="8">
        <v>628</v>
      </c>
      <c r="M72" s="9">
        <v>370.75</v>
      </c>
      <c r="N72" s="9">
        <v>0</v>
      </c>
      <c r="O72" s="9">
        <v>0</v>
      </c>
      <c r="P72" t="s">
        <v>82</v>
      </c>
      <c r="Q72" s="10">
        <v>41275</v>
      </c>
      <c r="S72" t="s">
        <v>83</v>
      </c>
      <c r="T72" s="11">
        <v>20</v>
      </c>
      <c r="U72" s="11"/>
      <c r="V72" s="11"/>
      <c r="W72" t="str">
        <f t="shared" si="15"/>
        <v>SMSN_FO_20M</v>
      </c>
      <c r="X72" s="12">
        <f t="shared" si="16"/>
        <v>370.75</v>
      </c>
      <c r="Y72" s="12">
        <f t="shared" si="17"/>
        <v>0</v>
      </c>
      <c r="Z72" s="12">
        <f t="shared" si="13"/>
        <v>0</v>
      </c>
      <c r="AA72" s="13">
        <f t="shared" si="3"/>
        <v>0</v>
      </c>
      <c r="AB72" s="2" t="s">
        <v>43</v>
      </c>
      <c r="AD72">
        <f t="shared" si="14"/>
        <v>0</v>
      </c>
    </row>
    <row r="73" spans="1:40">
      <c r="A73" s="2" t="s">
        <v>322</v>
      </c>
      <c r="B73" t="e">
        <f>VLOOKUP(BdC!A73,main!A$1:Z$1048378,2,0)</f>
        <v>#N/A</v>
      </c>
      <c r="C73" s="3" t="e">
        <f>VLOOKUP(A73,main!A$1:Z$1048378,4,0)</f>
        <v>#N/A</v>
      </c>
      <c r="D73" t="s">
        <v>323</v>
      </c>
      <c r="E73" t="e">
        <f>VLOOKUP(A73,'PRIX LOT1'!A:I,5,0)</f>
        <v>#N/A</v>
      </c>
      <c r="F73" t="e">
        <f>VLOOKUP(A73,main!A$1:E$1048378,5,0)</f>
        <v>#N/A</v>
      </c>
      <c r="G73" t="s">
        <v>324</v>
      </c>
      <c r="H73" t="s">
        <v>298</v>
      </c>
      <c r="I73" t="s">
        <v>227</v>
      </c>
      <c r="J73" t="s">
        <v>325</v>
      </c>
      <c r="K73" t="e">
        <f>VLOOKUP(A73,main!A$1:Z$1048378,12,0)</f>
        <v>#N/A</v>
      </c>
      <c r="L73" s="8">
        <v>628</v>
      </c>
      <c r="M73" s="9">
        <v>370.75</v>
      </c>
      <c r="N73" s="9">
        <v>0</v>
      </c>
      <c r="O73" s="9">
        <v>0</v>
      </c>
      <c r="P73" t="s">
        <v>82</v>
      </c>
      <c r="Q73" s="10">
        <v>41275</v>
      </c>
      <c r="S73" t="s">
        <v>83</v>
      </c>
      <c r="T73" s="11">
        <v>20</v>
      </c>
      <c r="U73" s="11"/>
      <c r="V73" s="11"/>
      <c r="W73" t="str">
        <f t="shared" si="15"/>
        <v>SMSN_FO_20M</v>
      </c>
      <c r="X73" s="12">
        <f t="shared" si="16"/>
        <v>370.75</v>
      </c>
      <c r="Y73" s="12">
        <f t="shared" si="17"/>
        <v>0</v>
      </c>
      <c r="Z73" s="12">
        <f t="shared" si="13"/>
        <v>0</v>
      </c>
      <c r="AA73" s="13">
        <f t="shared" ref="AA73:AA136" si="18">AD73</f>
        <v>0</v>
      </c>
      <c r="AB73" s="2" t="s">
        <v>43</v>
      </c>
      <c r="AD73">
        <f t="shared" si="14"/>
        <v>0</v>
      </c>
    </row>
    <row r="74" spans="1:40">
      <c r="A74" s="2" t="s">
        <v>326</v>
      </c>
      <c r="B74" t="e">
        <f>VLOOKUP(BdC!A74,main!A$1:Z$1048378,2,0)</f>
        <v>#N/A</v>
      </c>
      <c r="C74" s="3" t="e">
        <f>VLOOKUP(A74,main!A$1:Z$1048378,4,0)</f>
        <v>#N/A</v>
      </c>
      <c r="D74" t="s">
        <v>147</v>
      </c>
      <c r="E74" t="e">
        <f>VLOOKUP(A74,'PRIX LOT1'!A:I,5,0)</f>
        <v>#N/A</v>
      </c>
      <c r="F74" t="e">
        <f>VLOOKUP(A74,main!A$1:E$1048378,5,0)</f>
        <v>#N/A</v>
      </c>
      <c r="G74" t="s">
        <v>327</v>
      </c>
      <c r="H74" t="s">
        <v>38</v>
      </c>
      <c r="I74" t="s">
        <v>170</v>
      </c>
      <c r="J74" t="s">
        <v>328</v>
      </c>
      <c r="K74" t="e">
        <f>VLOOKUP(A74,main!A$1:Z$1048378,12,0)</f>
        <v>#N/A</v>
      </c>
      <c r="L74" s="8">
        <v>126.99</v>
      </c>
      <c r="M74" s="9">
        <v>116</v>
      </c>
      <c r="N74" s="9">
        <v>27.63</v>
      </c>
      <c r="O74" s="9">
        <v>562.5</v>
      </c>
      <c r="P74" t="s">
        <v>66</v>
      </c>
      <c r="Q74" s="10">
        <v>41365</v>
      </c>
      <c r="S74" t="s">
        <v>42</v>
      </c>
      <c r="T74" s="11">
        <v>4</v>
      </c>
      <c r="U74" s="11"/>
      <c r="V74" s="11"/>
      <c r="W74" t="str">
        <f t="shared" si="15"/>
        <v>FT_SDSL_4M_4p_C1</v>
      </c>
      <c r="X74" s="12">
        <f t="shared" si="16"/>
        <v>116</v>
      </c>
      <c r="Y74" s="12">
        <f t="shared" si="17"/>
        <v>27.63</v>
      </c>
      <c r="Z74" s="12">
        <f t="shared" si="13"/>
        <v>562.5</v>
      </c>
      <c r="AA74" s="13">
        <f t="shared" si="18"/>
        <v>1208</v>
      </c>
      <c r="AB74" s="2" t="s">
        <v>44</v>
      </c>
      <c r="AC74" s="2" t="s">
        <v>67</v>
      </c>
      <c r="AD74">
        <v>1208</v>
      </c>
      <c r="AG74" t="e">
        <f>VLOOKUP(A74,,5,0)</f>
        <v>#N/A</v>
      </c>
      <c r="AH74" s="14" t="s">
        <v>43</v>
      </c>
      <c r="AI74" s="15"/>
      <c r="AJ74" s="15"/>
    </row>
    <row r="75" spans="1:40">
      <c r="A75" s="2" t="s">
        <v>329</v>
      </c>
      <c r="B75" t="e">
        <f>VLOOKUP(BdC!A75,main!A$1:Z$1048378,2,0)</f>
        <v>#N/A</v>
      </c>
      <c r="C75" s="3" t="e">
        <f>VLOOKUP(A75,main!A$1:Z$1048378,4,0)</f>
        <v>#N/A</v>
      </c>
      <c r="D75" t="s">
        <v>147</v>
      </c>
      <c r="E75" t="e">
        <f>VLOOKUP(A75,'PRIX LOT1'!A:I,5,0)</f>
        <v>#N/A</v>
      </c>
      <c r="F75" t="e">
        <f>VLOOKUP(A75,main!A$1:E$1048378,5,0)</f>
        <v>#N/A</v>
      </c>
      <c r="G75" t="s">
        <v>330</v>
      </c>
      <c r="H75" t="s">
        <v>38</v>
      </c>
      <c r="I75" t="s">
        <v>170</v>
      </c>
      <c r="J75" t="s">
        <v>331</v>
      </c>
      <c r="K75" t="e">
        <f>VLOOKUP(A75,main!A$1:Z$1048378,12,0)</f>
        <v>#N/A</v>
      </c>
      <c r="L75" s="8">
        <v>126.99</v>
      </c>
      <c r="M75" s="9">
        <f>AL75</f>
        <v>64.63</v>
      </c>
      <c r="N75" s="9">
        <v>0</v>
      </c>
      <c r="O75" s="9">
        <v>475</v>
      </c>
      <c r="P75" t="str">
        <f>AK75</f>
        <v>FT_SDSLBis_2M_2p_C1</v>
      </c>
      <c r="Q75" s="10">
        <v>41365</v>
      </c>
      <c r="S75" t="s">
        <v>42</v>
      </c>
      <c r="T75" s="11">
        <v>2</v>
      </c>
      <c r="U75" s="11"/>
      <c r="V75" s="11"/>
      <c r="W75" t="str">
        <f t="shared" si="15"/>
        <v>FT_SDSLBis_2M_2p_C1</v>
      </c>
      <c r="X75" s="12">
        <f t="shared" si="16"/>
        <v>64.63</v>
      </c>
      <c r="Y75" s="12">
        <f t="shared" si="17"/>
        <v>0</v>
      </c>
      <c r="Z75" s="12">
        <f t="shared" si="13"/>
        <v>475</v>
      </c>
      <c r="AA75" s="13">
        <f t="shared" si="18"/>
        <v>1043</v>
      </c>
      <c r="AB75" s="2" t="s">
        <v>44</v>
      </c>
      <c r="AC75" s="2" t="s">
        <v>59</v>
      </c>
      <c r="AD75">
        <v>1043</v>
      </c>
      <c r="AG75" t="e">
        <f>VLOOKUP(A75,,5,0)</f>
        <v>#N/A</v>
      </c>
      <c r="AH75" s="14" t="s">
        <v>44</v>
      </c>
      <c r="AI75" s="15">
        <v>4</v>
      </c>
      <c r="AJ75" s="14" t="s">
        <v>44</v>
      </c>
      <c r="AK75" t="s">
        <v>172</v>
      </c>
      <c r="AL75" s="8">
        <v>64.63</v>
      </c>
      <c r="AM75" s="8">
        <v>475</v>
      </c>
      <c r="AN75">
        <v>1043</v>
      </c>
    </row>
    <row r="76" spans="1:40">
      <c r="A76" s="2" t="s">
        <v>332</v>
      </c>
      <c r="B76" t="e">
        <f>VLOOKUP(BdC!A76,main!A$1:Z$1048378,2,0)</f>
        <v>#N/A</v>
      </c>
      <c r="C76" s="3" t="e">
        <f>VLOOKUP(A76,main!A$1:Z$1048378,4,0)</f>
        <v>#N/A</v>
      </c>
      <c r="D76" t="s">
        <v>333</v>
      </c>
      <c r="E76" t="e">
        <f>VLOOKUP(A76,'PRIX LOT1'!A:I,5,0)</f>
        <v>#N/A</v>
      </c>
      <c r="F76" t="e">
        <f>VLOOKUP(A76,main!A$1:E$1048378,5,0)</f>
        <v>#N/A</v>
      </c>
      <c r="G76" t="s">
        <v>334</v>
      </c>
      <c r="H76" t="s">
        <v>38</v>
      </c>
      <c r="I76" t="s">
        <v>170</v>
      </c>
      <c r="J76" t="s">
        <v>335</v>
      </c>
      <c r="K76" t="e">
        <f>VLOOKUP(A76,main!A$1:Z$1048378,12,0)</f>
        <v>#N/A</v>
      </c>
      <c r="L76" s="8">
        <v>126.99</v>
      </c>
      <c r="M76" s="9">
        <v>77.25</v>
      </c>
      <c r="N76" s="9">
        <v>0</v>
      </c>
      <c r="O76" s="9">
        <v>475</v>
      </c>
      <c r="P76" t="s">
        <v>336</v>
      </c>
      <c r="Q76" s="10">
        <v>41365</v>
      </c>
      <c r="S76" t="s">
        <v>42</v>
      </c>
      <c r="T76" s="11">
        <v>2</v>
      </c>
      <c r="U76" s="11"/>
      <c r="V76" s="11"/>
      <c r="W76" t="str">
        <f t="shared" si="15"/>
        <v>FT_SDSL_2M_2p_C1</v>
      </c>
      <c r="X76" s="12">
        <f t="shared" si="16"/>
        <v>77.25</v>
      </c>
      <c r="Y76" s="12">
        <f t="shared" si="17"/>
        <v>0</v>
      </c>
      <c r="Z76" s="12">
        <f t="shared" si="13"/>
        <v>475</v>
      </c>
      <c r="AA76" s="13">
        <f t="shared" si="18"/>
        <v>1043</v>
      </c>
      <c r="AB76" s="2" t="s">
        <v>44</v>
      </c>
      <c r="AC76" s="2" t="s">
        <v>59</v>
      </c>
      <c r="AD76">
        <v>1043</v>
      </c>
      <c r="AG76" t="e">
        <f>VLOOKUP(A76,,5,0)</f>
        <v>#N/A</v>
      </c>
      <c r="AH76" s="14" t="s">
        <v>43</v>
      </c>
      <c r="AI76" s="15"/>
      <c r="AJ76" s="15"/>
    </row>
    <row r="77" spans="1:40">
      <c r="A77" s="2" t="s">
        <v>337</v>
      </c>
      <c r="B77" t="e">
        <f>VLOOKUP(BdC!A77,main!A$1:Z$1048378,2,0)</f>
        <v>#N/A</v>
      </c>
      <c r="C77" s="3" t="e">
        <f>VLOOKUP(A77,main!A$1:Z$1048378,4,0)</f>
        <v>#N/A</v>
      </c>
      <c r="D77" t="s">
        <v>338</v>
      </c>
      <c r="E77" t="e">
        <f>VLOOKUP(A77,'PRIX LOT1'!A:I,5,0)</f>
        <v>#N/A</v>
      </c>
      <c r="F77" t="e">
        <f>VLOOKUP(A77,main!A$1:E$1048378,5,0)</f>
        <v>#N/A</v>
      </c>
      <c r="G77" t="s">
        <v>339</v>
      </c>
      <c r="H77" t="s">
        <v>38</v>
      </c>
      <c r="I77" t="s">
        <v>170</v>
      </c>
      <c r="J77" t="s">
        <v>340</v>
      </c>
      <c r="K77" t="e">
        <f>VLOOKUP(A77,main!A$1:Z$1048378,12,0)</f>
        <v>#N/A</v>
      </c>
      <c r="L77" s="8">
        <v>126.99</v>
      </c>
      <c r="M77" s="9">
        <v>77.25</v>
      </c>
      <c r="N77" s="9">
        <v>0</v>
      </c>
      <c r="O77" s="9">
        <v>475</v>
      </c>
      <c r="P77" t="s">
        <v>336</v>
      </c>
      <c r="Q77" s="10">
        <v>41334</v>
      </c>
      <c r="S77" t="s">
        <v>42</v>
      </c>
      <c r="T77" s="11">
        <v>2</v>
      </c>
      <c r="U77" s="11"/>
      <c r="V77" s="11"/>
      <c r="W77" t="str">
        <f t="shared" si="15"/>
        <v>FT_SDSL_2M_2p_C1</v>
      </c>
      <c r="X77" s="12">
        <f t="shared" si="16"/>
        <v>77.25</v>
      </c>
      <c r="Y77" s="12">
        <f t="shared" si="17"/>
        <v>0</v>
      </c>
      <c r="Z77" s="12">
        <f t="shared" si="13"/>
        <v>475</v>
      </c>
      <c r="AA77" s="13">
        <f t="shared" si="18"/>
        <v>0</v>
      </c>
      <c r="AB77" s="2" t="s">
        <v>43</v>
      </c>
      <c r="AD77">
        <f>AN77</f>
        <v>0</v>
      </c>
      <c r="AG77" t="e">
        <f>VLOOKUP(A77,,5,0)</f>
        <v>#N/A</v>
      </c>
      <c r="AH77" s="14" t="s">
        <v>43</v>
      </c>
      <c r="AI77" s="15"/>
      <c r="AJ77" s="15"/>
    </row>
    <row r="78" spans="1:40">
      <c r="A78" s="2" t="s">
        <v>341</v>
      </c>
      <c r="B78" t="e">
        <f>VLOOKUP(BdC!A78,main!A$1:Z$1048378,2,0)</f>
        <v>#N/A</v>
      </c>
      <c r="C78" s="3" t="e">
        <f>VLOOKUP(A78,main!A$1:Z$1048378,4,0)</f>
        <v>#N/A</v>
      </c>
      <c r="D78" t="s">
        <v>147</v>
      </c>
      <c r="E78" t="e">
        <f>VLOOKUP(A78,'PRIX LOT1'!A:I,5,0)</f>
        <v>#N/A</v>
      </c>
      <c r="F78" t="e">
        <f>VLOOKUP(A78,main!A$1:E$1048378,5,0)</f>
        <v>#N/A</v>
      </c>
      <c r="G78" t="s">
        <v>342</v>
      </c>
      <c r="H78" t="s">
        <v>63</v>
      </c>
      <c r="I78" t="s">
        <v>64</v>
      </c>
      <c r="J78" t="s">
        <v>343</v>
      </c>
      <c r="K78" t="e">
        <f>VLOOKUP(A78,main!A$1:Z$1048378,12,0)</f>
        <v>#N/A</v>
      </c>
      <c r="L78" s="8">
        <v>293.38</v>
      </c>
      <c r="M78" s="9">
        <v>116</v>
      </c>
      <c r="N78" s="9">
        <v>27.63</v>
      </c>
      <c r="O78" s="9">
        <v>562.5</v>
      </c>
      <c r="P78" t="s">
        <v>66</v>
      </c>
      <c r="Q78" s="10">
        <v>41365</v>
      </c>
      <c r="S78" t="s">
        <v>42</v>
      </c>
      <c r="T78" s="11">
        <v>4</v>
      </c>
      <c r="U78" s="11"/>
      <c r="V78" s="11"/>
      <c r="W78" t="str">
        <f t="shared" si="15"/>
        <v>FT_SDSL_4M_4p_C1</v>
      </c>
      <c r="X78" s="12">
        <f t="shared" si="16"/>
        <v>116</v>
      </c>
      <c r="Y78" s="12">
        <f t="shared" si="17"/>
        <v>27.63</v>
      </c>
      <c r="Z78" s="12">
        <f t="shared" si="13"/>
        <v>562.5</v>
      </c>
      <c r="AA78" s="13">
        <f t="shared" si="18"/>
        <v>1208</v>
      </c>
      <c r="AB78" s="2" t="s">
        <v>44</v>
      </c>
      <c r="AC78" s="2" t="s">
        <v>67</v>
      </c>
      <c r="AD78">
        <v>1208</v>
      </c>
      <c r="AG78" t="e">
        <f>VLOOKUP(A78,,5,0)</f>
        <v>#N/A</v>
      </c>
      <c r="AH78" s="14" t="s">
        <v>43</v>
      </c>
      <c r="AI78" s="15"/>
      <c r="AJ78" s="15"/>
    </row>
    <row r="79" spans="1:40">
      <c r="A79" s="2" t="s">
        <v>344</v>
      </c>
      <c r="B79" t="e">
        <f>VLOOKUP(BdC!A79,main!A$1:Z$1048378,2,0)</f>
        <v>#N/A</v>
      </c>
      <c r="C79" s="3" t="e">
        <f>VLOOKUP(A79,main!A$1:Z$1048378,4,0)</f>
        <v>#N/A</v>
      </c>
      <c r="D79" t="s">
        <v>250</v>
      </c>
      <c r="E79" t="e">
        <f>VLOOKUP(A79,'PRIX LOT1'!A:I,5,0)</f>
        <v>#N/A</v>
      </c>
      <c r="F79" t="e">
        <f>VLOOKUP(A79,main!A$1:E$1048378,5,0)</f>
        <v>#N/A</v>
      </c>
      <c r="G79" t="s">
        <v>345</v>
      </c>
      <c r="H79" t="s">
        <v>38</v>
      </c>
      <c r="I79" t="s">
        <v>90</v>
      </c>
      <c r="J79" t="s">
        <v>346</v>
      </c>
      <c r="K79" t="e">
        <f>VLOOKUP(A79,main!A$1:Z$1048378,12,0)</f>
        <v>#N/A</v>
      </c>
      <c r="L79" s="8">
        <v>94.87</v>
      </c>
      <c r="M79" s="9">
        <v>51.13</v>
      </c>
      <c r="N79" s="9">
        <v>0</v>
      </c>
      <c r="O79" s="9">
        <v>375</v>
      </c>
      <c r="P79" t="s">
        <v>183</v>
      </c>
      <c r="Q79" s="10">
        <v>41365</v>
      </c>
      <c r="R79" t="s">
        <v>163</v>
      </c>
      <c r="S79" t="s">
        <v>58</v>
      </c>
      <c r="T79" s="11">
        <v>2</v>
      </c>
      <c r="U79" s="11"/>
      <c r="V79" s="11"/>
      <c r="W79" t="str">
        <f t="shared" si="15"/>
        <v>FT_SDSLBis_2M_1p_C1</v>
      </c>
      <c r="X79" s="12">
        <f t="shared" si="16"/>
        <v>51.13</v>
      </c>
      <c r="Y79" s="12">
        <f t="shared" si="17"/>
        <v>0</v>
      </c>
      <c r="Z79" s="12">
        <f t="shared" si="13"/>
        <v>375</v>
      </c>
      <c r="AA79" s="13">
        <f t="shared" si="18"/>
        <v>833</v>
      </c>
      <c r="AB79" s="2" t="s">
        <v>44</v>
      </c>
      <c r="AC79" s="2" t="s">
        <v>193</v>
      </c>
      <c r="AD79">
        <v>833</v>
      </c>
    </row>
    <row r="80" spans="1:40">
      <c r="A80" s="2" t="s">
        <v>347</v>
      </c>
      <c r="B80" t="e">
        <f>VLOOKUP(BdC!A80,main!A$1:Z$1048378,2,0)</f>
        <v>#N/A</v>
      </c>
      <c r="C80" s="3" t="e">
        <f>VLOOKUP(A80,main!A$1:Z$1048378,4,0)</f>
        <v>#N/A</v>
      </c>
      <c r="D80" t="s">
        <v>323</v>
      </c>
      <c r="E80" t="e">
        <f>VLOOKUP(A80,'PRIX LOT1'!A:I,5,0)</f>
        <v>#N/A</v>
      </c>
      <c r="F80" t="e">
        <f>VLOOKUP(A80,main!A$1:E$1048378,5,0)</f>
        <v>#N/A</v>
      </c>
      <c r="G80" t="s">
        <v>348</v>
      </c>
      <c r="H80" t="s">
        <v>38</v>
      </c>
      <c r="I80" t="s">
        <v>90</v>
      </c>
      <c r="J80" t="s">
        <v>349</v>
      </c>
      <c r="K80" t="e">
        <f>VLOOKUP(A80,main!A$1:Z$1048378,12,0)</f>
        <v>#N/A</v>
      </c>
      <c r="L80" s="8">
        <v>94.87</v>
      </c>
      <c r="M80" s="9">
        <v>51.13</v>
      </c>
      <c r="N80" s="9">
        <v>0</v>
      </c>
      <c r="O80" s="9">
        <v>375</v>
      </c>
      <c r="P80" t="s">
        <v>183</v>
      </c>
      <c r="Q80" s="10">
        <v>41306</v>
      </c>
      <c r="R80" t="s">
        <v>163</v>
      </c>
      <c r="S80" t="s">
        <v>58</v>
      </c>
      <c r="T80" s="11">
        <v>2</v>
      </c>
      <c r="U80" s="11"/>
      <c r="V80" s="11"/>
      <c r="W80" t="str">
        <f t="shared" si="15"/>
        <v>FT_SDSLBis_2M_1p_C1</v>
      </c>
      <c r="X80" s="12">
        <f t="shared" si="16"/>
        <v>51.13</v>
      </c>
      <c r="Y80" s="12">
        <f t="shared" si="17"/>
        <v>0</v>
      </c>
      <c r="Z80" s="12">
        <f t="shared" si="13"/>
        <v>375</v>
      </c>
      <c r="AA80" s="13">
        <f t="shared" si="18"/>
        <v>0</v>
      </c>
      <c r="AB80" s="2" t="s">
        <v>43</v>
      </c>
      <c r="AD80">
        <f>AN80</f>
        <v>0</v>
      </c>
    </row>
    <row r="81" spans="1:40">
      <c r="A81" s="2" t="s">
        <v>350</v>
      </c>
      <c r="B81" t="e">
        <f>VLOOKUP(BdC!A81,main!A$1:Z$1048378,2,0)</f>
        <v>#N/A</v>
      </c>
      <c r="C81" s="3" t="e">
        <f>VLOOKUP(A81,main!A$1:Z$1048378,4,0)</f>
        <v>#N/A</v>
      </c>
      <c r="D81" t="s">
        <v>351</v>
      </c>
      <c r="E81" t="e">
        <f>VLOOKUP(A81,'PRIX LOT1'!A:I,5,0)</f>
        <v>#N/A</v>
      </c>
      <c r="F81" t="e">
        <f>VLOOKUP(A81,main!A$1:E$1048378,5,0)</f>
        <v>#N/A</v>
      </c>
      <c r="G81" t="s">
        <v>352</v>
      </c>
      <c r="H81" t="s">
        <v>38</v>
      </c>
      <c r="I81" t="s">
        <v>90</v>
      </c>
      <c r="J81" t="s">
        <v>353</v>
      </c>
      <c r="K81" t="e">
        <f>VLOOKUP(A81,main!A$1:Z$1048378,12,0)</f>
        <v>#N/A</v>
      </c>
      <c r="L81" s="8">
        <v>94.87</v>
      </c>
      <c r="M81" s="9">
        <v>51.13</v>
      </c>
      <c r="N81" s="9">
        <v>0</v>
      </c>
      <c r="O81" s="9">
        <v>375</v>
      </c>
      <c r="P81" t="s">
        <v>183</v>
      </c>
      <c r="Q81" s="10">
        <v>41365</v>
      </c>
      <c r="R81" t="s">
        <v>163</v>
      </c>
      <c r="S81" t="s">
        <v>58</v>
      </c>
      <c r="T81" s="11">
        <v>2</v>
      </c>
      <c r="U81" s="11"/>
      <c r="V81" s="11"/>
      <c r="W81" t="str">
        <f t="shared" si="15"/>
        <v>FT_SDSLBis_2M_1p_C1</v>
      </c>
      <c r="X81" s="12">
        <f t="shared" si="16"/>
        <v>51.13</v>
      </c>
      <c r="Y81" s="12">
        <f t="shared" si="17"/>
        <v>0</v>
      </c>
      <c r="Z81" s="12">
        <f t="shared" si="13"/>
        <v>375</v>
      </c>
      <c r="AA81" s="13">
        <f t="shared" si="18"/>
        <v>833</v>
      </c>
      <c r="AB81" s="2" t="s">
        <v>44</v>
      </c>
      <c r="AC81" s="2" t="s">
        <v>193</v>
      </c>
      <c r="AD81">
        <v>833</v>
      </c>
    </row>
    <row r="82" spans="1:40">
      <c r="A82" s="2" t="s">
        <v>354</v>
      </c>
      <c r="B82" t="e">
        <f>VLOOKUP(BdC!A82,main!A$1:Z$1048378,2,0)</f>
        <v>#N/A</v>
      </c>
      <c r="C82" s="3" t="e">
        <f>VLOOKUP(A82,main!A$1:Z$1048378,4,0)</f>
        <v>#N/A</v>
      </c>
      <c r="D82" t="s">
        <v>133</v>
      </c>
      <c r="E82" t="e">
        <f>VLOOKUP(A82,'PRIX LOT1'!A:I,5,0)</f>
        <v>#N/A</v>
      </c>
      <c r="F82" t="e">
        <f>VLOOKUP(A82,main!A$1:E$1048378,5,0)</f>
        <v>#N/A</v>
      </c>
      <c r="G82" t="s">
        <v>355</v>
      </c>
      <c r="H82" t="s">
        <v>38</v>
      </c>
      <c r="I82" t="s">
        <v>170</v>
      </c>
      <c r="J82" t="s">
        <v>356</v>
      </c>
      <c r="K82" t="e">
        <f>VLOOKUP(A82,main!A$1:Z$1048378,12,0)</f>
        <v>#N/A</v>
      </c>
      <c r="L82" s="8">
        <v>126.99</v>
      </c>
      <c r="M82" s="9">
        <v>77.5</v>
      </c>
      <c r="N82" s="9">
        <v>0</v>
      </c>
      <c r="O82" s="9">
        <v>475</v>
      </c>
      <c r="P82" t="s">
        <v>68</v>
      </c>
      <c r="Q82" s="10">
        <v>41365</v>
      </c>
      <c r="R82" t="s">
        <v>163</v>
      </c>
      <c r="S82" t="s">
        <v>58</v>
      </c>
      <c r="T82" s="11">
        <v>4</v>
      </c>
      <c r="U82" s="11"/>
      <c r="V82" s="11"/>
      <c r="W82" s="8" t="str">
        <f t="shared" si="15"/>
        <v>FT_SDSLBis_4M_2p_C1</v>
      </c>
      <c r="X82" s="12">
        <f t="shared" si="16"/>
        <v>77.5</v>
      </c>
      <c r="Y82" s="12">
        <f t="shared" si="17"/>
        <v>0</v>
      </c>
      <c r="Z82" s="12">
        <f t="shared" si="13"/>
        <v>475</v>
      </c>
      <c r="AA82" s="13">
        <f t="shared" si="18"/>
        <v>1043</v>
      </c>
      <c r="AB82" s="2" t="s">
        <v>44</v>
      </c>
      <c r="AC82" s="2" t="s">
        <v>59</v>
      </c>
      <c r="AD82">
        <v>1043</v>
      </c>
    </row>
    <row r="83" spans="1:40">
      <c r="A83" s="2" t="s">
        <v>357</v>
      </c>
      <c r="B83" t="e">
        <f>VLOOKUP(BdC!A83,main!A$1:Z$1048378,2,0)</f>
        <v>#N/A</v>
      </c>
      <c r="C83" s="3" t="e">
        <f>VLOOKUP(A83,main!A$1:Z$1048378,4,0)</f>
        <v>#N/A</v>
      </c>
      <c r="D83" t="s">
        <v>270</v>
      </c>
      <c r="E83" t="e">
        <f>VLOOKUP(A83,'PRIX LOT1'!A:I,5,0)</f>
        <v>#N/A</v>
      </c>
      <c r="F83" t="e">
        <f>VLOOKUP(A83,main!A$1:E$1048378,5,0)</f>
        <v>#N/A</v>
      </c>
      <c r="G83" t="s">
        <v>358</v>
      </c>
      <c r="H83" t="s">
        <v>38</v>
      </c>
      <c r="I83" t="s">
        <v>170</v>
      </c>
      <c r="J83" t="s">
        <v>359</v>
      </c>
      <c r="K83" t="e">
        <f>VLOOKUP(A83,main!A$1:Z$1048378,12,0)</f>
        <v>#N/A</v>
      </c>
      <c r="L83" s="8">
        <v>126.99</v>
      </c>
      <c r="M83" s="9">
        <v>77.5</v>
      </c>
      <c r="N83" s="9">
        <v>0</v>
      </c>
      <c r="O83" s="9">
        <v>475</v>
      </c>
      <c r="P83" t="s">
        <v>68</v>
      </c>
      <c r="Q83" s="10">
        <v>41365</v>
      </c>
      <c r="R83" t="s">
        <v>163</v>
      </c>
      <c r="S83" t="s">
        <v>58</v>
      </c>
      <c r="T83" s="11">
        <v>4</v>
      </c>
      <c r="U83" s="11"/>
      <c r="V83" s="11"/>
      <c r="W83" t="str">
        <f t="shared" si="15"/>
        <v>FT_SDSLBis_4M_2p_C1</v>
      </c>
      <c r="X83" s="12">
        <f t="shared" si="16"/>
        <v>77.5</v>
      </c>
      <c r="Y83" s="12">
        <f t="shared" si="17"/>
        <v>0</v>
      </c>
      <c r="Z83" s="12">
        <f t="shared" si="13"/>
        <v>475</v>
      </c>
      <c r="AA83" s="13">
        <f t="shared" si="18"/>
        <v>1043</v>
      </c>
      <c r="AB83" s="2" t="s">
        <v>44</v>
      </c>
      <c r="AC83" s="2" t="s">
        <v>59</v>
      </c>
      <c r="AD83">
        <v>1043</v>
      </c>
    </row>
    <row r="84" spans="1:40">
      <c r="A84" s="2" t="s">
        <v>360</v>
      </c>
      <c r="B84" t="e">
        <f>VLOOKUP(BdC!A84,main!A$1:Z$1048378,2,0)</f>
        <v>#N/A</v>
      </c>
      <c r="C84" s="3" t="e">
        <f>VLOOKUP(A84,main!A$1:Z$1048378,4,0)</f>
        <v>#N/A</v>
      </c>
      <c r="D84" t="s">
        <v>361</v>
      </c>
      <c r="E84" t="e">
        <f>VLOOKUP(A84,'PRIX LOT1'!A:I,5,0)</f>
        <v>#N/A</v>
      </c>
      <c r="F84" t="e">
        <f>VLOOKUP(A84,main!A$1:E$1048378,5,0)</f>
        <v>#N/A</v>
      </c>
      <c r="G84" t="s">
        <v>362</v>
      </c>
      <c r="H84" t="s">
        <v>38</v>
      </c>
      <c r="I84" t="s">
        <v>170</v>
      </c>
      <c r="J84" t="s">
        <v>363</v>
      </c>
      <c r="K84" t="e">
        <f>VLOOKUP(A84,main!A$1:Z$1048378,12,0)</f>
        <v>#N/A</v>
      </c>
      <c r="L84" s="8">
        <v>126.99</v>
      </c>
      <c r="M84" s="9">
        <v>77.5</v>
      </c>
      <c r="N84" s="9">
        <v>0</v>
      </c>
      <c r="O84" s="9">
        <v>475</v>
      </c>
      <c r="P84" t="s">
        <v>68</v>
      </c>
      <c r="Q84" s="10">
        <v>41365</v>
      </c>
      <c r="R84" t="s">
        <v>163</v>
      </c>
      <c r="S84" t="s">
        <v>58</v>
      </c>
      <c r="T84" s="11">
        <v>4</v>
      </c>
      <c r="U84" s="11"/>
      <c r="V84" s="11"/>
      <c r="W84" t="str">
        <f t="shared" si="15"/>
        <v>FT_SDSLBis_4M_2p_C1</v>
      </c>
      <c r="X84" s="12">
        <f t="shared" si="16"/>
        <v>77.5</v>
      </c>
      <c r="Y84" s="12">
        <f t="shared" si="17"/>
        <v>0</v>
      </c>
      <c r="Z84" s="12">
        <f t="shared" si="13"/>
        <v>475</v>
      </c>
      <c r="AA84" s="13">
        <f t="shared" si="18"/>
        <v>1043</v>
      </c>
      <c r="AB84" s="2" t="s">
        <v>44</v>
      </c>
      <c r="AC84" s="2" t="s">
        <v>59</v>
      </c>
      <c r="AD84">
        <v>1043</v>
      </c>
    </row>
    <row r="85" spans="1:40">
      <c r="A85" s="2" t="s">
        <v>364</v>
      </c>
      <c r="B85" t="e">
        <f>VLOOKUP(BdC!A85,main!A$1:Z$1048378,2,0)</f>
        <v>#N/A</v>
      </c>
      <c r="C85" s="3" t="e">
        <f>VLOOKUP(A85,main!A$1:Z$1048378,4,0)</f>
        <v>#N/A</v>
      </c>
      <c r="D85" t="s">
        <v>111</v>
      </c>
      <c r="E85" t="e">
        <f>VLOOKUP(A85,'PRIX LOT1'!A:I,5,0)</f>
        <v>#N/A</v>
      </c>
      <c r="F85" t="e">
        <f>VLOOKUP(A85,main!A$1:E$1048378,5,0)</f>
        <v>#N/A</v>
      </c>
      <c r="G85" t="s">
        <v>365</v>
      </c>
      <c r="H85" t="s">
        <v>38</v>
      </c>
      <c r="I85" t="s">
        <v>170</v>
      </c>
      <c r="J85" t="s">
        <v>366</v>
      </c>
      <c r="K85" t="e">
        <f>VLOOKUP(A85,main!A$1:Z$1048378,12,0)</f>
        <v>#N/A</v>
      </c>
      <c r="L85" s="8">
        <v>126.99</v>
      </c>
      <c r="M85" s="9">
        <f>AL85</f>
        <v>64.63</v>
      </c>
      <c r="N85" s="9">
        <v>0</v>
      </c>
      <c r="O85" s="9">
        <v>475</v>
      </c>
      <c r="P85" t="str">
        <f>AK85</f>
        <v>FT_SDSLBis_2M_2p_C1</v>
      </c>
      <c r="Q85" s="10">
        <v>41334</v>
      </c>
      <c r="S85" t="s">
        <v>42</v>
      </c>
      <c r="T85" s="11">
        <v>2</v>
      </c>
      <c r="U85" s="11"/>
      <c r="V85" s="11"/>
      <c r="W85" t="str">
        <f t="shared" si="15"/>
        <v>FT_SDSLBis_2M_2p_C1</v>
      </c>
      <c r="X85" s="12">
        <f t="shared" si="16"/>
        <v>64.63</v>
      </c>
      <c r="Y85" s="12">
        <f t="shared" si="17"/>
        <v>0</v>
      </c>
      <c r="Z85" s="12">
        <f t="shared" si="13"/>
        <v>475</v>
      </c>
      <c r="AA85" s="13">
        <f t="shared" si="18"/>
        <v>0</v>
      </c>
      <c r="AB85" s="2" t="s">
        <v>43</v>
      </c>
      <c r="AD85">
        <f>AN85</f>
        <v>0</v>
      </c>
      <c r="AG85" t="e">
        <f>VLOOKUP(A85,,5,0)</f>
        <v>#N/A</v>
      </c>
      <c r="AH85" s="14" t="s">
        <v>44</v>
      </c>
      <c r="AI85" s="15">
        <v>4</v>
      </c>
      <c r="AJ85" s="14" t="s">
        <v>43</v>
      </c>
      <c r="AK85" t="s">
        <v>172</v>
      </c>
      <c r="AL85" s="8">
        <v>64.63</v>
      </c>
      <c r="AM85" s="8">
        <v>475</v>
      </c>
    </row>
    <row r="86" spans="1:40">
      <c r="A86" s="2" t="s">
        <v>367</v>
      </c>
      <c r="B86" t="e">
        <f>VLOOKUP(BdC!A86,main!A$1:Z$1048378,2,0)</f>
        <v>#N/A</v>
      </c>
      <c r="C86" s="3" t="e">
        <f>VLOOKUP(A86,main!A$1:Z$1048378,4,0)</f>
        <v>#N/A</v>
      </c>
      <c r="D86" t="s">
        <v>368</v>
      </c>
      <c r="E86" t="e">
        <f>VLOOKUP(A86,'PRIX LOT1'!A:I,5,0)</f>
        <v>#N/A</v>
      </c>
      <c r="F86" t="e">
        <f>VLOOKUP(A86,main!A$1:E$1048378,5,0)</f>
        <v>#N/A</v>
      </c>
      <c r="G86" t="s">
        <v>369</v>
      </c>
      <c r="H86" t="s">
        <v>38</v>
      </c>
      <c r="I86" t="s">
        <v>170</v>
      </c>
      <c r="J86" t="s">
        <v>370</v>
      </c>
      <c r="K86" t="e">
        <f>VLOOKUP(A86,main!A$1:Z$1048378,12,0)</f>
        <v>#N/A</v>
      </c>
      <c r="L86" s="8">
        <v>126.99</v>
      </c>
      <c r="M86" s="9">
        <v>110.38</v>
      </c>
      <c r="N86" s="9">
        <v>0</v>
      </c>
      <c r="O86" s="9">
        <v>562.5</v>
      </c>
      <c r="P86" t="s">
        <v>197</v>
      </c>
      <c r="Q86" s="10">
        <v>41334</v>
      </c>
      <c r="R86" t="s">
        <v>163</v>
      </c>
      <c r="S86" t="s">
        <v>58</v>
      </c>
      <c r="T86" s="11">
        <v>4</v>
      </c>
      <c r="U86" s="11"/>
      <c r="V86" s="11"/>
      <c r="W86" t="str">
        <f t="shared" si="15"/>
        <v>FT_SDSLBis_4M_4p_C1</v>
      </c>
      <c r="X86" s="12">
        <f t="shared" si="16"/>
        <v>110.38</v>
      </c>
      <c r="Y86" s="12">
        <f t="shared" si="17"/>
        <v>0</v>
      </c>
      <c r="Z86" s="12">
        <f t="shared" si="13"/>
        <v>562.5</v>
      </c>
      <c r="AA86" s="13">
        <f t="shared" si="18"/>
        <v>0</v>
      </c>
      <c r="AB86" s="2" t="s">
        <v>43</v>
      </c>
      <c r="AD86">
        <f>AN86</f>
        <v>0</v>
      </c>
    </row>
    <row r="87" spans="1:40">
      <c r="A87" s="2" t="s">
        <v>371</v>
      </c>
      <c r="B87" t="e">
        <f>VLOOKUP(BdC!A87,main!A$1:Z$1048378,2,0)</f>
        <v>#N/A</v>
      </c>
      <c r="C87" s="3" t="e">
        <f>VLOOKUP(A87,main!A$1:Z$1048378,4,0)</f>
        <v>#N/A</v>
      </c>
      <c r="D87" t="s">
        <v>372</v>
      </c>
      <c r="E87" t="e">
        <f>VLOOKUP(A87,'PRIX LOT1'!A:I,5,0)</f>
        <v>#N/A</v>
      </c>
      <c r="F87" t="e">
        <f>VLOOKUP(A87,main!A$1:E$1048378,5,0)</f>
        <v>#N/A</v>
      </c>
      <c r="G87" t="s">
        <v>373</v>
      </c>
      <c r="H87" t="s">
        <v>38</v>
      </c>
      <c r="I87" t="s">
        <v>170</v>
      </c>
      <c r="J87" t="s">
        <v>374</v>
      </c>
      <c r="K87" t="e">
        <f>VLOOKUP(A87,main!A$1:Z$1048378,12,0)</f>
        <v>#N/A</v>
      </c>
      <c r="L87" s="8">
        <v>126.99</v>
      </c>
      <c r="M87" s="9">
        <v>110.38</v>
      </c>
      <c r="N87" s="9">
        <v>0</v>
      </c>
      <c r="O87" s="9">
        <v>562.5</v>
      </c>
      <c r="P87" t="s">
        <v>197</v>
      </c>
      <c r="Q87" s="10">
        <v>41334</v>
      </c>
      <c r="R87" t="s">
        <v>163</v>
      </c>
      <c r="S87" t="s">
        <v>58</v>
      </c>
      <c r="T87" s="11">
        <v>4</v>
      </c>
      <c r="U87" s="11"/>
      <c r="V87" s="11"/>
      <c r="W87" t="str">
        <f t="shared" si="15"/>
        <v>FT_SDSLBis_4M_4p_C1</v>
      </c>
      <c r="X87" s="12">
        <f t="shared" si="16"/>
        <v>110.38</v>
      </c>
      <c r="Y87" s="12">
        <f t="shared" si="17"/>
        <v>0</v>
      </c>
      <c r="Z87" s="12">
        <f t="shared" si="13"/>
        <v>562.5</v>
      </c>
      <c r="AA87" s="13">
        <f t="shared" si="18"/>
        <v>0</v>
      </c>
      <c r="AB87" s="2" t="s">
        <v>43</v>
      </c>
      <c r="AD87">
        <f>AN87</f>
        <v>0</v>
      </c>
    </row>
    <row r="88" spans="1:40">
      <c r="A88" s="2" t="s">
        <v>375</v>
      </c>
      <c r="B88" t="e">
        <f>VLOOKUP(BdC!A88,main!A$1:Z$1048378,2,0)</f>
        <v>#N/A</v>
      </c>
      <c r="C88" s="3" t="e">
        <f>VLOOKUP(A88,main!A$1:Z$1048378,4,0)</f>
        <v>#N/A</v>
      </c>
      <c r="D88" t="s">
        <v>376</v>
      </c>
      <c r="E88" t="e">
        <f>VLOOKUP(A88,'PRIX LOT1'!A:I,5,0)</f>
        <v>#N/A</v>
      </c>
      <c r="F88" t="e">
        <f>VLOOKUP(A88,main!A$1:E$1048378,5,0)</f>
        <v>#N/A</v>
      </c>
      <c r="G88" t="s">
        <v>377</v>
      </c>
      <c r="H88" t="s">
        <v>38</v>
      </c>
      <c r="I88" t="s">
        <v>170</v>
      </c>
      <c r="J88" t="s">
        <v>378</v>
      </c>
      <c r="K88" t="e">
        <f>VLOOKUP(A88,main!A$1:Z$1048378,12,0)</f>
        <v>#N/A</v>
      </c>
      <c r="L88" s="8">
        <v>126.99</v>
      </c>
      <c r="M88" s="9">
        <v>77.25</v>
      </c>
      <c r="N88" s="9">
        <v>0</v>
      </c>
      <c r="O88" s="9">
        <v>475</v>
      </c>
      <c r="P88" t="s">
        <v>336</v>
      </c>
      <c r="Q88" s="10">
        <v>41334</v>
      </c>
      <c r="S88" t="s">
        <v>42</v>
      </c>
      <c r="T88" s="11">
        <v>2</v>
      </c>
      <c r="U88" s="11"/>
      <c r="V88" s="11"/>
      <c r="W88" t="str">
        <f t="shared" si="15"/>
        <v>FT_SDSL_2M_2p_C1</v>
      </c>
      <c r="X88" s="12">
        <f t="shared" si="16"/>
        <v>77.25</v>
      </c>
      <c r="Y88" s="12">
        <f t="shared" si="17"/>
        <v>0</v>
      </c>
      <c r="Z88" s="12">
        <f t="shared" si="13"/>
        <v>475</v>
      </c>
      <c r="AA88" s="13">
        <f t="shared" si="18"/>
        <v>0</v>
      </c>
      <c r="AB88" s="2" t="s">
        <v>43</v>
      </c>
      <c r="AD88">
        <f>AN88</f>
        <v>0</v>
      </c>
      <c r="AG88" t="e">
        <f>VLOOKUP(A88,,5,0)</f>
        <v>#N/A</v>
      </c>
      <c r="AH88" s="14" t="s">
        <v>43</v>
      </c>
      <c r="AI88" s="15"/>
      <c r="AJ88" s="15"/>
    </row>
    <row r="89" spans="1:40">
      <c r="A89" s="2" t="s">
        <v>379</v>
      </c>
      <c r="B89" t="e">
        <f>VLOOKUP(BdC!A89,main!A$1:Z$1048378,2,0)</f>
        <v>#N/A</v>
      </c>
      <c r="C89" s="3" t="e">
        <f>VLOOKUP(A89,main!A$1:Z$1048378,4,0)</f>
        <v>#N/A</v>
      </c>
      <c r="D89" t="s">
        <v>380</v>
      </c>
      <c r="E89" t="e">
        <f>VLOOKUP(A89,'PRIX LOT1'!A:I,5,0)</f>
        <v>#N/A</v>
      </c>
      <c r="F89" t="e">
        <f>VLOOKUP(A89,main!A$1:E$1048378,5,0)</f>
        <v>#N/A</v>
      </c>
      <c r="G89" t="s">
        <v>381</v>
      </c>
      <c r="H89" t="s">
        <v>38</v>
      </c>
      <c r="I89" t="s">
        <v>170</v>
      </c>
      <c r="J89" t="s">
        <v>382</v>
      </c>
      <c r="K89" t="e">
        <f>VLOOKUP(A89,main!A$1:Z$1048378,12,0)</f>
        <v>#N/A</v>
      </c>
      <c r="L89" s="8">
        <v>126.99</v>
      </c>
      <c r="M89" s="9">
        <f>AL89</f>
        <v>151.25</v>
      </c>
      <c r="N89" s="9">
        <v>0</v>
      </c>
      <c r="O89" s="9">
        <v>475</v>
      </c>
      <c r="P89" t="str">
        <f>AK89</f>
        <v>FT_SDSLBis_8M_4p_C2</v>
      </c>
      <c r="Q89" s="10">
        <v>41365</v>
      </c>
      <c r="R89" t="s">
        <v>163</v>
      </c>
      <c r="S89" t="s">
        <v>42</v>
      </c>
      <c r="T89" s="11">
        <v>8</v>
      </c>
      <c r="U89" s="11"/>
      <c r="V89" s="11"/>
      <c r="W89" s="2" t="s">
        <v>383</v>
      </c>
      <c r="X89" s="12">
        <v>196.75</v>
      </c>
      <c r="Y89" s="12">
        <f t="shared" si="17"/>
        <v>0</v>
      </c>
      <c r="Z89" s="12">
        <v>814.6</v>
      </c>
      <c r="AA89" s="13">
        <f t="shared" si="18"/>
        <v>1208</v>
      </c>
      <c r="AB89" s="2" t="s">
        <v>44</v>
      </c>
      <c r="AC89" s="2" t="s">
        <v>67</v>
      </c>
      <c r="AD89">
        <v>1208</v>
      </c>
      <c r="AG89" t="e">
        <f>VLOOKUP(A89,,5,0)</f>
        <v>#N/A</v>
      </c>
      <c r="AH89" s="14" t="s">
        <v>44</v>
      </c>
      <c r="AI89" s="15">
        <v>2</v>
      </c>
      <c r="AJ89" s="14" t="s">
        <v>44</v>
      </c>
      <c r="AK89" t="s">
        <v>384</v>
      </c>
      <c r="AL89" s="8">
        <v>151.25</v>
      </c>
      <c r="AM89" s="8">
        <v>815</v>
      </c>
      <c r="AN89">
        <v>1208</v>
      </c>
    </row>
    <row r="90" spans="1:40">
      <c r="A90" s="2" t="s">
        <v>385</v>
      </c>
      <c r="B90" t="e">
        <f>VLOOKUP(BdC!A90,main!A$1:Z$1048378,2,0)</f>
        <v>#N/A</v>
      </c>
      <c r="C90" s="3" t="e">
        <f>VLOOKUP(A90,main!A$1:Z$1048378,4,0)</f>
        <v>#N/A</v>
      </c>
      <c r="D90" t="s">
        <v>147</v>
      </c>
      <c r="E90" t="e">
        <f>VLOOKUP(A90,'PRIX LOT1'!A:I,5,0)</f>
        <v>#N/A</v>
      </c>
      <c r="F90" t="e">
        <f>VLOOKUP(A90,main!A$1:E$1048378,5,0)</f>
        <v>#N/A</v>
      </c>
      <c r="G90" t="s">
        <v>386</v>
      </c>
      <c r="H90" t="s">
        <v>38</v>
      </c>
      <c r="I90" t="s">
        <v>170</v>
      </c>
      <c r="J90" t="s">
        <v>387</v>
      </c>
      <c r="K90" t="e">
        <f>VLOOKUP(A90,main!A$1:Z$1048378,12,0)</f>
        <v>#N/A</v>
      </c>
      <c r="L90" s="8">
        <v>126.99</v>
      </c>
      <c r="M90" s="9">
        <v>77.5</v>
      </c>
      <c r="N90" s="9">
        <v>0</v>
      </c>
      <c r="O90" s="9">
        <v>475</v>
      </c>
      <c r="P90" t="s">
        <v>68</v>
      </c>
      <c r="Q90" s="10">
        <v>41334</v>
      </c>
      <c r="R90" t="s">
        <v>163</v>
      </c>
      <c r="S90" t="s">
        <v>58</v>
      </c>
      <c r="T90" s="11">
        <v>4</v>
      </c>
      <c r="U90" s="11"/>
      <c r="V90" s="11"/>
      <c r="W90" t="str">
        <f t="shared" ref="W90:W115" si="19">P90</f>
        <v>FT_SDSLBis_4M_2p_C1</v>
      </c>
      <c r="X90" s="12">
        <f t="shared" ref="X90:X115" si="20">M90</f>
        <v>77.5</v>
      </c>
      <c r="Y90" s="12">
        <f t="shared" si="17"/>
        <v>0</v>
      </c>
      <c r="Z90" s="12">
        <f t="shared" ref="Z90:Z115" si="21">O90</f>
        <v>475</v>
      </c>
      <c r="AA90" s="13">
        <f t="shared" si="18"/>
        <v>0</v>
      </c>
      <c r="AB90" s="2" t="s">
        <v>43</v>
      </c>
      <c r="AD90">
        <f t="shared" ref="AD90:AD95" si="22">AN90</f>
        <v>0</v>
      </c>
    </row>
    <row r="91" spans="1:40">
      <c r="A91" s="2" t="s">
        <v>388</v>
      </c>
      <c r="B91" t="e">
        <f>VLOOKUP(BdC!A91,main!A$1:Z$1048378,2,0)</f>
        <v>#N/A</v>
      </c>
      <c r="C91" s="3" t="e">
        <f>VLOOKUP(A91,main!A$1:Z$1048378,4,0)</f>
        <v>#N/A</v>
      </c>
      <c r="D91" t="s">
        <v>230</v>
      </c>
      <c r="E91" t="e">
        <f>VLOOKUP(A91,'PRIX LOT1'!A:I,5,0)</f>
        <v>#N/A</v>
      </c>
      <c r="F91" t="e">
        <f>VLOOKUP(A91,main!A$1:E$1048378,5,0)</f>
        <v>#N/A</v>
      </c>
      <c r="G91" t="s">
        <v>389</v>
      </c>
      <c r="H91" t="s">
        <v>38</v>
      </c>
      <c r="I91" t="s">
        <v>170</v>
      </c>
      <c r="J91" t="s">
        <v>390</v>
      </c>
      <c r="K91" t="e">
        <f>VLOOKUP(A91,main!A$1:Z$1048378,12,0)</f>
        <v>#N/A</v>
      </c>
      <c r="L91" s="8">
        <v>126.99</v>
      </c>
      <c r="M91" s="9">
        <v>110.38</v>
      </c>
      <c r="N91" s="9">
        <v>0</v>
      </c>
      <c r="O91" s="9">
        <v>562.5</v>
      </c>
      <c r="P91" t="s">
        <v>197</v>
      </c>
      <c r="Q91" s="10">
        <v>41334</v>
      </c>
      <c r="R91" t="s">
        <v>163</v>
      </c>
      <c r="S91" t="s">
        <v>58</v>
      </c>
      <c r="T91" s="11">
        <v>4</v>
      </c>
      <c r="U91" s="11"/>
      <c r="V91" s="11"/>
      <c r="W91" t="str">
        <f t="shared" si="19"/>
        <v>FT_SDSLBis_4M_4p_C1</v>
      </c>
      <c r="X91" s="12">
        <f t="shared" si="20"/>
        <v>110.38</v>
      </c>
      <c r="Y91" s="12">
        <f t="shared" si="17"/>
        <v>0</v>
      </c>
      <c r="Z91" s="12">
        <f t="shared" si="21"/>
        <v>562.5</v>
      </c>
      <c r="AA91" s="13">
        <f t="shared" si="18"/>
        <v>0</v>
      </c>
      <c r="AB91" s="2" t="s">
        <v>43</v>
      </c>
      <c r="AD91">
        <f t="shared" si="22"/>
        <v>0</v>
      </c>
    </row>
    <row r="92" spans="1:40">
      <c r="A92" s="2" t="s">
        <v>391</v>
      </c>
      <c r="B92" t="e">
        <f>VLOOKUP(BdC!A92,main!A$1:Z$1048378,2,0)</f>
        <v>#N/A</v>
      </c>
      <c r="C92" s="3" t="e">
        <f>VLOOKUP(A92,main!A$1:Z$1048378,4,0)</f>
        <v>#N/A</v>
      </c>
      <c r="D92" t="s">
        <v>392</v>
      </c>
      <c r="E92" t="e">
        <f>VLOOKUP(A92,'PRIX LOT1'!A:I,5,0)</f>
        <v>#N/A</v>
      </c>
      <c r="F92" t="e">
        <f>VLOOKUP(A92,main!A$1:E$1048378,5,0)</f>
        <v>#N/A</v>
      </c>
      <c r="G92" t="s">
        <v>393</v>
      </c>
      <c r="H92" t="s">
        <v>38</v>
      </c>
      <c r="I92" t="s">
        <v>170</v>
      </c>
      <c r="J92" t="s">
        <v>394</v>
      </c>
      <c r="K92" t="e">
        <f>VLOOKUP(A92,main!A$1:Z$1048378,12,0)</f>
        <v>#N/A</v>
      </c>
      <c r="L92" s="8">
        <v>126.99</v>
      </c>
      <c r="M92" s="9">
        <v>77.25</v>
      </c>
      <c r="N92" s="9">
        <v>0</v>
      </c>
      <c r="O92" s="9">
        <v>475</v>
      </c>
      <c r="P92" t="s">
        <v>336</v>
      </c>
      <c r="Q92" s="10">
        <v>41334</v>
      </c>
      <c r="S92" t="s">
        <v>42</v>
      </c>
      <c r="T92" s="11">
        <v>2</v>
      </c>
      <c r="U92" s="11"/>
      <c r="V92" s="27" t="s">
        <v>395</v>
      </c>
      <c r="W92" t="str">
        <f t="shared" si="19"/>
        <v>FT_SDSL_2M_2p_C1</v>
      </c>
      <c r="X92" s="12">
        <f t="shared" si="20"/>
        <v>77.25</v>
      </c>
      <c r="Y92" s="12">
        <f t="shared" si="17"/>
        <v>0</v>
      </c>
      <c r="Z92" s="12">
        <f t="shared" si="21"/>
        <v>475</v>
      </c>
      <c r="AA92" s="13">
        <f t="shared" si="18"/>
        <v>0</v>
      </c>
      <c r="AB92" s="2" t="s">
        <v>43</v>
      </c>
      <c r="AD92">
        <f t="shared" si="22"/>
        <v>0</v>
      </c>
      <c r="AG92" t="e">
        <f>VLOOKUP(A92,,5,0)</f>
        <v>#N/A</v>
      </c>
      <c r="AH92" s="14" t="s">
        <v>43</v>
      </c>
      <c r="AI92" s="15"/>
      <c r="AJ92" s="15"/>
    </row>
    <row r="93" spans="1:40">
      <c r="A93" s="2" t="s">
        <v>388</v>
      </c>
      <c r="B93" t="e">
        <f>VLOOKUP(BdC!A93,main!A$1:Z$1048378,2,0)</f>
        <v>#N/A</v>
      </c>
      <c r="C93" s="3" t="e">
        <f>VLOOKUP(A93,main!A$1:Z$1048378,4,0)</f>
        <v>#N/A</v>
      </c>
      <c r="D93" t="s">
        <v>230</v>
      </c>
      <c r="E93" t="e">
        <f>VLOOKUP(A93,'PRIX LOT1'!A:I,5,0)</f>
        <v>#N/A</v>
      </c>
      <c r="F93" t="e">
        <f>VLOOKUP(A93,main!A$1:E$1048378,5,0)</f>
        <v>#N/A</v>
      </c>
      <c r="G93" t="s">
        <v>396</v>
      </c>
      <c r="H93" t="s">
        <v>38</v>
      </c>
      <c r="I93" t="s">
        <v>170</v>
      </c>
      <c r="J93" t="s">
        <v>397</v>
      </c>
      <c r="K93" t="e">
        <f>VLOOKUP(A93,main!A$1:Z$1048378,12,0)</f>
        <v>#N/A</v>
      </c>
      <c r="L93" s="8">
        <v>126.99</v>
      </c>
      <c r="M93" s="9">
        <v>110.38</v>
      </c>
      <c r="N93" s="9">
        <v>0</v>
      </c>
      <c r="O93" s="9">
        <v>562.5</v>
      </c>
      <c r="P93" t="s">
        <v>197</v>
      </c>
      <c r="Q93" s="10">
        <v>41334</v>
      </c>
      <c r="R93" t="s">
        <v>163</v>
      </c>
      <c r="S93" t="s">
        <v>58</v>
      </c>
      <c r="T93" s="11">
        <v>4</v>
      </c>
      <c r="U93" s="11"/>
      <c r="V93" s="11"/>
      <c r="W93" t="str">
        <f t="shared" si="19"/>
        <v>FT_SDSLBis_4M_4p_C1</v>
      </c>
      <c r="X93" s="12">
        <f t="shared" si="20"/>
        <v>110.38</v>
      </c>
      <c r="Y93" s="12">
        <f t="shared" si="17"/>
        <v>0</v>
      </c>
      <c r="Z93" s="12">
        <f t="shared" si="21"/>
        <v>562.5</v>
      </c>
      <c r="AA93" s="13">
        <f t="shared" si="18"/>
        <v>0</v>
      </c>
      <c r="AB93" s="2" t="s">
        <v>43</v>
      </c>
      <c r="AD93">
        <f t="shared" si="22"/>
        <v>0</v>
      </c>
    </row>
    <row r="94" spans="1:40">
      <c r="A94" s="2" t="s">
        <v>398</v>
      </c>
      <c r="B94" t="e">
        <f>VLOOKUP(BdC!A94,main!A$1:Z$1048378,2,0)</f>
        <v>#N/A</v>
      </c>
      <c r="C94" s="3" t="e">
        <f>VLOOKUP(A94,main!A$1:Z$1048378,4,0)</f>
        <v>#N/A</v>
      </c>
      <c r="D94" t="s">
        <v>399</v>
      </c>
      <c r="E94" t="e">
        <f>VLOOKUP(A94,'PRIX LOT1'!A:I,5,0)</f>
        <v>#N/A</v>
      </c>
      <c r="F94" t="e">
        <f>VLOOKUP(A94,main!A$1:E$1048378,5,0)</f>
        <v>#N/A</v>
      </c>
      <c r="G94" t="s">
        <v>400</v>
      </c>
      <c r="H94" t="s">
        <v>38</v>
      </c>
      <c r="I94" t="s">
        <v>170</v>
      </c>
      <c r="J94" t="s">
        <v>401</v>
      </c>
      <c r="K94" t="e">
        <f>VLOOKUP(A94,main!A$1:Z$1048378,12,0)</f>
        <v>#N/A</v>
      </c>
      <c r="L94" s="8">
        <v>126.99</v>
      </c>
      <c r="M94" s="9">
        <v>105.38</v>
      </c>
      <c r="N94" s="9">
        <v>0</v>
      </c>
      <c r="O94" s="9">
        <v>475</v>
      </c>
      <c r="P94" t="s">
        <v>402</v>
      </c>
      <c r="Q94" s="10">
        <v>41334</v>
      </c>
      <c r="R94" t="s">
        <v>163</v>
      </c>
      <c r="S94" t="s">
        <v>42</v>
      </c>
      <c r="T94" s="11">
        <v>4</v>
      </c>
      <c r="U94" s="11"/>
      <c r="V94" s="11"/>
      <c r="W94" t="str">
        <f t="shared" si="19"/>
        <v>FT_SDSL_4M_2p_C2</v>
      </c>
      <c r="X94" s="12">
        <f t="shared" si="20"/>
        <v>105.38</v>
      </c>
      <c r="Y94" s="12">
        <f t="shared" si="17"/>
        <v>0</v>
      </c>
      <c r="Z94" s="12">
        <f t="shared" si="21"/>
        <v>475</v>
      </c>
      <c r="AA94" s="13">
        <f t="shared" si="18"/>
        <v>0</v>
      </c>
      <c r="AB94" s="2" t="s">
        <v>43</v>
      </c>
      <c r="AD94">
        <f t="shared" si="22"/>
        <v>0</v>
      </c>
      <c r="AG94" t="e">
        <f>VLOOKUP(A94,,5,0)</f>
        <v>#N/A</v>
      </c>
      <c r="AH94" s="14" t="s">
        <v>43</v>
      </c>
      <c r="AI94" s="15"/>
      <c r="AJ94" s="15"/>
    </row>
    <row r="95" spans="1:40">
      <c r="A95" s="2" t="s">
        <v>403</v>
      </c>
      <c r="B95" t="e">
        <f>VLOOKUP(BdC!A95,main!A$1:Z$1048378,2,0)</f>
        <v>#N/A</v>
      </c>
      <c r="C95" s="3" t="e">
        <f>VLOOKUP(A95,main!A$1:Z$1048378,4,0)</f>
        <v>#N/A</v>
      </c>
      <c r="D95" t="s">
        <v>250</v>
      </c>
      <c r="E95" t="e">
        <f>VLOOKUP(A95,'PRIX LOT1'!A:I,5,0)</f>
        <v>#N/A</v>
      </c>
      <c r="F95" t="e">
        <f>VLOOKUP(A95,main!A$1:E$1048378,5,0)</f>
        <v>#N/A</v>
      </c>
      <c r="G95" t="s">
        <v>404</v>
      </c>
      <c r="H95" t="s">
        <v>38</v>
      </c>
      <c r="I95" t="s">
        <v>170</v>
      </c>
      <c r="J95" t="s">
        <v>405</v>
      </c>
      <c r="K95" t="e">
        <f>VLOOKUP(A95,main!A$1:Z$1048378,12,0)</f>
        <v>#N/A</v>
      </c>
      <c r="L95" s="8">
        <v>126.99</v>
      </c>
      <c r="M95" s="9">
        <v>77.5</v>
      </c>
      <c r="N95" s="9">
        <v>0</v>
      </c>
      <c r="O95" s="9">
        <v>475</v>
      </c>
      <c r="P95" t="s">
        <v>68</v>
      </c>
      <c r="Q95" s="10">
        <v>41334</v>
      </c>
      <c r="R95" t="s">
        <v>163</v>
      </c>
      <c r="S95" t="s">
        <v>58</v>
      </c>
      <c r="T95" s="11">
        <v>4</v>
      </c>
      <c r="U95" s="11"/>
      <c r="V95" s="11"/>
      <c r="W95" t="str">
        <f t="shared" si="19"/>
        <v>FT_SDSLBis_4M_2p_C1</v>
      </c>
      <c r="X95" s="12">
        <f t="shared" si="20"/>
        <v>77.5</v>
      </c>
      <c r="Y95" s="12">
        <f t="shared" si="17"/>
        <v>0</v>
      </c>
      <c r="Z95" s="12">
        <f t="shared" si="21"/>
        <v>475</v>
      </c>
      <c r="AA95" s="13">
        <f t="shared" si="18"/>
        <v>0</v>
      </c>
      <c r="AB95" s="2" t="s">
        <v>43</v>
      </c>
      <c r="AD95">
        <f t="shared" si="22"/>
        <v>0</v>
      </c>
    </row>
    <row r="96" spans="1:40">
      <c r="A96" s="2" t="s">
        <v>406</v>
      </c>
      <c r="B96" t="e">
        <f>VLOOKUP(BdC!A96,main!A$1:Z$1048378,2,0)</f>
        <v>#N/A</v>
      </c>
      <c r="C96" s="3" t="e">
        <f>VLOOKUP(A96,main!A$1:Z$1048378,4,0)</f>
        <v>#N/A</v>
      </c>
      <c r="D96" t="s">
        <v>407</v>
      </c>
      <c r="E96" t="e">
        <f>VLOOKUP(A96,'PRIX LOT1'!A:I,5,0)</f>
        <v>#N/A</v>
      </c>
      <c r="F96" t="e">
        <f>VLOOKUP(A96,main!A$1:E$1048378,5,0)</f>
        <v>#N/A</v>
      </c>
      <c r="G96" t="s">
        <v>408</v>
      </c>
      <c r="H96" t="s">
        <v>38</v>
      </c>
      <c r="I96" t="s">
        <v>170</v>
      </c>
      <c r="J96" t="s">
        <v>409</v>
      </c>
      <c r="K96" t="e">
        <f>VLOOKUP(A96,main!A$1:Z$1048378,12,0)</f>
        <v>#N/A</v>
      </c>
      <c r="L96" s="8">
        <v>126.99</v>
      </c>
      <c r="M96" s="9">
        <v>103.25</v>
      </c>
      <c r="N96" s="9">
        <v>0</v>
      </c>
      <c r="O96" s="9">
        <v>475</v>
      </c>
      <c r="P96" t="s">
        <v>410</v>
      </c>
      <c r="Q96" s="10">
        <v>41365</v>
      </c>
      <c r="R96" t="s">
        <v>163</v>
      </c>
      <c r="S96" t="s">
        <v>58</v>
      </c>
      <c r="T96" s="11">
        <v>8</v>
      </c>
      <c r="U96" s="11"/>
      <c r="V96" s="11"/>
      <c r="W96" t="str">
        <f t="shared" si="19"/>
        <v>FT_SDSLBis_8M_2p_C1</v>
      </c>
      <c r="X96" s="12">
        <f t="shared" si="20"/>
        <v>103.25</v>
      </c>
      <c r="Y96" s="12">
        <f t="shared" si="17"/>
        <v>0</v>
      </c>
      <c r="Z96" s="12">
        <f t="shared" si="21"/>
        <v>475</v>
      </c>
      <c r="AA96" s="13">
        <f t="shared" si="18"/>
        <v>1043</v>
      </c>
      <c r="AB96" s="2" t="s">
        <v>44</v>
      </c>
      <c r="AC96" s="2" t="s">
        <v>59</v>
      </c>
      <c r="AD96">
        <v>1043</v>
      </c>
    </row>
    <row r="97" spans="1:36">
      <c r="A97" s="2" t="s">
        <v>411</v>
      </c>
      <c r="B97" t="e">
        <f>VLOOKUP(BdC!A97,main!A$1:Z$1048378,2,0)</f>
        <v>#N/A</v>
      </c>
      <c r="C97" s="3" t="e">
        <f>VLOOKUP(A97,main!A$1:Z$1048378,4,0)</f>
        <v>#N/A</v>
      </c>
      <c r="D97" t="s">
        <v>412</v>
      </c>
      <c r="E97" t="e">
        <f>VLOOKUP(A97,'PRIX LOT1'!A:I,5,0)</f>
        <v>#N/A</v>
      </c>
      <c r="F97" t="e">
        <f>VLOOKUP(A97,main!A$1:E$1048378,5,0)</f>
        <v>#N/A</v>
      </c>
      <c r="G97" t="s">
        <v>413</v>
      </c>
      <c r="H97" t="s">
        <v>38</v>
      </c>
      <c r="I97" t="s">
        <v>170</v>
      </c>
      <c r="J97" t="s">
        <v>414</v>
      </c>
      <c r="K97" t="e">
        <f>VLOOKUP(A97,main!A$1:Z$1048378,12,0)</f>
        <v>#N/A</v>
      </c>
      <c r="L97" s="8">
        <v>126.99</v>
      </c>
      <c r="M97" s="9">
        <v>140.13</v>
      </c>
      <c r="N97" s="9">
        <v>0</v>
      </c>
      <c r="O97" s="9">
        <v>815</v>
      </c>
      <c r="P97" t="s">
        <v>157</v>
      </c>
      <c r="Q97" s="10">
        <v>41365</v>
      </c>
      <c r="R97" t="s">
        <v>163</v>
      </c>
      <c r="S97" t="s">
        <v>58</v>
      </c>
      <c r="T97" s="11">
        <v>8</v>
      </c>
      <c r="U97" s="11"/>
      <c r="V97" s="11"/>
      <c r="W97" t="str">
        <f t="shared" si="19"/>
        <v>FT_SDSLBis_8M_4p_C1</v>
      </c>
      <c r="X97" s="12">
        <f t="shared" si="20"/>
        <v>140.13</v>
      </c>
      <c r="Y97" s="12">
        <f t="shared" si="17"/>
        <v>0</v>
      </c>
      <c r="Z97" s="12">
        <f t="shared" si="21"/>
        <v>815</v>
      </c>
      <c r="AA97" s="13">
        <f t="shared" si="18"/>
        <v>1208</v>
      </c>
      <c r="AB97" s="2" t="s">
        <v>44</v>
      </c>
      <c r="AC97" s="2" t="s">
        <v>67</v>
      </c>
      <c r="AD97">
        <v>1208</v>
      </c>
    </row>
    <row r="98" spans="1:36">
      <c r="A98" s="2" t="s">
        <v>415</v>
      </c>
      <c r="B98" t="e">
        <f>VLOOKUP(BdC!A98,main!A$1:Z$1048378,2,0)</f>
        <v>#N/A</v>
      </c>
      <c r="C98" s="3" t="e">
        <f>VLOOKUP(A98,main!A$1:Z$1048378,4,0)</f>
        <v>#N/A</v>
      </c>
      <c r="D98" t="s">
        <v>416</v>
      </c>
      <c r="E98" t="e">
        <f>VLOOKUP(A98,'PRIX LOT1'!A:I,5,0)</f>
        <v>#N/A</v>
      </c>
      <c r="F98" t="e">
        <f>VLOOKUP(A98,main!A$1:E$1048378,5,0)</f>
        <v>#N/A</v>
      </c>
      <c r="G98" t="s">
        <v>417</v>
      </c>
      <c r="H98" t="s">
        <v>38</v>
      </c>
      <c r="I98" t="s">
        <v>170</v>
      </c>
      <c r="J98" t="s">
        <v>418</v>
      </c>
      <c r="K98" t="e">
        <f>VLOOKUP(A98,main!A$1:Z$1048378,12,0)</f>
        <v>#N/A</v>
      </c>
      <c r="L98" s="8">
        <v>126.99</v>
      </c>
      <c r="M98" s="9">
        <v>157.38</v>
      </c>
      <c r="N98" s="9">
        <v>27.63</v>
      </c>
      <c r="O98" s="9">
        <v>814.6</v>
      </c>
      <c r="P98" t="s">
        <v>158</v>
      </c>
      <c r="Q98" s="10">
        <v>41365</v>
      </c>
      <c r="R98" t="s">
        <v>163</v>
      </c>
      <c r="S98" t="s">
        <v>42</v>
      </c>
      <c r="T98" s="11">
        <v>8</v>
      </c>
      <c r="U98" s="11"/>
      <c r="V98" s="11"/>
      <c r="W98" t="str">
        <f t="shared" si="19"/>
        <v>FT_SDSL_8M_4p_C1</v>
      </c>
      <c r="X98" s="12">
        <f t="shared" si="20"/>
        <v>157.38</v>
      </c>
      <c r="Y98" s="12">
        <f t="shared" si="17"/>
        <v>27.63</v>
      </c>
      <c r="Z98" s="12">
        <f t="shared" si="21"/>
        <v>814.6</v>
      </c>
      <c r="AA98" s="13">
        <f t="shared" si="18"/>
        <v>1208</v>
      </c>
      <c r="AB98" s="2" t="s">
        <v>44</v>
      </c>
      <c r="AC98" t="s">
        <v>67</v>
      </c>
      <c r="AD98">
        <v>1208</v>
      </c>
      <c r="AG98" t="e">
        <f>VLOOKUP(A98,,5,0)</f>
        <v>#N/A</v>
      </c>
      <c r="AH98" s="14" t="s">
        <v>43</v>
      </c>
      <c r="AI98" s="15"/>
      <c r="AJ98" s="15"/>
    </row>
    <row r="99" spans="1:36">
      <c r="A99" s="2" t="s">
        <v>419</v>
      </c>
      <c r="B99" t="e">
        <f>VLOOKUP(BdC!A99,main!A$1:Z$1048378,2,0)</f>
        <v>#N/A</v>
      </c>
      <c r="C99" s="3" t="e">
        <f>VLOOKUP(A99,main!A$1:Z$1048378,4,0)</f>
        <v>#N/A</v>
      </c>
      <c r="D99" t="s">
        <v>129</v>
      </c>
      <c r="E99" t="e">
        <f>VLOOKUP(A99,'PRIX LOT1'!A:I,5,0)</f>
        <v>#N/A</v>
      </c>
      <c r="F99" t="e">
        <f>VLOOKUP(A99,main!A$1:E$1048378,5,0)</f>
        <v>#N/A</v>
      </c>
      <c r="G99" t="s">
        <v>420</v>
      </c>
      <c r="H99" t="s">
        <v>38</v>
      </c>
      <c r="I99" t="s">
        <v>170</v>
      </c>
      <c r="J99" t="s">
        <v>421</v>
      </c>
      <c r="K99" t="e">
        <f>VLOOKUP(A99,main!A$1:Z$1048378,12,0)</f>
        <v>#N/A</v>
      </c>
      <c r="L99" s="8">
        <v>126.99</v>
      </c>
      <c r="M99" s="9">
        <v>85.75</v>
      </c>
      <c r="N99" s="9">
        <v>0</v>
      </c>
      <c r="O99" s="9">
        <v>475</v>
      </c>
      <c r="P99" t="s">
        <v>422</v>
      </c>
      <c r="Q99" s="10">
        <v>41365</v>
      </c>
      <c r="R99" t="s">
        <v>163</v>
      </c>
      <c r="S99" t="s">
        <v>58</v>
      </c>
      <c r="T99" s="11">
        <v>4</v>
      </c>
      <c r="U99" s="11"/>
      <c r="V99" s="11"/>
      <c r="W99" t="str">
        <f t="shared" si="19"/>
        <v>FT_SDSLBis_4M_2p_C2</v>
      </c>
      <c r="X99" s="12">
        <f t="shared" si="20"/>
        <v>85.75</v>
      </c>
      <c r="Y99" s="12">
        <f t="shared" si="17"/>
        <v>0</v>
      </c>
      <c r="Z99" s="12">
        <f t="shared" si="21"/>
        <v>475</v>
      </c>
      <c r="AA99" s="13">
        <f t="shared" si="18"/>
        <v>1043</v>
      </c>
      <c r="AB99" s="2" t="s">
        <v>44</v>
      </c>
      <c r="AC99" s="2" t="s">
        <v>59</v>
      </c>
      <c r="AD99">
        <v>1043</v>
      </c>
    </row>
    <row r="100" spans="1:36">
      <c r="A100" s="2" t="s">
        <v>423</v>
      </c>
      <c r="B100" t="e">
        <f>VLOOKUP(BdC!A100,main!A$1:Z$1048378,2,0)</f>
        <v>#N/A</v>
      </c>
      <c r="C100" s="3" t="e">
        <f>VLOOKUP(A100,main!A$1:Z$1048378,4,0)</f>
        <v>#N/A</v>
      </c>
      <c r="D100" t="s">
        <v>424</v>
      </c>
      <c r="E100" t="e">
        <f>VLOOKUP(A100,'PRIX LOT1'!A:I,5,0)</f>
        <v>#N/A</v>
      </c>
      <c r="F100" t="e">
        <f>VLOOKUP(A100,main!A$1:E$1048378,5,0)</f>
        <v>#N/A</v>
      </c>
      <c r="G100" t="s">
        <v>425</v>
      </c>
      <c r="H100" t="s">
        <v>38</v>
      </c>
      <c r="I100" t="s">
        <v>170</v>
      </c>
      <c r="J100" t="s">
        <v>426</v>
      </c>
      <c r="K100" t="e">
        <f>VLOOKUP(A100,main!A$1:Z$1048378,12,0)</f>
        <v>#N/A</v>
      </c>
      <c r="L100" s="8">
        <v>126.99</v>
      </c>
      <c r="M100" s="9">
        <v>76</v>
      </c>
      <c r="N100" s="9">
        <v>0</v>
      </c>
      <c r="O100" s="9">
        <v>475</v>
      </c>
      <c r="P100" t="s">
        <v>427</v>
      </c>
      <c r="Q100" s="10">
        <v>41306</v>
      </c>
      <c r="S100" t="s">
        <v>42</v>
      </c>
      <c r="T100" s="11">
        <v>2</v>
      </c>
      <c r="U100" s="11"/>
      <c r="V100" s="11"/>
      <c r="W100" t="str">
        <f t="shared" si="19"/>
        <v>FT_SDSL_2M_1p_C2</v>
      </c>
      <c r="X100" s="12">
        <f t="shared" si="20"/>
        <v>76</v>
      </c>
      <c r="Y100" s="12">
        <f t="shared" si="17"/>
        <v>0</v>
      </c>
      <c r="Z100" s="12">
        <f t="shared" si="21"/>
        <v>475</v>
      </c>
      <c r="AA100" s="13">
        <f t="shared" si="18"/>
        <v>0</v>
      </c>
      <c r="AB100" s="2" t="s">
        <v>43</v>
      </c>
      <c r="AD100">
        <f>AN100</f>
        <v>0</v>
      </c>
      <c r="AG100" t="e">
        <f>VLOOKUP(A100,,5,0)</f>
        <v>#N/A</v>
      </c>
      <c r="AH100" s="14" t="s">
        <v>43</v>
      </c>
      <c r="AI100" s="15"/>
      <c r="AJ100" s="15"/>
    </row>
    <row r="101" spans="1:36">
      <c r="A101" s="2" t="s">
        <v>428</v>
      </c>
      <c r="B101" t="e">
        <f>VLOOKUP(BdC!A101,main!A$1:Z$1048378,2,0)</f>
        <v>#N/A</v>
      </c>
      <c r="C101" s="3" t="e">
        <f>VLOOKUP(A101,main!A$1:Z$1048378,4,0)</f>
        <v>#N/A</v>
      </c>
      <c r="D101" t="s">
        <v>429</v>
      </c>
      <c r="E101" t="e">
        <f>VLOOKUP(A101,'PRIX LOT1'!A:I,5,0)</f>
        <v>#N/A</v>
      </c>
      <c r="F101" t="e">
        <f>VLOOKUP(A101,main!A$1:E$1048378,5,0)</f>
        <v>#N/A</v>
      </c>
      <c r="G101" t="s">
        <v>430</v>
      </c>
      <c r="H101" t="s">
        <v>38</v>
      </c>
      <c r="I101" t="s">
        <v>170</v>
      </c>
      <c r="J101" t="s">
        <v>431</v>
      </c>
      <c r="K101" t="e">
        <f>VLOOKUP(A101,main!A$1:Z$1048378,12,0)</f>
        <v>#N/A</v>
      </c>
      <c r="L101" s="8">
        <v>126.99</v>
      </c>
      <c r="M101" s="9">
        <v>105.38</v>
      </c>
      <c r="N101" s="9">
        <v>0</v>
      </c>
      <c r="O101" s="9">
        <v>475</v>
      </c>
      <c r="P101" t="s">
        <v>402</v>
      </c>
      <c r="Q101" s="10">
        <v>41334</v>
      </c>
      <c r="R101" t="s">
        <v>163</v>
      </c>
      <c r="S101" t="s">
        <v>42</v>
      </c>
      <c r="T101" s="11">
        <v>4</v>
      </c>
      <c r="U101" s="11"/>
      <c r="V101" s="11"/>
      <c r="W101" t="str">
        <f t="shared" si="19"/>
        <v>FT_SDSL_4M_2p_C2</v>
      </c>
      <c r="X101" s="12">
        <f t="shared" si="20"/>
        <v>105.38</v>
      </c>
      <c r="Y101" s="12">
        <f t="shared" si="17"/>
        <v>0</v>
      </c>
      <c r="Z101" s="12">
        <f t="shared" si="21"/>
        <v>475</v>
      </c>
      <c r="AA101" s="13">
        <f t="shared" si="18"/>
        <v>0</v>
      </c>
      <c r="AB101" s="2" t="s">
        <v>43</v>
      </c>
      <c r="AD101">
        <f>AN101</f>
        <v>0</v>
      </c>
      <c r="AG101" t="e">
        <f>VLOOKUP(A101,,5,0)</f>
        <v>#N/A</v>
      </c>
      <c r="AH101" s="14" t="s">
        <v>43</v>
      </c>
      <c r="AI101" s="15"/>
      <c r="AJ101" s="15"/>
    </row>
    <row r="102" spans="1:36">
      <c r="A102" s="2" t="s">
        <v>432</v>
      </c>
      <c r="B102" t="e">
        <f>VLOOKUP(BdC!A102,main!A$1:Z$1048378,2,0)</f>
        <v>#N/A</v>
      </c>
      <c r="C102" s="3" t="e">
        <f>VLOOKUP(A102,main!A$1:Z$1048378,4,0)</f>
        <v>#N/A</v>
      </c>
      <c r="D102" t="s">
        <v>433</v>
      </c>
      <c r="E102" t="e">
        <f>VLOOKUP(A102,'PRIX LOT1'!A:I,5,0)</f>
        <v>#N/A</v>
      </c>
      <c r="F102" t="e">
        <f>VLOOKUP(A102,main!A$1:E$1048378,5,0)</f>
        <v>#N/A</v>
      </c>
      <c r="G102" t="s">
        <v>434</v>
      </c>
      <c r="H102" t="s">
        <v>38</v>
      </c>
      <c r="I102" t="s">
        <v>170</v>
      </c>
      <c r="J102" t="s">
        <v>435</v>
      </c>
      <c r="K102" t="e">
        <f>VLOOKUP(A102,main!A$1:Z$1048378,12,0)</f>
        <v>#N/A</v>
      </c>
      <c r="L102" s="8">
        <v>126.99</v>
      </c>
      <c r="M102" s="9">
        <v>105.38</v>
      </c>
      <c r="N102" s="9">
        <v>0</v>
      </c>
      <c r="O102" s="9">
        <v>475</v>
      </c>
      <c r="P102" t="s">
        <v>402</v>
      </c>
      <c r="Q102" s="10">
        <v>41334</v>
      </c>
      <c r="R102" t="s">
        <v>163</v>
      </c>
      <c r="S102" t="s">
        <v>42</v>
      </c>
      <c r="T102" s="11">
        <v>4</v>
      </c>
      <c r="U102" s="11"/>
      <c r="V102" s="11"/>
      <c r="W102" t="str">
        <f t="shared" si="19"/>
        <v>FT_SDSL_4M_2p_C2</v>
      </c>
      <c r="X102" s="12">
        <f t="shared" si="20"/>
        <v>105.38</v>
      </c>
      <c r="Y102" s="12">
        <f t="shared" si="17"/>
        <v>0</v>
      </c>
      <c r="Z102" s="12">
        <f t="shared" si="21"/>
        <v>475</v>
      </c>
      <c r="AA102" s="13">
        <f t="shared" si="18"/>
        <v>0</v>
      </c>
      <c r="AB102" s="2" t="s">
        <v>43</v>
      </c>
      <c r="AD102">
        <f>AN102</f>
        <v>0</v>
      </c>
      <c r="AG102" t="e">
        <f>VLOOKUP(A102,,5,0)</f>
        <v>#N/A</v>
      </c>
      <c r="AH102" s="14" t="s">
        <v>43</v>
      </c>
      <c r="AI102" s="15"/>
      <c r="AJ102" s="15"/>
    </row>
    <row r="103" spans="1:36">
      <c r="A103" s="2" t="s">
        <v>436</v>
      </c>
      <c r="B103" t="e">
        <f>VLOOKUP(BdC!A103,main!A$1:Z$1048378,2,0)</f>
        <v>#N/A</v>
      </c>
      <c r="C103" s="3" t="e">
        <f>VLOOKUP(A103,main!A$1:Z$1048378,4,0)</f>
        <v>#N/A</v>
      </c>
      <c r="D103" t="s">
        <v>437</v>
      </c>
      <c r="E103" t="e">
        <f>VLOOKUP(A103,'PRIX LOT1'!A:I,5,0)</f>
        <v>#N/A</v>
      </c>
      <c r="F103" t="e">
        <f>VLOOKUP(A103,main!A$1:E$1048378,5,0)</f>
        <v>#N/A</v>
      </c>
      <c r="G103" t="s">
        <v>438</v>
      </c>
      <c r="H103" t="s">
        <v>38</v>
      </c>
      <c r="I103" t="s">
        <v>170</v>
      </c>
      <c r="J103" t="s">
        <v>439</v>
      </c>
      <c r="K103" t="e">
        <f>VLOOKUP(A103,main!A$1:Z$1048378,12,0)</f>
        <v>#N/A</v>
      </c>
      <c r="L103" s="8">
        <v>126.99</v>
      </c>
      <c r="M103" s="9">
        <v>84.5</v>
      </c>
      <c r="N103" s="9">
        <v>0</v>
      </c>
      <c r="O103" s="9">
        <v>475</v>
      </c>
      <c r="P103" t="s">
        <v>440</v>
      </c>
      <c r="Q103" s="10">
        <v>41334</v>
      </c>
      <c r="S103" t="s">
        <v>42</v>
      </c>
      <c r="T103" s="11">
        <v>2</v>
      </c>
      <c r="U103" s="11"/>
      <c r="V103" s="11"/>
      <c r="W103" t="str">
        <f t="shared" si="19"/>
        <v>FT_SDSL_2M_2p_C2</v>
      </c>
      <c r="X103" s="12">
        <f t="shared" si="20"/>
        <v>84.5</v>
      </c>
      <c r="Y103" s="12">
        <f t="shared" si="17"/>
        <v>0</v>
      </c>
      <c r="Z103" s="12">
        <f t="shared" si="21"/>
        <v>475</v>
      </c>
      <c r="AA103" s="13">
        <f t="shared" si="18"/>
        <v>0</v>
      </c>
      <c r="AB103" s="2" t="s">
        <v>43</v>
      </c>
      <c r="AD103">
        <f>AN103</f>
        <v>0</v>
      </c>
      <c r="AG103" t="e">
        <f>VLOOKUP(A103,,5,0)</f>
        <v>#N/A</v>
      </c>
      <c r="AH103" s="14" t="s">
        <v>43</v>
      </c>
      <c r="AI103" s="15"/>
      <c r="AJ103" s="15"/>
    </row>
    <row r="104" spans="1:36" s="29" customFormat="1" ht="13.5" customHeight="1">
      <c r="A104" s="28" t="s">
        <v>441</v>
      </c>
      <c r="B104" s="29" t="e">
        <f>VLOOKUP(BdC!A104,main!A$1:Z$1048378,2,0)</f>
        <v>#N/A</v>
      </c>
      <c r="C104" s="30" t="e">
        <f>VLOOKUP(A104,main!A$1:Z$1048378,4,0)</f>
        <v>#N/A</v>
      </c>
      <c r="D104" s="29" t="s">
        <v>442</v>
      </c>
      <c r="E104" t="e">
        <f>VLOOKUP(A104,'PRIX LOT1'!A:I,5,0)</f>
        <v>#N/A</v>
      </c>
      <c r="F104" s="29" t="e">
        <f>VLOOKUP(A104,main!A$1:E$1048378,5,0)</f>
        <v>#N/A</v>
      </c>
      <c r="G104" s="31" t="s">
        <v>443</v>
      </c>
      <c r="H104" s="31" t="s">
        <v>38</v>
      </c>
      <c r="I104" s="29" t="s">
        <v>170</v>
      </c>
      <c r="J104" s="29" t="s">
        <v>444</v>
      </c>
      <c r="K104" s="29" t="e">
        <f>VLOOKUP(A104,main!A$1:Z$1048378,12,0)</f>
        <v>#N/A</v>
      </c>
      <c r="L104" s="32">
        <v>126.99</v>
      </c>
      <c r="M104" s="33">
        <v>105.38</v>
      </c>
      <c r="N104" s="33">
        <v>0</v>
      </c>
      <c r="O104" s="33">
        <v>475</v>
      </c>
      <c r="P104" s="29" t="s">
        <v>402</v>
      </c>
      <c r="Q104" s="34">
        <v>41365</v>
      </c>
      <c r="R104" s="29" t="s">
        <v>163</v>
      </c>
      <c r="S104" s="31" t="s">
        <v>42</v>
      </c>
      <c r="T104" s="35">
        <v>4</v>
      </c>
      <c r="U104" s="36"/>
      <c r="V104" s="36"/>
      <c r="W104" s="29" t="str">
        <f t="shared" si="19"/>
        <v>FT_SDSL_4M_2p_C2</v>
      </c>
      <c r="X104" s="37">
        <f t="shared" si="20"/>
        <v>105.38</v>
      </c>
      <c r="Y104" s="37">
        <f t="shared" si="17"/>
        <v>0</v>
      </c>
      <c r="Z104" s="37">
        <f t="shared" si="21"/>
        <v>475</v>
      </c>
      <c r="AA104" s="38">
        <f t="shared" si="18"/>
        <v>1043</v>
      </c>
      <c r="AB104" s="28" t="s">
        <v>44</v>
      </c>
      <c r="AC104" s="28" t="s">
        <v>59</v>
      </c>
      <c r="AD104" s="29">
        <v>1043</v>
      </c>
      <c r="AE104" s="31"/>
      <c r="AF104" s="31"/>
      <c r="AG104" s="31" t="e">
        <f>VLOOKUP(A104,,5,0)</f>
        <v>#N/A</v>
      </c>
      <c r="AH104" s="42" t="s">
        <v>43</v>
      </c>
      <c r="AI104" s="43"/>
      <c r="AJ104" s="43"/>
    </row>
    <row r="105" spans="1:36">
      <c r="A105" s="2" t="s">
        <v>445</v>
      </c>
      <c r="B105" t="e">
        <f>VLOOKUP(BdC!A105,main!A$1:Z$1048378,2,0)</f>
        <v>#N/A</v>
      </c>
      <c r="C105" s="3" t="e">
        <f>VLOOKUP(A105,main!A$1:Z$1048378,4,0)</f>
        <v>#N/A</v>
      </c>
      <c r="D105" t="s">
        <v>446</v>
      </c>
      <c r="E105" t="e">
        <f>VLOOKUP(A105,'PRIX LOT1'!A:I,5,0)</f>
        <v>#N/A</v>
      </c>
      <c r="F105" t="e">
        <f>VLOOKUP(A105,main!A$1:E$1048378,5,0)</f>
        <v>#N/A</v>
      </c>
      <c r="G105" t="s">
        <v>447</v>
      </c>
      <c r="H105" t="s">
        <v>38</v>
      </c>
      <c r="I105" t="s">
        <v>170</v>
      </c>
      <c r="J105" t="s">
        <v>448</v>
      </c>
      <c r="K105" t="e">
        <f>VLOOKUP(A105,main!A$1:Z$1048378,12,0)</f>
        <v>#N/A</v>
      </c>
      <c r="L105" s="8">
        <v>126.99</v>
      </c>
      <c r="M105" s="9">
        <v>77.5</v>
      </c>
      <c r="N105" s="9">
        <v>0</v>
      </c>
      <c r="O105" s="9">
        <v>475</v>
      </c>
      <c r="P105" t="s">
        <v>68</v>
      </c>
      <c r="Q105" s="10">
        <v>41334</v>
      </c>
      <c r="R105" t="s">
        <v>163</v>
      </c>
      <c r="S105" t="s">
        <v>58</v>
      </c>
      <c r="T105" s="11">
        <v>4</v>
      </c>
      <c r="U105" s="11"/>
      <c r="V105" s="11"/>
      <c r="W105" t="str">
        <f t="shared" si="19"/>
        <v>FT_SDSLBis_4M_2p_C1</v>
      </c>
      <c r="X105" s="12">
        <f t="shared" si="20"/>
        <v>77.5</v>
      </c>
      <c r="Y105" s="12">
        <f t="shared" si="17"/>
        <v>0</v>
      </c>
      <c r="Z105" s="12">
        <f t="shared" si="21"/>
        <v>475</v>
      </c>
      <c r="AA105" s="13">
        <f t="shared" si="18"/>
        <v>0</v>
      </c>
      <c r="AB105" s="2" t="s">
        <v>43</v>
      </c>
      <c r="AD105">
        <f>AN105</f>
        <v>0</v>
      </c>
    </row>
    <row r="106" spans="1:36">
      <c r="A106" s="2" t="s">
        <v>449</v>
      </c>
      <c r="B106" t="e">
        <f>VLOOKUP(BdC!A106,main!A$1:Z$1048378,2,0)</f>
        <v>#N/A</v>
      </c>
      <c r="C106" s="3" t="e">
        <f>VLOOKUP(A106,main!A$1:Z$1048378,4,0)</f>
        <v>#N/A</v>
      </c>
      <c r="D106" t="s">
        <v>450</v>
      </c>
      <c r="E106" t="e">
        <f>VLOOKUP(A106,'PRIX LOT1'!A:I,5,0)</f>
        <v>#N/A</v>
      </c>
      <c r="F106" t="e">
        <f>VLOOKUP(A106,main!A$1:E$1048378,5,0)</f>
        <v>#N/A</v>
      </c>
      <c r="G106" t="s">
        <v>451</v>
      </c>
      <c r="H106" t="s">
        <v>38</v>
      </c>
      <c r="I106" t="s">
        <v>170</v>
      </c>
      <c r="J106" t="s">
        <v>452</v>
      </c>
      <c r="K106" t="e">
        <f>VLOOKUP(A106,main!A$1:Z$1048378,12,0)</f>
        <v>#N/A</v>
      </c>
      <c r="L106" s="8">
        <v>126.99</v>
      </c>
      <c r="M106" s="9">
        <v>77.25</v>
      </c>
      <c r="N106" s="9">
        <v>0</v>
      </c>
      <c r="O106" s="9">
        <v>475</v>
      </c>
      <c r="P106" t="s">
        <v>336</v>
      </c>
      <c r="Q106" s="10">
        <v>41334</v>
      </c>
      <c r="S106" t="s">
        <v>42</v>
      </c>
      <c r="T106" s="11">
        <v>2</v>
      </c>
      <c r="U106" s="11"/>
      <c r="V106" s="11"/>
      <c r="W106" t="str">
        <f t="shared" si="19"/>
        <v>FT_SDSL_2M_2p_C1</v>
      </c>
      <c r="X106" s="12">
        <f t="shared" si="20"/>
        <v>77.25</v>
      </c>
      <c r="Y106" s="12">
        <f t="shared" si="17"/>
        <v>0</v>
      </c>
      <c r="Z106" s="12">
        <f t="shared" si="21"/>
        <v>475</v>
      </c>
      <c r="AA106" s="13">
        <f t="shared" si="18"/>
        <v>0</v>
      </c>
      <c r="AB106" s="2" t="s">
        <v>43</v>
      </c>
      <c r="AD106">
        <f>AN106</f>
        <v>0</v>
      </c>
      <c r="AG106" t="e">
        <f>VLOOKUP(A106,,5,0)</f>
        <v>#N/A</v>
      </c>
      <c r="AH106" s="14" t="s">
        <v>43</v>
      </c>
      <c r="AI106" s="15"/>
      <c r="AJ106" s="15"/>
    </row>
    <row r="107" spans="1:36">
      <c r="A107" s="2" t="s">
        <v>453</v>
      </c>
      <c r="B107" t="e">
        <f>VLOOKUP(BdC!A107,main!A$1:Z$1048378,2,0)</f>
        <v>#N/A</v>
      </c>
      <c r="C107" s="3" t="e">
        <f>VLOOKUP(A107,main!A$1:Z$1048378,4,0)</f>
        <v>#N/A</v>
      </c>
      <c r="D107" t="s">
        <v>454</v>
      </c>
      <c r="E107" t="e">
        <f>VLOOKUP(A107,'PRIX LOT1'!A:I,5,0)</f>
        <v>#N/A</v>
      </c>
      <c r="F107" t="e">
        <f>VLOOKUP(A107,main!A$1:E$1048378,5,0)</f>
        <v>#N/A</v>
      </c>
      <c r="G107" t="s">
        <v>455</v>
      </c>
      <c r="H107" t="s">
        <v>38</v>
      </c>
      <c r="I107" t="s">
        <v>170</v>
      </c>
      <c r="J107" t="s">
        <v>456</v>
      </c>
      <c r="K107" t="e">
        <f>VLOOKUP(A107,main!A$1:Z$1048378,12,0)</f>
        <v>#N/A</v>
      </c>
      <c r="L107" s="8">
        <v>126.99</v>
      </c>
      <c r="M107" s="9">
        <v>110.38</v>
      </c>
      <c r="N107" s="9">
        <v>0</v>
      </c>
      <c r="O107" s="9">
        <v>562.5</v>
      </c>
      <c r="P107" t="s">
        <v>197</v>
      </c>
      <c r="Q107" s="10">
        <v>41334</v>
      </c>
      <c r="R107" t="s">
        <v>163</v>
      </c>
      <c r="S107" t="s">
        <v>58</v>
      </c>
      <c r="T107" s="11">
        <v>4</v>
      </c>
      <c r="U107" s="11"/>
      <c r="V107" s="11"/>
      <c r="W107" t="str">
        <f t="shared" si="19"/>
        <v>FT_SDSLBis_4M_4p_C1</v>
      </c>
      <c r="X107" s="12">
        <f t="shared" si="20"/>
        <v>110.38</v>
      </c>
      <c r="Y107" s="12">
        <f t="shared" si="17"/>
        <v>0</v>
      </c>
      <c r="Z107" s="12">
        <f t="shared" si="21"/>
        <v>562.5</v>
      </c>
      <c r="AA107" s="13">
        <f t="shared" si="18"/>
        <v>0</v>
      </c>
      <c r="AB107" s="2" t="s">
        <v>43</v>
      </c>
      <c r="AD107">
        <f>AN107</f>
        <v>0</v>
      </c>
    </row>
    <row r="108" spans="1:36">
      <c r="A108" s="2" t="s">
        <v>457</v>
      </c>
      <c r="B108" t="e">
        <f>VLOOKUP(BdC!A108,main!A$1:Z$1048378,2,0)</f>
        <v>#N/A</v>
      </c>
      <c r="C108" s="3" t="e">
        <f>VLOOKUP(A108,main!A$1:Z$1048378,4,0)</f>
        <v>#N/A</v>
      </c>
      <c r="D108" t="s">
        <v>36</v>
      </c>
      <c r="E108" t="e">
        <f>VLOOKUP(A108,'PRIX LOT1'!A:I,5,0)</f>
        <v>#N/A</v>
      </c>
      <c r="F108" t="e">
        <f>VLOOKUP(A108,main!A$1:E$1048378,5,0)</f>
        <v>#N/A</v>
      </c>
      <c r="G108" t="s">
        <v>458</v>
      </c>
      <c r="H108" t="s">
        <v>38</v>
      </c>
      <c r="I108" t="s">
        <v>170</v>
      </c>
      <c r="J108" t="s">
        <v>459</v>
      </c>
      <c r="K108" t="e">
        <f>VLOOKUP(A108,main!A$1:Z$1048378,12,0)</f>
        <v>#N/A</v>
      </c>
      <c r="L108" s="8">
        <v>126.99</v>
      </c>
      <c r="M108" s="9">
        <v>110.38</v>
      </c>
      <c r="N108" s="9">
        <v>0</v>
      </c>
      <c r="O108" s="9">
        <v>562.5</v>
      </c>
      <c r="P108" t="s">
        <v>197</v>
      </c>
      <c r="Q108" s="10">
        <v>41334</v>
      </c>
      <c r="R108" t="s">
        <v>163</v>
      </c>
      <c r="S108" t="s">
        <v>58</v>
      </c>
      <c r="T108" s="11">
        <v>4</v>
      </c>
      <c r="U108" s="11"/>
      <c r="V108" s="11"/>
      <c r="W108" t="str">
        <f t="shared" si="19"/>
        <v>FT_SDSLBis_4M_4p_C1</v>
      </c>
      <c r="X108" s="12">
        <f t="shared" si="20"/>
        <v>110.38</v>
      </c>
      <c r="Y108" s="12">
        <f t="shared" si="17"/>
        <v>0</v>
      </c>
      <c r="Z108" s="12">
        <f t="shared" si="21"/>
        <v>562.5</v>
      </c>
      <c r="AA108" s="13">
        <f t="shared" si="18"/>
        <v>0</v>
      </c>
      <c r="AB108" s="2" t="s">
        <v>43</v>
      </c>
      <c r="AD108">
        <f>AN108</f>
        <v>0</v>
      </c>
    </row>
    <row r="109" spans="1:36">
      <c r="A109" s="2" t="s">
        <v>460</v>
      </c>
      <c r="B109" t="e">
        <f>VLOOKUP(BdC!A109,main!A$1:Z$1048378,2,0)</f>
        <v>#N/A</v>
      </c>
      <c r="C109" s="3" t="e">
        <f>VLOOKUP(A109,main!A$1:Z$1048378,4,0)</f>
        <v>#N/A</v>
      </c>
      <c r="D109" t="s">
        <v>133</v>
      </c>
      <c r="E109" t="e">
        <f>VLOOKUP(A109,'PRIX LOT1'!A:I,5,0)</f>
        <v>#N/A</v>
      </c>
      <c r="F109" t="e">
        <f>VLOOKUP(A109,main!A$1:E$1048378,5,0)</f>
        <v>#N/A</v>
      </c>
      <c r="G109" t="s">
        <v>461</v>
      </c>
      <c r="H109" t="s">
        <v>38</v>
      </c>
      <c r="I109" t="s">
        <v>170</v>
      </c>
      <c r="J109" t="s">
        <v>462</v>
      </c>
      <c r="K109" t="e">
        <f>VLOOKUP(A109,main!A$1:Z$1048378,12,0)</f>
        <v>#N/A</v>
      </c>
      <c r="L109" s="8">
        <v>126.99</v>
      </c>
      <c r="M109" s="9">
        <v>110.38</v>
      </c>
      <c r="N109" s="9">
        <v>0</v>
      </c>
      <c r="O109" s="9">
        <v>562.5</v>
      </c>
      <c r="P109" t="s">
        <v>197</v>
      </c>
      <c r="Q109" s="10">
        <v>41365</v>
      </c>
      <c r="R109" t="s">
        <v>163</v>
      </c>
      <c r="S109" t="s">
        <v>58</v>
      </c>
      <c r="T109" s="11">
        <v>4</v>
      </c>
      <c r="U109" s="11"/>
      <c r="V109" s="11"/>
      <c r="W109" t="str">
        <f t="shared" si="19"/>
        <v>FT_SDSLBis_4M_4p_C1</v>
      </c>
      <c r="X109" s="12">
        <f t="shared" si="20"/>
        <v>110.38</v>
      </c>
      <c r="Y109" s="12">
        <f t="shared" si="17"/>
        <v>0</v>
      </c>
      <c r="Z109" s="12">
        <f t="shared" si="21"/>
        <v>562.5</v>
      </c>
      <c r="AA109" s="13">
        <f t="shared" si="18"/>
        <v>1208</v>
      </c>
      <c r="AB109" s="2" t="s">
        <v>44</v>
      </c>
      <c r="AC109" s="2" t="s">
        <v>67</v>
      </c>
      <c r="AD109">
        <v>1208</v>
      </c>
    </row>
    <row r="110" spans="1:36">
      <c r="A110" s="2" t="s">
        <v>463</v>
      </c>
      <c r="B110" t="e">
        <f>VLOOKUP(BdC!A110,main!A$1:Z$1048378,2,0)</f>
        <v>#N/A</v>
      </c>
      <c r="C110" s="3" t="e">
        <f>VLOOKUP(A110,main!A$1:Z$1048378,4,0)</f>
        <v>#N/A</v>
      </c>
      <c r="D110" t="s">
        <v>88</v>
      </c>
      <c r="E110" t="e">
        <f>VLOOKUP(A110,'PRIX LOT1'!A:I,5,0)</f>
        <v>#N/A</v>
      </c>
      <c r="F110" t="e">
        <f>VLOOKUP(A110,main!A$1:E$1048378,5,0)</f>
        <v>#N/A</v>
      </c>
      <c r="G110" t="s">
        <v>464</v>
      </c>
      <c r="H110" t="s">
        <v>38</v>
      </c>
      <c r="I110" t="s">
        <v>170</v>
      </c>
      <c r="J110" t="s">
        <v>465</v>
      </c>
      <c r="K110" t="e">
        <f>VLOOKUP(A110,main!A$1:Z$1048378,12,0)</f>
        <v>#N/A</v>
      </c>
      <c r="L110" s="8">
        <v>126.99</v>
      </c>
      <c r="M110" s="9">
        <v>77.5</v>
      </c>
      <c r="N110" s="9">
        <v>0</v>
      </c>
      <c r="O110" s="9">
        <v>475</v>
      </c>
      <c r="P110" t="s">
        <v>68</v>
      </c>
      <c r="Q110" s="10">
        <v>41365</v>
      </c>
      <c r="R110" t="s">
        <v>163</v>
      </c>
      <c r="S110" t="s">
        <v>58</v>
      </c>
      <c r="T110" s="11">
        <v>4</v>
      </c>
      <c r="U110" s="11"/>
      <c r="V110" s="11"/>
      <c r="W110" t="str">
        <f t="shared" si="19"/>
        <v>FT_SDSLBis_4M_2p_C1</v>
      </c>
      <c r="X110" s="12">
        <f t="shared" si="20"/>
        <v>77.5</v>
      </c>
      <c r="Y110" s="12">
        <f t="shared" si="17"/>
        <v>0</v>
      </c>
      <c r="Z110" s="12">
        <f t="shared" si="21"/>
        <v>475</v>
      </c>
      <c r="AA110" s="13">
        <f t="shared" si="18"/>
        <v>1043</v>
      </c>
      <c r="AB110" s="2" t="s">
        <v>44</v>
      </c>
      <c r="AC110" s="2" t="s">
        <v>59</v>
      </c>
      <c r="AD110">
        <v>1043</v>
      </c>
    </row>
    <row r="111" spans="1:36">
      <c r="A111" s="2" t="s">
        <v>466</v>
      </c>
      <c r="B111" t="e">
        <f>VLOOKUP(BdC!A111,main!A$1:Z$1048378,2,0)</f>
        <v>#N/A</v>
      </c>
      <c r="C111" s="3" t="e">
        <f>VLOOKUP(A111,main!A$1:Z$1048378,4,0)</f>
        <v>#N/A</v>
      </c>
      <c r="D111" t="s">
        <v>88</v>
      </c>
      <c r="E111" t="e">
        <f>VLOOKUP(A111,'PRIX LOT1'!A:I,5,0)</f>
        <v>#N/A</v>
      </c>
      <c r="F111" t="e">
        <f>VLOOKUP(A111,main!A$1:E$1048378,5,0)</f>
        <v>#N/A</v>
      </c>
      <c r="G111" t="s">
        <v>467</v>
      </c>
      <c r="H111" t="s">
        <v>38</v>
      </c>
      <c r="I111" t="s">
        <v>170</v>
      </c>
      <c r="J111" t="s">
        <v>468</v>
      </c>
      <c r="K111" t="e">
        <f>VLOOKUP(A111,main!A$1:Z$1048378,12,0)</f>
        <v>#N/A</v>
      </c>
      <c r="L111" s="8">
        <v>126.99</v>
      </c>
      <c r="M111" s="9">
        <v>103.25</v>
      </c>
      <c r="N111" s="9">
        <v>0</v>
      </c>
      <c r="O111" s="9">
        <v>475</v>
      </c>
      <c r="P111" t="s">
        <v>410</v>
      </c>
      <c r="Q111" s="10">
        <v>41365</v>
      </c>
      <c r="R111" t="s">
        <v>163</v>
      </c>
      <c r="S111" t="s">
        <v>58</v>
      </c>
      <c r="T111" s="11">
        <v>8</v>
      </c>
      <c r="U111" s="11"/>
      <c r="V111" s="11"/>
      <c r="W111" t="str">
        <f t="shared" si="19"/>
        <v>FT_SDSLBis_8M_2p_C1</v>
      </c>
      <c r="X111" s="12">
        <f t="shared" si="20"/>
        <v>103.25</v>
      </c>
      <c r="Y111" s="12">
        <f t="shared" si="17"/>
        <v>0</v>
      </c>
      <c r="Z111" s="12">
        <f t="shared" si="21"/>
        <v>475</v>
      </c>
      <c r="AA111" s="13">
        <f t="shared" si="18"/>
        <v>1043</v>
      </c>
      <c r="AB111" s="2" t="s">
        <v>44</v>
      </c>
      <c r="AC111" t="s">
        <v>59</v>
      </c>
      <c r="AD111">
        <v>1043</v>
      </c>
    </row>
    <row r="112" spans="1:36">
      <c r="A112" s="2" t="s">
        <v>469</v>
      </c>
      <c r="B112" t="e">
        <f>VLOOKUP(BdC!A112,main!A$1:Z$1048378,2,0)</f>
        <v>#N/A</v>
      </c>
      <c r="C112" s="3" t="e">
        <f>VLOOKUP(A112,main!A$1:Z$1048378,4,0)</f>
        <v>#N/A</v>
      </c>
      <c r="D112" t="s">
        <v>470</v>
      </c>
      <c r="E112" t="e">
        <f>VLOOKUP(A112,'PRIX LOT1'!A:I,5,0)</f>
        <v>#N/A</v>
      </c>
      <c r="F112" t="e">
        <f>VLOOKUP(A112,main!A$1:E$1048378,5,0)</f>
        <v>#N/A</v>
      </c>
      <c r="G112" t="s">
        <v>471</v>
      </c>
      <c r="H112" t="s">
        <v>38</v>
      </c>
      <c r="I112" t="s">
        <v>170</v>
      </c>
      <c r="J112" t="s">
        <v>472</v>
      </c>
      <c r="K112" t="e">
        <f>VLOOKUP(A112,main!A$1:Z$1048378,12,0)</f>
        <v>#N/A</v>
      </c>
      <c r="L112" s="8">
        <v>126.99</v>
      </c>
      <c r="M112" s="9">
        <v>77.25</v>
      </c>
      <c r="N112" s="9">
        <v>0</v>
      </c>
      <c r="O112" s="9">
        <v>475</v>
      </c>
      <c r="P112" t="s">
        <v>336</v>
      </c>
      <c r="Q112" s="10">
        <v>41365</v>
      </c>
      <c r="S112" t="s">
        <v>42</v>
      </c>
      <c r="T112" s="11">
        <v>2</v>
      </c>
      <c r="U112" s="11"/>
      <c r="V112" s="11"/>
      <c r="W112" t="str">
        <f t="shared" si="19"/>
        <v>FT_SDSL_2M_2p_C1</v>
      </c>
      <c r="X112" s="12">
        <f t="shared" si="20"/>
        <v>77.25</v>
      </c>
      <c r="Y112" s="12">
        <f t="shared" si="17"/>
        <v>0</v>
      </c>
      <c r="Z112" s="12">
        <f t="shared" si="21"/>
        <v>475</v>
      </c>
      <c r="AA112" s="13">
        <f t="shared" si="18"/>
        <v>1043</v>
      </c>
      <c r="AB112" s="2" t="s">
        <v>44</v>
      </c>
      <c r="AC112" s="2" t="s">
        <v>59</v>
      </c>
      <c r="AD112">
        <v>1043</v>
      </c>
      <c r="AG112" t="e">
        <f>VLOOKUP(A112,,5,0)</f>
        <v>#N/A</v>
      </c>
      <c r="AH112" s="14" t="s">
        <v>43</v>
      </c>
      <c r="AI112" s="15"/>
      <c r="AJ112" s="15"/>
    </row>
    <row r="113" spans="1:40" s="17" customFormat="1">
      <c r="A113" s="17" t="s">
        <v>473</v>
      </c>
      <c r="B113" s="17" t="e">
        <f>VLOOKUP(BdC!A113,main!A$1:Z$1048378,2,0)</f>
        <v>#N/A</v>
      </c>
      <c r="C113" s="18" t="e">
        <f>VLOOKUP(A113,main!A$1:Z$1048378,4,0)</f>
        <v>#N/A</v>
      </c>
      <c r="D113" s="17" t="s">
        <v>474</v>
      </c>
      <c r="E113" t="e">
        <f>VLOOKUP(A113,'PRIX LOT1'!A:I,5,0)</f>
        <v>#N/A</v>
      </c>
      <c r="F113" s="17" t="e">
        <f>VLOOKUP(A113,main!A$1:E$1048378,5,0)</f>
        <v>#N/A</v>
      </c>
      <c r="G113" s="17" t="s">
        <v>475</v>
      </c>
      <c r="H113" s="17" t="s">
        <v>38</v>
      </c>
      <c r="I113" s="17" t="s">
        <v>170</v>
      </c>
      <c r="J113" s="17" t="s">
        <v>476</v>
      </c>
      <c r="K113" s="17" t="e">
        <f>VLOOKUP(A113,main!A$1:Z$1048378,12,0)</f>
        <v>#N/A</v>
      </c>
      <c r="L113" s="19">
        <v>126.99</v>
      </c>
      <c r="M113" s="20">
        <v>370.75</v>
      </c>
      <c r="N113" s="20">
        <v>0</v>
      </c>
      <c r="O113" s="20">
        <v>0</v>
      </c>
      <c r="P113" s="17" t="s">
        <v>82</v>
      </c>
      <c r="Q113" s="21">
        <v>41426</v>
      </c>
      <c r="S113" s="17" t="s">
        <v>83</v>
      </c>
      <c r="T113" s="22">
        <v>20</v>
      </c>
      <c r="U113" s="22"/>
      <c r="V113" s="22"/>
      <c r="W113" s="19" t="str">
        <f t="shared" si="19"/>
        <v>SMSN_FO_20M</v>
      </c>
      <c r="X113" s="23">
        <f t="shared" si="20"/>
        <v>370.75</v>
      </c>
      <c r="Y113" s="23">
        <f t="shared" si="17"/>
        <v>0</v>
      </c>
      <c r="Z113" s="23">
        <f t="shared" si="21"/>
        <v>0</v>
      </c>
      <c r="AA113" s="24">
        <f t="shared" si="18"/>
        <v>0</v>
      </c>
    </row>
    <row r="114" spans="1:40">
      <c r="A114" s="2" t="s">
        <v>477</v>
      </c>
      <c r="B114" t="e">
        <f>VLOOKUP(BdC!A114,main!A$1:Z$1048378,2,0)</f>
        <v>#N/A</v>
      </c>
      <c r="C114" s="3" t="e">
        <f>VLOOKUP(A114,main!A$1:Z$1048378,4,0)</f>
        <v>#N/A</v>
      </c>
      <c r="D114" t="s">
        <v>351</v>
      </c>
      <c r="E114" t="e">
        <f>VLOOKUP(A114,'PRIX LOT1'!A:I,5,0)</f>
        <v>#N/A</v>
      </c>
      <c r="F114" t="e">
        <f>VLOOKUP(A114,main!A$1:E$1048378,5,0)</f>
        <v>#N/A</v>
      </c>
      <c r="G114" t="s">
        <v>478</v>
      </c>
      <c r="H114" t="s">
        <v>38</v>
      </c>
      <c r="I114" t="s">
        <v>170</v>
      </c>
      <c r="J114" t="s">
        <v>479</v>
      </c>
      <c r="K114" t="e">
        <f>VLOOKUP(A114,main!A$1:Z$1048378,12,0)</f>
        <v>#N/A</v>
      </c>
      <c r="L114" s="8">
        <v>126.99</v>
      </c>
      <c r="M114" s="9">
        <v>77.5</v>
      </c>
      <c r="N114" s="9">
        <v>0</v>
      </c>
      <c r="O114" s="9">
        <v>475</v>
      </c>
      <c r="P114" t="s">
        <v>68</v>
      </c>
      <c r="Q114" s="10">
        <v>41334</v>
      </c>
      <c r="R114" t="s">
        <v>163</v>
      </c>
      <c r="S114" t="s">
        <v>58</v>
      </c>
      <c r="T114" s="11">
        <v>4</v>
      </c>
      <c r="U114" s="11"/>
      <c r="V114" s="11"/>
      <c r="W114" t="str">
        <f t="shared" si="19"/>
        <v>FT_SDSLBis_4M_2p_C1</v>
      </c>
      <c r="X114" s="12">
        <f t="shared" si="20"/>
        <v>77.5</v>
      </c>
      <c r="Y114" s="12">
        <f t="shared" si="17"/>
        <v>0</v>
      </c>
      <c r="Z114" s="12">
        <f t="shared" si="21"/>
        <v>475</v>
      </c>
      <c r="AA114" s="13">
        <f t="shared" si="18"/>
        <v>0</v>
      </c>
      <c r="AB114" s="2" t="s">
        <v>43</v>
      </c>
      <c r="AD114">
        <f>AN114</f>
        <v>0</v>
      </c>
    </row>
    <row r="115" spans="1:40">
      <c r="A115" s="2" t="s">
        <v>480</v>
      </c>
      <c r="B115" t="e">
        <f>VLOOKUP(BdC!A115,main!A$1:Z$1048378,2,0)</f>
        <v>#N/A</v>
      </c>
      <c r="C115" s="3" t="e">
        <f>VLOOKUP(A115,main!A$1:Z$1048378,4,0)</f>
        <v>#N/A</v>
      </c>
      <c r="D115" t="s">
        <v>481</v>
      </c>
      <c r="E115" t="e">
        <f>VLOOKUP(A115,'PRIX LOT1'!A:I,5,0)</f>
        <v>#N/A</v>
      </c>
      <c r="F115" t="e">
        <f>VLOOKUP(A115,main!A$1:E$1048378,5,0)</f>
        <v>#N/A</v>
      </c>
      <c r="G115" t="s">
        <v>482</v>
      </c>
      <c r="H115" t="s">
        <v>38</v>
      </c>
      <c r="I115" t="s">
        <v>170</v>
      </c>
      <c r="J115" t="s">
        <v>483</v>
      </c>
      <c r="K115" t="e">
        <f>VLOOKUP(A115,main!A$1:Z$1048378,12,0)</f>
        <v>#N/A</v>
      </c>
      <c r="L115" s="8">
        <v>126.99</v>
      </c>
      <c r="M115" s="9">
        <v>116.63</v>
      </c>
      <c r="N115" s="9">
        <v>0</v>
      </c>
      <c r="O115" s="9">
        <v>562.5</v>
      </c>
      <c r="P115" t="s">
        <v>484</v>
      </c>
      <c r="Q115" s="10">
        <v>41334</v>
      </c>
      <c r="R115" t="s">
        <v>163</v>
      </c>
      <c r="S115" t="s">
        <v>58</v>
      </c>
      <c r="T115" s="11">
        <v>4</v>
      </c>
      <c r="U115" s="11"/>
      <c r="V115" s="11"/>
      <c r="W115" t="str">
        <f t="shared" si="19"/>
        <v>FT_SDSLBis_4M_4p_C2</v>
      </c>
      <c r="X115" s="12">
        <f t="shared" si="20"/>
        <v>116.63</v>
      </c>
      <c r="Y115" s="12">
        <f t="shared" si="17"/>
        <v>0</v>
      </c>
      <c r="Z115" s="12">
        <f t="shared" si="21"/>
        <v>562.5</v>
      </c>
      <c r="AA115" s="13">
        <f t="shared" si="18"/>
        <v>0</v>
      </c>
      <c r="AB115" s="2" t="s">
        <v>43</v>
      </c>
      <c r="AD115">
        <f>AN115</f>
        <v>0</v>
      </c>
    </row>
    <row r="116" spans="1:40">
      <c r="A116" s="2" t="s">
        <v>485</v>
      </c>
      <c r="B116" t="e">
        <f>VLOOKUP(BdC!A116,main!A$1:Z$1048378,2,0)</f>
        <v>#N/A</v>
      </c>
      <c r="C116" s="3" t="e">
        <f>VLOOKUP(A116,main!A$1:Z$1048378,4,0)</f>
        <v>#N/A</v>
      </c>
      <c r="D116" t="s">
        <v>486</v>
      </c>
      <c r="E116" t="e">
        <f>VLOOKUP(A116,'PRIX LOT1'!A:I,5,0)</f>
        <v>#N/A</v>
      </c>
      <c r="F116" t="e">
        <f>VLOOKUP(A116,main!A$1:E$1048378,5,0)</f>
        <v>#N/A</v>
      </c>
      <c r="G116" t="s">
        <v>487</v>
      </c>
      <c r="H116" t="s">
        <v>53</v>
      </c>
      <c r="I116" t="s">
        <v>64</v>
      </c>
      <c r="J116" t="s">
        <v>488</v>
      </c>
      <c r="K116" t="e">
        <f>VLOOKUP(A116,main!A$1:Z$1048378,12,0)</f>
        <v>#N/A</v>
      </c>
      <c r="L116" s="8">
        <v>293.38</v>
      </c>
      <c r="M116" s="9">
        <f>AL116</f>
        <v>110.38</v>
      </c>
      <c r="N116" s="9">
        <v>31.25</v>
      </c>
      <c r="O116" s="9">
        <v>562.5</v>
      </c>
      <c r="P116" t="str">
        <f>AK116</f>
        <v>FT_SDSLBis_4M_4p_C1</v>
      </c>
      <c r="Q116" s="10">
        <v>41334</v>
      </c>
      <c r="R116" t="s">
        <v>163</v>
      </c>
      <c r="S116" t="s">
        <v>58</v>
      </c>
      <c r="T116" s="11">
        <v>12</v>
      </c>
      <c r="U116" s="11"/>
      <c r="V116" s="27" t="s">
        <v>489</v>
      </c>
      <c r="W116" t="s">
        <v>66</v>
      </c>
      <c r="X116" s="12">
        <v>116</v>
      </c>
      <c r="Y116" s="12">
        <f t="shared" si="17"/>
        <v>31.25</v>
      </c>
      <c r="Z116" s="12">
        <v>562.5</v>
      </c>
      <c r="AA116" s="13">
        <f t="shared" si="18"/>
        <v>0</v>
      </c>
      <c r="AB116" s="2" t="s">
        <v>43</v>
      </c>
      <c r="AD116">
        <f>AN116</f>
        <v>0</v>
      </c>
      <c r="AG116" t="e">
        <f>VLOOKUP(A116,,5,0)</f>
        <v>#N/A</v>
      </c>
      <c r="AH116" s="14" t="s">
        <v>44</v>
      </c>
      <c r="AI116" s="15">
        <v>4</v>
      </c>
      <c r="AJ116" s="14" t="s">
        <v>43</v>
      </c>
      <c r="AK116" t="s">
        <v>197</v>
      </c>
      <c r="AL116" s="8">
        <v>110.38</v>
      </c>
      <c r="AM116" s="8">
        <v>562.5</v>
      </c>
    </row>
    <row r="117" spans="1:40">
      <c r="A117" s="2" t="s">
        <v>490</v>
      </c>
      <c r="B117" t="e">
        <f>VLOOKUP(BdC!A117,main!A$1:Z$1048378,2,0)</f>
        <v>#N/A</v>
      </c>
      <c r="C117" s="3" t="e">
        <f>VLOOKUP(A117,main!A$1:Z$1048378,4,0)</f>
        <v>#N/A</v>
      </c>
      <c r="D117" t="s">
        <v>147</v>
      </c>
      <c r="E117" t="e">
        <f>VLOOKUP(A117,'PRIX LOT1'!A:I,5,0)</f>
        <v>#N/A</v>
      </c>
      <c r="F117" t="e">
        <f>VLOOKUP(A117,main!A$1:E$1048378,5,0)</f>
        <v>#N/A</v>
      </c>
      <c r="G117" t="s">
        <v>491</v>
      </c>
      <c r="H117" t="s">
        <v>53</v>
      </c>
      <c r="I117" t="s">
        <v>155</v>
      </c>
      <c r="J117" t="s">
        <v>492</v>
      </c>
      <c r="K117" t="e">
        <f>VLOOKUP(A117,main!A$1:Z$1048378,12,0)</f>
        <v>#N/A</v>
      </c>
      <c r="L117" s="8">
        <v>248</v>
      </c>
      <c r="M117" s="9">
        <v>157.38</v>
      </c>
      <c r="N117" s="9">
        <v>27.63</v>
      </c>
      <c r="O117" s="9">
        <v>814.6</v>
      </c>
      <c r="P117" t="s">
        <v>158</v>
      </c>
      <c r="Q117" s="10">
        <v>41365</v>
      </c>
      <c r="S117" t="s">
        <v>42</v>
      </c>
      <c r="T117" s="11">
        <v>8</v>
      </c>
      <c r="U117" s="11"/>
      <c r="V117" s="11"/>
      <c r="W117" t="str">
        <f t="shared" ref="W117:W132" si="23">P117</f>
        <v>FT_SDSL_8M_4p_C1</v>
      </c>
      <c r="X117" s="12">
        <f t="shared" ref="X117:X132" si="24">M117</f>
        <v>157.38</v>
      </c>
      <c r="Y117" s="12">
        <f t="shared" si="17"/>
        <v>27.63</v>
      </c>
      <c r="Z117" s="12">
        <f t="shared" ref="Z117:Z132" si="25">O117</f>
        <v>814.6</v>
      </c>
      <c r="AA117" s="13">
        <f t="shared" si="18"/>
        <v>1208</v>
      </c>
      <c r="AB117" s="2" t="s">
        <v>44</v>
      </c>
      <c r="AC117" s="2" t="s">
        <v>67</v>
      </c>
      <c r="AD117">
        <v>1208</v>
      </c>
      <c r="AG117" t="e">
        <f>VLOOKUP(A117,,5,0)</f>
        <v>#N/A</v>
      </c>
      <c r="AH117" s="14" t="s">
        <v>43</v>
      </c>
      <c r="AI117" s="15"/>
      <c r="AJ117" s="15"/>
    </row>
    <row r="118" spans="1:40">
      <c r="A118" s="2" t="s">
        <v>493</v>
      </c>
      <c r="B118" t="e">
        <f>VLOOKUP(BdC!A118,main!A$1:Z$1048378,2,0)</f>
        <v>#N/A</v>
      </c>
      <c r="C118" s="3" t="e">
        <f>VLOOKUP(A118,main!A$1:Z$1048378,4,0)</f>
        <v>#N/A</v>
      </c>
      <c r="D118" t="s">
        <v>376</v>
      </c>
      <c r="E118" t="e">
        <f>VLOOKUP(A118,'PRIX LOT1'!A:I,5,0)</f>
        <v>#N/A</v>
      </c>
      <c r="F118" t="e">
        <f>VLOOKUP(A118,main!A$1:E$1048378,5,0)</f>
        <v>#N/A</v>
      </c>
      <c r="G118" t="s">
        <v>494</v>
      </c>
      <c r="H118" t="s">
        <v>72</v>
      </c>
      <c r="I118" t="s">
        <v>54</v>
      </c>
      <c r="J118" t="s">
        <v>495</v>
      </c>
      <c r="K118" t="e">
        <f>VLOOKUP(A118,main!A$1:Z$1048378,12,0)</f>
        <v>#N/A</v>
      </c>
      <c r="L118" s="8">
        <v>213</v>
      </c>
      <c r="M118" s="9">
        <v>140.13</v>
      </c>
      <c r="N118" s="9">
        <v>31.25</v>
      </c>
      <c r="O118" s="9">
        <v>815</v>
      </c>
      <c r="P118" t="s">
        <v>157</v>
      </c>
      <c r="Q118" s="10">
        <v>41365</v>
      </c>
      <c r="R118" t="s">
        <v>163</v>
      </c>
      <c r="S118" t="s">
        <v>58</v>
      </c>
      <c r="T118" s="11">
        <v>8</v>
      </c>
      <c r="U118" s="11"/>
      <c r="V118" s="11"/>
      <c r="W118" t="str">
        <f t="shared" si="23"/>
        <v>FT_SDSLBis_8M_4p_C1</v>
      </c>
      <c r="X118" s="12">
        <f t="shared" si="24"/>
        <v>140.13</v>
      </c>
      <c r="Y118" s="12">
        <f t="shared" si="17"/>
        <v>31.25</v>
      </c>
      <c r="Z118" s="12">
        <f t="shared" si="25"/>
        <v>815</v>
      </c>
      <c r="AA118" s="13">
        <f t="shared" si="18"/>
        <v>1208</v>
      </c>
      <c r="AB118" s="2" t="s">
        <v>44</v>
      </c>
      <c r="AC118" t="s">
        <v>67</v>
      </c>
      <c r="AD118">
        <v>1208</v>
      </c>
    </row>
    <row r="119" spans="1:40">
      <c r="A119" s="2" t="s">
        <v>496</v>
      </c>
      <c r="B119" t="e">
        <f>VLOOKUP(BdC!A119,main!A$1:Z$1048378,2,0)</f>
        <v>#N/A</v>
      </c>
      <c r="C119" s="3" t="e">
        <f>VLOOKUP(A119,main!A$1:Z$1048378,4,0)</f>
        <v>#N/A</v>
      </c>
      <c r="D119" t="s">
        <v>392</v>
      </c>
      <c r="E119" t="e">
        <f>VLOOKUP(A119,'PRIX LOT1'!A:I,5,0)</f>
        <v>#N/A</v>
      </c>
      <c r="F119" t="e">
        <f>VLOOKUP(A119,main!A$1:E$1048378,5,0)</f>
        <v>#N/A</v>
      </c>
      <c r="G119" t="s">
        <v>497</v>
      </c>
      <c r="H119" t="s">
        <v>38</v>
      </c>
      <c r="I119" t="s">
        <v>170</v>
      </c>
      <c r="J119" t="s">
        <v>498</v>
      </c>
      <c r="K119" t="e">
        <f>VLOOKUP(A119,main!A$1:Z$1048378,12,0)</f>
        <v>#N/A</v>
      </c>
      <c r="L119" s="8">
        <v>126.99</v>
      </c>
      <c r="M119" s="9">
        <v>77.25</v>
      </c>
      <c r="N119" s="9">
        <v>0</v>
      </c>
      <c r="O119" s="9">
        <v>475</v>
      </c>
      <c r="P119" t="s">
        <v>336</v>
      </c>
      <c r="Q119" s="10">
        <v>41334</v>
      </c>
      <c r="S119" t="s">
        <v>42</v>
      </c>
      <c r="T119" s="11">
        <v>2</v>
      </c>
      <c r="U119" s="11"/>
      <c r="V119" s="11"/>
      <c r="W119" t="str">
        <f t="shared" si="23"/>
        <v>FT_SDSL_2M_2p_C1</v>
      </c>
      <c r="X119" s="12">
        <f t="shared" si="24"/>
        <v>77.25</v>
      </c>
      <c r="Y119" s="12">
        <f t="shared" si="17"/>
        <v>0</v>
      </c>
      <c r="Z119" s="12">
        <f t="shared" si="25"/>
        <v>475</v>
      </c>
      <c r="AA119" s="13">
        <f t="shared" si="18"/>
        <v>0</v>
      </c>
      <c r="AB119" s="2" t="s">
        <v>43</v>
      </c>
      <c r="AD119">
        <f>AN119</f>
        <v>0</v>
      </c>
      <c r="AG119" t="e">
        <f>VLOOKUP(A119,,5,0)</f>
        <v>#N/A</v>
      </c>
      <c r="AH119" s="14" t="s">
        <v>43</v>
      </c>
      <c r="AI119" s="15"/>
      <c r="AJ119" s="15"/>
    </row>
    <row r="120" spans="1:40">
      <c r="A120" s="2" t="s">
        <v>499</v>
      </c>
      <c r="B120" t="e">
        <f>VLOOKUP(BdC!A120,main!A$1:Z$1048378,2,0)</f>
        <v>#N/A</v>
      </c>
      <c r="C120" s="3" t="e">
        <f>VLOOKUP(A120,main!A$1:Z$1048378,4,0)</f>
        <v>#N/A</v>
      </c>
      <c r="D120" t="s">
        <v>376</v>
      </c>
      <c r="E120" t="e">
        <f>VLOOKUP(A120,'PRIX LOT1'!A:I,5,0)</f>
        <v>#N/A</v>
      </c>
      <c r="F120" t="e">
        <f>VLOOKUP(A120,main!A$1:E$1048378,5,0)</f>
        <v>#N/A</v>
      </c>
      <c r="G120" t="s">
        <v>500</v>
      </c>
      <c r="H120" t="s">
        <v>72</v>
      </c>
      <c r="I120" t="s">
        <v>54</v>
      </c>
      <c r="J120" t="s">
        <v>501</v>
      </c>
      <c r="K120" t="e">
        <f>VLOOKUP(A120,main!A$1:Z$1048378,12,0)</f>
        <v>#N/A</v>
      </c>
      <c r="L120" s="8">
        <v>213</v>
      </c>
      <c r="M120" s="9">
        <v>140.13</v>
      </c>
      <c r="N120" s="9">
        <v>31.25</v>
      </c>
      <c r="O120" s="9">
        <v>815</v>
      </c>
      <c r="P120" t="s">
        <v>157</v>
      </c>
      <c r="Q120" s="10">
        <v>41365</v>
      </c>
      <c r="R120" t="s">
        <v>163</v>
      </c>
      <c r="S120" t="s">
        <v>58</v>
      </c>
      <c r="T120" s="11">
        <v>8</v>
      </c>
      <c r="U120" s="11"/>
      <c r="V120" s="11"/>
      <c r="W120" t="str">
        <f t="shared" si="23"/>
        <v>FT_SDSLBis_8M_4p_C1</v>
      </c>
      <c r="X120" s="12">
        <f t="shared" si="24"/>
        <v>140.13</v>
      </c>
      <c r="Y120" s="12">
        <f t="shared" si="17"/>
        <v>31.25</v>
      </c>
      <c r="Z120" s="12">
        <f t="shared" si="25"/>
        <v>815</v>
      </c>
      <c r="AA120" s="13">
        <f t="shared" si="18"/>
        <v>1208</v>
      </c>
      <c r="AB120" s="2" t="s">
        <v>44</v>
      </c>
      <c r="AC120" t="s">
        <v>67</v>
      </c>
      <c r="AD120">
        <v>1208</v>
      </c>
    </row>
    <row r="121" spans="1:40">
      <c r="A121" s="2" t="s">
        <v>502</v>
      </c>
      <c r="B121" t="e">
        <f>VLOOKUP(BdC!A121,main!A$1:Z$1048378,2,0)</f>
        <v>#N/A</v>
      </c>
      <c r="C121" s="3" t="e">
        <f>VLOOKUP(A121,main!A$1:Z$1048378,4,0)</f>
        <v>#N/A</v>
      </c>
      <c r="D121" t="s">
        <v>503</v>
      </c>
      <c r="E121" t="e">
        <f>VLOOKUP(A121,'PRIX LOT1'!A:I,5,0)</f>
        <v>#N/A</v>
      </c>
      <c r="F121" t="e">
        <f>VLOOKUP(A121,main!A$1:E$1048378,5,0)</f>
        <v>#N/A</v>
      </c>
      <c r="G121" t="s">
        <v>504</v>
      </c>
      <c r="H121" t="s">
        <v>72</v>
      </c>
      <c r="I121" t="s">
        <v>54</v>
      </c>
      <c r="J121" t="s">
        <v>505</v>
      </c>
      <c r="K121" t="e">
        <f>VLOOKUP(A121,main!A$1:Z$1048378,12,0)</f>
        <v>#N/A</v>
      </c>
      <c r="L121" s="8">
        <v>213</v>
      </c>
      <c r="M121" s="9">
        <v>140.13</v>
      </c>
      <c r="N121" s="9">
        <v>31.25</v>
      </c>
      <c r="O121" s="9">
        <v>815</v>
      </c>
      <c r="P121" t="s">
        <v>157</v>
      </c>
      <c r="Q121" s="10">
        <v>41365</v>
      </c>
      <c r="R121" t="s">
        <v>163</v>
      </c>
      <c r="S121" t="s">
        <v>58</v>
      </c>
      <c r="T121" s="11">
        <v>8</v>
      </c>
      <c r="U121" s="11"/>
      <c r="V121" s="11"/>
      <c r="W121" t="str">
        <f t="shared" si="23"/>
        <v>FT_SDSLBis_8M_4p_C1</v>
      </c>
      <c r="X121" s="12">
        <f t="shared" si="24"/>
        <v>140.13</v>
      </c>
      <c r="Y121" s="12">
        <f t="shared" si="17"/>
        <v>31.25</v>
      </c>
      <c r="Z121" s="12">
        <f t="shared" si="25"/>
        <v>815</v>
      </c>
      <c r="AA121" s="13">
        <f t="shared" si="18"/>
        <v>1208</v>
      </c>
      <c r="AB121" s="2" t="s">
        <v>44</v>
      </c>
      <c r="AC121" t="s">
        <v>67</v>
      </c>
      <c r="AD121">
        <v>1208</v>
      </c>
    </row>
    <row r="122" spans="1:40">
      <c r="A122" s="2" t="s">
        <v>502</v>
      </c>
      <c r="B122" t="e">
        <f>VLOOKUP(BdC!A122,main!A$1:Z$1048378,2,0)</f>
        <v>#N/A</v>
      </c>
      <c r="C122" s="3" t="e">
        <f>VLOOKUP(A122,main!A$1:Z$1048378,4,0)</f>
        <v>#N/A</v>
      </c>
      <c r="D122" t="s">
        <v>503</v>
      </c>
      <c r="E122" t="e">
        <f>VLOOKUP(A122,'PRIX LOT1'!A:I,5,0)</f>
        <v>#N/A</v>
      </c>
      <c r="F122" t="e">
        <f>VLOOKUP(A122,main!A$1:E$1048378,5,0)</f>
        <v>#N/A</v>
      </c>
      <c r="G122" t="s">
        <v>506</v>
      </c>
      <c r="H122" t="s">
        <v>72</v>
      </c>
      <c r="I122" t="s">
        <v>54</v>
      </c>
      <c r="J122" t="s">
        <v>507</v>
      </c>
      <c r="K122" t="e">
        <f>VLOOKUP(A122,main!A$1:Z$1048378,12,0)</f>
        <v>#N/A</v>
      </c>
      <c r="L122" s="8">
        <v>213</v>
      </c>
      <c r="M122" s="9">
        <v>140.13</v>
      </c>
      <c r="N122" s="9">
        <v>31.25</v>
      </c>
      <c r="O122" s="9">
        <v>815</v>
      </c>
      <c r="P122" t="s">
        <v>157</v>
      </c>
      <c r="Q122" s="10">
        <v>41365</v>
      </c>
      <c r="R122" t="s">
        <v>163</v>
      </c>
      <c r="S122" t="s">
        <v>58</v>
      </c>
      <c r="T122" s="11">
        <v>8</v>
      </c>
      <c r="U122" s="11"/>
      <c r="V122" s="11"/>
      <c r="W122" t="str">
        <f t="shared" si="23"/>
        <v>FT_SDSLBis_8M_4p_C1</v>
      </c>
      <c r="X122" s="12">
        <f t="shared" si="24"/>
        <v>140.13</v>
      </c>
      <c r="Y122" s="12">
        <f t="shared" si="17"/>
        <v>31.25</v>
      </c>
      <c r="Z122" s="12">
        <f t="shared" si="25"/>
        <v>815</v>
      </c>
      <c r="AA122" s="13">
        <f t="shared" si="18"/>
        <v>1208</v>
      </c>
      <c r="AB122" s="2" t="s">
        <v>44</v>
      </c>
      <c r="AC122" t="s">
        <v>67</v>
      </c>
      <c r="AD122">
        <v>1208</v>
      </c>
    </row>
    <row r="123" spans="1:40">
      <c r="A123" s="2" t="s">
        <v>508</v>
      </c>
      <c r="B123" t="e">
        <f>VLOOKUP(BdC!A123,main!A$1:Z$1048378,2,0)</f>
        <v>#N/A</v>
      </c>
      <c r="C123" s="3" t="e">
        <f>VLOOKUP(A123,main!A$1:Z$1048378,4,0)</f>
        <v>#N/A</v>
      </c>
      <c r="D123" t="s">
        <v>376</v>
      </c>
      <c r="E123" t="e">
        <f>VLOOKUP(A123,'PRIX LOT1'!A:I,5,0)</f>
        <v>#N/A</v>
      </c>
      <c r="F123" t="e">
        <f>VLOOKUP(A123,main!A$1:E$1048378,5,0)</f>
        <v>#N/A</v>
      </c>
      <c r="G123" t="s">
        <v>509</v>
      </c>
      <c r="H123" t="s">
        <v>53</v>
      </c>
      <c r="I123" t="s">
        <v>155</v>
      </c>
      <c r="J123" t="s">
        <v>510</v>
      </c>
      <c r="K123" t="e">
        <f>VLOOKUP(A123,main!A$1:Z$1048378,12,0)</f>
        <v>#N/A</v>
      </c>
      <c r="L123" s="8">
        <v>248</v>
      </c>
      <c r="M123" s="9">
        <v>187.75</v>
      </c>
      <c r="N123" s="9">
        <v>31.25</v>
      </c>
      <c r="O123" s="9">
        <v>815</v>
      </c>
      <c r="P123" t="s">
        <v>162</v>
      </c>
      <c r="Q123" s="10">
        <v>41365</v>
      </c>
      <c r="R123" t="s">
        <v>163</v>
      </c>
      <c r="S123" t="s">
        <v>58</v>
      </c>
      <c r="T123" s="11">
        <v>12</v>
      </c>
      <c r="U123" s="11"/>
      <c r="V123" s="11"/>
      <c r="W123" t="str">
        <f t="shared" si="23"/>
        <v>FT_SDSLBis_12M_4p_C1</v>
      </c>
      <c r="X123" s="12">
        <f t="shared" si="24"/>
        <v>187.75</v>
      </c>
      <c r="Y123" s="12">
        <f t="shared" si="17"/>
        <v>31.25</v>
      </c>
      <c r="Z123" s="12">
        <f t="shared" si="25"/>
        <v>815</v>
      </c>
      <c r="AA123" s="13">
        <f t="shared" si="18"/>
        <v>1208</v>
      </c>
      <c r="AB123" s="2" t="s">
        <v>44</v>
      </c>
      <c r="AC123" t="s">
        <v>67</v>
      </c>
      <c r="AD123">
        <v>1208</v>
      </c>
    </row>
    <row r="124" spans="1:40">
      <c r="A124" s="2" t="s">
        <v>511</v>
      </c>
      <c r="B124" t="e">
        <f>VLOOKUP(BdC!A124,main!A$1:Z$1048378,2,0)</f>
        <v>#N/A</v>
      </c>
      <c r="C124" s="3" t="e">
        <f>VLOOKUP(A124,main!A$1:Z$1048378,4,0)</f>
        <v>#N/A</v>
      </c>
      <c r="D124" t="s">
        <v>376</v>
      </c>
      <c r="E124" t="e">
        <f>VLOOKUP(A124,'PRIX LOT1'!A:I,5,0)</f>
        <v>#N/A</v>
      </c>
      <c r="F124" t="e">
        <f>VLOOKUP(A124,main!A$1:E$1048378,5,0)</f>
        <v>#N/A</v>
      </c>
      <c r="G124" t="s">
        <v>512</v>
      </c>
      <c r="H124" t="s">
        <v>53</v>
      </c>
      <c r="I124" t="s">
        <v>155</v>
      </c>
      <c r="J124" t="s">
        <v>513</v>
      </c>
      <c r="K124" t="e">
        <f>VLOOKUP(A124,main!A$1:Z$1048378,12,0)</f>
        <v>#N/A</v>
      </c>
      <c r="L124" s="8">
        <v>248</v>
      </c>
      <c r="M124" s="9">
        <v>187.75</v>
      </c>
      <c r="N124" s="9">
        <v>31.25</v>
      </c>
      <c r="O124" s="9">
        <v>815</v>
      </c>
      <c r="P124" t="s">
        <v>162</v>
      </c>
      <c r="Q124" s="10">
        <v>41365</v>
      </c>
      <c r="R124" t="s">
        <v>163</v>
      </c>
      <c r="S124" t="s">
        <v>58</v>
      </c>
      <c r="T124" s="11">
        <v>12</v>
      </c>
      <c r="U124" s="11"/>
      <c r="V124" s="11"/>
      <c r="W124" t="str">
        <f t="shared" si="23"/>
        <v>FT_SDSLBis_12M_4p_C1</v>
      </c>
      <c r="X124" s="12">
        <f t="shared" si="24"/>
        <v>187.75</v>
      </c>
      <c r="Y124" s="12">
        <f t="shared" si="17"/>
        <v>31.25</v>
      </c>
      <c r="Z124" s="12">
        <f t="shared" si="25"/>
        <v>815</v>
      </c>
      <c r="AA124" s="13">
        <f t="shared" si="18"/>
        <v>1208</v>
      </c>
      <c r="AB124" s="2" t="s">
        <v>44</v>
      </c>
      <c r="AC124" t="s">
        <v>67</v>
      </c>
      <c r="AD124">
        <v>1208</v>
      </c>
    </row>
    <row r="125" spans="1:40">
      <c r="A125" s="2" t="s">
        <v>514</v>
      </c>
      <c r="B125" t="e">
        <f>VLOOKUP(BdC!A125,main!A$1:Z$1048378,2,0)</f>
        <v>#N/A</v>
      </c>
      <c r="C125" s="3" t="e">
        <f>VLOOKUP(A125,main!A$1:Z$1048378,4,0)</f>
        <v>#N/A</v>
      </c>
      <c r="D125" t="s">
        <v>515</v>
      </c>
      <c r="E125" t="e">
        <f>VLOOKUP(A125,'PRIX LOT1'!A:I,5,0)</f>
        <v>#N/A</v>
      </c>
      <c r="F125" t="e">
        <f>VLOOKUP(A125,main!A$1:E$1048378,5,0)</f>
        <v>#N/A</v>
      </c>
      <c r="G125" t="s">
        <v>516</v>
      </c>
      <c r="H125" t="s">
        <v>38</v>
      </c>
      <c r="I125" t="s">
        <v>170</v>
      </c>
      <c r="J125" t="s">
        <v>517</v>
      </c>
      <c r="K125" t="e">
        <f>VLOOKUP(A125,main!A$1:Z$1048378,12,0)</f>
        <v>#N/A</v>
      </c>
      <c r="L125" s="8">
        <v>126.99</v>
      </c>
      <c r="M125" s="9">
        <v>77.25</v>
      </c>
      <c r="N125" s="9">
        <v>0</v>
      </c>
      <c r="O125" s="9">
        <v>475</v>
      </c>
      <c r="P125" t="s">
        <v>336</v>
      </c>
      <c r="Q125" s="10">
        <v>41365</v>
      </c>
      <c r="S125" t="s">
        <v>42</v>
      </c>
      <c r="T125" s="11">
        <v>2</v>
      </c>
      <c r="U125" s="11"/>
      <c r="V125" s="11"/>
      <c r="W125" t="str">
        <f t="shared" si="23"/>
        <v>FT_SDSL_2M_2p_C1</v>
      </c>
      <c r="X125" s="12">
        <f t="shared" si="24"/>
        <v>77.25</v>
      </c>
      <c r="Y125" s="12">
        <f t="shared" si="17"/>
        <v>0</v>
      </c>
      <c r="Z125" s="12">
        <f t="shared" si="25"/>
        <v>475</v>
      </c>
      <c r="AA125" s="13">
        <f t="shared" si="18"/>
        <v>1043</v>
      </c>
      <c r="AB125" s="2" t="s">
        <v>44</v>
      </c>
      <c r="AC125" s="2" t="s">
        <v>59</v>
      </c>
      <c r="AD125">
        <v>1043</v>
      </c>
      <c r="AG125" t="e">
        <f>VLOOKUP(A125,,5,0)</f>
        <v>#N/A</v>
      </c>
      <c r="AH125" s="14" t="s">
        <v>43</v>
      </c>
      <c r="AI125" s="15"/>
      <c r="AJ125" s="15"/>
    </row>
    <row r="126" spans="1:40">
      <c r="A126" s="2" t="s">
        <v>518</v>
      </c>
      <c r="B126" t="e">
        <f>VLOOKUP(BdC!A126,main!A$1:Z$1048378,2,0)</f>
        <v>#N/A</v>
      </c>
      <c r="C126" s="3" t="e">
        <f>VLOOKUP(A126,main!A$1:Z$1048378,4,0)</f>
        <v>#N/A</v>
      </c>
      <c r="D126" t="s">
        <v>376</v>
      </c>
      <c r="E126" t="e">
        <f>VLOOKUP(A126,'PRIX LOT1'!A:I,5,0)</f>
        <v>#N/A</v>
      </c>
      <c r="F126" t="e">
        <f>VLOOKUP(A126,main!A$1:E$1048378,5,0)</f>
        <v>#N/A</v>
      </c>
      <c r="G126" t="s">
        <v>519</v>
      </c>
      <c r="H126" t="s">
        <v>53</v>
      </c>
      <c r="I126" t="s">
        <v>155</v>
      </c>
      <c r="J126" t="s">
        <v>520</v>
      </c>
      <c r="K126" t="e">
        <f>VLOOKUP(A126,main!A$1:Z$1048378,12,0)</f>
        <v>#N/A</v>
      </c>
      <c r="L126" s="8">
        <v>248</v>
      </c>
      <c r="M126" s="9">
        <v>213.5</v>
      </c>
      <c r="N126" s="9">
        <v>31.25</v>
      </c>
      <c r="O126" s="9">
        <v>1067.4000000000001</v>
      </c>
      <c r="P126" t="s">
        <v>521</v>
      </c>
      <c r="Q126" s="10">
        <v>41395</v>
      </c>
      <c r="R126" t="s">
        <v>163</v>
      </c>
      <c r="S126" t="s">
        <v>58</v>
      </c>
      <c r="T126" s="11">
        <v>16</v>
      </c>
      <c r="U126" s="11"/>
      <c r="V126" s="11"/>
      <c r="W126" t="str">
        <f t="shared" si="23"/>
        <v>FT_SDSLBis_16M_4p_C1</v>
      </c>
      <c r="X126" s="12">
        <f t="shared" si="24"/>
        <v>213.5</v>
      </c>
      <c r="Y126" s="12">
        <f t="shared" si="17"/>
        <v>31.25</v>
      </c>
      <c r="Z126" s="12">
        <f t="shared" si="25"/>
        <v>1067.4000000000001</v>
      </c>
      <c r="AA126" s="13">
        <f t="shared" si="18"/>
        <v>1208</v>
      </c>
      <c r="AB126" s="2" t="s">
        <v>44</v>
      </c>
      <c r="AC126" t="s">
        <v>67</v>
      </c>
      <c r="AD126">
        <v>1208</v>
      </c>
    </row>
    <row r="127" spans="1:40">
      <c r="A127" s="2" t="s">
        <v>522</v>
      </c>
      <c r="B127" t="e">
        <f>VLOOKUP(BdC!A127,main!A$1:Z$1048378,2,0)</f>
        <v>#N/A</v>
      </c>
      <c r="C127" s="3" t="e">
        <f>VLOOKUP(A127,main!A$1:Z$1048378,4,0)</f>
        <v>#N/A</v>
      </c>
      <c r="D127" t="s">
        <v>376</v>
      </c>
      <c r="E127" t="e">
        <f>VLOOKUP(A127,'PRIX LOT1'!A:I,5,0)</f>
        <v>#N/A</v>
      </c>
      <c r="F127" t="e">
        <f>VLOOKUP(A127,main!A$1:E$1048378,5,0)</f>
        <v>#N/A</v>
      </c>
      <c r="G127" t="s">
        <v>523</v>
      </c>
      <c r="H127" t="s">
        <v>63</v>
      </c>
      <c r="I127" t="s">
        <v>524</v>
      </c>
      <c r="J127" t="s">
        <v>525</v>
      </c>
      <c r="K127" t="e">
        <f>VLOOKUP(A127,main!A$1:Z$1048378,12,0)</f>
        <v>#N/A</v>
      </c>
      <c r="L127" s="8">
        <v>148.15</v>
      </c>
      <c r="M127" s="9">
        <f>AL127</f>
        <v>64.63</v>
      </c>
      <c r="N127" s="9">
        <v>31.25</v>
      </c>
      <c r="O127" s="9">
        <v>475</v>
      </c>
      <c r="P127" t="str">
        <f>AK127</f>
        <v>FT_SDSLBis_2M_2p_C1</v>
      </c>
      <c r="Q127" s="10">
        <v>41365</v>
      </c>
      <c r="S127" t="s">
        <v>42</v>
      </c>
      <c r="T127" s="11">
        <v>2</v>
      </c>
      <c r="U127" s="11"/>
      <c r="V127" s="11"/>
      <c r="W127" t="str">
        <f t="shared" si="23"/>
        <v>FT_SDSLBis_2M_2p_C1</v>
      </c>
      <c r="X127" s="12">
        <f t="shared" si="24"/>
        <v>64.63</v>
      </c>
      <c r="Y127" s="12">
        <f t="shared" si="17"/>
        <v>31.25</v>
      </c>
      <c r="Z127" s="12">
        <f t="shared" si="25"/>
        <v>475</v>
      </c>
      <c r="AA127" s="13">
        <f t="shared" si="18"/>
        <v>1043</v>
      </c>
      <c r="AB127" s="2" t="s">
        <v>44</v>
      </c>
      <c r="AC127" s="2" t="s">
        <v>59</v>
      </c>
      <c r="AD127">
        <v>1043</v>
      </c>
      <c r="AG127" t="e">
        <f>VLOOKUP(A127,,5,0)</f>
        <v>#N/A</v>
      </c>
      <c r="AH127" s="14" t="s">
        <v>44</v>
      </c>
      <c r="AI127" s="15">
        <v>4</v>
      </c>
      <c r="AJ127" s="14" t="s">
        <v>44</v>
      </c>
      <c r="AK127" t="s">
        <v>172</v>
      </c>
      <c r="AL127" s="8">
        <v>64.63</v>
      </c>
      <c r="AM127" s="8">
        <v>475</v>
      </c>
      <c r="AN127">
        <v>1043</v>
      </c>
    </row>
    <row r="128" spans="1:40">
      <c r="A128" s="2" t="s">
        <v>526</v>
      </c>
      <c r="B128" t="e">
        <f>VLOOKUP(BdC!A128,main!A$1:Z$1048378,2,0)</f>
        <v>#N/A</v>
      </c>
      <c r="C128" s="3" t="e">
        <f>VLOOKUP(A128,main!A$1:Z$1048378,4,0)</f>
        <v>#N/A</v>
      </c>
      <c r="D128" t="s">
        <v>527</v>
      </c>
      <c r="E128" t="e">
        <f>VLOOKUP(A128,'PRIX LOT1'!A:I,5,0)</f>
        <v>#N/A</v>
      </c>
      <c r="F128" t="e">
        <f>VLOOKUP(A128,main!A$1:E$1048378,5,0)</f>
        <v>#N/A</v>
      </c>
      <c r="G128" t="s">
        <v>528</v>
      </c>
      <c r="H128" t="s">
        <v>63</v>
      </c>
      <c r="I128" t="s">
        <v>524</v>
      </c>
      <c r="J128" t="s">
        <v>529</v>
      </c>
      <c r="K128" t="e">
        <f>VLOOKUP(A128,main!A$1:Z$1048378,12,0)</f>
        <v>#N/A</v>
      </c>
      <c r="L128" s="8">
        <v>148.15</v>
      </c>
      <c r="M128" s="9">
        <v>51.75</v>
      </c>
      <c r="N128" s="9">
        <v>0</v>
      </c>
      <c r="O128" s="9">
        <v>263.75</v>
      </c>
      <c r="P128" t="s">
        <v>97</v>
      </c>
      <c r="Q128" s="10">
        <v>41306</v>
      </c>
      <c r="S128" t="s">
        <v>83</v>
      </c>
      <c r="T128" s="11">
        <v>20</v>
      </c>
      <c r="U128" s="11"/>
      <c r="V128" s="11"/>
      <c r="W128" t="str">
        <f t="shared" si="23"/>
        <v>SMSN_ADSLMax</v>
      </c>
      <c r="X128" s="12">
        <f t="shared" si="24"/>
        <v>51.75</v>
      </c>
      <c r="Y128" s="12">
        <f t="shared" si="17"/>
        <v>0</v>
      </c>
      <c r="Z128" s="12">
        <f t="shared" si="25"/>
        <v>263.75</v>
      </c>
      <c r="AA128" s="13">
        <f t="shared" si="18"/>
        <v>0</v>
      </c>
      <c r="AB128" s="2" t="s">
        <v>43</v>
      </c>
      <c r="AD128">
        <f>AN128</f>
        <v>0</v>
      </c>
    </row>
    <row r="129" spans="1:40">
      <c r="A129" s="2" t="s">
        <v>530</v>
      </c>
      <c r="B129" t="e">
        <f>VLOOKUP(BdC!A129,main!A$1:Z$1048378,2,0)</f>
        <v>#N/A</v>
      </c>
      <c r="C129" s="3" t="e">
        <f>VLOOKUP(A129,main!A$1:Z$1048378,4,0)</f>
        <v>#N/A</v>
      </c>
      <c r="D129" t="s">
        <v>88</v>
      </c>
      <c r="E129" t="e">
        <f>VLOOKUP(A129,'PRIX LOT1'!A:I,5,0)</f>
        <v>#N/A</v>
      </c>
      <c r="F129" t="e">
        <f>VLOOKUP(A129,main!A$1:E$1048378,5,0)</f>
        <v>#N/A</v>
      </c>
      <c r="G129" t="s">
        <v>531</v>
      </c>
      <c r="H129" t="s">
        <v>63</v>
      </c>
      <c r="I129" t="s">
        <v>524</v>
      </c>
      <c r="J129" t="s">
        <v>532</v>
      </c>
      <c r="K129" t="e">
        <f>VLOOKUP(A129,main!A$1:Z$1048378,12,0)</f>
        <v>#N/A</v>
      </c>
      <c r="L129" s="8">
        <v>148.15</v>
      </c>
      <c r="M129" s="9">
        <f>AL129</f>
        <v>64.63</v>
      </c>
      <c r="N129" s="9">
        <v>31.25</v>
      </c>
      <c r="O129" s="9">
        <v>475</v>
      </c>
      <c r="P129" t="str">
        <f>AK129</f>
        <v>FT_SDSLBis_2M_2p_C1</v>
      </c>
      <c r="Q129" s="10">
        <v>41334</v>
      </c>
      <c r="S129" t="s">
        <v>42</v>
      </c>
      <c r="T129" s="11">
        <v>2</v>
      </c>
      <c r="U129" s="11"/>
      <c r="V129" s="11"/>
      <c r="W129" t="str">
        <f t="shared" si="23"/>
        <v>FT_SDSLBis_2M_2p_C1</v>
      </c>
      <c r="X129" s="12">
        <f t="shared" si="24"/>
        <v>64.63</v>
      </c>
      <c r="Y129" s="12">
        <f t="shared" si="17"/>
        <v>31.25</v>
      </c>
      <c r="Z129" s="12">
        <f t="shared" si="25"/>
        <v>475</v>
      </c>
      <c r="AA129" s="13">
        <f t="shared" si="18"/>
        <v>0</v>
      </c>
      <c r="AB129" s="2" t="s">
        <v>43</v>
      </c>
      <c r="AD129">
        <f>AN129</f>
        <v>0</v>
      </c>
      <c r="AG129" t="e">
        <f>VLOOKUP(A129,,5,0)</f>
        <v>#N/A</v>
      </c>
      <c r="AH129" s="14" t="s">
        <v>44</v>
      </c>
      <c r="AI129" s="15">
        <v>1</v>
      </c>
      <c r="AJ129" s="14" t="s">
        <v>43</v>
      </c>
      <c r="AK129" t="s">
        <v>172</v>
      </c>
      <c r="AL129" s="8">
        <v>64.63</v>
      </c>
      <c r="AM129" s="8">
        <v>475</v>
      </c>
    </row>
    <row r="130" spans="1:40">
      <c r="A130" s="2" t="s">
        <v>533</v>
      </c>
      <c r="B130" t="e">
        <f>VLOOKUP(BdC!A130,main!A$1:Z$1048378,2,0)</f>
        <v>#N/A</v>
      </c>
      <c r="C130" s="3" t="e">
        <f>VLOOKUP(A130,main!A$1:Z$1048378,4,0)</f>
        <v>#N/A</v>
      </c>
      <c r="D130" t="s">
        <v>36</v>
      </c>
      <c r="E130" t="e">
        <f>VLOOKUP(A130,'PRIX LOT1'!A:I,5,0)</f>
        <v>#N/A</v>
      </c>
      <c r="F130" t="e">
        <f>VLOOKUP(A130,main!A$1:E$1048378,5,0)</f>
        <v>#N/A</v>
      </c>
      <c r="G130" t="s">
        <v>534</v>
      </c>
      <c r="H130" t="s">
        <v>53</v>
      </c>
      <c r="I130" t="s">
        <v>155</v>
      </c>
      <c r="J130" t="s">
        <v>535</v>
      </c>
      <c r="K130" t="e">
        <f>VLOOKUP(A130,main!A$1:Z$1048378,12,0)</f>
        <v>#N/A</v>
      </c>
      <c r="L130" s="8">
        <v>248</v>
      </c>
      <c r="M130" s="9">
        <v>213.5</v>
      </c>
      <c r="N130" s="9">
        <v>31.25</v>
      </c>
      <c r="O130" s="9">
        <v>1067.4000000000001</v>
      </c>
      <c r="P130" t="s">
        <v>521</v>
      </c>
      <c r="Q130" s="10">
        <v>41395</v>
      </c>
      <c r="R130" t="s">
        <v>163</v>
      </c>
      <c r="S130" t="s">
        <v>58</v>
      </c>
      <c r="T130" s="11">
        <v>16</v>
      </c>
      <c r="U130" s="11"/>
      <c r="V130" s="11"/>
      <c r="W130" t="str">
        <f t="shared" si="23"/>
        <v>FT_SDSLBis_16M_4p_C1</v>
      </c>
      <c r="X130" s="12">
        <f t="shared" si="24"/>
        <v>213.5</v>
      </c>
      <c r="Y130" s="12">
        <f t="shared" ref="Y130:Y193" si="26">N130</f>
        <v>31.25</v>
      </c>
      <c r="Z130" s="12">
        <f t="shared" si="25"/>
        <v>1067.4000000000001</v>
      </c>
      <c r="AA130" s="13">
        <f t="shared" si="18"/>
        <v>1208</v>
      </c>
      <c r="AB130" s="2" t="s">
        <v>44</v>
      </c>
      <c r="AC130" t="s">
        <v>67</v>
      </c>
      <c r="AD130">
        <v>1208</v>
      </c>
    </row>
    <row r="131" spans="1:40">
      <c r="A131" s="2" t="s">
        <v>536</v>
      </c>
      <c r="B131" t="e">
        <f>VLOOKUP(BdC!A131,main!A$1:Z$1048378,2,0)</f>
        <v>#N/A</v>
      </c>
      <c r="C131" s="3" t="e">
        <f>VLOOKUP(A131,main!A$1:Z$1048378,4,0)</f>
        <v>#N/A</v>
      </c>
      <c r="D131" t="s">
        <v>537</v>
      </c>
      <c r="E131" t="e">
        <f>VLOOKUP(A131,'PRIX LOT1'!A:I,5,0)</f>
        <v>#N/A</v>
      </c>
      <c r="F131" t="e">
        <f>VLOOKUP(A131,main!A$1:E$1048378,5,0)</f>
        <v>#N/A</v>
      </c>
      <c r="G131" t="s">
        <v>538</v>
      </c>
      <c r="H131" t="s">
        <v>53</v>
      </c>
      <c r="I131" t="s">
        <v>155</v>
      </c>
      <c r="J131" t="s">
        <v>539</v>
      </c>
      <c r="K131" t="e">
        <f>VLOOKUP(A131,main!A$1:Z$1048378,12,0)</f>
        <v>#N/A</v>
      </c>
      <c r="L131" s="8">
        <v>248</v>
      </c>
      <c r="M131" s="9">
        <v>140.13</v>
      </c>
      <c r="N131" s="9">
        <v>31.25</v>
      </c>
      <c r="O131" s="9">
        <v>815</v>
      </c>
      <c r="P131" t="s">
        <v>157</v>
      </c>
      <c r="Q131" s="10">
        <v>41395</v>
      </c>
      <c r="S131" t="s">
        <v>58</v>
      </c>
      <c r="T131" s="11">
        <v>8</v>
      </c>
      <c r="U131" s="11"/>
      <c r="V131" s="11"/>
      <c r="W131" t="str">
        <f t="shared" si="23"/>
        <v>FT_SDSLBis_8M_4p_C1</v>
      </c>
      <c r="X131" s="12">
        <f t="shared" si="24"/>
        <v>140.13</v>
      </c>
      <c r="Y131" s="12">
        <f t="shared" si="26"/>
        <v>31.25</v>
      </c>
      <c r="Z131" s="12">
        <f t="shared" si="25"/>
        <v>815</v>
      </c>
      <c r="AA131" s="13">
        <f t="shared" si="18"/>
        <v>1208</v>
      </c>
      <c r="AB131" s="2" t="s">
        <v>44</v>
      </c>
      <c r="AC131" s="2" t="s">
        <v>67</v>
      </c>
      <c r="AD131">
        <v>1208</v>
      </c>
    </row>
    <row r="132" spans="1:40">
      <c r="A132" s="2" t="s">
        <v>540</v>
      </c>
      <c r="B132" t="e">
        <f>VLOOKUP(BdC!A132,main!A$1:Z$1048378,2,0)</f>
        <v>#N/A</v>
      </c>
      <c r="C132" s="3" t="e">
        <f>VLOOKUP(A132,main!A$1:Z$1048378,4,0)</f>
        <v>#N/A</v>
      </c>
      <c r="D132" t="s">
        <v>541</v>
      </c>
      <c r="E132" t="e">
        <f>VLOOKUP(A132,'PRIX LOT1'!A:I,5,0)</f>
        <v>#N/A</v>
      </c>
      <c r="F132" t="e">
        <f>VLOOKUP(A132,main!A$1:E$1048378,5,0)</f>
        <v>#N/A</v>
      </c>
      <c r="G132" t="s">
        <v>542</v>
      </c>
      <c r="H132" t="s">
        <v>63</v>
      </c>
      <c r="I132" t="s">
        <v>524</v>
      </c>
      <c r="J132" t="s">
        <v>543</v>
      </c>
      <c r="K132" t="e">
        <f>VLOOKUP(A132,main!A$1:Z$1048378,12,0)</f>
        <v>#N/A</v>
      </c>
      <c r="L132" s="8">
        <v>148.15</v>
      </c>
      <c r="M132" s="9">
        <v>77.25</v>
      </c>
      <c r="N132" s="9">
        <v>27.63</v>
      </c>
      <c r="O132" s="9">
        <v>475</v>
      </c>
      <c r="P132" t="s">
        <v>336</v>
      </c>
      <c r="Q132" s="10">
        <v>41334</v>
      </c>
      <c r="S132" t="s">
        <v>42</v>
      </c>
      <c r="T132" s="11">
        <v>2</v>
      </c>
      <c r="U132" s="11"/>
      <c r="V132" s="11"/>
      <c r="W132" t="str">
        <f t="shared" si="23"/>
        <v>FT_SDSL_2M_2p_C1</v>
      </c>
      <c r="X132" s="12">
        <f t="shared" si="24"/>
        <v>77.25</v>
      </c>
      <c r="Y132" s="12">
        <f t="shared" si="26"/>
        <v>27.63</v>
      </c>
      <c r="Z132" s="12">
        <f t="shared" si="25"/>
        <v>475</v>
      </c>
      <c r="AA132" s="13">
        <f t="shared" si="18"/>
        <v>0</v>
      </c>
      <c r="AB132" s="2" t="s">
        <v>43</v>
      </c>
      <c r="AD132">
        <f>AN132</f>
        <v>0</v>
      </c>
      <c r="AG132" t="e">
        <f>VLOOKUP(A132,,5,0)</f>
        <v>#N/A</v>
      </c>
      <c r="AH132" s="14" t="s">
        <v>43</v>
      </c>
      <c r="AI132" s="15"/>
      <c r="AJ132" s="15"/>
    </row>
    <row r="133" spans="1:40">
      <c r="A133" s="2" t="s">
        <v>544</v>
      </c>
      <c r="B133" t="e">
        <f>VLOOKUP(BdC!A133,main!A$1:Z$1048378,2,0)</f>
        <v>#N/A</v>
      </c>
      <c r="C133" s="3" t="e">
        <f>VLOOKUP(A133,main!A$1:Z$1048378,4,0)</f>
        <v>#N/A</v>
      </c>
      <c r="D133" t="s">
        <v>119</v>
      </c>
      <c r="E133" t="e">
        <f>VLOOKUP(A133,'PRIX LOT1'!A:I,5,0)</f>
        <v>#N/A</v>
      </c>
      <c r="F133" t="e">
        <f>VLOOKUP(A133,main!A$1:E$1048378,5,0)</f>
        <v>#N/A</v>
      </c>
      <c r="G133" t="s">
        <v>545</v>
      </c>
      <c r="H133" t="s">
        <v>63</v>
      </c>
      <c r="I133" t="s">
        <v>524</v>
      </c>
      <c r="J133" t="s">
        <v>546</v>
      </c>
      <c r="K133" t="e">
        <f>VLOOKUP(A133,main!A$1:Z$1048378,12,0)</f>
        <v>#N/A</v>
      </c>
      <c r="L133" s="8">
        <v>148.15</v>
      </c>
      <c r="M133" s="9">
        <f>AL133</f>
        <v>95.5</v>
      </c>
      <c r="N133" s="9">
        <v>31.25</v>
      </c>
      <c r="O133" s="9">
        <v>475</v>
      </c>
      <c r="P133" t="str">
        <f>AK133</f>
        <v>FT_SDSLBis_2M_4p_C1</v>
      </c>
      <c r="Q133" s="10">
        <v>41334</v>
      </c>
      <c r="S133" t="s">
        <v>42</v>
      </c>
      <c r="T133" s="11">
        <v>2</v>
      </c>
      <c r="U133" s="11"/>
      <c r="V133" s="11"/>
      <c r="W133" s="2" t="s">
        <v>547</v>
      </c>
      <c r="X133" s="12">
        <v>93.13</v>
      </c>
      <c r="Y133" s="12">
        <f t="shared" si="26"/>
        <v>31.25</v>
      </c>
      <c r="Z133" s="12">
        <v>562.5</v>
      </c>
      <c r="AA133" s="13">
        <f t="shared" si="18"/>
        <v>0</v>
      </c>
      <c r="AB133" s="2" t="s">
        <v>43</v>
      </c>
      <c r="AD133">
        <f>AN133</f>
        <v>0</v>
      </c>
      <c r="AG133" t="e">
        <f>VLOOKUP(A133,,5,0)</f>
        <v>#N/A</v>
      </c>
      <c r="AH133" s="14" t="s">
        <v>44</v>
      </c>
      <c r="AI133" s="15">
        <v>4</v>
      </c>
      <c r="AJ133" s="14" t="s">
        <v>43</v>
      </c>
      <c r="AK133" t="s">
        <v>45</v>
      </c>
      <c r="AL133" s="8">
        <v>95.5</v>
      </c>
      <c r="AM133" s="8">
        <v>562.5</v>
      </c>
    </row>
    <row r="134" spans="1:40">
      <c r="A134" s="2" t="s">
        <v>544</v>
      </c>
      <c r="B134" t="e">
        <f>VLOOKUP(BdC!A134,main!A$1:Z$1048378,2,0)</f>
        <v>#N/A</v>
      </c>
      <c r="C134" s="3" t="e">
        <f>VLOOKUP(A134,main!A$1:Z$1048378,4,0)</f>
        <v>#N/A</v>
      </c>
      <c r="D134" t="s">
        <v>119</v>
      </c>
      <c r="E134" t="e">
        <f>VLOOKUP(A134,'PRIX LOT1'!A:I,5,0)</f>
        <v>#N/A</v>
      </c>
      <c r="F134" t="e">
        <f>VLOOKUP(A134,main!A$1:E$1048378,5,0)</f>
        <v>#N/A</v>
      </c>
      <c r="G134" t="s">
        <v>548</v>
      </c>
      <c r="H134" t="s">
        <v>63</v>
      </c>
      <c r="I134" t="s">
        <v>524</v>
      </c>
      <c r="J134" t="s">
        <v>549</v>
      </c>
      <c r="K134" t="e">
        <f>VLOOKUP(A134,main!A$1:Z$1048378,12,0)</f>
        <v>#N/A</v>
      </c>
      <c r="L134" s="8">
        <v>148.15</v>
      </c>
      <c r="M134" s="9">
        <f>AL134</f>
        <v>95.5</v>
      </c>
      <c r="N134" s="9">
        <v>31.25</v>
      </c>
      <c r="O134" s="9">
        <v>475</v>
      </c>
      <c r="P134" t="str">
        <f>AK134</f>
        <v>FT_SDSLBis_2M_4p_C1</v>
      </c>
      <c r="Q134" s="10">
        <v>41334</v>
      </c>
      <c r="S134" t="s">
        <v>42</v>
      </c>
      <c r="T134" s="11">
        <v>2</v>
      </c>
      <c r="U134" s="11"/>
      <c r="V134" s="11"/>
      <c r="W134" s="2" t="s">
        <v>547</v>
      </c>
      <c r="X134" s="12">
        <v>93.13</v>
      </c>
      <c r="Y134" s="12">
        <f t="shared" si="26"/>
        <v>31.25</v>
      </c>
      <c r="Z134" s="12">
        <v>562.5</v>
      </c>
      <c r="AA134" s="13">
        <f t="shared" si="18"/>
        <v>0</v>
      </c>
      <c r="AB134" s="2" t="s">
        <v>43</v>
      </c>
      <c r="AD134">
        <f>AN134</f>
        <v>0</v>
      </c>
      <c r="AG134" t="e">
        <f>VLOOKUP(A134,,5,0)</f>
        <v>#N/A</v>
      </c>
      <c r="AH134" s="14" t="s">
        <v>44</v>
      </c>
      <c r="AI134" s="15">
        <v>4</v>
      </c>
      <c r="AJ134" s="14" t="s">
        <v>43</v>
      </c>
      <c r="AK134" t="s">
        <v>45</v>
      </c>
      <c r="AL134" s="8">
        <v>95.5</v>
      </c>
      <c r="AM134" s="8">
        <v>562.5</v>
      </c>
    </row>
    <row r="135" spans="1:40">
      <c r="A135" s="2" t="s">
        <v>550</v>
      </c>
      <c r="B135" t="e">
        <f>VLOOKUP(BdC!A135,main!A$1:Z$1048378,2,0)</f>
        <v>#N/A</v>
      </c>
      <c r="C135" s="3" t="e">
        <f>VLOOKUP(A135,main!A$1:Z$1048378,4,0)</f>
        <v>#N/A</v>
      </c>
      <c r="D135" t="s">
        <v>61</v>
      </c>
      <c r="E135" t="e">
        <f>VLOOKUP(A135,'PRIX LOT1'!A:I,5,0)</f>
        <v>#N/A</v>
      </c>
      <c r="F135" t="e">
        <f>VLOOKUP(A135,main!A$1:E$1048378,5,0)</f>
        <v>#N/A</v>
      </c>
      <c r="G135" t="s">
        <v>551</v>
      </c>
      <c r="H135" t="s">
        <v>53</v>
      </c>
      <c r="I135" t="s">
        <v>155</v>
      </c>
      <c r="J135" t="s">
        <v>552</v>
      </c>
      <c r="K135" t="e">
        <f>VLOOKUP(A135,main!A$1:Z$1048378,12,0)</f>
        <v>#N/A</v>
      </c>
      <c r="L135" s="8">
        <v>248</v>
      </c>
      <c r="M135" s="9">
        <v>213.5</v>
      </c>
      <c r="N135" s="9">
        <v>31.25</v>
      </c>
      <c r="O135" s="9">
        <v>1067.4000000000001</v>
      </c>
      <c r="P135" t="s">
        <v>521</v>
      </c>
      <c r="Q135" s="10">
        <v>41395</v>
      </c>
      <c r="R135" t="s">
        <v>163</v>
      </c>
      <c r="S135" t="s">
        <v>58</v>
      </c>
      <c r="T135" s="11">
        <v>16</v>
      </c>
      <c r="U135" s="11"/>
      <c r="V135" s="11"/>
      <c r="W135" t="str">
        <f>P135</f>
        <v>FT_SDSLBis_16M_4p_C1</v>
      </c>
      <c r="X135" s="12">
        <f>M135</f>
        <v>213.5</v>
      </c>
      <c r="Y135" s="12">
        <f t="shared" si="26"/>
        <v>31.25</v>
      </c>
      <c r="Z135" s="12">
        <f>O135</f>
        <v>1067.4000000000001</v>
      </c>
      <c r="AA135" s="13">
        <f t="shared" si="18"/>
        <v>1208</v>
      </c>
      <c r="AB135" s="2" t="s">
        <v>44</v>
      </c>
      <c r="AC135" t="s">
        <v>67</v>
      </c>
      <c r="AD135">
        <v>1208</v>
      </c>
    </row>
    <row r="136" spans="1:40">
      <c r="A136" s="2" t="s">
        <v>522</v>
      </c>
      <c r="B136" t="e">
        <f>VLOOKUP(BdC!A136,main!A$1:Z$1048378,2,0)</f>
        <v>#N/A</v>
      </c>
      <c r="C136" s="3" t="e">
        <f>VLOOKUP(A136,main!A$1:Z$1048378,4,0)</f>
        <v>#N/A</v>
      </c>
      <c r="D136" t="s">
        <v>376</v>
      </c>
      <c r="E136" t="e">
        <f>VLOOKUP(A136,'PRIX LOT1'!A:I,5,0)</f>
        <v>#N/A</v>
      </c>
      <c r="F136" t="e">
        <f>VLOOKUP(A136,main!A$1:E$1048378,5,0)</f>
        <v>#N/A</v>
      </c>
      <c r="G136" t="s">
        <v>553</v>
      </c>
      <c r="H136" t="s">
        <v>63</v>
      </c>
      <c r="I136" t="s">
        <v>524</v>
      </c>
      <c r="J136" t="s">
        <v>554</v>
      </c>
      <c r="K136" t="e">
        <f>VLOOKUP(A136,main!A$1:Z$1048378,12,0)</f>
        <v>#N/A</v>
      </c>
      <c r="L136" s="8">
        <v>148.15</v>
      </c>
      <c r="M136" s="9">
        <f>AL136</f>
        <v>64.63</v>
      </c>
      <c r="N136" s="9">
        <v>31.25</v>
      </c>
      <c r="O136" s="9">
        <v>475</v>
      </c>
      <c r="P136" t="str">
        <f>AK136</f>
        <v>FT_SDSLBis_2M_2p_C1</v>
      </c>
      <c r="Q136" s="10">
        <v>41365</v>
      </c>
      <c r="S136" t="s">
        <v>42</v>
      </c>
      <c r="T136" s="11">
        <v>2</v>
      </c>
      <c r="U136" s="11"/>
      <c r="V136" s="11"/>
      <c r="W136" t="str">
        <f>P136</f>
        <v>FT_SDSLBis_2M_2p_C1</v>
      </c>
      <c r="X136" s="12">
        <f>M136</f>
        <v>64.63</v>
      </c>
      <c r="Y136" s="12">
        <f t="shared" si="26"/>
        <v>31.25</v>
      </c>
      <c r="Z136" s="12">
        <f>O136</f>
        <v>475</v>
      </c>
      <c r="AA136" s="13">
        <f t="shared" si="18"/>
        <v>1043</v>
      </c>
      <c r="AB136" s="2" t="s">
        <v>44</v>
      </c>
      <c r="AC136" s="2" t="s">
        <v>59</v>
      </c>
      <c r="AD136">
        <v>1043</v>
      </c>
      <c r="AG136" t="e">
        <f>VLOOKUP(A136,,5,0)</f>
        <v>#N/A</v>
      </c>
      <c r="AH136" s="14" t="s">
        <v>44</v>
      </c>
      <c r="AI136" s="15">
        <v>4</v>
      </c>
      <c r="AJ136" s="14" t="s">
        <v>44</v>
      </c>
      <c r="AK136" t="s">
        <v>172</v>
      </c>
      <c r="AL136" s="8">
        <v>64.63</v>
      </c>
      <c r="AM136" s="8">
        <v>475</v>
      </c>
      <c r="AN136">
        <v>1043</v>
      </c>
    </row>
    <row r="137" spans="1:40">
      <c r="A137" s="2" t="s">
        <v>555</v>
      </c>
      <c r="B137" t="e">
        <f>VLOOKUP(BdC!A137,main!A$1:Z$1048378,2,0)</f>
        <v>#N/A</v>
      </c>
      <c r="C137" s="3" t="e">
        <f>VLOOKUP(A137,main!A$1:Z$1048378,4,0)</f>
        <v>#N/A</v>
      </c>
      <c r="D137" t="s">
        <v>556</v>
      </c>
      <c r="E137" t="e">
        <f>VLOOKUP(A137,'PRIX LOT1'!A:I,5,0)</f>
        <v>#N/A</v>
      </c>
      <c r="F137" t="e">
        <f>VLOOKUP(A137,main!A$1:E$1048378,5,0)</f>
        <v>#N/A</v>
      </c>
      <c r="G137" t="s">
        <v>557</v>
      </c>
      <c r="H137" t="s">
        <v>63</v>
      </c>
      <c r="I137" t="s">
        <v>64</v>
      </c>
      <c r="J137" t="s">
        <v>558</v>
      </c>
      <c r="K137" t="e">
        <f>VLOOKUP(A137,main!A$1:Z$1048378,12,0)</f>
        <v>#N/A</v>
      </c>
      <c r="L137" s="8">
        <v>293.38</v>
      </c>
      <c r="M137" s="9">
        <v>136.25</v>
      </c>
      <c r="N137" s="9">
        <v>27.63</v>
      </c>
      <c r="O137" s="9">
        <v>562.5</v>
      </c>
      <c r="P137" t="s">
        <v>559</v>
      </c>
      <c r="Q137" s="10">
        <v>41395</v>
      </c>
      <c r="S137" t="s">
        <v>42</v>
      </c>
      <c r="T137" s="11">
        <v>4</v>
      </c>
      <c r="U137" s="11"/>
      <c r="V137" s="11"/>
      <c r="W137" s="2" t="s">
        <v>559</v>
      </c>
      <c r="X137" s="12">
        <v>136.25</v>
      </c>
      <c r="Y137" s="12">
        <f t="shared" si="26"/>
        <v>27.63</v>
      </c>
      <c r="Z137" s="12">
        <v>562.5</v>
      </c>
      <c r="AA137" s="13">
        <f t="shared" ref="AA137:AA200" si="27">AD137</f>
        <v>1208</v>
      </c>
      <c r="AB137" s="2" t="s">
        <v>44</v>
      </c>
      <c r="AC137" s="2" t="s">
        <v>67</v>
      </c>
      <c r="AD137">
        <v>1208</v>
      </c>
      <c r="AG137" t="e">
        <f>VLOOKUP(A137,,5,0)</f>
        <v>#N/A</v>
      </c>
      <c r="AH137" s="14" t="s">
        <v>43</v>
      </c>
      <c r="AI137" s="15"/>
      <c r="AJ137" s="15"/>
    </row>
    <row r="138" spans="1:40">
      <c r="A138" s="2" t="s">
        <v>560</v>
      </c>
      <c r="B138" t="e">
        <f>VLOOKUP(BdC!A138,main!A$1:Z$1048378,2,0)</f>
        <v>#N/A</v>
      </c>
      <c r="C138" s="3" t="e">
        <f>VLOOKUP(A138,main!A$1:Z$1048378,4,0)</f>
        <v>#N/A</v>
      </c>
      <c r="D138" t="s">
        <v>407</v>
      </c>
      <c r="E138" t="e">
        <f>VLOOKUP(A138,'PRIX LOT1'!A:I,5,0)</f>
        <v>#N/A</v>
      </c>
      <c r="F138" t="e">
        <f>VLOOKUP(A138,main!A$1:E$1048378,5,0)</f>
        <v>#N/A</v>
      </c>
      <c r="G138" t="s">
        <v>561</v>
      </c>
      <c r="H138" t="s">
        <v>53</v>
      </c>
      <c r="I138" t="s">
        <v>155</v>
      </c>
      <c r="J138" t="s">
        <v>562</v>
      </c>
      <c r="K138" t="e">
        <f>VLOOKUP(A138,main!A$1:Z$1048378,12,0)</f>
        <v>#N/A</v>
      </c>
      <c r="L138" s="8">
        <v>248</v>
      </c>
      <c r="M138" s="9">
        <v>213.5</v>
      </c>
      <c r="N138" s="9">
        <v>31.25</v>
      </c>
      <c r="O138" s="9">
        <v>1067.4000000000001</v>
      </c>
      <c r="P138" t="s">
        <v>521</v>
      </c>
      <c r="Q138" s="10">
        <v>41395</v>
      </c>
      <c r="R138" t="s">
        <v>163</v>
      </c>
      <c r="S138" t="s">
        <v>58</v>
      </c>
      <c r="T138" s="11">
        <v>16</v>
      </c>
      <c r="U138" s="11"/>
      <c r="V138" s="11"/>
      <c r="W138" t="str">
        <f>P138</f>
        <v>FT_SDSLBis_16M_4p_C1</v>
      </c>
      <c r="X138" s="12">
        <f>M138</f>
        <v>213.5</v>
      </c>
      <c r="Y138" s="12">
        <f t="shared" si="26"/>
        <v>31.25</v>
      </c>
      <c r="Z138" s="12">
        <f>O138</f>
        <v>1067.4000000000001</v>
      </c>
      <c r="AA138" s="13">
        <f t="shared" si="27"/>
        <v>1208</v>
      </c>
      <c r="AB138" s="2" t="s">
        <v>44</v>
      </c>
      <c r="AC138" t="s">
        <v>67</v>
      </c>
      <c r="AD138">
        <v>1208</v>
      </c>
    </row>
    <row r="139" spans="1:40">
      <c r="A139" s="2" t="s">
        <v>563</v>
      </c>
      <c r="B139" t="e">
        <f>VLOOKUP(BdC!A139,main!A$1:Z$1048378,2,0)</f>
        <v>#N/A</v>
      </c>
      <c r="C139" s="3" t="e">
        <f>VLOOKUP(A139,main!A$1:Z$1048378,4,0)</f>
        <v>#N/A</v>
      </c>
      <c r="D139" t="s">
        <v>94</v>
      </c>
      <c r="E139" t="e">
        <f>VLOOKUP(A139,'PRIX LOT1'!A:I,5,0)</f>
        <v>#N/A</v>
      </c>
      <c r="F139" t="e">
        <f>VLOOKUP(A139,main!A$1:E$1048378,5,0)</f>
        <v>#N/A</v>
      </c>
      <c r="G139" t="s">
        <v>564</v>
      </c>
      <c r="H139" t="s">
        <v>53</v>
      </c>
      <c r="I139" t="s">
        <v>155</v>
      </c>
      <c r="J139" t="s">
        <v>565</v>
      </c>
      <c r="K139" t="e">
        <f>VLOOKUP(A139,main!A$1:Z$1048378,12,0)</f>
        <v>#N/A</v>
      </c>
      <c r="L139" s="8">
        <v>248</v>
      </c>
      <c r="M139" s="9">
        <v>187.75</v>
      </c>
      <c r="N139" s="9">
        <v>31.25</v>
      </c>
      <c r="O139" s="9">
        <v>815</v>
      </c>
      <c r="P139" t="s">
        <v>162</v>
      </c>
      <c r="Q139" s="10">
        <v>41395</v>
      </c>
      <c r="R139" t="s">
        <v>163</v>
      </c>
      <c r="S139" t="s">
        <v>58</v>
      </c>
      <c r="T139" s="11">
        <v>12</v>
      </c>
      <c r="U139" s="11"/>
      <c r="V139" s="11"/>
      <c r="W139" t="str">
        <f>P139</f>
        <v>FT_SDSLBis_12M_4p_C1</v>
      </c>
      <c r="X139" s="12">
        <f>M139</f>
        <v>187.75</v>
      </c>
      <c r="Y139" s="12">
        <f t="shared" si="26"/>
        <v>31.25</v>
      </c>
      <c r="Z139" s="12">
        <f>O139</f>
        <v>815</v>
      </c>
      <c r="AA139" s="13">
        <f t="shared" si="27"/>
        <v>1208</v>
      </c>
      <c r="AB139" s="2" t="s">
        <v>44</v>
      </c>
      <c r="AC139" t="s">
        <v>67</v>
      </c>
      <c r="AD139">
        <v>1208</v>
      </c>
    </row>
    <row r="140" spans="1:40">
      <c r="A140" s="2" t="s">
        <v>566</v>
      </c>
      <c r="B140" t="e">
        <f>VLOOKUP(BdC!A140,main!A$1:Z$1048378,2,0)</f>
        <v>#N/A</v>
      </c>
      <c r="C140" s="3" t="e">
        <f>VLOOKUP(A140,main!A$1:Z$1048378,4,0)</f>
        <v>#N/A</v>
      </c>
      <c r="D140" t="s">
        <v>515</v>
      </c>
      <c r="E140" t="e">
        <f>VLOOKUP(A140,'PRIX LOT1'!A:I,5,0)</f>
        <v>#N/A</v>
      </c>
      <c r="F140" t="e">
        <f>VLOOKUP(A140,main!A$1:E$1048378,5,0)</f>
        <v>#N/A</v>
      </c>
      <c r="G140" t="s">
        <v>567</v>
      </c>
      <c r="H140" t="s">
        <v>53</v>
      </c>
      <c r="I140" t="s">
        <v>155</v>
      </c>
      <c r="J140" t="s">
        <v>568</v>
      </c>
      <c r="K140" t="e">
        <f>VLOOKUP(A140,main!A$1:Z$1048378,12,0)</f>
        <v>#N/A</v>
      </c>
      <c r="L140" s="8">
        <v>248</v>
      </c>
      <c r="M140" s="9">
        <v>196.75</v>
      </c>
      <c r="N140" s="9">
        <v>27.63</v>
      </c>
      <c r="O140" s="9">
        <v>814.6</v>
      </c>
      <c r="P140" t="s">
        <v>383</v>
      </c>
      <c r="Q140" s="10">
        <v>41395</v>
      </c>
      <c r="S140" t="s">
        <v>42</v>
      </c>
      <c r="T140" s="11">
        <v>8</v>
      </c>
      <c r="U140" s="11"/>
      <c r="V140" s="11"/>
      <c r="W140" t="str">
        <f>P140</f>
        <v>FT_SDSL_8M_4p_C2</v>
      </c>
      <c r="X140" s="12">
        <f>M140</f>
        <v>196.75</v>
      </c>
      <c r="Y140" s="12">
        <f t="shared" si="26"/>
        <v>27.63</v>
      </c>
      <c r="Z140" s="12">
        <f>O140</f>
        <v>814.6</v>
      </c>
      <c r="AA140" s="13">
        <f t="shared" si="27"/>
        <v>1208</v>
      </c>
      <c r="AB140" s="2" t="s">
        <v>44</v>
      </c>
      <c r="AC140" t="s">
        <v>67</v>
      </c>
      <c r="AD140">
        <v>1208</v>
      </c>
      <c r="AG140" t="e">
        <f>VLOOKUP(A140,,5,0)</f>
        <v>#N/A</v>
      </c>
      <c r="AH140" s="14" t="s">
        <v>43</v>
      </c>
      <c r="AI140" s="15"/>
      <c r="AJ140" s="15"/>
    </row>
    <row r="141" spans="1:40">
      <c r="A141" s="2" t="s">
        <v>569</v>
      </c>
      <c r="B141" t="e">
        <f>VLOOKUP(BdC!A141,main!A$1:Z$1048378,2,0)</f>
        <v>#N/A</v>
      </c>
      <c r="C141" s="3" t="e">
        <f>VLOOKUP(A141,main!A$1:Z$1048378,4,0)</f>
        <v>#N/A</v>
      </c>
      <c r="D141" t="s">
        <v>570</v>
      </c>
      <c r="E141" t="e">
        <f>VLOOKUP(A141,'PRIX LOT1'!A:I,5,0)</f>
        <v>#N/A</v>
      </c>
      <c r="F141" t="e">
        <f>VLOOKUP(A141,main!A$1:E$1048378,5,0)</f>
        <v>#N/A</v>
      </c>
      <c r="G141" t="s">
        <v>571</v>
      </c>
      <c r="H141" t="s">
        <v>63</v>
      </c>
      <c r="I141" t="s">
        <v>64</v>
      </c>
      <c r="J141" t="s">
        <v>572</v>
      </c>
      <c r="K141" t="e">
        <f>VLOOKUP(A141,main!A$1:Z$1048378,12,0)</f>
        <v>#N/A</v>
      </c>
      <c r="L141" s="8">
        <v>293.38</v>
      </c>
      <c r="M141" s="9">
        <v>85.13</v>
      </c>
      <c r="N141" s="9">
        <v>27.63</v>
      </c>
      <c r="O141" s="9">
        <v>475</v>
      </c>
      <c r="P141" t="s">
        <v>56</v>
      </c>
      <c r="Q141" s="10">
        <v>41334</v>
      </c>
      <c r="S141" t="s">
        <v>42</v>
      </c>
      <c r="T141" s="11">
        <v>4</v>
      </c>
      <c r="U141" s="11"/>
      <c r="V141" s="11"/>
      <c r="W141" t="str">
        <f>P141</f>
        <v>FT_SDSL_4M_2p_C1</v>
      </c>
      <c r="X141" s="12">
        <f>M141</f>
        <v>85.13</v>
      </c>
      <c r="Y141" s="12">
        <f t="shared" si="26"/>
        <v>27.63</v>
      </c>
      <c r="Z141" s="12">
        <f>O141</f>
        <v>475</v>
      </c>
      <c r="AA141" s="13">
        <f t="shared" si="27"/>
        <v>0</v>
      </c>
      <c r="AB141" s="2" t="s">
        <v>43</v>
      </c>
      <c r="AD141">
        <f>AN141</f>
        <v>0</v>
      </c>
      <c r="AG141" t="e">
        <f>VLOOKUP(A141,,5,0)</f>
        <v>#N/A</v>
      </c>
      <c r="AH141" s="14" t="s">
        <v>43</v>
      </c>
      <c r="AI141" s="15"/>
      <c r="AJ141" s="15"/>
    </row>
    <row r="142" spans="1:40">
      <c r="A142" s="2" t="s">
        <v>573</v>
      </c>
      <c r="B142" t="e">
        <f>VLOOKUP(BdC!A142,main!A$1:Z$1048378,2,0)</f>
        <v>#N/A</v>
      </c>
      <c r="C142" s="3" t="e">
        <f>VLOOKUP(A142,main!A$1:Z$1048378,4,0)</f>
        <v>#N/A</v>
      </c>
      <c r="D142" t="s">
        <v>147</v>
      </c>
      <c r="E142" t="e">
        <f>VLOOKUP(A142,'PRIX LOT1'!A:I,5,0)</f>
        <v>#N/A</v>
      </c>
      <c r="F142" t="e">
        <f>VLOOKUP(A142,main!A$1:E$1048378,5,0)</f>
        <v>#N/A</v>
      </c>
      <c r="G142" t="s">
        <v>574</v>
      </c>
      <c r="H142" t="s">
        <v>53</v>
      </c>
      <c r="I142" t="s">
        <v>155</v>
      </c>
      <c r="J142" t="s">
        <v>575</v>
      </c>
      <c r="K142" t="e">
        <f>VLOOKUP(A142,main!A$1:Z$1048378,12,0)</f>
        <v>#N/A</v>
      </c>
      <c r="L142" s="8">
        <v>248</v>
      </c>
      <c r="M142" s="9">
        <v>187.75</v>
      </c>
      <c r="N142" s="9">
        <v>31.25</v>
      </c>
      <c r="O142" s="9">
        <v>815</v>
      </c>
      <c r="P142" t="s">
        <v>162</v>
      </c>
      <c r="Q142" s="10">
        <v>41395</v>
      </c>
      <c r="R142" t="s">
        <v>163</v>
      </c>
      <c r="S142" t="s">
        <v>58</v>
      </c>
      <c r="T142" s="11">
        <v>12</v>
      </c>
      <c r="U142" s="11"/>
      <c r="V142" s="11"/>
      <c r="W142" t="str">
        <f>P142</f>
        <v>FT_SDSLBis_12M_4p_C1</v>
      </c>
      <c r="X142" s="12">
        <f>M142</f>
        <v>187.75</v>
      </c>
      <c r="Y142" s="12">
        <f t="shared" si="26"/>
        <v>31.25</v>
      </c>
      <c r="Z142" s="12">
        <f>O142</f>
        <v>815</v>
      </c>
      <c r="AA142" s="13">
        <f t="shared" si="27"/>
        <v>1208</v>
      </c>
      <c r="AB142" s="2" t="s">
        <v>44</v>
      </c>
      <c r="AC142" t="s">
        <v>67</v>
      </c>
      <c r="AD142">
        <v>1208</v>
      </c>
    </row>
    <row r="143" spans="1:40">
      <c r="A143" s="2" t="s">
        <v>576</v>
      </c>
      <c r="B143" t="e">
        <f>VLOOKUP(BdC!A143,main!A$1:Z$1048378,2,0)</f>
        <v>#N/A</v>
      </c>
      <c r="C143" s="3" t="e">
        <f>VLOOKUP(A143,main!A$1:Z$1048378,4,0)</f>
        <v>#N/A</v>
      </c>
      <c r="D143" t="s">
        <v>577</v>
      </c>
      <c r="E143" t="e">
        <f>VLOOKUP(A143,'PRIX LOT1'!A:I,5,0)</f>
        <v>#N/A</v>
      </c>
      <c r="F143" t="e">
        <f>VLOOKUP(A143,main!A$1:E$1048378,5,0)</f>
        <v>#N/A</v>
      </c>
      <c r="G143" t="s">
        <v>578</v>
      </c>
      <c r="H143" t="s">
        <v>53</v>
      </c>
      <c r="I143" t="s">
        <v>524</v>
      </c>
      <c r="J143" t="s">
        <v>579</v>
      </c>
      <c r="K143" t="e">
        <f>VLOOKUP(A143,main!A$1:Z$1048378,12,0)</f>
        <v>#N/A</v>
      </c>
      <c r="L143" s="8">
        <v>148.15</v>
      </c>
      <c r="M143" s="9">
        <f>AL143</f>
        <v>95.5</v>
      </c>
      <c r="N143" s="9">
        <v>31.25</v>
      </c>
      <c r="O143" s="9">
        <v>475</v>
      </c>
      <c r="P143" t="str">
        <f>AK143</f>
        <v>FT_SDSLBis_2M_4p_C1</v>
      </c>
      <c r="Q143" s="10">
        <v>41395</v>
      </c>
      <c r="S143" t="s">
        <v>42</v>
      </c>
      <c r="T143" s="11">
        <v>2</v>
      </c>
      <c r="U143" s="11"/>
      <c r="V143" s="11"/>
      <c r="W143" s="2" t="s">
        <v>547</v>
      </c>
      <c r="X143" s="12">
        <v>93.12</v>
      </c>
      <c r="Y143" s="12">
        <f t="shared" si="26"/>
        <v>31.25</v>
      </c>
      <c r="Z143" s="12">
        <v>562.5</v>
      </c>
      <c r="AA143" s="13">
        <f t="shared" si="27"/>
        <v>1208</v>
      </c>
      <c r="AB143" s="2" t="s">
        <v>44</v>
      </c>
      <c r="AC143" s="2" t="s">
        <v>67</v>
      </c>
      <c r="AD143">
        <v>1208</v>
      </c>
      <c r="AG143" t="e">
        <f t="shared" ref="AG143:AG149" si="28">VLOOKUP(A143,,5,0)</f>
        <v>#N/A</v>
      </c>
      <c r="AH143" s="14" t="s">
        <v>44</v>
      </c>
      <c r="AI143" s="15">
        <v>4</v>
      </c>
      <c r="AJ143" s="14" t="s">
        <v>44</v>
      </c>
      <c r="AK143" t="s">
        <v>45</v>
      </c>
      <c r="AL143" s="8">
        <v>95.5</v>
      </c>
      <c r="AM143" s="8">
        <v>562.5</v>
      </c>
      <c r="AN143">
        <v>1208</v>
      </c>
    </row>
    <row r="144" spans="1:40">
      <c r="A144" s="2" t="s">
        <v>576</v>
      </c>
      <c r="B144" t="e">
        <f>VLOOKUP(BdC!A144,main!A$1:Z$1048378,2,0)</f>
        <v>#N/A</v>
      </c>
      <c r="C144" s="3" t="e">
        <f>VLOOKUP(A144,main!A$1:Z$1048378,4,0)</f>
        <v>#N/A</v>
      </c>
      <c r="D144" t="s">
        <v>577</v>
      </c>
      <c r="E144" t="e">
        <f>VLOOKUP(A144,'PRIX LOT1'!A:I,5,0)</f>
        <v>#N/A</v>
      </c>
      <c r="F144" t="e">
        <f>VLOOKUP(A144,main!A$1:E$1048378,5,0)</f>
        <v>#N/A</v>
      </c>
      <c r="G144" t="s">
        <v>580</v>
      </c>
      <c r="H144" t="s">
        <v>53</v>
      </c>
      <c r="I144" t="s">
        <v>524</v>
      </c>
      <c r="J144" t="s">
        <v>581</v>
      </c>
      <c r="K144" t="e">
        <f>VLOOKUP(A144,main!A$1:Z$1048378,12,0)</f>
        <v>#N/A</v>
      </c>
      <c r="L144" s="8">
        <v>148.15</v>
      </c>
      <c r="M144" s="9">
        <f>AL144</f>
        <v>95.5</v>
      </c>
      <c r="N144" s="9">
        <v>31.25</v>
      </c>
      <c r="O144" s="9">
        <v>475</v>
      </c>
      <c r="P144" t="str">
        <f>AK144</f>
        <v>FT_SDSLBis_2M_4p_C1</v>
      </c>
      <c r="Q144" s="10">
        <v>41395</v>
      </c>
      <c r="S144" t="s">
        <v>42</v>
      </c>
      <c r="T144" s="11">
        <v>2</v>
      </c>
      <c r="U144" s="11"/>
      <c r="V144" s="11"/>
      <c r="W144" s="2" t="s">
        <v>547</v>
      </c>
      <c r="X144" s="12">
        <v>93.12</v>
      </c>
      <c r="Y144" s="12">
        <f t="shared" si="26"/>
        <v>31.25</v>
      </c>
      <c r="Z144" s="12">
        <v>562.5</v>
      </c>
      <c r="AA144" s="13">
        <f t="shared" si="27"/>
        <v>1208</v>
      </c>
      <c r="AB144" s="2" t="s">
        <v>44</v>
      </c>
      <c r="AC144" s="2" t="s">
        <v>67</v>
      </c>
      <c r="AD144">
        <v>1208</v>
      </c>
      <c r="AG144" t="e">
        <f t="shared" si="28"/>
        <v>#N/A</v>
      </c>
      <c r="AH144" s="14" t="s">
        <v>44</v>
      </c>
      <c r="AI144" s="15">
        <v>4</v>
      </c>
      <c r="AJ144" s="14" t="s">
        <v>44</v>
      </c>
      <c r="AK144" t="s">
        <v>45</v>
      </c>
      <c r="AL144" s="8">
        <v>95.5</v>
      </c>
      <c r="AM144" s="8">
        <v>562.5</v>
      </c>
      <c r="AN144">
        <v>1208</v>
      </c>
    </row>
    <row r="145" spans="1:40">
      <c r="A145" s="2" t="s">
        <v>582</v>
      </c>
      <c r="B145" t="e">
        <f>VLOOKUP(BdC!A145,main!A$1:Z$1048378,2,0)</f>
        <v>#N/A</v>
      </c>
      <c r="C145" s="3" t="e">
        <f>VLOOKUP(A145,main!A$1:Z$1048378,4,0)</f>
        <v>#N/A</v>
      </c>
      <c r="D145" t="s">
        <v>583</v>
      </c>
      <c r="E145" t="e">
        <f>VLOOKUP(A145,'PRIX LOT1'!A:I,5,0)</f>
        <v>#N/A</v>
      </c>
      <c r="F145" t="e">
        <f>VLOOKUP(A145,main!A$1:E$1048378,5,0)</f>
        <v>#N/A</v>
      </c>
      <c r="G145" t="s">
        <v>584</v>
      </c>
      <c r="H145" t="s">
        <v>53</v>
      </c>
      <c r="I145" t="s">
        <v>155</v>
      </c>
      <c r="J145" t="s">
        <v>585</v>
      </c>
      <c r="K145" t="e">
        <f>VLOOKUP(A145,main!A$1:Z$1048378,12,0)</f>
        <v>#N/A</v>
      </c>
      <c r="L145" s="8">
        <v>248</v>
      </c>
      <c r="M145" s="9">
        <v>196.75</v>
      </c>
      <c r="N145" s="9">
        <v>27.63</v>
      </c>
      <c r="O145" s="9">
        <v>814.6</v>
      </c>
      <c r="P145" t="s">
        <v>383</v>
      </c>
      <c r="Q145" s="10">
        <v>41395</v>
      </c>
      <c r="S145" t="s">
        <v>42</v>
      </c>
      <c r="T145" s="11">
        <v>8</v>
      </c>
      <c r="U145" s="11"/>
      <c r="V145" s="11"/>
      <c r="W145" t="str">
        <f>P145</f>
        <v>FT_SDSL_8M_4p_C2</v>
      </c>
      <c r="X145" s="12">
        <f>M145</f>
        <v>196.75</v>
      </c>
      <c r="Y145" s="12">
        <f t="shared" si="26"/>
        <v>27.63</v>
      </c>
      <c r="Z145" s="12">
        <f t="shared" ref="Z145:Z152" si="29">O145</f>
        <v>814.6</v>
      </c>
      <c r="AA145" s="13">
        <f t="shared" si="27"/>
        <v>1208</v>
      </c>
      <c r="AB145" s="2" t="s">
        <v>44</v>
      </c>
      <c r="AC145" s="2" t="s">
        <v>67</v>
      </c>
      <c r="AD145">
        <v>1208</v>
      </c>
      <c r="AG145" t="e">
        <f t="shared" si="28"/>
        <v>#N/A</v>
      </c>
      <c r="AH145" s="14" t="s">
        <v>43</v>
      </c>
      <c r="AI145" s="15"/>
      <c r="AJ145" s="15"/>
    </row>
    <row r="146" spans="1:40">
      <c r="A146" s="2" t="s">
        <v>586</v>
      </c>
      <c r="B146" t="e">
        <f>VLOOKUP(BdC!A146,main!A$1:Z$1048378,2,0)</f>
        <v>#N/A</v>
      </c>
      <c r="C146" s="3" t="e">
        <f>VLOOKUP(A146,main!A$1:Z$1048378,4,0)</f>
        <v>#N/A</v>
      </c>
      <c r="D146" t="s">
        <v>587</v>
      </c>
      <c r="E146" t="e">
        <f>VLOOKUP(A146,'PRIX LOT1'!A:I,5,0)</f>
        <v>#N/A</v>
      </c>
      <c r="F146" t="e">
        <f>VLOOKUP(A146,main!A$1:E$1048378,5,0)</f>
        <v>#N/A</v>
      </c>
      <c r="G146" t="s">
        <v>588</v>
      </c>
      <c r="H146" t="s">
        <v>53</v>
      </c>
      <c r="I146" t="s">
        <v>155</v>
      </c>
      <c r="J146" t="s">
        <v>589</v>
      </c>
      <c r="K146" t="e">
        <f>VLOOKUP(A146,main!A$1:Z$1048378,12,0)</f>
        <v>#N/A</v>
      </c>
      <c r="L146" s="8">
        <v>248</v>
      </c>
      <c r="M146" s="9">
        <v>196.75</v>
      </c>
      <c r="N146" s="9">
        <v>27.63</v>
      </c>
      <c r="O146" s="9">
        <v>814.6</v>
      </c>
      <c r="P146" t="s">
        <v>383</v>
      </c>
      <c r="Q146" s="10">
        <v>41395</v>
      </c>
      <c r="S146" t="s">
        <v>42</v>
      </c>
      <c r="T146" s="11">
        <v>8</v>
      </c>
      <c r="U146" s="11"/>
      <c r="V146" s="11"/>
      <c r="W146" t="str">
        <f>P146</f>
        <v>FT_SDSL_8M_4p_C2</v>
      </c>
      <c r="X146" s="12">
        <f>M146</f>
        <v>196.75</v>
      </c>
      <c r="Y146" s="12">
        <f t="shared" si="26"/>
        <v>27.63</v>
      </c>
      <c r="Z146" s="12">
        <f t="shared" si="29"/>
        <v>814.6</v>
      </c>
      <c r="AA146" s="13">
        <f t="shared" si="27"/>
        <v>1208</v>
      </c>
      <c r="AB146" s="2" t="s">
        <v>44</v>
      </c>
      <c r="AC146" t="s">
        <v>67</v>
      </c>
      <c r="AD146">
        <v>1208</v>
      </c>
      <c r="AG146" t="e">
        <f t="shared" si="28"/>
        <v>#N/A</v>
      </c>
      <c r="AH146" s="14" t="s">
        <v>43</v>
      </c>
      <c r="AI146" s="15"/>
      <c r="AJ146" s="15"/>
    </row>
    <row r="147" spans="1:40">
      <c r="A147" s="2" t="s">
        <v>590</v>
      </c>
      <c r="B147" t="e">
        <f>VLOOKUP(BdC!A147,main!A$1:Z$1048378,2,0)</f>
        <v>#N/A</v>
      </c>
      <c r="C147" s="3" t="e">
        <f>VLOOKUP(A147,main!A$1:Z$1048378,4,0)</f>
        <v>#N/A</v>
      </c>
      <c r="D147" t="s">
        <v>115</v>
      </c>
      <c r="E147" t="e">
        <f>VLOOKUP(A147,'PRIX LOT1'!A:I,5,0)</f>
        <v>#N/A</v>
      </c>
      <c r="F147" t="e">
        <f>VLOOKUP(A147,main!A$1:E$1048378,5,0)</f>
        <v>#N/A</v>
      </c>
      <c r="G147" t="s">
        <v>591</v>
      </c>
      <c r="H147" t="s">
        <v>53</v>
      </c>
      <c r="I147" t="s">
        <v>155</v>
      </c>
      <c r="J147" t="s">
        <v>592</v>
      </c>
      <c r="K147" t="e">
        <f>VLOOKUP(A147,main!A$1:Z$1048378,12,0)</f>
        <v>#N/A</v>
      </c>
      <c r="L147" s="8">
        <v>248</v>
      </c>
      <c r="M147" s="9">
        <v>157.38</v>
      </c>
      <c r="N147" s="9">
        <v>27.63</v>
      </c>
      <c r="O147" s="9">
        <v>814.6</v>
      </c>
      <c r="P147" t="s">
        <v>158</v>
      </c>
      <c r="Q147" s="10">
        <v>41334</v>
      </c>
      <c r="S147" t="s">
        <v>42</v>
      </c>
      <c r="T147" s="11">
        <v>8</v>
      </c>
      <c r="U147" s="11"/>
      <c r="V147" s="11"/>
      <c r="W147" t="str">
        <f>P147</f>
        <v>FT_SDSL_8M_4p_C1</v>
      </c>
      <c r="X147" s="12">
        <f>M147</f>
        <v>157.38</v>
      </c>
      <c r="Y147" s="12">
        <f t="shared" si="26"/>
        <v>27.63</v>
      </c>
      <c r="Z147" s="12">
        <f t="shared" si="29"/>
        <v>814.6</v>
      </c>
      <c r="AA147" s="13">
        <f t="shared" si="27"/>
        <v>0</v>
      </c>
      <c r="AB147" s="2" t="s">
        <v>43</v>
      </c>
      <c r="AD147">
        <f>AN147</f>
        <v>0</v>
      </c>
      <c r="AG147" t="e">
        <f t="shared" si="28"/>
        <v>#N/A</v>
      </c>
      <c r="AH147" s="14" t="s">
        <v>43</v>
      </c>
      <c r="AI147" s="15"/>
      <c r="AJ147" s="15"/>
    </row>
    <row r="148" spans="1:40">
      <c r="A148" s="2" t="s">
        <v>593</v>
      </c>
      <c r="B148" t="e">
        <f>VLOOKUP(BdC!A148,main!A$1:Z$1048378,2,0)</f>
        <v>#N/A</v>
      </c>
      <c r="C148" s="3" t="e">
        <f>VLOOKUP(A148,main!A$1:Z$1048378,4,0)</f>
        <v>#N/A</v>
      </c>
      <c r="D148" t="s">
        <v>594</v>
      </c>
      <c r="E148" t="e">
        <f>VLOOKUP(A148,'PRIX LOT1'!A:I,5,0)</f>
        <v>#N/A</v>
      </c>
      <c r="F148" t="e">
        <f>VLOOKUP(A148,main!A$1:E$1048378,5,0)</f>
        <v>#N/A</v>
      </c>
      <c r="G148" t="s">
        <v>595</v>
      </c>
      <c r="H148" t="s">
        <v>53</v>
      </c>
      <c r="I148" t="s">
        <v>155</v>
      </c>
      <c r="J148" t="s">
        <v>596</v>
      </c>
      <c r="K148" t="e">
        <f>VLOOKUP(A148,main!A$1:Z$1048378,12,0)</f>
        <v>#N/A</v>
      </c>
      <c r="L148" s="8">
        <v>248</v>
      </c>
      <c r="M148" s="9">
        <v>196.75</v>
      </c>
      <c r="N148" s="9">
        <v>27.63</v>
      </c>
      <c r="O148" s="9">
        <v>814.6</v>
      </c>
      <c r="P148" t="s">
        <v>383</v>
      </c>
      <c r="Q148" s="10">
        <v>41395</v>
      </c>
      <c r="S148" t="s">
        <v>42</v>
      </c>
      <c r="T148" s="11">
        <v>8</v>
      </c>
      <c r="U148" s="11"/>
      <c r="V148" s="11"/>
      <c r="W148" t="str">
        <f>P148</f>
        <v>FT_SDSL_8M_4p_C2</v>
      </c>
      <c r="X148" s="12">
        <f>M148</f>
        <v>196.75</v>
      </c>
      <c r="Y148" s="12">
        <f t="shared" si="26"/>
        <v>27.63</v>
      </c>
      <c r="Z148" s="12">
        <f t="shared" si="29"/>
        <v>814.6</v>
      </c>
      <c r="AA148" s="13">
        <f t="shared" si="27"/>
        <v>1208</v>
      </c>
      <c r="AB148" s="2" t="s">
        <v>44</v>
      </c>
      <c r="AC148" s="2" t="s">
        <v>67</v>
      </c>
      <c r="AD148">
        <v>1208</v>
      </c>
      <c r="AG148" t="e">
        <f t="shared" si="28"/>
        <v>#N/A</v>
      </c>
      <c r="AH148" s="14" t="s">
        <v>43</v>
      </c>
      <c r="AI148" s="15"/>
      <c r="AJ148" s="15"/>
    </row>
    <row r="149" spans="1:40">
      <c r="A149" s="2" t="s">
        <v>597</v>
      </c>
      <c r="B149" t="e">
        <f>VLOOKUP(BdC!A149,main!A$1:Z$1048378,2,0)</f>
        <v>#N/A</v>
      </c>
      <c r="C149" s="3" t="e">
        <f>VLOOKUP(A149,main!A$1:Z$1048378,4,0)</f>
        <v>#N/A</v>
      </c>
      <c r="D149" t="s">
        <v>598</v>
      </c>
      <c r="E149" t="e">
        <f>VLOOKUP(A149,'PRIX LOT1'!A:I,5,0)</f>
        <v>#N/A</v>
      </c>
      <c r="F149" t="e">
        <f>VLOOKUP(A149,main!A$1:E$1048378,5,0)</f>
        <v>#N/A</v>
      </c>
      <c r="G149" t="s">
        <v>599</v>
      </c>
      <c r="H149" t="s">
        <v>53</v>
      </c>
      <c r="I149" t="s">
        <v>155</v>
      </c>
      <c r="J149" t="s">
        <v>600</v>
      </c>
      <c r="K149" t="e">
        <f>VLOOKUP(A149,main!A$1:Z$1048378,12,0)</f>
        <v>#N/A</v>
      </c>
      <c r="L149" s="8">
        <v>248</v>
      </c>
      <c r="M149" s="9">
        <f>AL149</f>
        <v>151.25</v>
      </c>
      <c r="N149" s="9">
        <v>31.25</v>
      </c>
      <c r="O149" s="9">
        <v>814.6</v>
      </c>
      <c r="P149" t="str">
        <f>AK149</f>
        <v>FT_SDSLBis_8M_4p_C2</v>
      </c>
      <c r="Q149" s="10">
        <v>41334</v>
      </c>
      <c r="S149" t="s">
        <v>42</v>
      </c>
      <c r="T149" s="11">
        <v>8</v>
      </c>
      <c r="U149" s="11"/>
      <c r="V149" s="11"/>
      <c r="W149" t="str">
        <f>P149</f>
        <v>FT_SDSLBis_8M_4p_C2</v>
      </c>
      <c r="X149" s="12">
        <f>M149</f>
        <v>151.25</v>
      </c>
      <c r="Y149" s="12">
        <f t="shared" si="26"/>
        <v>31.25</v>
      </c>
      <c r="Z149" s="12">
        <f t="shared" si="29"/>
        <v>814.6</v>
      </c>
      <c r="AA149" s="13">
        <f t="shared" si="27"/>
        <v>0</v>
      </c>
      <c r="AB149" s="2" t="s">
        <v>43</v>
      </c>
      <c r="AD149">
        <f>AN149</f>
        <v>0</v>
      </c>
      <c r="AG149" t="e">
        <f t="shared" si="28"/>
        <v>#N/A</v>
      </c>
      <c r="AH149" s="14" t="s">
        <v>44</v>
      </c>
      <c r="AI149" s="15">
        <v>2</v>
      </c>
      <c r="AJ149" s="14" t="s">
        <v>43</v>
      </c>
      <c r="AK149" t="s">
        <v>384</v>
      </c>
      <c r="AL149" s="8">
        <v>151.25</v>
      </c>
      <c r="AM149" s="8">
        <v>815</v>
      </c>
    </row>
    <row r="150" spans="1:40">
      <c r="A150" s="2" t="s">
        <v>601</v>
      </c>
      <c r="B150" t="e">
        <f>VLOOKUP(BdC!A150,main!A$1:Z$1048378,2,0)</f>
        <v>#N/A</v>
      </c>
      <c r="C150" s="3" t="e">
        <f>VLOOKUP(A150,main!A$1:Z$1048378,4,0)</f>
        <v>#N/A</v>
      </c>
      <c r="D150" t="s">
        <v>602</v>
      </c>
      <c r="E150" t="e">
        <f>VLOOKUP(A150,'PRIX LOT1'!A:I,5,0)</f>
        <v>#N/A</v>
      </c>
      <c r="F150" t="e">
        <f>VLOOKUP(A150,main!A$1:E$1048378,5,0)</f>
        <v>#N/A</v>
      </c>
      <c r="G150" t="s">
        <v>603</v>
      </c>
      <c r="H150" t="s">
        <v>226</v>
      </c>
      <c r="I150" t="s">
        <v>604</v>
      </c>
      <c r="J150" t="s">
        <v>605</v>
      </c>
      <c r="K150" t="e">
        <f>VLOOKUP(A150,main!A$1:Z$1048378,12,0)</f>
        <v>#N/A</v>
      </c>
      <c r="L150" s="8">
        <v>2622</v>
      </c>
      <c r="M150" s="9">
        <v>1318.25</v>
      </c>
      <c r="N150" s="9">
        <v>0</v>
      </c>
      <c r="O150" s="9">
        <v>2500</v>
      </c>
      <c r="P150" t="s">
        <v>606</v>
      </c>
      <c r="Q150" s="10">
        <v>41334</v>
      </c>
      <c r="S150" t="s">
        <v>42</v>
      </c>
      <c r="T150" s="11">
        <v>40</v>
      </c>
      <c r="U150" s="11"/>
      <c r="V150" s="11"/>
      <c r="W150" s="2" t="s">
        <v>607</v>
      </c>
      <c r="X150" s="12">
        <v>1318.25</v>
      </c>
      <c r="Y150" s="12">
        <f t="shared" si="26"/>
        <v>0</v>
      </c>
      <c r="Z150" s="12">
        <f t="shared" si="29"/>
        <v>2500</v>
      </c>
      <c r="AA150" s="13">
        <f t="shared" si="27"/>
        <v>0</v>
      </c>
      <c r="AB150" s="2" t="s">
        <v>43</v>
      </c>
      <c r="AD150">
        <f>AN150</f>
        <v>0</v>
      </c>
    </row>
    <row r="151" spans="1:40">
      <c r="A151" s="2" t="s">
        <v>608</v>
      </c>
      <c r="B151" t="e">
        <f>VLOOKUP(BdC!A151,main!A$1:Z$1048378,2,0)</f>
        <v>#N/A</v>
      </c>
      <c r="C151" s="3" t="e">
        <f>VLOOKUP(A151,main!A$1:Z$1048378,4,0)</f>
        <v>#N/A</v>
      </c>
      <c r="D151" t="s">
        <v>376</v>
      </c>
      <c r="E151" t="e">
        <f>VLOOKUP(A151,'PRIX LOT1'!A:I,5,0)</f>
        <v>#N/A</v>
      </c>
      <c r="F151" t="e">
        <f>VLOOKUP(A151,main!A$1:E$1048378,5,0)</f>
        <v>#N/A</v>
      </c>
      <c r="G151" t="s">
        <v>609</v>
      </c>
      <c r="H151" t="s">
        <v>264</v>
      </c>
      <c r="I151" t="s">
        <v>604</v>
      </c>
      <c r="J151" t="s">
        <v>610</v>
      </c>
      <c r="K151" t="e">
        <f>VLOOKUP(A151,main!A$1:Z$1048378,12,0)</f>
        <v>#N/A</v>
      </c>
      <c r="L151" s="8">
        <v>1120</v>
      </c>
      <c r="M151" s="9">
        <v>1100.75</v>
      </c>
      <c r="N151" s="9">
        <v>0</v>
      </c>
      <c r="O151" s="9">
        <v>0</v>
      </c>
      <c r="P151" t="s">
        <v>611</v>
      </c>
      <c r="Q151" s="10">
        <v>41275</v>
      </c>
      <c r="S151" t="s">
        <v>42</v>
      </c>
      <c r="T151" s="11">
        <v>40</v>
      </c>
      <c r="U151" s="11"/>
      <c r="V151" s="11"/>
      <c r="W151" s="2" t="s">
        <v>612</v>
      </c>
      <c r="X151" s="12">
        <v>1100.75</v>
      </c>
      <c r="Y151" s="12">
        <f t="shared" si="26"/>
        <v>0</v>
      </c>
      <c r="Z151" s="12">
        <f t="shared" si="29"/>
        <v>0</v>
      </c>
      <c r="AA151" s="13">
        <f t="shared" si="27"/>
        <v>0</v>
      </c>
      <c r="AB151" s="2" t="s">
        <v>43</v>
      </c>
      <c r="AD151">
        <f>AN151</f>
        <v>0</v>
      </c>
    </row>
    <row r="152" spans="1:40">
      <c r="A152" s="2" t="s">
        <v>613</v>
      </c>
      <c r="B152" t="e">
        <f>VLOOKUP(BdC!A152,main!A$1:Z$1048378,2,0)</f>
        <v>#N/A</v>
      </c>
      <c r="C152" s="3" t="e">
        <f>VLOOKUP(A152,main!A$1:Z$1048378,4,0)</f>
        <v>#N/A</v>
      </c>
      <c r="D152" t="s">
        <v>94</v>
      </c>
      <c r="E152" t="e">
        <f>VLOOKUP(A152,'PRIX LOT1'!A:I,5,0)</f>
        <v>#N/A</v>
      </c>
      <c r="F152" t="e">
        <f>VLOOKUP(A152,main!A$1:E$1048378,5,0)</f>
        <v>#N/A</v>
      </c>
      <c r="G152" t="s">
        <v>614</v>
      </c>
      <c r="H152" t="s">
        <v>298</v>
      </c>
      <c r="I152" t="s">
        <v>604</v>
      </c>
      <c r="J152" t="s">
        <v>615</v>
      </c>
      <c r="K152" t="e">
        <f>VLOOKUP(A152,main!A$1:Z$1048378,12,0)</f>
        <v>#N/A</v>
      </c>
      <c r="L152" s="8">
        <v>748</v>
      </c>
      <c r="M152" s="9">
        <v>398</v>
      </c>
      <c r="N152" s="9">
        <v>0</v>
      </c>
      <c r="O152" s="9">
        <v>0</v>
      </c>
      <c r="P152" t="s">
        <v>616</v>
      </c>
      <c r="Q152" s="10">
        <v>41275</v>
      </c>
      <c r="S152" t="s">
        <v>83</v>
      </c>
      <c r="T152" s="11">
        <v>40</v>
      </c>
      <c r="U152" s="11"/>
      <c r="V152" s="11"/>
      <c r="W152" t="str">
        <f>P152</f>
        <v>SMSN_FO_40M</v>
      </c>
      <c r="X152" s="12">
        <f>M152</f>
        <v>398</v>
      </c>
      <c r="Y152" s="12">
        <f t="shared" si="26"/>
        <v>0</v>
      </c>
      <c r="Z152" s="12">
        <f t="shared" si="29"/>
        <v>0</v>
      </c>
      <c r="AA152" s="13">
        <f t="shared" si="27"/>
        <v>0</v>
      </c>
      <c r="AB152" s="2" t="s">
        <v>43</v>
      </c>
      <c r="AD152">
        <f>AN152</f>
        <v>0</v>
      </c>
    </row>
    <row r="153" spans="1:40">
      <c r="A153" s="2" t="s">
        <v>617</v>
      </c>
      <c r="B153" t="e">
        <f>VLOOKUP(BdC!A153,main!A$1:Z$1048378,2,0)</f>
        <v>#N/A</v>
      </c>
      <c r="C153" s="3" t="e">
        <f>VLOOKUP(A153,main!A$1:Z$1048378,4,0)</f>
        <v>#N/A</v>
      </c>
      <c r="D153" t="s">
        <v>416</v>
      </c>
      <c r="E153" t="e">
        <f>VLOOKUP(A153,'PRIX LOT1'!A:I,5,0)</f>
        <v>#N/A</v>
      </c>
      <c r="F153" t="e">
        <f>VLOOKUP(A153,main!A$1:E$1048378,5,0)</f>
        <v>#N/A</v>
      </c>
      <c r="G153" t="s">
        <v>618</v>
      </c>
      <c r="H153" t="s">
        <v>63</v>
      </c>
      <c r="I153" t="s">
        <v>64</v>
      </c>
      <c r="J153" t="s">
        <v>619</v>
      </c>
      <c r="K153" t="e">
        <f>VLOOKUP(A153,main!A$1:Z$1048378,12,0)</f>
        <v>#N/A</v>
      </c>
      <c r="L153" s="8">
        <v>293.38</v>
      </c>
      <c r="M153" s="9">
        <v>116</v>
      </c>
      <c r="N153" s="9">
        <v>27.63</v>
      </c>
      <c r="O153" s="9">
        <v>562.5</v>
      </c>
      <c r="P153" t="s">
        <v>66</v>
      </c>
      <c r="Q153" s="10">
        <v>41395</v>
      </c>
      <c r="S153" t="s">
        <v>42</v>
      </c>
      <c r="T153" s="11">
        <v>4</v>
      </c>
      <c r="U153" s="11"/>
      <c r="V153" s="11"/>
      <c r="W153" s="2" t="s">
        <v>66</v>
      </c>
      <c r="X153" s="12">
        <v>116</v>
      </c>
      <c r="Y153" s="12">
        <f t="shared" si="26"/>
        <v>27.63</v>
      </c>
      <c r="Z153" s="12">
        <v>562.5</v>
      </c>
      <c r="AA153" s="13">
        <f t="shared" si="27"/>
        <v>1208</v>
      </c>
      <c r="AB153" s="2" t="s">
        <v>44</v>
      </c>
      <c r="AC153" s="2" t="s">
        <v>67</v>
      </c>
      <c r="AD153">
        <v>1208</v>
      </c>
      <c r="AG153" t="e">
        <f>VLOOKUP(A153,,5,0)</f>
        <v>#N/A</v>
      </c>
      <c r="AH153" s="14" t="s">
        <v>43</v>
      </c>
      <c r="AI153" s="15"/>
      <c r="AJ153" s="15"/>
    </row>
    <row r="154" spans="1:40">
      <c r="A154" s="2" t="s">
        <v>620</v>
      </c>
      <c r="B154" t="e">
        <f>VLOOKUP(BdC!A154,main!A$1:Z$1048378,2,0)</f>
        <v>#N/A</v>
      </c>
      <c r="C154" s="3" t="e">
        <f>VLOOKUP(A154,main!A$1:Z$1048378,4,0)</f>
        <v>#N/A</v>
      </c>
      <c r="D154" t="s">
        <v>621</v>
      </c>
      <c r="E154" t="e">
        <f>VLOOKUP(A154,'PRIX LOT1'!A:I,5,0)</f>
        <v>#N/A</v>
      </c>
      <c r="F154" t="e">
        <f>VLOOKUP(A154,main!A$1:E$1048378,5,0)</f>
        <v>#N/A</v>
      </c>
      <c r="G154" t="s">
        <v>622</v>
      </c>
      <c r="H154" t="s">
        <v>53</v>
      </c>
      <c r="I154" t="s">
        <v>155</v>
      </c>
      <c r="J154" t="s">
        <v>623</v>
      </c>
      <c r="K154" t="e">
        <f>VLOOKUP(A154,main!A$1:Z$1048378,12,0)</f>
        <v>#N/A</v>
      </c>
      <c r="L154" s="8">
        <v>248</v>
      </c>
      <c r="M154" s="9">
        <v>140.13</v>
      </c>
      <c r="N154" s="9">
        <v>31.25</v>
      </c>
      <c r="O154" s="9">
        <v>815</v>
      </c>
      <c r="P154" t="s">
        <v>157</v>
      </c>
      <c r="Q154" s="10">
        <v>41334</v>
      </c>
      <c r="S154" t="s">
        <v>58</v>
      </c>
      <c r="T154" s="11">
        <v>8</v>
      </c>
      <c r="U154" s="11"/>
      <c r="V154" s="11"/>
      <c r="W154" t="str">
        <f>P154</f>
        <v>FT_SDSLBis_8M_4p_C1</v>
      </c>
      <c r="X154" s="12">
        <f>M154</f>
        <v>140.13</v>
      </c>
      <c r="Y154" s="12">
        <f t="shared" si="26"/>
        <v>31.25</v>
      </c>
      <c r="Z154" s="12">
        <f>O154</f>
        <v>815</v>
      </c>
      <c r="AA154" s="13">
        <f t="shared" si="27"/>
        <v>0</v>
      </c>
      <c r="AB154" s="2" t="s">
        <v>43</v>
      </c>
      <c r="AD154">
        <f>AN154</f>
        <v>0</v>
      </c>
    </row>
    <row r="155" spans="1:40">
      <c r="A155" s="2" t="s">
        <v>624</v>
      </c>
      <c r="B155" t="e">
        <f>VLOOKUP(BdC!A155,main!A$1:Z$1048378,2,0)</f>
        <v>#N/A</v>
      </c>
      <c r="C155" s="3" t="e">
        <f>VLOOKUP(A155,main!A$1:Z$1048378,4,0)</f>
        <v>#N/A</v>
      </c>
      <c r="D155" t="s">
        <v>625</v>
      </c>
      <c r="E155" t="e">
        <f>VLOOKUP(A155,'PRIX LOT1'!A:I,5,0)</f>
        <v>#N/A</v>
      </c>
      <c r="F155" t="e">
        <f>VLOOKUP(A155,main!A$1:E$1048378,5,0)</f>
        <v>#N/A</v>
      </c>
      <c r="K155" t="e">
        <f>VLOOKUP(A155,main!A$1:Z$1048378,12,0)</f>
        <v>#N/A</v>
      </c>
      <c r="L155" s="8"/>
      <c r="M155" s="9">
        <v>110.38</v>
      </c>
      <c r="N155" s="9">
        <v>31.25</v>
      </c>
      <c r="O155" s="9">
        <v>562.5</v>
      </c>
      <c r="P155" t="s">
        <v>197</v>
      </c>
      <c r="Q155" s="10">
        <v>41395</v>
      </c>
      <c r="R155" t="s">
        <v>626</v>
      </c>
      <c r="S155" t="s">
        <v>58</v>
      </c>
      <c r="T155" s="11">
        <v>4</v>
      </c>
      <c r="U155" s="11"/>
      <c r="V155" s="11"/>
      <c r="W155" t="str">
        <f>P155</f>
        <v>FT_SDSLBis_4M_4p_C1</v>
      </c>
      <c r="X155" s="12">
        <f>M155</f>
        <v>110.38</v>
      </c>
      <c r="Y155" s="12">
        <f t="shared" si="26"/>
        <v>31.25</v>
      </c>
      <c r="Z155" s="12">
        <f>O155</f>
        <v>562.5</v>
      </c>
      <c r="AA155" s="13">
        <f t="shared" si="27"/>
        <v>1208</v>
      </c>
      <c r="AB155" s="2" t="s">
        <v>44</v>
      </c>
      <c r="AC155" s="2" t="s">
        <v>67</v>
      </c>
      <c r="AD155">
        <v>1208</v>
      </c>
    </row>
    <row r="156" spans="1:40">
      <c r="A156" s="2" t="s">
        <v>627</v>
      </c>
      <c r="B156" t="e">
        <f>VLOOKUP(BdC!A156,main!A$1:Z$1048378,2,0)</f>
        <v>#N/A</v>
      </c>
      <c r="C156" s="3" t="e">
        <f>VLOOKUP(A156,main!A$1:Z$1048378,4,0)</f>
        <v>#N/A</v>
      </c>
      <c r="D156" t="s">
        <v>88</v>
      </c>
      <c r="E156" t="e">
        <f>VLOOKUP(A156,'PRIX LOT1'!A:I,5,0)</f>
        <v>#N/A</v>
      </c>
      <c r="F156" t="e">
        <f>VLOOKUP(A156,main!A$1:E$1048378,5,0)</f>
        <v>#N/A</v>
      </c>
      <c r="G156" t="s">
        <v>628</v>
      </c>
      <c r="H156" t="s">
        <v>53</v>
      </c>
      <c r="I156" t="s">
        <v>64</v>
      </c>
      <c r="J156" t="s">
        <v>629</v>
      </c>
      <c r="K156" t="e">
        <f>VLOOKUP(A156,main!A$1:Z$1048378,12,0)</f>
        <v>#N/A</v>
      </c>
      <c r="L156" s="8">
        <v>293.38</v>
      </c>
      <c r="M156" s="9">
        <v>140.13</v>
      </c>
      <c r="N156" s="9">
        <v>31.25</v>
      </c>
      <c r="O156" s="9">
        <v>815</v>
      </c>
      <c r="P156" t="s">
        <v>157</v>
      </c>
      <c r="Q156" s="10">
        <v>41395</v>
      </c>
      <c r="R156" t="s">
        <v>163</v>
      </c>
      <c r="S156" t="s">
        <v>58</v>
      </c>
      <c r="T156" s="11">
        <v>8</v>
      </c>
      <c r="U156" s="11"/>
      <c r="V156" s="11"/>
      <c r="W156" t="str">
        <f>P156</f>
        <v>FT_SDSLBis_8M_4p_C1</v>
      </c>
      <c r="X156" s="12">
        <f>M156</f>
        <v>140.13</v>
      </c>
      <c r="Y156" s="12">
        <f t="shared" si="26"/>
        <v>31.25</v>
      </c>
      <c r="Z156" s="12">
        <f>O156</f>
        <v>815</v>
      </c>
      <c r="AA156" s="13">
        <f t="shared" si="27"/>
        <v>1208</v>
      </c>
      <c r="AB156" s="2" t="s">
        <v>44</v>
      </c>
      <c r="AC156" s="2" t="s">
        <v>67</v>
      </c>
      <c r="AD156">
        <v>1208</v>
      </c>
    </row>
    <row r="157" spans="1:40">
      <c r="A157" s="2" t="s">
        <v>630</v>
      </c>
      <c r="B157" t="e">
        <f>VLOOKUP(BdC!A157,main!A$1:Z$1048378,2,0)</f>
        <v>#N/A</v>
      </c>
      <c r="C157" s="3" t="e">
        <f>VLOOKUP(A157,main!A$1:Z$1048378,4,0)</f>
        <v>#N/A</v>
      </c>
      <c r="D157" t="s">
        <v>631</v>
      </c>
      <c r="E157" t="e">
        <f>VLOOKUP(A157,'PRIX LOT1'!A:I,5,0)</f>
        <v>#N/A</v>
      </c>
      <c r="F157" t="e">
        <f>VLOOKUP(A157,main!A$1:E$1048378,5,0)</f>
        <v>#N/A</v>
      </c>
      <c r="G157" t="s">
        <v>632</v>
      </c>
      <c r="H157" t="s">
        <v>53</v>
      </c>
      <c r="I157" t="s">
        <v>524</v>
      </c>
      <c r="J157" t="s">
        <v>633</v>
      </c>
      <c r="K157" t="e">
        <f>VLOOKUP(A157,main!A$1:Z$1048378,12,0)</f>
        <v>#N/A</v>
      </c>
      <c r="L157" s="8">
        <v>148.15</v>
      </c>
      <c r="M157" s="9">
        <f>AL157</f>
        <v>95.5</v>
      </c>
      <c r="N157" s="9">
        <v>31.25</v>
      </c>
      <c r="O157" s="9">
        <v>475</v>
      </c>
      <c r="P157" t="str">
        <f>AK157</f>
        <v>FT_SDSLBis_2M_4p_C1</v>
      </c>
      <c r="Q157" s="10">
        <v>41395</v>
      </c>
      <c r="S157" t="s">
        <v>42</v>
      </c>
      <c r="T157" s="11">
        <v>2</v>
      </c>
      <c r="U157" s="11"/>
      <c r="V157" s="11"/>
      <c r="W157" s="2" t="s">
        <v>547</v>
      </c>
      <c r="X157" s="12">
        <v>116</v>
      </c>
      <c r="Y157" s="12">
        <f t="shared" si="26"/>
        <v>31.25</v>
      </c>
      <c r="Z157" s="12">
        <v>562.5</v>
      </c>
      <c r="AA157" s="13">
        <f t="shared" si="27"/>
        <v>1208</v>
      </c>
      <c r="AB157" s="2" t="s">
        <v>44</v>
      </c>
      <c r="AC157" s="2" t="s">
        <v>67</v>
      </c>
      <c r="AD157">
        <v>1208</v>
      </c>
      <c r="AG157" t="e">
        <f>VLOOKUP(A157,,5,0)</f>
        <v>#N/A</v>
      </c>
      <c r="AH157" s="14" t="s">
        <v>44</v>
      </c>
      <c r="AI157" s="15">
        <v>4</v>
      </c>
      <c r="AJ157" s="14" t="s">
        <v>44</v>
      </c>
      <c r="AK157" t="s">
        <v>45</v>
      </c>
      <c r="AL157" s="8">
        <v>95.5</v>
      </c>
      <c r="AM157" s="8">
        <v>562.5</v>
      </c>
      <c r="AN157">
        <v>1208</v>
      </c>
    </row>
    <row r="158" spans="1:40">
      <c r="A158" s="2" t="s">
        <v>634</v>
      </c>
      <c r="B158" t="e">
        <f>VLOOKUP(BdC!A158,main!A$1:Z$1048378,2,0)</f>
        <v>#N/A</v>
      </c>
      <c r="C158" s="3" t="e">
        <f>VLOOKUP(A158,main!A$1:Z$1048378,4,0)</f>
        <v>#N/A</v>
      </c>
      <c r="D158" t="s">
        <v>94</v>
      </c>
      <c r="E158" t="e">
        <f>VLOOKUP(A158,'PRIX LOT1'!A:I,5,0)</f>
        <v>#N/A</v>
      </c>
      <c r="F158" t="e">
        <f>VLOOKUP(A158,main!A$1:E$1048378,5,0)</f>
        <v>#N/A</v>
      </c>
      <c r="G158" t="s">
        <v>635</v>
      </c>
      <c r="H158" t="s">
        <v>53</v>
      </c>
      <c r="I158" t="s">
        <v>155</v>
      </c>
      <c r="J158" t="s">
        <v>636</v>
      </c>
      <c r="K158" t="e">
        <f>VLOOKUP(A158,main!A$1:Z$1048378,12,0)</f>
        <v>#N/A</v>
      </c>
      <c r="L158" s="8">
        <v>248</v>
      </c>
      <c r="M158" s="9">
        <v>187.75</v>
      </c>
      <c r="N158" s="9">
        <v>31.25</v>
      </c>
      <c r="O158" s="9">
        <v>815</v>
      </c>
      <c r="P158" t="s">
        <v>162</v>
      </c>
      <c r="Q158" s="10">
        <v>41395</v>
      </c>
      <c r="R158" t="s">
        <v>163</v>
      </c>
      <c r="S158" t="s">
        <v>58</v>
      </c>
      <c r="T158" s="11">
        <v>12</v>
      </c>
      <c r="U158" s="11"/>
      <c r="V158" s="11"/>
      <c r="W158" t="str">
        <f>P158</f>
        <v>FT_SDSLBis_12M_4p_C1</v>
      </c>
      <c r="X158" s="12">
        <f>M158</f>
        <v>187.75</v>
      </c>
      <c r="Y158" s="12">
        <f t="shared" si="26"/>
        <v>31.25</v>
      </c>
      <c r="Z158" s="12">
        <f>O158</f>
        <v>815</v>
      </c>
      <c r="AA158" s="13">
        <f t="shared" si="27"/>
        <v>1208</v>
      </c>
      <c r="AB158" s="2" t="s">
        <v>44</v>
      </c>
      <c r="AC158" s="2" t="s">
        <v>67</v>
      </c>
      <c r="AD158">
        <v>1208</v>
      </c>
      <c r="AK158" t="s">
        <v>45</v>
      </c>
      <c r="AL158" s="8">
        <v>95.5</v>
      </c>
      <c r="AM158" s="8">
        <v>562.5</v>
      </c>
    </row>
    <row r="159" spans="1:40">
      <c r="A159" s="2" t="s">
        <v>630</v>
      </c>
      <c r="B159" t="e">
        <f>VLOOKUP(BdC!A159,main!A$1:Z$1048378,2,0)</f>
        <v>#N/A</v>
      </c>
      <c r="C159" s="3" t="e">
        <f>VLOOKUP(A159,main!A$1:Z$1048378,4,0)</f>
        <v>#N/A</v>
      </c>
      <c r="D159" t="s">
        <v>631</v>
      </c>
      <c r="E159" t="e">
        <f>VLOOKUP(A159,'PRIX LOT1'!A:I,5,0)</f>
        <v>#N/A</v>
      </c>
      <c r="F159" t="e">
        <f>VLOOKUP(A159,main!A$1:E$1048378,5,0)</f>
        <v>#N/A</v>
      </c>
      <c r="G159" t="s">
        <v>637</v>
      </c>
      <c r="H159" t="s">
        <v>53</v>
      </c>
      <c r="I159" t="s">
        <v>524</v>
      </c>
      <c r="J159" t="s">
        <v>638</v>
      </c>
      <c r="K159" t="e">
        <f>VLOOKUP(A159,main!A$1:Z$1048378,12,0)</f>
        <v>#N/A</v>
      </c>
      <c r="L159" s="8">
        <v>148.15</v>
      </c>
      <c r="M159" s="9">
        <f>AL159</f>
        <v>95.5</v>
      </c>
      <c r="N159" s="9">
        <v>31.25</v>
      </c>
      <c r="O159" s="9">
        <v>475</v>
      </c>
      <c r="P159" t="str">
        <f>AK159</f>
        <v>FT_SDSLBis_2M_4p_C1</v>
      </c>
      <c r="Q159" s="10">
        <v>41395</v>
      </c>
      <c r="S159" t="s">
        <v>42</v>
      </c>
      <c r="T159" s="11">
        <v>2</v>
      </c>
      <c r="U159" s="11"/>
      <c r="V159" s="11"/>
      <c r="W159" s="2" t="s">
        <v>547</v>
      </c>
      <c r="X159" s="12">
        <v>116</v>
      </c>
      <c r="Y159" s="12">
        <f t="shared" si="26"/>
        <v>31.25</v>
      </c>
      <c r="Z159" s="12">
        <v>562.5</v>
      </c>
      <c r="AA159" s="13">
        <f t="shared" si="27"/>
        <v>1208</v>
      </c>
      <c r="AB159" s="2" t="s">
        <v>44</v>
      </c>
      <c r="AC159" s="2" t="s">
        <v>67</v>
      </c>
      <c r="AD159">
        <v>1208</v>
      </c>
      <c r="AG159" t="e">
        <f>VLOOKUP(A159,,5,0)</f>
        <v>#N/A</v>
      </c>
      <c r="AH159" s="14" t="s">
        <v>44</v>
      </c>
      <c r="AI159" s="15">
        <v>4</v>
      </c>
      <c r="AJ159" s="14" t="s">
        <v>44</v>
      </c>
      <c r="AK159" t="s">
        <v>45</v>
      </c>
      <c r="AL159" s="8">
        <v>95.5</v>
      </c>
      <c r="AM159" s="8">
        <v>562.5</v>
      </c>
      <c r="AN159">
        <v>1208</v>
      </c>
    </row>
    <row r="160" spans="1:40">
      <c r="A160" s="2" t="s">
        <v>624</v>
      </c>
      <c r="B160" t="e">
        <f>VLOOKUP(BdC!A160,main!A$1:Z$1048378,2,0)</f>
        <v>#N/A</v>
      </c>
      <c r="C160" s="3" t="e">
        <f>VLOOKUP(A160,main!A$1:Z$1048378,4,0)</f>
        <v>#N/A</v>
      </c>
      <c r="D160" t="s">
        <v>625</v>
      </c>
      <c r="E160" t="e">
        <f>VLOOKUP(A160,'PRIX LOT1'!A:I,5,0)</f>
        <v>#N/A</v>
      </c>
      <c r="F160" t="e">
        <f>VLOOKUP(A160,main!A$1:E$1048378,5,0)</f>
        <v>#N/A</v>
      </c>
      <c r="G160" t="s">
        <v>639</v>
      </c>
      <c r="H160" t="s">
        <v>53</v>
      </c>
      <c r="I160" t="s">
        <v>64</v>
      </c>
      <c r="J160" t="s">
        <v>640</v>
      </c>
      <c r="K160" t="e">
        <f>VLOOKUP(A160,main!A$1:Z$1048378,12,0)</f>
        <v>#N/A</v>
      </c>
      <c r="L160" s="8">
        <v>293.38</v>
      </c>
      <c r="M160" s="9">
        <f>AL160</f>
        <v>95.5</v>
      </c>
      <c r="N160" s="9">
        <v>31.25</v>
      </c>
      <c r="O160" s="9">
        <v>562.5</v>
      </c>
      <c r="P160" t="s">
        <v>197</v>
      </c>
      <c r="Q160" s="10">
        <v>41395</v>
      </c>
      <c r="S160" t="s">
        <v>58</v>
      </c>
      <c r="T160" s="11">
        <v>4</v>
      </c>
      <c r="U160" s="11"/>
      <c r="V160" s="11"/>
      <c r="W160" t="str">
        <f t="shared" ref="W160:W165" si="30">P160</f>
        <v>FT_SDSLBis_4M_4p_C1</v>
      </c>
      <c r="X160" s="12">
        <f t="shared" ref="X160:X165" si="31">M160</f>
        <v>95.5</v>
      </c>
      <c r="Y160" s="12">
        <f t="shared" si="26"/>
        <v>31.25</v>
      </c>
      <c r="Z160" s="12">
        <f t="shared" ref="Z160:Z165" si="32">O160</f>
        <v>562.5</v>
      </c>
      <c r="AA160" s="13">
        <f t="shared" si="27"/>
        <v>1208</v>
      </c>
      <c r="AB160" s="2" t="s">
        <v>44</v>
      </c>
      <c r="AC160" s="2" t="s">
        <v>67</v>
      </c>
      <c r="AD160">
        <v>1208</v>
      </c>
      <c r="AK160" t="s">
        <v>45</v>
      </c>
      <c r="AL160" s="8">
        <v>95.5</v>
      </c>
      <c r="AM160" s="8">
        <v>562.5</v>
      </c>
    </row>
    <row r="161" spans="1:40">
      <c r="A161" s="2" t="s">
        <v>641</v>
      </c>
      <c r="B161" t="e">
        <f>VLOOKUP(BdC!A161,main!A$1:Z$1048378,2,0)</f>
        <v>#N/A</v>
      </c>
      <c r="C161" s="3" t="e">
        <f>VLOOKUP(A161,main!A$1:Z$1048378,4,0)</f>
        <v>#N/A</v>
      </c>
      <c r="D161" t="s">
        <v>88</v>
      </c>
      <c r="E161" t="e">
        <f>VLOOKUP(A161,'PRIX LOT1'!A:I,5,0)</f>
        <v>#N/A</v>
      </c>
      <c r="F161" t="e">
        <f>VLOOKUP(A161,main!A$1:E$1048378,5,0)</f>
        <v>#N/A</v>
      </c>
      <c r="G161" t="s">
        <v>642</v>
      </c>
      <c r="H161" t="s">
        <v>53</v>
      </c>
      <c r="I161" t="s">
        <v>155</v>
      </c>
      <c r="J161" t="s">
        <v>643</v>
      </c>
      <c r="K161" t="e">
        <f>VLOOKUP(A161,main!A$1:Z$1048378,12,0)</f>
        <v>#N/A</v>
      </c>
      <c r="L161" s="8">
        <v>248</v>
      </c>
      <c r="M161" s="9">
        <v>140.13</v>
      </c>
      <c r="N161" s="9">
        <v>31.25</v>
      </c>
      <c r="O161" s="9">
        <v>815</v>
      </c>
      <c r="P161" t="s">
        <v>157</v>
      </c>
      <c r="Q161" s="10">
        <v>41334</v>
      </c>
      <c r="S161" t="s">
        <v>58</v>
      </c>
      <c r="T161" s="11">
        <v>8</v>
      </c>
      <c r="U161" s="11"/>
      <c r="V161" s="11"/>
      <c r="W161" t="str">
        <f t="shared" si="30"/>
        <v>FT_SDSLBis_8M_4p_C1</v>
      </c>
      <c r="X161" s="12">
        <f t="shared" si="31"/>
        <v>140.13</v>
      </c>
      <c r="Y161" s="12">
        <f t="shared" si="26"/>
        <v>31.25</v>
      </c>
      <c r="Z161" s="12">
        <f t="shared" si="32"/>
        <v>815</v>
      </c>
      <c r="AA161" s="13">
        <f t="shared" si="27"/>
        <v>0</v>
      </c>
      <c r="AB161" s="2" t="s">
        <v>43</v>
      </c>
      <c r="AD161">
        <f>AN161</f>
        <v>0</v>
      </c>
    </row>
    <row r="162" spans="1:40">
      <c r="A162" s="2" t="s">
        <v>644</v>
      </c>
      <c r="B162" t="e">
        <f>VLOOKUP(BdC!A162,main!A$1:Z$1048378,2,0)</f>
        <v>#N/A</v>
      </c>
      <c r="C162" s="3" t="e">
        <f>VLOOKUP(A162,main!A$1:Z$1048378,4,0)</f>
        <v>#N/A</v>
      </c>
      <c r="D162" t="s">
        <v>645</v>
      </c>
      <c r="E162" t="e">
        <f>VLOOKUP(A162,'PRIX LOT1'!A:I,5,0)</f>
        <v>#N/A</v>
      </c>
      <c r="F162" t="e">
        <f>VLOOKUP(A162,main!A$1:E$1048378,5,0)</f>
        <v>#N/A</v>
      </c>
      <c r="G162" t="s">
        <v>646</v>
      </c>
      <c r="H162" t="s">
        <v>53</v>
      </c>
      <c r="I162" t="s">
        <v>155</v>
      </c>
      <c r="J162" t="s">
        <v>647</v>
      </c>
      <c r="K162" t="e">
        <f>VLOOKUP(A162,main!A$1:Z$1048378,12,0)</f>
        <v>#N/A</v>
      </c>
      <c r="L162" s="8">
        <v>248</v>
      </c>
      <c r="M162" s="9">
        <v>151.25</v>
      </c>
      <c r="N162" s="9">
        <v>31.25</v>
      </c>
      <c r="O162" s="9">
        <v>815</v>
      </c>
      <c r="P162" t="s">
        <v>384</v>
      </c>
      <c r="Q162" s="10">
        <v>41395</v>
      </c>
      <c r="S162" t="s">
        <v>58</v>
      </c>
      <c r="T162" s="11">
        <v>8</v>
      </c>
      <c r="U162" s="11"/>
      <c r="V162" s="11"/>
      <c r="W162" t="str">
        <f t="shared" si="30"/>
        <v>FT_SDSLBis_8M_4p_C2</v>
      </c>
      <c r="X162" s="12">
        <f t="shared" si="31"/>
        <v>151.25</v>
      </c>
      <c r="Y162" s="12">
        <f t="shared" si="26"/>
        <v>31.25</v>
      </c>
      <c r="Z162" s="12">
        <f t="shared" si="32"/>
        <v>815</v>
      </c>
      <c r="AA162" s="13">
        <f t="shared" si="27"/>
        <v>1208</v>
      </c>
      <c r="AB162" s="2" t="s">
        <v>44</v>
      </c>
      <c r="AC162" t="s">
        <v>67</v>
      </c>
      <c r="AD162">
        <v>1208</v>
      </c>
    </row>
    <row r="163" spans="1:40">
      <c r="A163" s="2" t="s">
        <v>648</v>
      </c>
      <c r="B163" t="e">
        <f>VLOOKUP(BdC!A163,main!A$1:Z$1048378,2,0)</f>
        <v>#N/A</v>
      </c>
      <c r="C163" s="3" t="e">
        <f>VLOOKUP(A163,main!A$1:Z$1048378,4,0)</f>
        <v>#N/A</v>
      </c>
      <c r="D163" t="s">
        <v>649</v>
      </c>
      <c r="E163" t="e">
        <f>VLOOKUP(A163,'PRIX LOT1'!A:I,5,0)</f>
        <v>#N/A</v>
      </c>
      <c r="F163" t="e">
        <f>VLOOKUP(A163,main!A$1:E$1048378,5,0)</f>
        <v>#N/A</v>
      </c>
      <c r="G163" t="s">
        <v>650</v>
      </c>
      <c r="H163" t="s">
        <v>63</v>
      </c>
      <c r="I163" t="s">
        <v>64</v>
      </c>
      <c r="J163" t="s">
        <v>651</v>
      </c>
      <c r="K163" t="e">
        <f>VLOOKUP(A163,main!A$1:Z$1048378,12,0)</f>
        <v>#N/A</v>
      </c>
      <c r="L163" s="8">
        <v>293.38</v>
      </c>
      <c r="M163" s="9">
        <v>116.63</v>
      </c>
      <c r="N163" s="9">
        <v>31.25</v>
      </c>
      <c r="O163" s="9">
        <v>562.5</v>
      </c>
      <c r="P163" t="s">
        <v>484</v>
      </c>
      <c r="Q163" s="10">
        <v>41334</v>
      </c>
      <c r="S163" t="s">
        <v>58</v>
      </c>
      <c r="T163" s="11">
        <v>4</v>
      </c>
      <c r="U163" s="11"/>
      <c r="V163" s="11"/>
      <c r="W163" t="str">
        <f t="shared" si="30"/>
        <v>FT_SDSLBis_4M_4p_C2</v>
      </c>
      <c r="X163" s="12">
        <f t="shared" si="31"/>
        <v>116.63</v>
      </c>
      <c r="Y163" s="12">
        <f t="shared" si="26"/>
        <v>31.25</v>
      </c>
      <c r="Z163" s="12">
        <f t="shared" si="32"/>
        <v>562.5</v>
      </c>
      <c r="AA163" s="13">
        <f t="shared" si="27"/>
        <v>0</v>
      </c>
      <c r="AB163" s="2" t="s">
        <v>43</v>
      </c>
      <c r="AD163">
        <f>AN163</f>
        <v>0</v>
      </c>
    </row>
    <row r="164" spans="1:40">
      <c r="A164" s="2" t="s">
        <v>652</v>
      </c>
      <c r="B164" t="e">
        <f>VLOOKUP(BdC!A164,main!A$1:Z$1048378,2,0)</f>
        <v>#N/A</v>
      </c>
      <c r="C164" s="3" t="e">
        <f>VLOOKUP(A164,main!A$1:Z$1048378,4,0)</f>
        <v>#N/A</v>
      </c>
      <c r="D164" t="s">
        <v>653</v>
      </c>
      <c r="E164" t="e">
        <f>VLOOKUP(A164,'PRIX LOT1'!A:I,5,0)</f>
        <v>#N/A</v>
      </c>
      <c r="F164" t="e">
        <f>VLOOKUP(A164,main!A$1:E$1048378,5,0)</f>
        <v>#N/A</v>
      </c>
      <c r="G164" t="s">
        <v>654</v>
      </c>
      <c r="H164" t="s">
        <v>72</v>
      </c>
      <c r="I164" t="s">
        <v>64</v>
      </c>
      <c r="J164" t="s">
        <v>655</v>
      </c>
      <c r="K164" s="8" t="e">
        <f>VLOOKUP(A164,main!A$1:Z$1048378,12,0)</f>
        <v>#N/A</v>
      </c>
      <c r="L164" s="8">
        <v>293.38</v>
      </c>
      <c r="M164" s="9">
        <v>196.75</v>
      </c>
      <c r="N164" s="9">
        <v>27.63</v>
      </c>
      <c r="O164" s="9">
        <v>814.6</v>
      </c>
      <c r="P164" t="s">
        <v>383</v>
      </c>
      <c r="Q164" s="10">
        <v>41395</v>
      </c>
      <c r="R164" t="s">
        <v>656</v>
      </c>
      <c r="S164" t="s">
        <v>42</v>
      </c>
      <c r="T164" s="11">
        <v>8</v>
      </c>
      <c r="U164" s="11"/>
      <c r="V164" s="11"/>
      <c r="W164" t="str">
        <f t="shared" si="30"/>
        <v>FT_SDSL_8M_4p_C2</v>
      </c>
      <c r="X164" s="12">
        <f t="shared" si="31"/>
        <v>196.75</v>
      </c>
      <c r="Y164" s="12">
        <f t="shared" si="26"/>
        <v>27.63</v>
      </c>
      <c r="Z164" s="12">
        <f t="shared" si="32"/>
        <v>814.6</v>
      </c>
      <c r="AA164" s="13">
        <f t="shared" si="27"/>
        <v>1208</v>
      </c>
      <c r="AB164" s="2" t="s">
        <v>44</v>
      </c>
      <c r="AC164" s="2" t="s">
        <v>67</v>
      </c>
      <c r="AD164">
        <v>1208</v>
      </c>
      <c r="AG164" t="e">
        <f>VLOOKUP(A164,,5,0)</f>
        <v>#N/A</v>
      </c>
      <c r="AH164" s="14" t="s">
        <v>43</v>
      </c>
      <c r="AI164" s="15"/>
      <c r="AJ164" s="15"/>
    </row>
    <row r="165" spans="1:40">
      <c r="A165" s="2" t="s">
        <v>657</v>
      </c>
      <c r="B165" t="e">
        <f>VLOOKUP(BdC!A165,main!A$1:Z$1048378,2,0)</f>
        <v>#N/A</v>
      </c>
      <c r="C165" s="3" t="e">
        <f>VLOOKUP(A165,main!A$1:Z$1048378,4,0)</f>
        <v>#N/A</v>
      </c>
      <c r="D165" t="s">
        <v>133</v>
      </c>
      <c r="E165" t="e">
        <f>VLOOKUP(A165,'PRIX LOT1'!A:I,5,0)</f>
        <v>#N/A</v>
      </c>
      <c r="F165" t="e">
        <f>VLOOKUP(A165,main!A$1:E$1048378,5,0)</f>
        <v>#N/A</v>
      </c>
      <c r="G165" t="s">
        <v>658</v>
      </c>
      <c r="H165" t="s">
        <v>53</v>
      </c>
      <c r="I165" t="s">
        <v>155</v>
      </c>
      <c r="J165" t="s">
        <v>659</v>
      </c>
      <c r="K165" t="e">
        <f>VLOOKUP(A165,main!A$1:Z$1048378,12,0)</f>
        <v>#N/A</v>
      </c>
      <c r="L165" s="8">
        <v>248</v>
      </c>
      <c r="M165" s="9">
        <v>213.5</v>
      </c>
      <c r="N165" s="9">
        <v>31.25</v>
      </c>
      <c r="O165" s="9">
        <v>1067.4000000000001</v>
      </c>
      <c r="P165" t="s">
        <v>521</v>
      </c>
      <c r="Q165" s="10">
        <v>41395</v>
      </c>
      <c r="R165" t="s">
        <v>163</v>
      </c>
      <c r="S165" t="s">
        <v>58</v>
      </c>
      <c r="T165" s="11">
        <v>16</v>
      </c>
      <c r="U165" s="11"/>
      <c r="V165" s="11"/>
      <c r="W165" t="str">
        <f t="shared" si="30"/>
        <v>FT_SDSLBis_16M_4p_C1</v>
      </c>
      <c r="X165" s="12">
        <f t="shared" si="31"/>
        <v>213.5</v>
      </c>
      <c r="Y165" s="12">
        <f t="shared" si="26"/>
        <v>31.25</v>
      </c>
      <c r="Z165" s="12">
        <f t="shared" si="32"/>
        <v>1067.4000000000001</v>
      </c>
      <c r="AA165" s="13">
        <f t="shared" si="27"/>
        <v>1208</v>
      </c>
      <c r="AB165" s="2" t="s">
        <v>44</v>
      </c>
      <c r="AC165" t="s">
        <v>67</v>
      </c>
      <c r="AD165">
        <v>1208</v>
      </c>
    </row>
    <row r="166" spans="1:40">
      <c r="A166" s="2" t="s">
        <v>660</v>
      </c>
      <c r="B166" t="e">
        <f>VLOOKUP(BdC!A166,main!A$1:Z$1048378,2,0)</f>
        <v>#N/A</v>
      </c>
      <c r="C166" s="3" t="e">
        <f>VLOOKUP(A166,main!A$1:Z$1048378,4,0)</f>
        <v>#N/A</v>
      </c>
      <c r="D166" t="s">
        <v>319</v>
      </c>
      <c r="E166" t="e">
        <f>VLOOKUP(A166,'PRIX LOT1'!A:I,5,0)</f>
        <v>#N/A</v>
      </c>
      <c r="F166" t="e">
        <f>VLOOKUP(A166,main!A$1:E$1048378,5,0)</f>
        <v>#N/A</v>
      </c>
      <c r="G166" t="s">
        <v>661</v>
      </c>
      <c r="H166" t="s">
        <v>53</v>
      </c>
      <c r="I166" t="s">
        <v>155</v>
      </c>
      <c r="J166" t="s">
        <v>662</v>
      </c>
      <c r="K166" t="e">
        <f>VLOOKUP(A166,main!A$1:Z$1048378,12,0)</f>
        <v>#N/A</v>
      </c>
      <c r="L166" s="8">
        <v>248</v>
      </c>
      <c r="M166" s="9">
        <v>110.38</v>
      </c>
      <c r="N166" s="9">
        <v>31.25</v>
      </c>
      <c r="O166" s="9">
        <v>562.5</v>
      </c>
      <c r="P166" t="s">
        <v>197</v>
      </c>
      <c r="Q166" s="10">
        <v>41334</v>
      </c>
      <c r="R166" t="s">
        <v>163</v>
      </c>
      <c r="S166" t="s">
        <v>58</v>
      </c>
      <c r="T166" s="11">
        <v>12</v>
      </c>
      <c r="U166" s="11"/>
      <c r="V166" s="27" t="s">
        <v>489</v>
      </c>
      <c r="W166" s="2" t="s">
        <v>663</v>
      </c>
      <c r="X166" s="12">
        <v>371</v>
      </c>
      <c r="Y166" s="12">
        <f t="shared" si="26"/>
        <v>31.25</v>
      </c>
      <c r="Z166" s="12">
        <v>3005</v>
      </c>
      <c r="AA166" s="13">
        <f t="shared" si="27"/>
        <v>0</v>
      </c>
      <c r="AB166" s="2" t="s">
        <v>43</v>
      </c>
      <c r="AD166">
        <f>AN166</f>
        <v>0</v>
      </c>
    </row>
    <row r="167" spans="1:40">
      <c r="A167" s="2" t="s">
        <v>664</v>
      </c>
      <c r="B167" t="e">
        <f>VLOOKUP(BdC!A167,main!A$1:Z$1048378,2,0)</f>
        <v>#N/A</v>
      </c>
      <c r="C167" s="3" t="e">
        <f>VLOOKUP(A167,main!A$1:Z$1048378,4,0)</f>
        <v>#N/A</v>
      </c>
      <c r="D167" t="s">
        <v>319</v>
      </c>
      <c r="E167" t="e">
        <f>VLOOKUP(A167,'PRIX LOT1'!A:I,5,0)</f>
        <v>#N/A</v>
      </c>
      <c r="F167" t="e">
        <f>VLOOKUP(A167,main!A$1:E$1048378,5,0)</f>
        <v>#N/A</v>
      </c>
      <c r="G167" t="s">
        <v>665</v>
      </c>
      <c r="H167" t="s">
        <v>53</v>
      </c>
      <c r="I167" t="s">
        <v>155</v>
      </c>
      <c r="J167" t="s">
        <v>666</v>
      </c>
      <c r="K167" t="e">
        <f>VLOOKUP(A167,main!A$1:Z$1048378,12,0)</f>
        <v>#N/A</v>
      </c>
      <c r="L167" s="8">
        <v>248</v>
      </c>
      <c r="M167" s="9">
        <v>187.75</v>
      </c>
      <c r="N167" s="9">
        <v>31.25</v>
      </c>
      <c r="O167" s="9">
        <v>815</v>
      </c>
      <c r="P167" t="s">
        <v>162</v>
      </c>
      <c r="Q167" s="10">
        <v>41395</v>
      </c>
      <c r="R167" t="s">
        <v>163</v>
      </c>
      <c r="S167" t="s">
        <v>58</v>
      </c>
      <c r="T167" s="11">
        <v>12</v>
      </c>
      <c r="U167" s="11"/>
      <c r="V167" s="11"/>
      <c r="W167" t="str">
        <f>P167</f>
        <v>FT_SDSLBis_12M_4p_C1</v>
      </c>
      <c r="X167" s="12">
        <f>M167</f>
        <v>187.75</v>
      </c>
      <c r="Y167" s="12">
        <f t="shared" si="26"/>
        <v>31.25</v>
      </c>
      <c r="Z167" s="12">
        <f>O167</f>
        <v>815</v>
      </c>
      <c r="AA167" s="13">
        <f t="shared" si="27"/>
        <v>1208</v>
      </c>
      <c r="AB167" s="2" t="s">
        <v>44</v>
      </c>
      <c r="AC167" s="2" t="s">
        <v>67</v>
      </c>
      <c r="AD167">
        <v>1208</v>
      </c>
    </row>
    <row r="168" spans="1:40">
      <c r="A168" s="2" t="s">
        <v>485</v>
      </c>
      <c r="B168" t="e">
        <f>VLOOKUP(BdC!A168,main!A$1:Z$1048378,2,0)</f>
        <v>#N/A</v>
      </c>
      <c r="C168" s="3" t="e">
        <f>VLOOKUP(A168,main!A$1:Z$1048378,4,0)</f>
        <v>#N/A</v>
      </c>
      <c r="D168" s="2" t="s">
        <v>486</v>
      </c>
      <c r="E168" t="e">
        <f>VLOOKUP(A168,'PRIX LOT1'!A:I,5,0)</f>
        <v>#N/A</v>
      </c>
      <c r="F168" t="e">
        <f>VLOOKUP(A168,main!A$1:E$1048378,5,0)</f>
        <v>#N/A</v>
      </c>
      <c r="G168" s="2" t="s">
        <v>667</v>
      </c>
      <c r="H168" s="2" t="s">
        <v>53</v>
      </c>
      <c r="I168" s="2" t="s">
        <v>64</v>
      </c>
      <c r="J168" s="2" t="s">
        <v>668</v>
      </c>
      <c r="K168" t="e">
        <f>VLOOKUP(A168,main!A$1:Z$1048378,12,0)</f>
        <v>#N/A</v>
      </c>
      <c r="L168" s="41">
        <v>293.38</v>
      </c>
      <c r="M168" s="44">
        <v>116</v>
      </c>
      <c r="N168" s="44">
        <v>27.63</v>
      </c>
      <c r="O168" s="44">
        <v>562.5</v>
      </c>
      <c r="P168" s="2" t="s">
        <v>66</v>
      </c>
      <c r="Q168" s="45">
        <v>41334</v>
      </c>
      <c r="R168" s="2"/>
      <c r="S168" t="s">
        <v>42</v>
      </c>
      <c r="T168" s="11">
        <v>4</v>
      </c>
      <c r="U168" s="11"/>
      <c r="V168" s="11"/>
      <c r="W168" t="s">
        <v>66</v>
      </c>
      <c r="X168" s="12">
        <v>116</v>
      </c>
      <c r="Y168" s="12">
        <f t="shared" si="26"/>
        <v>27.63</v>
      </c>
      <c r="Z168" s="12">
        <v>562.5</v>
      </c>
      <c r="AA168" s="13">
        <f t="shared" si="27"/>
        <v>0</v>
      </c>
      <c r="AB168" s="2" t="s">
        <v>43</v>
      </c>
      <c r="AD168">
        <f>AN168</f>
        <v>0</v>
      </c>
      <c r="AG168" t="e">
        <f>VLOOKUP(A168,,5,0)</f>
        <v>#N/A</v>
      </c>
      <c r="AH168" s="14" t="s">
        <v>44</v>
      </c>
      <c r="AI168" s="15">
        <v>4</v>
      </c>
      <c r="AJ168" s="14" t="s">
        <v>43</v>
      </c>
      <c r="AK168" t="s">
        <v>197</v>
      </c>
      <c r="AL168" s="8">
        <v>110.38</v>
      </c>
      <c r="AM168" s="8">
        <v>562.5</v>
      </c>
    </row>
    <row r="169" spans="1:40">
      <c r="A169" s="2" t="s">
        <v>669</v>
      </c>
      <c r="B169" t="e">
        <f>VLOOKUP(BdC!A169,main!A$1:Z$1048378,2,0)</f>
        <v>#N/A</v>
      </c>
      <c r="C169" s="3" t="e">
        <f>VLOOKUP(A169,main!A$1:Z$1048378,4,0)</f>
        <v>#N/A</v>
      </c>
      <c r="D169" t="s">
        <v>61</v>
      </c>
      <c r="E169" t="e">
        <f>VLOOKUP(A169,'PRIX LOT1'!A:I,5,0)</f>
        <v>#N/A</v>
      </c>
      <c r="F169" t="e">
        <f>VLOOKUP(A169,main!A$1:E$1048378,5,0)</f>
        <v>#N/A</v>
      </c>
      <c r="G169" t="s">
        <v>670</v>
      </c>
      <c r="H169" t="s">
        <v>53</v>
      </c>
      <c r="I169" t="s">
        <v>64</v>
      </c>
      <c r="J169" t="s">
        <v>671</v>
      </c>
      <c r="K169" t="e">
        <f>VLOOKUP(A169,main!A$1:Z$1048378,12,0)</f>
        <v>#N/A</v>
      </c>
      <c r="L169" s="8">
        <v>293.38</v>
      </c>
      <c r="M169" s="9">
        <v>116</v>
      </c>
      <c r="N169" s="9">
        <v>27.63</v>
      </c>
      <c r="O169" s="9">
        <v>562.5</v>
      </c>
      <c r="P169" t="s">
        <v>66</v>
      </c>
      <c r="Q169" s="10">
        <v>41395</v>
      </c>
      <c r="S169" t="s">
        <v>42</v>
      </c>
      <c r="T169" s="11">
        <v>4</v>
      </c>
      <c r="U169" s="11"/>
      <c r="V169" s="27" t="s">
        <v>672</v>
      </c>
      <c r="W169" t="str">
        <f t="shared" ref="W169:W177" si="33">P169</f>
        <v>FT_SDSL_4M_4p_C1</v>
      </c>
      <c r="X169" s="12">
        <f t="shared" ref="X169:X177" si="34">M169</f>
        <v>116</v>
      </c>
      <c r="Y169" s="12">
        <f t="shared" si="26"/>
        <v>27.63</v>
      </c>
      <c r="Z169" s="12">
        <f t="shared" ref="Z169:Z177" si="35">O169</f>
        <v>562.5</v>
      </c>
      <c r="AA169" s="13">
        <f t="shared" si="27"/>
        <v>1208</v>
      </c>
      <c r="AB169" s="2" t="s">
        <v>44</v>
      </c>
      <c r="AC169" s="2" t="s">
        <v>67</v>
      </c>
      <c r="AD169">
        <v>1208</v>
      </c>
      <c r="AG169" t="e">
        <f>VLOOKUP(A169,,5,0)</f>
        <v>#N/A</v>
      </c>
      <c r="AH169" s="14" t="s">
        <v>43</v>
      </c>
      <c r="AI169" s="15"/>
      <c r="AJ169" s="15"/>
    </row>
    <row r="170" spans="1:40">
      <c r="A170" s="2" t="s">
        <v>673</v>
      </c>
      <c r="B170" t="e">
        <f>VLOOKUP(BdC!A170,main!A$1:Z$1048378,2,0)</f>
        <v>#N/A</v>
      </c>
      <c r="C170" s="3" t="e">
        <f>VLOOKUP(A170,main!A$1:Z$1048378,4,0)</f>
        <v>#N/A</v>
      </c>
      <c r="D170" t="s">
        <v>674</v>
      </c>
      <c r="E170" t="e">
        <f>VLOOKUP(A170,'PRIX LOT1'!A:I,5,0)</f>
        <v>#N/A</v>
      </c>
      <c r="F170" t="e">
        <f>VLOOKUP(A170,main!A$1:E$1048378,5,0)</f>
        <v>#N/A</v>
      </c>
      <c r="G170" t="s">
        <v>675</v>
      </c>
      <c r="H170" t="s">
        <v>53</v>
      </c>
      <c r="I170" t="s">
        <v>155</v>
      </c>
      <c r="J170" t="s">
        <v>676</v>
      </c>
      <c r="K170" t="e">
        <f>VLOOKUP(A170,main!A$1:Z$1048378,12,0)</f>
        <v>#N/A</v>
      </c>
      <c r="L170" s="8">
        <v>248</v>
      </c>
      <c r="M170" s="9">
        <v>196.75</v>
      </c>
      <c r="N170" s="9">
        <v>27.63</v>
      </c>
      <c r="O170" s="9">
        <v>814.6</v>
      </c>
      <c r="P170" t="s">
        <v>383</v>
      </c>
      <c r="Q170" s="10">
        <v>41395</v>
      </c>
      <c r="S170" t="s">
        <v>42</v>
      </c>
      <c r="T170" s="11">
        <v>8</v>
      </c>
      <c r="U170" s="11"/>
      <c r="V170" s="11"/>
      <c r="W170" t="str">
        <f t="shared" si="33"/>
        <v>FT_SDSL_8M_4p_C2</v>
      </c>
      <c r="X170" s="12">
        <f t="shared" si="34"/>
        <v>196.75</v>
      </c>
      <c r="Y170" s="12">
        <f t="shared" si="26"/>
        <v>27.63</v>
      </c>
      <c r="Z170" s="12">
        <f t="shared" si="35"/>
        <v>814.6</v>
      </c>
      <c r="AA170" s="13">
        <f t="shared" si="27"/>
        <v>1208</v>
      </c>
      <c r="AB170" s="2" t="s">
        <v>44</v>
      </c>
      <c r="AC170" s="2" t="s">
        <v>67</v>
      </c>
      <c r="AD170">
        <v>1208</v>
      </c>
      <c r="AG170" t="e">
        <f>VLOOKUP(A170,,5,0)</f>
        <v>#N/A</v>
      </c>
      <c r="AH170" s="14" t="s">
        <v>43</v>
      </c>
      <c r="AI170" s="15"/>
      <c r="AJ170" s="15"/>
    </row>
    <row r="171" spans="1:40">
      <c r="A171" s="2" t="s">
        <v>677</v>
      </c>
      <c r="B171" t="e">
        <f>VLOOKUP(BdC!A171,main!A$1:Z$1048378,2,0)</f>
        <v>#N/A</v>
      </c>
      <c r="C171" s="3" t="e">
        <f>VLOOKUP(A171,main!A$1:Z$1048378,4,0)</f>
        <v>#N/A</v>
      </c>
      <c r="D171" t="s">
        <v>129</v>
      </c>
      <c r="E171" t="e">
        <f>VLOOKUP(A171,'PRIX LOT1'!A:I,5,0)</f>
        <v>#N/A</v>
      </c>
      <c r="F171" t="e">
        <f>VLOOKUP(A171,main!A$1:E$1048378,5,0)</f>
        <v>#N/A</v>
      </c>
      <c r="G171" t="s">
        <v>678</v>
      </c>
      <c r="H171" t="s">
        <v>53</v>
      </c>
      <c r="I171" t="s">
        <v>155</v>
      </c>
      <c r="J171" t="s">
        <v>679</v>
      </c>
      <c r="K171" t="e">
        <f>VLOOKUP(A171,main!A$1:Z$1048378,12,0)</f>
        <v>#N/A</v>
      </c>
      <c r="L171" s="8">
        <v>248</v>
      </c>
      <c r="M171" s="9">
        <v>151.25</v>
      </c>
      <c r="N171" s="9">
        <v>31.25</v>
      </c>
      <c r="O171" s="9">
        <v>815</v>
      </c>
      <c r="P171" t="s">
        <v>384</v>
      </c>
      <c r="Q171" s="10">
        <v>41395</v>
      </c>
      <c r="S171" t="s">
        <v>58</v>
      </c>
      <c r="T171" s="11">
        <v>8</v>
      </c>
      <c r="U171" s="11"/>
      <c r="V171" s="11"/>
      <c r="W171" t="str">
        <f t="shared" si="33"/>
        <v>FT_SDSLBis_8M_4p_C2</v>
      </c>
      <c r="X171" s="12">
        <f t="shared" si="34"/>
        <v>151.25</v>
      </c>
      <c r="Y171" s="12">
        <f t="shared" si="26"/>
        <v>31.25</v>
      </c>
      <c r="Z171" s="12">
        <f t="shared" si="35"/>
        <v>815</v>
      </c>
      <c r="AA171" s="13">
        <f t="shared" si="27"/>
        <v>1208</v>
      </c>
      <c r="AB171" s="2" t="s">
        <v>44</v>
      </c>
      <c r="AC171" s="2" t="s">
        <v>67</v>
      </c>
      <c r="AD171">
        <v>1208</v>
      </c>
    </row>
    <row r="172" spans="1:40">
      <c r="A172" s="2" t="s">
        <v>680</v>
      </c>
      <c r="B172" t="e">
        <f>VLOOKUP(BdC!A172,main!A$1:Z$1048378,2,0)</f>
        <v>#N/A</v>
      </c>
      <c r="C172" s="3" t="e">
        <f>VLOOKUP(A172,main!A$1:Z$1048378,4,0)</f>
        <v>#N/A</v>
      </c>
      <c r="D172" t="s">
        <v>319</v>
      </c>
      <c r="E172" t="e">
        <f>VLOOKUP(A172,'PRIX LOT1'!A:I,5,0)</f>
        <v>#N/A</v>
      </c>
      <c r="F172" t="e">
        <f>VLOOKUP(A172,main!A$1:E$1048378,5,0)</f>
        <v>#N/A</v>
      </c>
      <c r="G172" t="s">
        <v>681</v>
      </c>
      <c r="H172" t="s">
        <v>38</v>
      </c>
      <c r="I172" t="s">
        <v>170</v>
      </c>
      <c r="J172" t="s">
        <v>682</v>
      </c>
      <c r="K172" t="e">
        <f>VLOOKUP(A172,main!A$1:Z$1048378,12,0)</f>
        <v>#N/A</v>
      </c>
      <c r="L172" s="8">
        <v>126.99</v>
      </c>
      <c r="M172" s="9">
        <v>140.13</v>
      </c>
      <c r="N172" s="9">
        <v>0</v>
      </c>
      <c r="O172" s="9">
        <v>815</v>
      </c>
      <c r="P172" t="s">
        <v>157</v>
      </c>
      <c r="Q172" s="10">
        <v>41334</v>
      </c>
      <c r="R172" t="s">
        <v>683</v>
      </c>
      <c r="S172" t="s">
        <v>58</v>
      </c>
      <c r="T172" s="11">
        <v>8</v>
      </c>
      <c r="U172" s="11"/>
      <c r="V172" s="11"/>
      <c r="W172" t="str">
        <f t="shared" si="33"/>
        <v>FT_SDSLBis_8M_4p_C1</v>
      </c>
      <c r="X172" s="12">
        <f t="shared" si="34"/>
        <v>140.13</v>
      </c>
      <c r="Y172" s="12">
        <f t="shared" si="26"/>
        <v>0</v>
      </c>
      <c r="Z172" s="12">
        <f t="shared" si="35"/>
        <v>815</v>
      </c>
      <c r="AA172" s="13">
        <f t="shared" si="27"/>
        <v>0</v>
      </c>
      <c r="AB172" s="2" t="s">
        <v>43</v>
      </c>
      <c r="AD172">
        <f>AN172</f>
        <v>0</v>
      </c>
    </row>
    <row r="173" spans="1:40">
      <c r="A173" s="2" t="s">
        <v>684</v>
      </c>
      <c r="B173" t="e">
        <f>VLOOKUP(BdC!A173,main!A$1:Z$1048378,2,0)</f>
        <v>#N/A</v>
      </c>
      <c r="C173" s="3" t="e">
        <f>VLOOKUP(A173,main!A$1:Z$1048378,4,0)</f>
        <v>#N/A</v>
      </c>
      <c r="D173" t="s">
        <v>94</v>
      </c>
      <c r="E173" t="e">
        <f>VLOOKUP(A173,'PRIX LOT1'!A:I,5,0)</f>
        <v>#N/A</v>
      </c>
      <c r="F173" t="e">
        <f>VLOOKUP(A173,main!A$1:E$1048378,5,0)</f>
        <v>#N/A</v>
      </c>
      <c r="G173" t="s">
        <v>685</v>
      </c>
      <c r="H173" t="s">
        <v>53</v>
      </c>
      <c r="I173" t="s">
        <v>64</v>
      </c>
      <c r="J173" t="s">
        <v>686</v>
      </c>
      <c r="K173" t="e">
        <f>VLOOKUP(A173,main!A$1:Z$1048378,12,0)</f>
        <v>#N/A</v>
      </c>
      <c r="L173" s="8">
        <v>293.38</v>
      </c>
      <c r="M173" s="9">
        <f>AL173</f>
        <v>110.38</v>
      </c>
      <c r="N173" s="9">
        <v>31.25</v>
      </c>
      <c r="O173" s="9">
        <v>562.5</v>
      </c>
      <c r="P173" t="str">
        <f>AK173</f>
        <v>FT_SDSLBis_4M_4p_C1</v>
      </c>
      <c r="Q173" s="10">
        <v>41334</v>
      </c>
      <c r="S173" t="s">
        <v>42</v>
      </c>
      <c r="T173" s="11">
        <v>4</v>
      </c>
      <c r="U173" s="11"/>
      <c r="V173" s="11"/>
      <c r="W173" t="str">
        <f t="shared" si="33"/>
        <v>FT_SDSLBis_4M_4p_C1</v>
      </c>
      <c r="X173" s="12">
        <f t="shared" si="34"/>
        <v>110.38</v>
      </c>
      <c r="Y173" s="12">
        <f t="shared" si="26"/>
        <v>31.25</v>
      </c>
      <c r="Z173" s="12">
        <f t="shared" si="35"/>
        <v>562.5</v>
      </c>
      <c r="AA173" s="13">
        <f t="shared" si="27"/>
        <v>1208</v>
      </c>
      <c r="AB173" s="2" t="s">
        <v>43</v>
      </c>
      <c r="AD173">
        <f>AN173</f>
        <v>1208</v>
      </c>
      <c r="AG173" t="e">
        <f>VLOOKUP(A173,,5,0)</f>
        <v>#N/A</v>
      </c>
      <c r="AH173" s="14" t="s">
        <v>44</v>
      </c>
      <c r="AI173" s="15">
        <v>4</v>
      </c>
      <c r="AJ173" s="14" t="s">
        <v>44</v>
      </c>
      <c r="AK173" t="s">
        <v>197</v>
      </c>
      <c r="AL173" s="8">
        <v>110.38</v>
      </c>
      <c r="AM173" s="8">
        <v>562.5</v>
      </c>
      <c r="AN173">
        <v>1208</v>
      </c>
    </row>
    <row r="174" spans="1:40">
      <c r="A174" s="2" t="s">
        <v>687</v>
      </c>
      <c r="B174" t="e">
        <f>VLOOKUP(BdC!A174,main!A$1:Z$1048378,2,0)</f>
        <v>#N/A</v>
      </c>
      <c r="C174" s="3" t="e">
        <f>VLOOKUP(A174,main!A$1:Z$1048378,4,0)</f>
        <v>#N/A</v>
      </c>
      <c r="D174" t="s">
        <v>688</v>
      </c>
      <c r="E174" t="e">
        <f>VLOOKUP(A174,'PRIX LOT1'!A:I,5,0)</f>
        <v>#N/A</v>
      </c>
      <c r="F174" t="e">
        <f>VLOOKUP(A174,main!A$1:E$1048378,5,0)</f>
        <v>#N/A</v>
      </c>
      <c r="G174" t="s">
        <v>689</v>
      </c>
      <c r="H174" t="s">
        <v>53</v>
      </c>
      <c r="I174" t="s">
        <v>64</v>
      </c>
      <c r="J174" t="s">
        <v>690</v>
      </c>
      <c r="K174" t="e">
        <f>VLOOKUP(A174,main!A$1:Z$1048378,12,0)</f>
        <v>#N/A</v>
      </c>
      <c r="L174" s="8">
        <v>293.38</v>
      </c>
      <c r="M174" s="9">
        <v>116</v>
      </c>
      <c r="N174" s="9">
        <v>27.63</v>
      </c>
      <c r="O174" s="9">
        <v>562.5</v>
      </c>
      <c r="P174" t="s">
        <v>66</v>
      </c>
      <c r="Q174" s="10">
        <v>41395</v>
      </c>
      <c r="S174" t="s">
        <v>42</v>
      </c>
      <c r="T174" s="11">
        <v>4</v>
      </c>
      <c r="U174" s="11"/>
      <c r="V174" s="11"/>
      <c r="W174" t="str">
        <f t="shared" si="33"/>
        <v>FT_SDSL_4M_4p_C1</v>
      </c>
      <c r="X174" s="12">
        <f t="shared" si="34"/>
        <v>116</v>
      </c>
      <c r="Y174" s="12">
        <f t="shared" si="26"/>
        <v>27.63</v>
      </c>
      <c r="Z174" s="12">
        <f t="shared" si="35"/>
        <v>562.5</v>
      </c>
      <c r="AA174" s="13">
        <f t="shared" si="27"/>
        <v>1208</v>
      </c>
      <c r="AB174" s="2" t="s">
        <v>44</v>
      </c>
      <c r="AC174" s="2" t="s">
        <v>67</v>
      </c>
      <c r="AD174">
        <v>1208</v>
      </c>
      <c r="AG174" t="e">
        <f>VLOOKUP(A174,,5,0)</f>
        <v>#N/A</v>
      </c>
      <c r="AH174" s="14" t="s">
        <v>43</v>
      </c>
      <c r="AI174" s="15"/>
      <c r="AJ174" s="15"/>
    </row>
    <row r="175" spans="1:40">
      <c r="A175" s="2" t="s">
        <v>691</v>
      </c>
      <c r="B175" t="e">
        <f>VLOOKUP(BdC!A175,main!A$1:Z$1048378,2,0)</f>
        <v>#N/A</v>
      </c>
      <c r="C175" s="3" t="e">
        <f>VLOOKUP(A175,main!A$1:Z$1048378,4,0)</f>
        <v>#N/A</v>
      </c>
      <c r="D175" t="s">
        <v>88</v>
      </c>
      <c r="E175" t="e">
        <f>VLOOKUP(A175,'PRIX LOT1'!A:I,5,0)</f>
        <v>#N/A</v>
      </c>
      <c r="F175" t="e">
        <f>VLOOKUP(A175,main!A$1:E$1048378,5,0)</f>
        <v>#N/A</v>
      </c>
      <c r="G175" t="s">
        <v>692</v>
      </c>
      <c r="H175" t="s">
        <v>38</v>
      </c>
      <c r="I175" t="s">
        <v>170</v>
      </c>
      <c r="J175" t="s">
        <v>693</v>
      </c>
      <c r="K175" t="e">
        <f>VLOOKUP(A175,main!A$1:Z$1048378,12,0)</f>
        <v>#N/A</v>
      </c>
      <c r="L175" s="8">
        <v>126.99</v>
      </c>
      <c r="M175" s="9">
        <v>140.13</v>
      </c>
      <c r="N175" s="9">
        <v>0</v>
      </c>
      <c r="O175" s="9">
        <v>815</v>
      </c>
      <c r="P175" t="s">
        <v>157</v>
      </c>
      <c r="Q175" s="10">
        <v>41334</v>
      </c>
      <c r="S175" t="s">
        <v>58</v>
      </c>
      <c r="T175" s="11">
        <v>8</v>
      </c>
      <c r="U175" s="11"/>
      <c r="V175" s="11"/>
      <c r="W175" t="str">
        <f t="shared" si="33"/>
        <v>FT_SDSLBis_8M_4p_C1</v>
      </c>
      <c r="X175" s="12">
        <f t="shared" si="34"/>
        <v>140.13</v>
      </c>
      <c r="Y175" s="12">
        <f t="shared" si="26"/>
        <v>0</v>
      </c>
      <c r="Z175" s="12">
        <f t="shared" si="35"/>
        <v>815</v>
      </c>
      <c r="AA175" s="13">
        <f t="shared" si="27"/>
        <v>0</v>
      </c>
      <c r="AB175" s="2" t="s">
        <v>43</v>
      </c>
      <c r="AD175">
        <f>AN175</f>
        <v>0</v>
      </c>
    </row>
    <row r="176" spans="1:40">
      <c r="A176" s="2" t="s">
        <v>694</v>
      </c>
      <c r="B176" t="e">
        <f>VLOOKUP(BdC!A176,main!A$1:Z$1048378,2,0)</f>
        <v>#N/A</v>
      </c>
      <c r="C176" s="3" t="e">
        <f>VLOOKUP(A176,main!A$1:Z$1048378,4,0)</f>
        <v>#N/A</v>
      </c>
      <c r="D176" t="s">
        <v>695</v>
      </c>
      <c r="E176" t="e">
        <f>VLOOKUP(A176,'PRIX LOT1'!A:I,5,0)</f>
        <v>#N/A</v>
      </c>
      <c r="F176" t="e">
        <f>VLOOKUP(A176,main!A$1:E$1048378,5,0)</f>
        <v>#N/A</v>
      </c>
      <c r="G176" t="s">
        <v>696</v>
      </c>
      <c r="H176" t="s">
        <v>38</v>
      </c>
      <c r="I176" t="s">
        <v>170</v>
      </c>
      <c r="J176" t="s">
        <v>697</v>
      </c>
      <c r="K176" t="e">
        <f>VLOOKUP(A176,main!A$1:Z$1048378,12,0)</f>
        <v>#N/A</v>
      </c>
      <c r="L176" s="8">
        <v>126.99</v>
      </c>
      <c r="M176" s="9">
        <v>69.38</v>
      </c>
      <c r="N176" s="9">
        <v>0</v>
      </c>
      <c r="O176" s="9">
        <v>475</v>
      </c>
      <c r="P176" t="s">
        <v>698</v>
      </c>
      <c r="Q176" s="10">
        <v>41334</v>
      </c>
      <c r="S176" t="s">
        <v>58</v>
      </c>
      <c r="T176" s="11">
        <v>2</v>
      </c>
      <c r="U176" s="11"/>
      <c r="V176" s="27" t="s">
        <v>395</v>
      </c>
      <c r="W176" t="str">
        <f t="shared" si="33"/>
        <v>FT_SDSLBis_2M_2p_C2</v>
      </c>
      <c r="X176" s="12">
        <f t="shared" si="34"/>
        <v>69.38</v>
      </c>
      <c r="Y176" s="12">
        <f t="shared" si="26"/>
        <v>0</v>
      </c>
      <c r="Z176" s="12">
        <f t="shared" si="35"/>
        <v>475</v>
      </c>
      <c r="AA176" s="13">
        <f t="shared" si="27"/>
        <v>0</v>
      </c>
      <c r="AB176" s="2" t="s">
        <v>43</v>
      </c>
      <c r="AD176">
        <f>AN176</f>
        <v>0</v>
      </c>
    </row>
    <row r="177" spans="1:40">
      <c r="A177" s="2" t="s">
        <v>699</v>
      </c>
      <c r="B177" t="e">
        <f>VLOOKUP(BdC!A177,main!A$1:Z$1048378,2,0)</f>
        <v>#N/A</v>
      </c>
      <c r="C177" s="3" t="e">
        <f>VLOOKUP(A177,main!A$1:Z$1048378,4,0)</f>
        <v>#N/A</v>
      </c>
      <c r="D177" t="s">
        <v>700</v>
      </c>
      <c r="E177" t="e">
        <f>VLOOKUP(A177,'PRIX LOT1'!A:I,5,0)</f>
        <v>#N/A</v>
      </c>
      <c r="F177" t="e">
        <f>VLOOKUP(A177,main!A$1:E$1048378,5,0)</f>
        <v>#N/A</v>
      </c>
      <c r="G177" t="s">
        <v>701</v>
      </c>
      <c r="H177" t="s">
        <v>38</v>
      </c>
      <c r="I177" t="s">
        <v>170</v>
      </c>
      <c r="J177" t="s">
        <v>702</v>
      </c>
      <c r="K177" t="e">
        <f>VLOOKUP(A177,main!A$1:Z$1048378,12,0)</f>
        <v>#N/A</v>
      </c>
      <c r="L177" s="8">
        <v>126.99</v>
      </c>
      <c r="M177" s="9">
        <v>55.88</v>
      </c>
      <c r="N177" s="9">
        <v>0</v>
      </c>
      <c r="O177" s="9">
        <v>375</v>
      </c>
      <c r="P177" t="s">
        <v>178</v>
      </c>
      <c r="Q177" s="10">
        <v>41365</v>
      </c>
      <c r="S177" t="s">
        <v>58</v>
      </c>
      <c r="T177" s="11">
        <v>2</v>
      </c>
      <c r="U177" s="11"/>
      <c r="V177" s="11"/>
      <c r="W177" t="str">
        <f t="shared" si="33"/>
        <v>FT_SDSLBis_2M_1p_C2</v>
      </c>
      <c r="X177" s="12">
        <f t="shared" si="34"/>
        <v>55.88</v>
      </c>
      <c r="Y177" s="12">
        <f t="shared" si="26"/>
        <v>0</v>
      </c>
      <c r="Z177" s="12">
        <f t="shared" si="35"/>
        <v>375</v>
      </c>
      <c r="AA177" s="13">
        <f t="shared" si="27"/>
        <v>833</v>
      </c>
      <c r="AB177" s="2" t="s">
        <v>44</v>
      </c>
      <c r="AC177" s="2" t="s">
        <v>193</v>
      </c>
      <c r="AD177">
        <v>833</v>
      </c>
    </row>
    <row r="178" spans="1:40">
      <c r="A178" s="2" t="s">
        <v>703</v>
      </c>
      <c r="B178" t="e">
        <f>VLOOKUP(BdC!A178,main!A$1:Z$1048378,2,0)</f>
        <v>#N/A</v>
      </c>
      <c r="C178" s="3" t="e">
        <f>VLOOKUP(A178,main!A$1:Z$1048378,4,0)</f>
        <v>#N/A</v>
      </c>
      <c r="D178" t="s">
        <v>704</v>
      </c>
      <c r="E178" t="e">
        <f>VLOOKUP(A178,'PRIX LOT1'!A:I,5,0)</f>
        <v>#N/A</v>
      </c>
      <c r="F178" t="e">
        <f>VLOOKUP(A178,main!A$1:E$1048378,5,0)</f>
        <v>#N/A</v>
      </c>
      <c r="G178" t="s">
        <v>705</v>
      </c>
      <c r="H178" t="s">
        <v>38</v>
      </c>
      <c r="I178" t="s">
        <v>170</v>
      </c>
      <c r="J178" t="s">
        <v>706</v>
      </c>
      <c r="K178" t="e">
        <f>VLOOKUP(A178,main!A$1:Z$1048378,12,0)</f>
        <v>#N/A</v>
      </c>
      <c r="L178" s="8">
        <v>126.99</v>
      </c>
      <c r="M178" s="9">
        <v>151.25</v>
      </c>
      <c r="N178" s="9">
        <v>0</v>
      </c>
      <c r="O178" s="9">
        <v>815</v>
      </c>
      <c r="P178" t="s">
        <v>384</v>
      </c>
      <c r="Q178" s="10">
        <v>41365</v>
      </c>
      <c r="S178" t="s">
        <v>58</v>
      </c>
      <c r="T178" s="11">
        <v>8</v>
      </c>
      <c r="U178" s="11"/>
      <c r="V178" s="27" t="s">
        <v>707</v>
      </c>
      <c r="W178" s="2" t="s">
        <v>384</v>
      </c>
      <c r="X178" s="12">
        <v>151.25</v>
      </c>
      <c r="Y178" s="12">
        <f t="shared" si="26"/>
        <v>0</v>
      </c>
      <c r="Z178" s="12">
        <v>815</v>
      </c>
      <c r="AA178" s="13">
        <f t="shared" si="27"/>
        <v>1208</v>
      </c>
      <c r="AB178" s="2" t="s">
        <v>44</v>
      </c>
      <c r="AC178" s="2" t="s">
        <v>67</v>
      </c>
      <c r="AD178">
        <v>1208</v>
      </c>
    </row>
    <row r="179" spans="1:40">
      <c r="A179" s="2" t="s">
        <v>708</v>
      </c>
      <c r="B179" t="e">
        <f>VLOOKUP(BdC!A179,main!A$1:Z$1048378,2,0)</f>
        <v>#N/A</v>
      </c>
      <c r="C179" s="3" t="e">
        <f>VLOOKUP(A179,main!A$1:Z$1048378,4,0)</f>
        <v>#N/A</v>
      </c>
      <c r="D179" t="s">
        <v>709</v>
      </c>
      <c r="E179" t="e">
        <f>VLOOKUP(A179,'PRIX LOT1'!A:I,5,0)</f>
        <v>#N/A</v>
      </c>
      <c r="F179" t="e">
        <f>VLOOKUP(A179,main!A$1:E$1048378,5,0)</f>
        <v>#N/A</v>
      </c>
      <c r="G179" t="s">
        <v>710</v>
      </c>
      <c r="H179" t="s">
        <v>38</v>
      </c>
      <c r="I179" t="s">
        <v>170</v>
      </c>
      <c r="J179" t="s">
        <v>711</v>
      </c>
      <c r="K179" t="e">
        <f>VLOOKUP(A179,main!A$1:Z$1048378,12,0)</f>
        <v>#N/A</v>
      </c>
      <c r="L179" s="8">
        <v>126.99</v>
      </c>
      <c r="M179" s="9">
        <v>76</v>
      </c>
      <c r="N179" s="9">
        <v>0</v>
      </c>
      <c r="O179" s="9">
        <v>375</v>
      </c>
      <c r="P179" t="s">
        <v>427</v>
      </c>
      <c r="Q179" s="10">
        <v>41365</v>
      </c>
      <c r="S179" t="s">
        <v>58</v>
      </c>
      <c r="T179" s="11">
        <v>2</v>
      </c>
      <c r="U179" s="11"/>
      <c r="V179" s="27" t="s">
        <v>712</v>
      </c>
      <c r="W179" s="2" t="s">
        <v>427</v>
      </c>
      <c r="X179" s="12">
        <v>84.5</v>
      </c>
      <c r="Y179" s="12">
        <f t="shared" si="26"/>
        <v>0</v>
      </c>
      <c r="Z179" s="12">
        <v>475</v>
      </c>
      <c r="AA179" s="13">
        <f t="shared" si="27"/>
        <v>833</v>
      </c>
      <c r="AB179" s="2" t="s">
        <v>44</v>
      </c>
      <c r="AC179" s="2" t="s">
        <v>193</v>
      </c>
      <c r="AD179">
        <v>833</v>
      </c>
      <c r="AG179" t="e">
        <f>VLOOKUP(A179,,5,0)</f>
        <v>#N/A</v>
      </c>
      <c r="AH179" s="14" t="s">
        <v>43</v>
      </c>
      <c r="AI179" s="15"/>
      <c r="AJ179" s="15"/>
    </row>
    <row r="180" spans="1:40">
      <c r="A180" s="2" t="s">
        <v>713</v>
      </c>
      <c r="B180" t="e">
        <f>VLOOKUP(BdC!A180,main!A$1:Z$1048378,2,0)</f>
        <v>#N/A</v>
      </c>
      <c r="C180" s="3" t="e">
        <f>VLOOKUP(A180,main!A$1:Z$1048378,4,0)</f>
        <v>#N/A</v>
      </c>
      <c r="D180" t="s">
        <v>714</v>
      </c>
      <c r="E180" t="e">
        <f>VLOOKUP(A180,'PRIX LOT1'!A:I,5,0)</f>
        <v>#N/A</v>
      </c>
      <c r="F180" t="e">
        <f>VLOOKUP(A180,main!A$1:E$1048378,5,0)</f>
        <v>#N/A</v>
      </c>
      <c r="G180" t="s">
        <v>715</v>
      </c>
      <c r="H180" t="s">
        <v>38</v>
      </c>
      <c r="I180" t="s">
        <v>170</v>
      </c>
      <c r="J180" t="s">
        <v>716</v>
      </c>
      <c r="K180" t="e">
        <f>VLOOKUP(A180,main!A$1:Z$1048378,12,0)</f>
        <v>#N/A</v>
      </c>
      <c r="L180" s="8">
        <v>126.99</v>
      </c>
      <c r="M180" s="9">
        <v>55.88</v>
      </c>
      <c r="N180" s="9">
        <v>0</v>
      </c>
      <c r="O180" s="9">
        <v>375</v>
      </c>
      <c r="P180" t="s">
        <v>178</v>
      </c>
      <c r="Q180" s="10">
        <v>41306</v>
      </c>
      <c r="S180" t="s">
        <v>58</v>
      </c>
      <c r="T180" s="11">
        <v>2</v>
      </c>
      <c r="U180" s="11"/>
      <c r="V180" s="11"/>
      <c r="W180" t="str">
        <f>P180</f>
        <v>FT_SDSLBis_2M_1p_C2</v>
      </c>
      <c r="X180" s="12">
        <f>M180</f>
        <v>55.88</v>
      </c>
      <c r="Y180" s="12">
        <f t="shared" si="26"/>
        <v>0</v>
      </c>
      <c r="Z180" s="12">
        <f>O180</f>
        <v>375</v>
      </c>
      <c r="AA180" s="13">
        <f t="shared" si="27"/>
        <v>0</v>
      </c>
      <c r="AB180" s="2" t="s">
        <v>43</v>
      </c>
      <c r="AD180">
        <f>AN180</f>
        <v>0</v>
      </c>
    </row>
    <row r="181" spans="1:40">
      <c r="A181" s="2" t="s">
        <v>717</v>
      </c>
      <c r="B181" t="e">
        <f>VLOOKUP(BdC!A181,main!A$1:Z$1048378,2,0)</f>
        <v>#N/A</v>
      </c>
      <c r="C181" s="3" t="e">
        <f>VLOOKUP(A181,main!A$1:Z$1048378,4,0)</f>
        <v>#N/A</v>
      </c>
      <c r="D181" t="s">
        <v>61</v>
      </c>
      <c r="E181" t="e">
        <f>VLOOKUP(A181,'PRIX LOT1'!A:I,5,0)</f>
        <v>#N/A</v>
      </c>
      <c r="F181" t="e">
        <f>VLOOKUP(A181,main!A$1:E$1048378,5,0)</f>
        <v>#N/A</v>
      </c>
      <c r="G181" t="s">
        <v>718</v>
      </c>
      <c r="H181" t="s">
        <v>38</v>
      </c>
      <c r="I181" t="s">
        <v>170</v>
      </c>
      <c r="J181" t="s">
        <v>719</v>
      </c>
      <c r="K181" t="e">
        <f>VLOOKUP(A181,main!A$1:Z$1048378,12,0)</f>
        <v>#N/A</v>
      </c>
      <c r="L181" s="8">
        <v>126.99</v>
      </c>
      <c r="M181" s="9">
        <v>95.5</v>
      </c>
      <c r="N181" s="9">
        <v>0</v>
      </c>
      <c r="O181" s="9">
        <v>562.5</v>
      </c>
      <c r="P181" t="s">
        <v>45</v>
      </c>
      <c r="Q181" s="10">
        <v>41334</v>
      </c>
      <c r="S181" t="s">
        <v>58</v>
      </c>
      <c r="T181" s="11">
        <v>2</v>
      </c>
      <c r="U181" s="11"/>
      <c r="V181" s="11"/>
      <c r="W181" t="s">
        <v>45</v>
      </c>
      <c r="X181" s="12">
        <v>95.5</v>
      </c>
      <c r="Y181" s="12">
        <f t="shared" si="26"/>
        <v>0</v>
      </c>
      <c r="Z181" s="12">
        <v>562.5</v>
      </c>
      <c r="AA181" s="13">
        <f t="shared" si="27"/>
        <v>0</v>
      </c>
      <c r="AB181" s="2" t="s">
        <v>43</v>
      </c>
      <c r="AD181">
        <f>AN181</f>
        <v>0</v>
      </c>
    </row>
    <row r="182" spans="1:40">
      <c r="A182" s="2" t="s">
        <v>720</v>
      </c>
      <c r="B182" t="e">
        <f>VLOOKUP(BdC!A182,main!A$1:Z$1048378,2,0)</f>
        <v>#N/A</v>
      </c>
      <c r="C182" s="3" t="e">
        <f>VLOOKUP(A182,main!A$1:Z$1048378,4,0)</f>
        <v>#N/A</v>
      </c>
      <c r="D182" t="s">
        <v>250</v>
      </c>
      <c r="E182" t="e">
        <f>VLOOKUP(A182,'PRIX LOT1'!A:I,5,0)</f>
        <v>#N/A</v>
      </c>
      <c r="F182" t="e">
        <f>VLOOKUP(A182,main!A$1:E$1048378,5,0)</f>
        <v>#N/A</v>
      </c>
      <c r="G182" t="s">
        <v>721</v>
      </c>
      <c r="H182" t="s">
        <v>38</v>
      </c>
      <c r="I182" t="s">
        <v>170</v>
      </c>
      <c r="J182" t="s">
        <v>722</v>
      </c>
      <c r="K182" t="e">
        <f>VLOOKUP(A182,main!A$1:Z$1048378,12,0)</f>
        <v>#N/A</v>
      </c>
      <c r="L182" s="8">
        <v>126.99</v>
      </c>
      <c r="M182" s="9">
        <v>51.13</v>
      </c>
      <c r="N182" s="9">
        <v>0</v>
      </c>
      <c r="O182" s="9">
        <v>375</v>
      </c>
      <c r="P182" t="s">
        <v>183</v>
      </c>
      <c r="Q182" s="10">
        <v>41334</v>
      </c>
      <c r="S182" t="s">
        <v>58</v>
      </c>
      <c r="T182" s="11">
        <v>2</v>
      </c>
      <c r="U182" s="11"/>
      <c r="V182" s="11"/>
      <c r="W182" t="str">
        <f>P182</f>
        <v>FT_SDSLBis_2M_1p_C1</v>
      </c>
      <c r="X182" s="12">
        <f>M182</f>
        <v>51.13</v>
      </c>
      <c r="Y182" s="12">
        <f t="shared" si="26"/>
        <v>0</v>
      </c>
      <c r="Z182" s="12">
        <f>O182</f>
        <v>375</v>
      </c>
      <c r="AA182" s="13">
        <f t="shared" si="27"/>
        <v>0</v>
      </c>
      <c r="AB182" s="2" t="s">
        <v>43</v>
      </c>
      <c r="AD182">
        <f>AN182</f>
        <v>0</v>
      </c>
    </row>
    <row r="183" spans="1:40">
      <c r="A183" s="2" t="s">
        <v>723</v>
      </c>
      <c r="B183" t="e">
        <f>VLOOKUP(BdC!A183,main!A$1:Z$1048378,2,0)</f>
        <v>#N/A</v>
      </c>
      <c r="C183" s="3" t="e">
        <f>VLOOKUP(A183,main!A$1:Z$1048378,4,0)</f>
        <v>#N/A</v>
      </c>
      <c r="D183" t="s">
        <v>724</v>
      </c>
      <c r="E183" t="e">
        <f>VLOOKUP(A183,'PRIX LOT1'!A:I,5,0)</f>
        <v>#N/A</v>
      </c>
      <c r="F183" t="e">
        <f>VLOOKUP(A183,main!A$1:E$1048378,5,0)</f>
        <v>#N/A</v>
      </c>
      <c r="G183" t="s">
        <v>725</v>
      </c>
      <c r="H183" t="s">
        <v>53</v>
      </c>
      <c r="I183" t="s">
        <v>155</v>
      </c>
      <c r="J183" t="s">
        <v>726</v>
      </c>
      <c r="K183" t="e">
        <f>VLOOKUP(A183,main!A$1:Z$1048378,12,0)</f>
        <v>#N/A</v>
      </c>
      <c r="L183" s="8">
        <v>248</v>
      </c>
      <c r="M183" s="9">
        <v>196.75</v>
      </c>
      <c r="N183" s="9">
        <v>27.63</v>
      </c>
      <c r="O183" s="9">
        <v>814.6</v>
      </c>
      <c r="P183" t="s">
        <v>383</v>
      </c>
      <c r="Q183" s="10">
        <v>41395</v>
      </c>
      <c r="S183" t="s">
        <v>42</v>
      </c>
      <c r="T183" s="11">
        <v>8</v>
      </c>
      <c r="U183" s="11"/>
      <c r="V183" s="11"/>
      <c r="W183" t="str">
        <f>P183</f>
        <v>FT_SDSL_8M_4p_C2</v>
      </c>
      <c r="X183" s="12">
        <f>M183</f>
        <v>196.75</v>
      </c>
      <c r="Y183" s="12">
        <f t="shared" si="26"/>
        <v>27.63</v>
      </c>
      <c r="Z183" s="12">
        <f>O183</f>
        <v>814.6</v>
      </c>
      <c r="AA183" s="13">
        <f t="shared" si="27"/>
        <v>1208</v>
      </c>
      <c r="AB183" s="2" t="s">
        <v>44</v>
      </c>
      <c r="AC183" s="2" t="s">
        <v>67</v>
      </c>
      <c r="AD183">
        <v>1208</v>
      </c>
      <c r="AG183" t="e">
        <f>VLOOKUP(A183,,5,0)</f>
        <v>#N/A</v>
      </c>
      <c r="AH183" s="14" t="s">
        <v>43</v>
      </c>
      <c r="AI183" s="15"/>
      <c r="AJ183" s="15"/>
    </row>
    <row r="184" spans="1:40">
      <c r="A184" s="2" t="s">
        <v>727</v>
      </c>
      <c r="B184" t="e">
        <f>VLOOKUP(BdC!A184,main!A$1:Z$1048378,2,0)</f>
        <v>#N/A</v>
      </c>
      <c r="C184" s="3" t="e">
        <f>VLOOKUP(A184,main!A$1:Z$1048378,4,0)</f>
        <v>#N/A</v>
      </c>
      <c r="D184" t="s">
        <v>94</v>
      </c>
      <c r="E184" t="e">
        <f>VLOOKUP(A184,'PRIX LOT1'!A:I,5,0)</f>
        <v>#N/A</v>
      </c>
      <c r="F184" t="e">
        <f>VLOOKUP(A184,main!A$1:E$1048378,5,0)</f>
        <v>#N/A</v>
      </c>
      <c r="G184" t="s">
        <v>728</v>
      </c>
      <c r="H184" t="s">
        <v>53</v>
      </c>
      <c r="I184" t="s">
        <v>64</v>
      </c>
      <c r="J184" t="s">
        <v>729</v>
      </c>
      <c r="K184" t="e">
        <f>VLOOKUP(A184,main!A$1:Z$1048378,12,0)</f>
        <v>#N/A</v>
      </c>
      <c r="L184" s="8">
        <v>293.38</v>
      </c>
      <c r="M184" s="9">
        <f>AL184</f>
        <v>110.38</v>
      </c>
      <c r="N184" s="9">
        <v>31.25</v>
      </c>
      <c r="O184" s="9">
        <v>562.5</v>
      </c>
      <c r="P184" t="str">
        <f>AK184</f>
        <v>FT_SDSLBis_4M_4p_C1</v>
      </c>
      <c r="Q184" s="10">
        <v>41334</v>
      </c>
      <c r="S184" t="s">
        <v>42</v>
      </c>
      <c r="T184" s="11">
        <v>4</v>
      </c>
      <c r="U184" s="11"/>
      <c r="V184" s="11"/>
      <c r="W184" t="str">
        <f>P184</f>
        <v>FT_SDSLBis_4M_4p_C1</v>
      </c>
      <c r="X184" s="12">
        <f>M184</f>
        <v>110.38</v>
      </c>
      <c r="Y184" s="12">
        <f t="shared" si="26"/>
        <v>31.25</v>
      </c>
      <c r="Z184" s="12">
        <f>O184</f>
        <v>562.5</v>
      </c>
      <c r="AA184" s="13">
        <f t="shared" si="27"/>
        <v>0</v>
      </c>
      <c r="AB184" s="2" t="s">
        <v>43</v>
      </c>
      <c r="AD184">
        <f>AN184</f>
        <v>0</v>
      </c>
      <c r="AG184" t="e">
        <f>VLOOKUP(A184,,5,0)</f>
        <v>#N/A</v>
      </c>
      <c r="AH184" s="14" t="s">
        <v>44</v>
      </c>
      <c r="AI184" s="15">
        <v>4</v>
      </c>
      <c r="AJ184" s="14" t="s">
        <v>43</v>
      </c>
      <c r="AK184" t="s">
        <v>197</v>
      </c>
      <c r="AL184" s="8">
        <v>110.38</v>
      </c>
      <c r="AM184" s="8">
        <v>562.5</v>
      </c>
    </row>
    <row r="185" spans="1:40">
      <c r="A185" s="2" t="s">
        <v>730</v>
      </c>
      <c r="B185" t="e">
        <f>VLOOKUP(BdC!A185,main!A$1:Z$1048378,2,0)</f>
        <v>#N/A</v>
      </c>
      <c r="C185" s="3" t="e">
        <f>VLOOKUP(A185,main!A$1:Z$1048378,4,0)</f>
        <v>#N/A</v>
      </c>
      <c r="D185" t="s">
        <v>731</v>
      </c>
      <c r="E185" t="e">
        <f>VLOOKUP(A185,'PRIX LOT1'!A:I,5,0)</f>
        <v>#N/A</v>
      </c>
      <c r="F185" t="e">
        <f>VLOOKUP(A185,main!A$1:E$1048378,5,0)</f>
        <v>#N/A</v>
      </c>
      <c r="G185" t="s">
        <v>732</v>
      </c>
      <c r="H185" t="s">
        <v>53</v>
      </c>
      <c r="I185" t="s">
        <v>155</v>
      </c>
      <c r="J185" t="s">
        <v>733</v>
      </c>
      <c r="K185" t="e">
        <f>VLOOKUP(A185,main!A$1:Z$1048378,12,0)</f>
        <v>#N/A</v>
      </c>
      <c r="L185" s="8">
        <v>248</v>
      </c>
      <c r="M185" s="9">
        <v>196.75</v>
      </c>
      <c r="N185" s="9">
        <v>27.63</v>
      </c>
      <c r="O185" s="9">
        <v>815</v>
      </c>
      <c r="P185" t="s">
        <v>383</v>
      </c>
      <c r="Q185" s="10">
        <v>41395</v>
      </c>
      <c r="S185" t="s">
        <v>58</v>
      </c>
      <c r="T185" s="11">
        <v>8</v>
      </c>
      <c r="U185" s="11"/>
      <c r="V185" s="27" t="s">
        <v>734</v>
      </c>
      <c r="W185" s="2" t="s">
        <v>484</v>
      </c>
      <c r="X185" s="12">
        <f>116.62</f>
        <v>116.62</v>
      </c>
      <c r="Y185" s="12">
        <f t="shared" si="26"/>
        <v>27.63</v>
      </c>
      <c r="Z185" s="12">
        <f>562.5</f>
        <v>562.5</v>
      </c>
      <c r="AA185" s="13">
        <f t="shared" si="27"/>
        <v>1208</v>
      </c>
      <c r="AB185" s="2" t="s">
        <v>44</v>
      </c>
      <c r="AC185" s="2" t="s">
        <v>67</v>
      </c>
      <c r="AD185">
        <v>1208</v>
      </c>
    </row>
    <row r="186" spans="1:40">
      <c r="A186" s="2" t="s">
        <v>735</v>
      </c>
      <c r="B186" t="e">
        <f>VLOOKUP(BdC!A186,main!A$1:Z$1048378,2,0)</f>
        <v>#N/A</v>
      </c>
      <c r="C186" s="3" t="e">
        <f>VLOOKUP(A186,main!A$1:Z$1048378,4,0)</f>
        <v>#N/A</v>
      </c>
      <c r="D186" t="s">
        <v>319</v>
      </c>
      <c r="E186" t="e">
        <f>VLOOKUP(A186,'PRIX LOT1'!A:I,5,0)</f>
        <v>#N/A</v>
      </c>
      <c r="F186" t="e">
        <f>VLOOKUP(A186,main!A$1:E$1048378,5,0)</f>
        <v>#N/A</v>
      </c>
      <c r="G186" t="s">
        <v>736</v>
      </c>
      <c r="H186" t="s">
        <v>72</v>
      </c>
      <c r="I186" t="s">
        <v>54</v>
      </c>
      <c r="J186" t="s">
        <v>737</v>
      </c>
      <c r="K186" t="e">
        <f>VLOOKUP(A186,main!A$1:Z$1048378,12,0)</f>
        <v>#N/A</v>
      </c>
      <c r="L186" s="8">
        <v>213</v>
      </c>
      <c r="M186" s="9">
        <f>AL186</f>
        <v>110.38</v>
      </c>
      <c r="N186" s="9">
        <v>31.25</v>
      </c>
      <c r="O186" s="9">
        <v>562.5</v>
      </c>
      <c r="P186" t="str">
        <f>AK186</f>
        <v>FT_SDSLBis_4M_4p_C1</v>
      </c>
      <c r="Q186" s="10">
        <v>41365</v>
      </c>
      <c r="S186" t="s">
        <v>42</v>
      </c>
      <c r="T186" s="11">
        <v>4</v>
      </c>
      <c r="U186" s="11"/>
      <c r="V186" s="11"/>
      <c r="W186" t="str">
        <f>P186</f>
        <v>FT_SDSLBis_4M_4p_C1</v>
      </c>
      <c r="X186" s="12">
        <f>M186</f>
        <v>110.38</v>
      </c>
      <c r="Y186" s="12">
        <f t="shared" si="26"/>
        <v>31.25</v>
      </c>
      <c r="Z186" s="12">
        <f>O186</f>
        <v>562.5</v>
      </c>
      <c r="AA186" s="13">
        <f t="shared" si="27"/>
        <v>1043</v>
      </c>
      <c r="AB186" s="2" t="s">
        <v>44</v>
      </c>
      <c r="AC186" s="2" t="s">
        <v>59</v>
      </c>
      <c r="AD186">
        <v>1043</v>
      </c>
      <c r="AG186" t="e">
        <f>VLOOKUP(A186,,5,0)</f>
        <v>#N/A</v>
      </c>
      <c r="AH186" s="14" t="s">
        <v>44</v>
      </c>
      <c r="AI186" s="15">
        <v>2</v>
      </c>
      <c r="AJ186" s="14" t="s">
        <v>44</v>
      </c>
      <c r="AK186" t="s">
        <v>197</v>
      </c>
      <c r="AL186" s="8">
        <v>110.38</v>
      </c>
      <c r="AM186" s="8">
        <v>562.5</v>
      </c>
      <c r="AN186">
        <v>1208</v>
      </c>
    </row>
    <row r="187" spans="1:40">
      <c r="A187" s="2" t="s">
        <v>738</v>
      </c>
      <c r="B187" t="e">
        <f>VLOOKUP(BdC!A187,main!A$1:Z$1048378,2,0)</f>
        <v>#N/A</v>
      </c>
      <c r="C187" s="3" t="e">
        <f>VLOOKUP(A187,main!A$1:Z$1048378,4,0)</f>
        <v>#N/A</v>
      </c>
      <c r="D187" t="s">
        <v>94</v>
      </c>
      <c r="E187" t="e">
        <f>VLOOKUP(A187,'PRIX LOT1'!A:I,5,0)</f>
        <v>#N/A</v>
      </c>
      <c r="F187" t="e">
        <f>VLOOKUP(A187,main!A$1:E$1048378,5,0)</f>
        <v>#N/A</v>
      </c>
      <c r="G187" t="s">
        <v>739</v>
      </c>
      <c r="H187" t="s">
        <v>63</v>
      </c>
      <c r="I187" t="s">
        <v>524</v>
      </c>
      <c r="J187" t="s">
        <v>740</v>
      </c>
      <c r="K187" t="e">
        <f>VLOOKUP(A187,main!A$1:Z$1048378,12,0)</f>
        <v>#N/A</v>
      </c>
      <c r="L187" s="8">
        <v>148.15</v>
      </c>
      <c r="M187" s="9">
        <v>51.13</v>
      </c>
      <c r="N187" s="9">
        <v>31.25</v>
      </c>
      <c r="O187" s="9">
        <v>375</v>
      </c>
      <c r="P187" t="s">
        <v>183</v>
      </c>
      <c r="Q187" s="10">
        <v>41306</v>
      </c>
      <c r="S187" t="s">
        <v>58</v>
      </c>
      <c r="T187" s="11">
        <v>2</v>
      </c>
      <c r="U187" s="11"/>
      <c r="V187" s="11"/>
      <c r="W187" t="str">
        <f>P187</f>
        <v>FT_SDSLBis_2M_1p_C1</v>
      </c>
      <c r="X187" s="12">
        <f>M187</f>
        <v>51.13</v>
      </c>
      <c r="Y187" s="12">
        <f t="shared" si="26"/>
        <v>31.25</v>
      </c>
      <c r="Z187" s="12">
        <f>O187</f>
        <v>375</v>
      </c>
      <c r="AA187" s="13">
        <f t="shared" si="27"/>
        <v>0</v>
      </c>
      <c r="AB187" s="2" t="s">
        <v>43</v>
      </c>
      <c r="AD187">
        <f>AN187</f>
        <v>0</v>
      </c>
    </row>
    <row r="188" spans="1:40">
      <c r="A188" s="2" t="s">
        <v>741</v>
      </c>
      <c r="B188" t="e">
        <f>VLOOKUP(BdC!A188,main!A$1:Z$1048378,2,0)</f>
        <v>#N/A</v>
      </c>
      <c r="C188" s="3" t="e">
        <f>VLOOKUP(A188,main!A$1:Z$1048378,4,0)</f>
        <v>#N/A</v>
      </c>
      <c r="D188" t="s">
        <v>503</v>
      </c>
      <c r="E188" t="e">
        <f>VLOOKUP(A188,'PRIX LOT1'!A:I,5,0)</f>
        <v>#N/A</v>
      </c>
      <c r="F188" t="e">
        <f>VLOOKUP(A188,main!A$1:E$1048378,5,0)</f>
        <v>#N/A</v>
      </c>
      <c r="G188" t="s">
        <v>742</v>
      </c>
      <c r="H188" t="s">
        <v>63</v>
      </c>
      <c r="I188" t="s">
        <v>524</v>
      </c>
      <c r="J188" t="s">
        <v>743</v>
      </c>
      <c r="K188" t="e">
        <f>VLOOKUP(A188,main!A$1:Z$1048378,12,0)</f>
        <v>#N/A</v>
      </c>
      <c r="L188" s="8">
        <v>148.15</v>
      </c>
      <c r="M188" s="9">
        <v>64.63</v>
      </c>
      <c r="N188" s="9">
        <v>0</v>
      </c>
      <c r="O188" s="9">
        <v>475</v>
      </c>
      <c r="P188" t="s">
        <v>172</v>
      </c>
      <c r="Q188" s="10">
        <v>41365</v>
      </c>
      <c r="S188" t="s">
        <v>58</v>
      </c>
      <c r="T188" s="11">
        <v>2</v>
      </c>
      <c r="U188" s="11"/>
      <c r="V188" s="11"/>
      <c r="W188" t="str">
        <f>P188</f>
        <v>FT_SDSLBis_2M_2p_C1</v>
      </c>
      <c r="X188" s="12">
        <f>M188</f>
        <v>64.63</v>
      </c>
      <c r="Y188" s="12">
        <f t="shared" si="26"/>
        <v>0</v>
      </c>
      <c r="Z188" s="12">
        <f>O188</f>
        <v>475</v>
      </c>
      <c r="AA188" s="13">
        <f t="shared" si="27"/>
        <v>1043</v>
      </c>
      <c r="AB188" s="2" t="s">
        <v>44</v>
      </c>
      <c r="AC188" s="2" t="s">
        <v>59</v>
      </c>
      <c r="AD188">
        <v>1043</v>
      </c>
    </row>
    <row r="189" spans="1:40">
      <c r="A189" s="2" t="s">
        <v>744</v>
      </c>
      <c r="B189" t="e">
        <f>VLOOKUP(BdC!A189,main!A$1:Z$1048378,2,0)</f>
        <v>#N/A</v>
      </c>
      <c r="C189" s="3" t="e">
        <f>VLOOKUP(A189,main!A$1:Z$1048378,4,0)</f>
        <v>#N/A</v>
      </c>
      <c r="D189" t="s">
        <v>94</v>
      </c>
      <c r="E189" t="e">
        <f>VLOOKUP(A189,'PRIX LOT1'!A:I,5,0)</f>
        <v>#N/A</v>
      </c>
      <c r="F189" t="e">
        <f>VLOOKUP(A189,main!A$1:E$1048378,5,0)</f>
        <v>#N/A</v>
      </c>
      <c r="G189" t="s">
        <v>745</v>
      </c>
      <c r="H189" t="s">
        <v>63</v>
      </c>
      <c r="I189" t="s">
        <v>524</v>
      </c>
      <c r="J189" t="s">
        <v>746</v>
      </c>
      <c r="K189" t="e">
        <f>VLOOKUP(A189,main!A$1:Z$1048378,12,0)</f>
        <v>#N/A</v>
      </c>
      <c r="L189" s="8">
        <v>148.15</v>
      </c>
      <c r="M189" s="9">
        <v>51.13</v>
      </c>
      <c r="N189" s="9">
        <v>0</v>
      </c>
      <c r="O189" s="9">
        <v>375</v>
      </c>
      <c r="P189" t="s">
        <v>183</v>
      </c>
      <c r="Q189" s="10">
        <v>41306</v>
      </c>
      <c r="S189" t="s">
        <v>58</v>
      </c>
      <c r="T189" s="11">
        <v>2</v>
      </c>
      <c r="U189" s="11"/>
      <c r="V189" s="11"/>
      <c r="W189" t="str">
        <f>P189</f>
        <v>FT_SDSLBis_2M_1p_C1</v>
      </c>
      <c r="X189" s="12">
        <f>M189</f>
        <v>51.13</v>
      </c>
      <c r="Y189" s="12">
        <f t="shared" si="26"/>
        <v>0</v>
      </c>
      <c r="Z189" s="12">
        <f>O189</f>
        <v>375</v>
      </c>
      <c r="AA189" s="13">
        <f t="shared" si="27"/>
        <v>0</v>
      </c>
      <c r="AB189" s="2" t="s">
        <v>43</v>
      </c>
      <c r="AD189">
        <f>AN189</f>
        <v>0</v>
      </c>
    </row>
    <row r="190" spans="1:40">
      <c r="A190" s="2" t="s">
        <v>747</v>
      </c>
      <c r="B190" t="e">
        <f>VLOOKUP(BdC!A190,main!A$1:Z$1048378,2,0)</f>
        <v>#N/A</v>
      </c>
      <c r="C190" s="3" t="e">
        <f>VLOOKUP(A190,main!A$1:Z$1048378,4,0)</f>
        <v>#N/A</v>
      </c>
      <c r="D190" t="s">
        <v>376</v>
      </c>
      <c r="E190" t="e">
        <f>VLOOKUP(A190,'PRIX LOT1'!A:I,5,0)</f>
        <v>#N/A</v>
      </c>
      <c r="F190" t="e">
        <f>VLOOKUP(A190,main!A$1:E$1048378,5,0)</f>
        <v>#N/A</v>
      </c>
      <c r="G190" t="s">
        <v>748</v>
      </c>
      <c r="H190" t="s">
        <v>72</v>
      </c>
      <c r="I190" t="s">
        <v>524</v>
      </c>
      <c r="J190" t="s">
        <v>749</v>
      </c>
      <c r="K190" t="e">
        <f>VLOOKUP(A190,main!A$1:Z$1048378,12,0)</f>
        <v>#N/A</v>
      </c>
      <c r="L190" s="8">
        <v>148.15</v>
      </c>
      <c r="M190" s="9">
        <v>64.63</v>
      </c>
      <c r="N190" s="9">
        <v>31.25</v>
      </c>
      <c r="O190" s="9">
        <v>475</v>
      </c>
      <c r="P190" t="s">
        <v>172</v>
      </c>
      <c r="Q190" s="10">
        <v>41334</v>
      </c>
      <c r="S190" t="s">
        <v>58</v>
      </c>
      <c r="T190" s="11">
        <v>2</v>
      </c>
      <c r="U190" s="11"/>
      <c r="V190" s="11"/>
      <c r="W190" t="str">
        <f>P190</f>
        <v>FT_SDSLBis_2M_2p_C1</v>
      </c>
      <c r="X190" s="12">
        <f>M190</f>
        <v>64.63</v>
      </c>
      <c r="Y190" s="12">
        <f t="shared" si="26"/>
        <v>31.25</v>
      </c>
      <c r="Z190" s="12">
        <f>O190</f>
        <v>475</v>
      </c>
      <c r="AA190" s="13">
        <f t="shared" si="27"/>
        <v>0</v>
      </c>
      <c r="AB190" s="2" t="s">
        <v>43</v>
      </c>
      <c r="AD190">
        <f>AN190</f>
        <v>0</v>
      </c>
    </row>
    <row r="191" spans="1:40">
      <c r="A191" s="2" t="s">
        <v>750</v>
      </c>
      <c r="B191" t="e">
        <f>VLOOKUP(BdC!A191,main!A$1:Z$1048378,2,0)</f>
        <v>#N/A</v>
      </c>
      <c r="C191" s="3" t="e">
        <f>VLOOKUP(A191,main!A$1:Z$1048378,4,0)</f>
        <v>#N/A</v>
      </c>
      <c r="D191" t="s">
        <v>94</v>
      </c>
      <c r="E191" t="e">
        <f>VLOOKUP(A191,'PRIX LOT1'!A:I,5,0)</f>
        <v>#N/A</v>
      </c>
      <c r="F191" t="e">
        <f>VLOOKUP(A191,main!A$1:E$1048378,5,0)</f>
        <v>#N/A</v>
      </c>
      <c r="G191" t="s">
        <v>751</v>
      </c>
      <c r="H191" t="s">
        <v>72</v>
      </c>
      <c r="I191" t="s">
        <v>524</v>
      </c>
      <c r="J191" t="s">
        <v>752</v>
      </c>
      <c r="K191" t="e">
        <f>VLOOKUP(A191,main!A$1:Z$1048378,12,0)</f>
        <v>#N/A</v>
      </c>
      <c r="L191" s="8">
        <v>148.15</v>
      </c>
      <c r="M191" s="9">
        <v>64.63</v>
      </c>
      <c r="N191" s="9">
        <v>0</v>
      </c>
      <c r="O191" s="9">
        <v>475</v>
      </c>
      <c r="P191" t="s">
        <v>172</v>
      </c>
      <c r="Q191" s="10">
        <v>41334</v>
      </c>
      <c r="S191" t="s">
        <v>58</v>
      </c>
      <c r="T191" s="11">
        <v>2</v>
      </c>
      <c r="U191" s="11"/>
      <c r="V191" s="11"/>
      <c r="W191" s="2" t="s">
        <v>172</v>
      </c>
      <c r="X191" s="12">
        <v>69.37</v>
      </c>
      <c r="Y191" s="12">
        <f t="shared" si="26"/>
        <v>0</v>
      </c>
      <c r="Z191" s="12">
        <v>475</v>
      </c>
      <c r="AA191" s="13">
        <f t="shared" si="27"/>
        <v>0</v>
      </c>
      <c r="AB191" s="2" t="s">
        <v>43</v>
      </c>
      <c r="AD191">
        <f>AN191</f>
        <v>0</v>
      </c>
    </row>
    <row r="192" spans="1:40">
      <c r="A192" s="2" t="s">
        <v>753</v>
      </c>
      <c r="B192" t="e">
        <f>VLOOKUP(BdC!A192,main!A$1:Z$1048378,2,0)</f>
        <v>#N/A</v>
      </c>
      <c r="C192" s="3" t="e">
        <f>VLOOKUP(A192,main!A$1:Z$1048378,4,0)</f>
        <v>#N/A</v>
      </c>
      <c r="D192" t="s">
        <v>94</v>
      </c>
      <c r="E192" t="e">
        <f>VLOOKUP(A192,'PRIX LOT1'!A:I,5,0)</f>
        <v>#N/A</v>
      </c>
      <c r="F192" t="e">
        <f>VLOOKUP(A192,main!A$1:E$1048378,5,0)</f>
        <v>#N/A</v>
      </c>
      <c r="G192" t="s">
        <v>754</v>
      </c>
      <c r="H192" t="s">
        <v>72</v>
      </c>
      <c r="I192" t="s">
        <v>524</v>
      </c>
      <c r="J192" t="s">
        <v>755</v>
      </c>
      <c r="K192" t="e">
        <f>VLOOKUP(A192,main!A$1:Z$1048378,12,0)</f>
        <v>#N/A</v>
      </c>
      <c r="L192" s="8">
        <v>148.15</v>
      </c>
      <c r="M192" s="9">
        <v>51.13</v>
      </c>
      <c r="N192" s="9">
        <v>31.25</v>
      </c>
      <c r="O192" s="9">
        <v>375</v>
      </c>
      <c r="P192" t="s">
        <v>183</v>
      </c>
      <c r="Q192" s="10">
        <v>41306</v>
      </c>
      <c r="S192" t="s">
        <v>58</v>
      </c>
      <c r="T192" s="11">
        <v>2</v>
      </c>
      <c r="U192" s="11"/>
      <c r="V192" s="11"/>
      <c r="W192" t="str">
        <f>P192</f>
        <v>FT_SDSLBis_2M_1p_C1</v>
      </c>
      <c r="X192" s="12">
        <f>M192</f>
        <v>51.13</v>
      </c>
      <c r="Y192" s="12">
        <f t="shared" si="26"/>
        <v>31.25</v>
      </c>
      <c r="Z192" s="12">
        <f>O192</f>
        <v>375</v>
      </c>
      <c r="AA192" s="13">
        <f t="shared" si="27"/>
        <v>0</v>
      </c>
      <c r="AB192" s="2" t="s">
        <v>43</v>
      </c>
      <c r="AD192">
        <f>AN192</f>
        <v>0</v>
      </c>
    </row>
    <row r="193" spans="1:40">
      <c r="A193" s="2" t="s">
        <v>756</v>
      </c>
      <c r="B193" t="e">
        <f>VLOOKUP(BdC!A193,main!A$1:Z$1048378,2,0)</f>
        <v>#N/A</v>
      </c>
      <c r="C193" s="3" t="e">
        <f>VLOOKUP(A193,main!A$1:Z$1048378,4,0)</f>
        <v>#N/A</v>
      </c>
      <c r="D193" t="s">
        <v>416</v>
      </c>
      <c r="E193" t="e">
        <f>VLOOKUP(A193,'PRIX LOT1'!A:I,5,0)</f>
        <v>#N/A</v>
      </c>
      <c r="F193" t="e">
        <f>VLOOKUP(A193,main!A$1:E$1048378,5,0)</f>
        <v>#N/A</v>
      </c>
      <c r="G193" t="s">
        <v>757</v>
      </c>
      <c r="H193" t="s">
        <v>72</v>
      </c>
      <c r="I193" t="s">
        <v>54</v>
      </c>
      <c r="J193" t="s">
        <v>758</v>
      </c>
      <c r="K193" t="e">
        <f>VLOOKUP(A193,main!A$1:Z$1048378,12,0)</f>
        <v>#N/A</v>
      </c>
      <c r="L193" s="8">
        <v>213</v>
      </c>
      <c r="M193" s="9">
        <v>85.13</v>
      </c>
      <c r="N193" s="9">
        <v>27.63</v>
      </c>
      <c r="O193" s="9">
        <v>475</v>
      </c>
      <c r="P193" t="s">
        <v>56</v>
      </c>
      <c r="Q193" s="10">
        <v>41334</v>
      </c>
      <c r="S193" t="s">
        <v>42</v>
      </c>
      <c r="T193" s="11">
        <v>4</v>
      </c>
      <c r="U193" s="11"/>
      <c r="V193" s="11"/>
      <c r="W193" t="str">
        <f>P193</f>
        <v>FT_SDSL_4M_2p_C1</v>
      </c>
      <c r="X193" s="12">
        <f>M193</f>
        <v>85.13</v>
      </c>
      <c r="Y193" s="12">
        <f t="shared" si="26"/>
        <v>27.63</v>
      </c>
      <c r="Z193" s="12">
        <f>O193</f>
        <v>475</v>
      </c>
      <c r="AA193" s="13">
        <f t="shared" si="27"/>
        <v>0</v>
      </c>
      <c r="AB193" s="2" t="s">
        <v>43</v>
      </c>
      <c r="AD193">
        <f>AN193</f>
        <v>0</v>
      </c>
      <c r="AG193" t="e">
        <f>VLOOKUP(A193,,5,0)</f>
        <v>#N/A</v>
      </c>
      <c r="AH193" s="14" t="s">
        <v>43</v>
      </c>
      <c r="AI193" s="15"/>
      <c r="AJ193" s="15"/>
    </row>
    <row r="194" spans="1:40">
      <c r="A194" s="2" t="s">
        <v>759</v>
      </c>
      <c r="B194" t="e">
        <f>VLOOKUP(BdC!A194,main!A$1:Z$1048378,2,0)</f>
        <v>#N/A</v>
      </c>
      <c r="C194" s="3" t="e">
        <f>VLOOKUP(A194,main!A$1:Z$1048378,4,0)</f>
        <v>#N/A</v>
      </c>
      <c r="D194" t="s">
        <v>94</v>
      </c>
      <c r="E194" t="e">
        <f>VLOOKUP(A194,'PRIX LOT1'!A:I,5,0)</f>
        <v>#N/A</v>
      </c>
      <c r="F194" t="e">
        <f>VLOOKUP(A194,main!A$1:E$1048378,5,0)</f>
        <v>#N/A</v>
      </c>
      <c r="G194" t="s">
        <v>760</v>
      </c>
      <c r="H194" t="s">
        <v>72</v>
      </c>
      <c r="I194" t="s">
        <v>524</v>
      </c>
      <c r="J194" t="s">
        <v>761</v>
      </c>
      <c r="K194" t="e">
        <f>VLOOKUP(A194,main!A$1:Z$1048378,12,0)</f>
        <v>#N/A</v>
      </c>
      <c r="L194" s="8">
        <v>148.15</v>
      </c>
      <c r="M194" s="9">
        <v>64.63</v>
      </c>
      <c r="N194" s="9">
        <v>31.25</v>
      </c>
      <c r="O194" s="9">
        <v>475</v>
      </c>
      <c r="P194" t="s">
        <v>172</v>
      </c>
      <c r="Q194" s="10">
        <v>41365</v>
      </c>
      <c r="S194" t="s">
        <v>58</v>
      </c>
      <c r="T194" s="11">
        <v>2</v>
      </c>
      <c r="U194" s="11"/>
      <c r="V194" s="11"/>
      <c r="W194" s="2" t="s">
        <v>172</v>
      </c>
      <c r="X194" s="12">
        <v>69.37</v>
      </c>
      <c r="Y194" s="12">
        <f t="shared" ref="Y194:Y257" si="36">N194</f>
        <v>31.25</v>
      </c>
      <c r="Z194" s="12">
        <v>475</v>
      </c>
      <c r="AA194" s="13">
        <f t="shared" si="27"/>
        <v>1043</v>
      </c>
      <c r="AB194" s="2" t="s">
        <v>44</v>
      </c>
      <c r="AC194" s="2" t="s">
        <v>59</v>
      </c>
      <c r="AD194">
        <v>1043</v>
      </c>
    </row>
    <row r="195" spans="1:40">
      <c r="A195" s="2" t="s">
        <v>762</v>
      </c>
      <c r="B195" t="e">
        <f>VLOOKUP(BdC!A195,main!A$1:Z$1048378,2,0)</f>
        <v>#N/A</v>
      </c>
      <c r="C195" s="3" t="e">
        <f>VLOOKUP(A195,main!A$1:Z$1048378,4,0)</f>
        <v>#N/A</v>
      </c>
      <c r="D195" t="s">
        <v>61</v>
      </c>
      <c r="E195" t="e">
        <f>VLOOKUP(A195,'PRIX LOT1'!A:I,5,0)</f>
        <v>#N/A</v>
      </c>
      <c r="F195" t="e">
        <f>VLOOKUP(A195,main!A$1:E$1048378,5,0)</f>
        <v>#N/A</v>
      </c>
      <c r="G195" t="s">
        <v>763</v>
      </c>
      <c r="H195" t="s">
        <v>53</v>
      </c>
      <c r="I195" t="s">
        <v>524</v>
      </c>
      <c r="J195" t="s">
        <v>764</v>
      </c>
      <c r="K195" t="e">
        <f>VLOOKUP(A195,main!A$1:Z$1048378,12,0)</f>
        <v>#N/A</v>
      </c>
      <c r="L195" s="8">
        <v>148.15</v>
      </c>
      <c r="M195" s="9">
        <v>64.63</v>
      </c>
      <c r="N195" s="9">
        <v>31.25</v>
      </c>
      <c r="O195" s="9">
        <v>475</v>
      </c>
      <c r="P195" t="s">
        <v>172</v>
      </c>
      <c r="Q195" s="10">
        <v>41334</v>
      </c>
      <c r="S195" t="s">
        <v>58</v>
      </c>
      <c r="T195" s="11">
        <v>2</v>
      </c>
      <c r="U195" s="11"/>
      <c r="V195" s="11"/>
      <c r="W195" t="str">
        <f t="shared" ref="W195:W200" si="37">P195</f>
        <v>FT_SDSLBis_2M_2p_C1</v>
      </c>
      <c r="X195" s="12">
        <f t="shared" ref="X195:X200" si="38">M195</f>
        <v>64.63</v>
      </c>
      <c r="Y195" s="12">
        <f t="shared" si="36"/>
        <v>31.25</v>
      </c>
      <c r="Z195" s="12">
        <f t="shared" ref="Z195:Z200" si="39">O195</f>
        <v>475</v>
      </c>
      <c r="AA195" s="13">
        <f t="shared" si="27"/>
        <v>0</v>
      </c>
      <c r="AB195" s="2" t="s">
        <v>43</v>
      </c>
      <c r="AD195">
        <f>AN195</f>
        <v>0</v>
      </c>
    </row>
    <row r="196" spans="1:40">
      <c r="A196" s="2" t="s">
        <v>765</v>
      </c>
      <c r="B196" t="e">
        <f>VLOOKUP(BdC!A196,main!A$1:Z$1048378,2,0)</f>
        <v>#N/A</v>
      </c>
      <c r="C196" s="3" t="e">
        <f>VLOOKUP(A196,main!A$1:Z$1048378,4,0)</f>
        <v>#N/A</v>
      </c>
      <c r="D196" t="s">
        <v>36</v>
      </c>
      <c r="E196" t="e">
        <f>VLOOKUP(A196,'PRIX LOT1'!A:I,5,0)</f>
        <v>#N/A</v>
      </c>
      <c r="F196" t="e">
        <f>VLOOKUP(A196,main!A$1:E$1048378,5,0)</f>
        <v>#N/A</v>
      </c>
      <c r="K196" t="e">
        <f>VLOOKUP(A196,main!A$1:Z$1048378,12,0)</f>
        <v>#N/A</v>
      </c>
      <c r="L196" s="8">
        <v>213</v>
      </c>
      <c r="M196" s="9">
        <v>110.38</v>
      </c>
      <c r="N196" s="9">
        <v>31.25</v>
      </c>
      <c r="O196" s="9">
        <v>562.5</v>
      </c>
      <c r="P196" t="s">
        <v>197</v>
      </c>
      <c r="Q196" s="10">
        <v>41334</v>
      </c>
      <c r="R196" t="s">
        <v>626</v>
      </c>
      <c r="S196" t="s">
        <v>58</v>
      </c>
      <c r="T196" s="11">
        <v>4</v>
      </c>
      <c r="U196" s="11"/>
      <c r="V196" s="11"/>
      <c r="W196" t="str">
        <f t="shared" si="37"/>
        <v>FT_SDSLBis_4M_4p_C1</v>
      </c>
      <c r="X196" s="12">
        <f t="shared" si="38"/>
        <v>110.38</v>
      </c>
      <c r="Y196" s="12">
        <f t="shared" si="36"/>
        <v>31.25</v>
      </c>
      <c r="Z196" s="12">
        <f t="shared" si="39"/>
        <v>562.5</v>
      </c>
      <c r="AA196" s="13">
        <f t="shared" si="27"/>
        <v>0</v>
      </c>
      <c r="AB196" s="2" t="s">
        <v>43</v>
      </c>
      <c r="AD196">
        <f>AN196</f>
        <v>0</v>
      </c>
    </row>
    <row r="197" spans="1:40">
      <c r="A197" s="2" t="s">
        <v>766</v>
      </c>
      <c r="B197" t="e">
        <f>VLOOKUP(BdC!A197,main!A$1:Z$1048378,2,0)</f>
        <v>#N/A</v>
      </c>
      <c r="C197" s="3" t="e">
        <f>VLOOKUP(A197,main!A$1:Z$1048378,4,0)</f>
        <v>#N/A</v>
      </c>
      <c r="D197" t="s">
        <v>115</v>
      </c>
      <c r="E197" t="e">
        <f>VLOOKUP(A197,'PRIX LOT1'!A:I,5,0)</f>
        <v>#N/A</v>
      </c>
      <c r="F197" t="e">
        <f>VLOOKUP(A197,main!A$1:E$1048378,5,0)</f>
        <v>#N/A</v>
      </c>
      <c r="G197" t="s">
        <v>767</v>
      </c>
      <c r="H197" t="s">
        <v>72</v>
      </c>
      <c r="I197" t="s">
        <v>54</v>
      </c>
      <c r="J197" t="s">
        <v>768</v>
      </c>
      <c r="K197" t="e">
        <f>VLOOKUP(A197,main!A$1:Z$1048378,12,0)</f>
        <v>#N/A</v>
      </c>
      <c r="L197" s="8">
        <v>213</v>
      </c>
      <c r="M197" s="9">
        <v>85.13</v>
      </c>
      <c r="N197" s="9">
        <v>27.63</v>
      </c>
      <c r="O197" s="9">
        <v>475</v>
      </c>
      <c r="P197" t="s">
        <v>56</v>
      </c>
      <c r="Q197" s="10">
        <v>41365</v>
      </c>
      <c r="S197" t="s">
        <v>42</v>
      </c>
      <c r="T197" s="11">
        <v>4</v>
      </c>
      <c r="U197" s="11"/>
      <c r="V197" s="11"/>
      <c r="W197" t="str">
        <f t="shared" si="37"/>
        <v>FT_SDSL_4M_2p_C1</v>
      </c>
      <c r="X197" s="12">
        <f t="shared" si="38"/>
        <v>85.13</v>
      </c>
      <c r="Y197" s="12">
        <f t="shared" si="36"/>
        <v>27.63</v>
      </c>
      <c r="Z197" s="12">
        <f t="shared" si="39"/>
        <v>475</v>
      </c>
      <c r="AA197" s="13">
        <f t="shared" si="27"/>
        <v>1043</v>
      </c>
      <c r="AB197" s="2" t="s">
        <v>44</v>
      </c>
      <c r="AC197" s="2" t="s">
        <v>59</v>
      </c>
      <c r="AD197">
        <v>1043</v>
      </c>
      <c r="AG197" t="e">
        <f>VLOOKUP(A197,,5,0)</f>
        <v>#N/A</v>
      </c>
      <c r="AH197" s="14" t="s">
        <v>43</v>
      </c>
      <c r="AI197" s="15"/>
      <c r="AJ197" s="15"/>
    </row>
    <row r="198" spans="1:40">
      <c r="A198" s="2" t="s">
        <v>769</v>
      </c>
      <c r="B198" t="e">
        <f>VLOOKUP(BdC!A198,main!A$1:Z$1048378,2,0)</f>
        <v>#N/A</v>
      </c>
      <c r="C198" s="3" t="e">
        <f>VLOOKUP(A198,main!A$1:Z$1048378,4,0)</f>
        <v>#N/A</v>
      </c>
      <c r="D198" t="s">
        <v>770</v>
      </c>
      <c r="E198" t="e">
        <f>VLOOKUP(A198,'PRIX LOT1'!A:I,5,0)</f>
        <v>#N/A</v>
      </c>
      <c r="F198" t="e">
        <f>VLOOKUP(A198,main!A$1:E$1048378,5,0)</f>
        <v>#N/A</v>
      </c>
      <c r="G198" t="s">
        <v>771</v>
      </c>
      <c r="H198" t="s">
        <v>72</v>
      </c>
      <c r="I198" t="s">
        <v>64</v>
      </c>
      <c r="J198" t="s">
        <v>772</v>
      </c>
      <c r="K198" t="e">
        <f>VLOOKUP(A198,main!A$1:Z$1048378,12,0)</f>
        <v>#N/A</v>
      </c>
      <c r="L198" s="8">
        <v>293.38</v>
      </c>
      <c r="M198" s="9">
        <v>110.38</v>
      </c>
      <c r="N198" s="9">
        <v>31.25</v>
      </c>
      <c r="O198" s="9">
        <v>562.5</v>
      </c>
      <c r="P198" t="s">
        <v>197</v>
      </c>
      <c r="Q198" s="10">
        <v>41334</v>
      </c>
      <c r="S198" t="s">
        <v>58</v>
      </c>
      <c r="T198" s="11">
        <v>4</v>
      </c>
      <c r="U198" s="11"/>
      <c r="V198" s="11"/>
      <c r="W198" t="str">
        <f t="shared" si="37"/>
        <v>FT_SDSLBis_4M_4p_C1</v>
      </c>
      <c r="X198" s="12">
        <f t="shared" si="38"/>
        <v>110.38</v>
      </c>
      <c r="Y198" s="12">
        <f t="shared" si="36"/>
        <v>31.25</v>
      </c>
      <c r="Z198" s="12">
        <f t="shared" si="39"/>
        <v>562.5</v>
      </c>
      <c r="AA198" s="13">
        <f t="shared" si="27"/>
        <v>0</v>
      </c>
      <c r="AB198" s="2" t="s">
        <v>43</v>
      </c>
      <c r="AD198">
        <f>AN198</f>
        <v>0</v>
      </c>
    </row>
    <row r="199" spans="1:40">
      <c r="A199" s="2" t="s">
        <v>773</v>
      </c>
      <c r="B199" t="e">
        <f>VLOOKUP(BdC!A199,main!A$1:Z$1048378,2,0)</f>
        <v>#N/A</v>
      </c>
      <c r="C199" s="3" t="e">
        <f>VLOOKUP(A199,main!A$1:Z$1048378,4,0)</f>
        <v>#N/A</v>
      </c>
      <c r="D199" t="s">
        <v>230</v>
      </c>
      <c r="E199" t="e">
        <f>VLOOKUP(A199,'PRIX LOT1'!A:I,5,0)</f>
        <v>#N/A</v>
      </c>
      <c r="F199" t="e">
        <f>VLOOKUP(A199,main!A$1:E$1048378,5,0)</f>
        <v>#N/A</v>
      </c>
      <c r="G199" t="s">
        <v>774</v>
      </c>
      <c r="H199" t="s">
        <v>53</v>
      </c>
      <c r="I199" t="s">
        <v>54</v>
      </c>
      <c r="J199" t="s">
        <v>775</v>
      </c>
      <c r="K199" t="e">
        <f>VLOOKUP(A199,main!A$1:Z$1048378,12,0)</f>
        <v>#N/A</v>
      </c>
      <c r="L199" s="8">
        <v>213</v>
      </c>
      <c r="M199" s="9">
        <f>AL199</f>
        <v>110.38</v>
      </c>
      <c r="N199" s="9">
        <v>31.25</v>
      </c>
      <c r="O199" s="9">
        <v>562.5</v>
      </c>
      <c r="P199" t="str">
        <f>AK199</f>
        <v>FT_SDSLBis_4M_4p_C1</v>
      </c>
      <c r="Q199" s="10">
        <v>41395</v>
      </c>
      <c r="S199" t="s">
        <v>42</v>
      </c>
      <c r="T199" s="11">
        <v>4</v>
      </c>
      <c r="U199" s="11"/>
      <c r="V199" s="11"/>
      <c r="W199" t="str">
        <f t="shared" si="37"/>
        <v>FT_SDSLBis_4M_4p_C1</v>
      </c>
      <c r="X199" s="12">
        <f t="shared" si="38"/>
        <v>110.38</v>
      </c>
      <c r="Y199" s="12">
        <f t="shared" si="36"/>
        <v>31.25</v>
      </c>
      <c r="Z199" s="12">
        <f t="shared" si="39"/>
        <v>562.5</v>
      </c>
      <c r="AA199" s="13">
        <f t="shared" si="27"/>
        <v>1208</v>
      </c>
      <c r="AB199" s="2" t="s">
        <v>44</v>
      </c>
      <c r="AC199" s="2" t="s">
        <v>67</v>
      </c>
      <c r="AD199">
        <v>1208</v>
      </c>
      <c r="AG199" t="e">
        <f>VLOOKUP(A199,,5,0)</f>
        <v>#N/A</v>
      </c>
      <c r="AH199" s="14" t="s">
        <v>44</v>
      </c>
      <c r="AI199" s="15">
        <v>4</v>
      </c>
      <c r="AJ199" s="14" t="s">
        <v>44</v>
      </c>
      <c r="AK199" t="s">
        <v>197</v>
      </c>
      <c r="AL199" s="8">
        <v>110.38</v>
      </c>
      <c r="AM199" s="8">
        <v>562.5</v>
      </c>
      <c r="AN199">
        <v>1208</v>
      </c>
    </row>
    <row r="200" spans="1:40">
      <c r="A200" s="2" t="s">
        <v>769</v>
      </c>
      <c r="B200" t="e">
        <f>VLOOKUP(BdC!A200,main!A$1:Z$1048378,2,0)</f>
        <v>#N/A</v>
      </c>
      <c r="C200" s="3" t="e">
        <f>VLOOKUP(A200,main!A$1:Z$1048378,4,0)</f>
        <v>#N/A</v>
      </c>
      <c r="D200" t="s">
        <v>770</v>
      </c>
      <c r="E200" t="e">
        <f>VLOOKUP(A200,'PRIX LOT1'!A:I,5,0)</f>
        <v>#N/A</v>
      </c>
      <c r="F200" t="e">
        <f>VLOOKUP(A200,main!A$1:E$1048378,5,0)</f>
        <v>#N/A</v>
      </c>
      <c r="G200" t="s">
        <v>776</v>
      </c>
      <c r="H200" t="s">
        <v>72</v>
      </c>
      <c r="I200" t="s">
        <v>64</v>
      </c>
      <c r="J200" t="s">
        <v>777</v>
      </c>
      <c r="K200" t="e">
        <f>VLOOKUP(A200,main!A$1:Z$1048378,12,0)</f>
        <v>#N/A</v>
      </c>
      <c r="L200" s="8">
        <v>293.38</v>
      </c>
      <c r="M200" s="9">
        <v>110.38</v>
      </c>
      <c r="N200" s="9">
        <v>31.25</v>
      </c>
      <c r="O200" s="9">
        <v>562.5</v>
      </c>
      <c r="P200" t="s">
        <v>197</v>
      </c>
      <c r="Q200" s="10">
        <v>41334</v>
      </c>
      <c r="S200" t="s">
        <v>58</v>
      </c>
      <c r="T200" s="11">
        <v>4</v>
      </c>
      <c r="U200" s="11"/>
      <c r="V200" s="11"/>
      <c r="W200" t="str">
        <f t="shared" si="37"/>
        <v>FT_SDSLBis_4M_4p_C1</v>
      </c>
      <c r="X200" s="12">
        <f t="shared" si="38"/>
        <v>110.38</v>
      </c>
      <c r="Y200" s="12">
        <f t="shared" si="36"/>
        <v>31.25</v>
      </c>
      <c r="Z200" s="12">
        <f t="shared" si="39"/>
        <v>562.5</v>
      </c>
      <c r="AA200" s="13">
        <f t="shared" si="27"/>
        <v>0</v>
      </c>
      <c r="AB200" s="2" t="s">
        <v>43</v>
      </c>
      <c r="AD200">
        <f>AN200</f>
        <v>0</v>
      </c>
    </row>
    <row r="201" spans="1:40">
      <c r="A201" s="2" t="s">
        <v>778</v>
      </c>
      <c r="B201" t="e">
        <f>VLOOKUP(BdC!A201,main!A$1:Z$1048378,2,0)</f>
        <v>#N/A</v>
      </c>
      <c r="C201" s="3" t="e">
        <f>VLOOKUP(A201,main!A$1:Z$1048378,4,0)</f>
        <v>#N/A</v>
      </c>
      <c r="D201" t="s">
        <v>94</v>
      </c>
      <c r="E201" t="e">
        <f>VLOOKUP(A201,'PRIX LOT1'!A:I,5,0)</f>
        <v>#N/A</v>
      </c>
      <c r="F201" t="e">
        <f>VLOOKUP(A201,main!A$1:E$1048378,5,0)</f>
        <v>#N/A</v>
      </c>
      <c r="G201" t="s">
        <v>779</v>
      </c>
      <c r="H201" t="s">
        <v>53</v>
      </c>
      <c r="I201" t="s">
        <v>64</v>
      </c>
      <c r="J201" t="s">
        <v>780</v>
      </c>
      <c r="K201" t="e">
        <f>VLOOKUP(A201,main!A$1:Z$1048378,12,0)</f>
        <v>#N/A</v>
      </c>
      <c r="L201" s="8">
        <v>293.38</v>
      </c>
      <c r="M201" s="9">
        <v>116</v>
      </c>
      <c r="N201" s="9">
        <v>27.63</v>
      </c>
      <c r="O201" s="9">
        <v>562.5</v>
      </c>
      <c r="P201" t="s">
        <v>66</v>
      </c>
      <c r="Q201" s="10">
        <v>41334</v>
      </c>
      <c r="S201" t="s">
        <v>58</v>
      </c>
      <c r="T201" s="11">
        <v>4</v>
      </c>
      <c r="U201" s="11"/>
      <c r="V201" s="27" t="s">
        <v>781</v>
      </c>
      <c r="W201" t="s">
        <v>66</v>
      </c>
      <c r="X201" s="12">
        <v>116</v>
      </c>
      <c r="Y201" s="12">
        <f t="shared" si="36"/>
        <v>27.63</v>
      </c>
      <c r="Z201" s="12">
        <v>562.5</v>
      </c>
      <c r="AA201" s="13">
        <f t="shared" ref="AA201:AA264" si="40">AD201</f>
        <v>0</v>
      </c>
      <c r="AB201" s="2" t="s">
        <v>43</v>
      </c>
      <c r="AD201">
        <f>AN201</f>
        <v>0</v>
      </c>
      <c r="AG201" t="e">
        <f>VLOOKUP(A201,,5,0)</f>
        <v>#N/A</v>
      </c>
      <c r="AH201" s="14" t="s">
        <v>43</v>
      </c>
      <c r="AI201" s="15"/>
      <c r="AJ201" s="15"/>
    </row>
    <row r="202" spans="1:40">
      <c r="A202" s="2" t="s">
        <v>782</v>
      </c>
      <c r="B202" t="e">
        <f>VLOOKUP(BdC!A202,main!A$1:Z$1048378,2,0)</f>
        <v>#N/A</v>
      </c>
      <c r="C202" s="3" t="e">
        <f>VLOOKUP(A202,main!A$1:Z$1048378,4,0)</f>
        <v>#N/A</v>
      </c>
      <c r="D202" t="s">
        <v>61</v>
      </c>
      <c r="E202" t="e">
        <f>VLOOKUP(A202,'PRIX LOT1'!A:I,5,0)</f>
        <v>#N/A</v>
      </c>
      <c r="F202" t="e">
        <f>VLOOKUP(A202,main!A$1:E$1048378,5,0)</f>
        <v>#N/A</v>
      </c>
      <c r="G202" t="s">
        <v>783</v>
      </c>
      <c r="H202" t="s">
        <v>53</v>
      </c>
      <c r="I202" t="s">
        <v>64</v>
      </c>
      <c r="J202" t="s">
        <v>784</v>
      </c>
      <c r="K202" t="e">
        <f>VLOOKUP(A202,main!A$1:Z$1048378,12,0)</f>
        <v>#N/A</v>
      </c>
      <c r="L202" s="8">
        <v>293.38</v>
      </c>
      <c r="M202" s="9">
        <v>110.38</v>
      </c>
      <c r="N202" s="9">
        <v>31.25</v>
      </c>
      <c r="O202" s="9">
        <v>562.5</v>
      </c>
      <c r="P202" t="s">
        <v>197</v>
      </c>
      <c r="Q202" s="10">
        <v>41395</v>
      </c>
      <c r="S202" t="s">
        <v>58</v>
      </c>
      <c r="T202" s="11">
        <v>4</v>
      </c>
      <c r="U202" s="11"/>
      <c r="V202" s="27" t="s">
        <v>785</v>
      </c>
      <c r="W202" t="str">
        <f>P202</f>
        <v>FT_SDSLBis_4M_4p_C1</v>
      </c>
      <c r="X202" s="12">
        <f>M202</f>
        <v>110.38</v>
      </c>
      <c r="Y202" s="12">
        <f t="shared" si="36"/>
        <v>31.25</v>
      </c>
      <c r="Z202" s="12">
        <f>O202</f>
        <v>562.5</v>
      </c>
      <c r="AA202" s="13">
        <f t="shared" si="40"/>
        <v>1208</v>
      </c>
      <c r="AB202" s="2" t="s">
        <v>44</v>
      </c>
      <c r="AC202" s="2" t="s">
        <v>67</v>
      </c>
      <c r="AD202">
        <v>1208</v>
      </c>
    </row>
    <row r="203" spans="1:40">
      <c r="A203" s="2" t="s">
        <v>782</v>
      </c>
      <c r="B203" t="e">
        <f>VLOOKUP(BdC!A203,main!A$1:Z$1048378,2,0)</f>
        <v>#N/A</v>
      </c>
      <c r="C203" s="3" t="e">
        <f>VLOOKUP(A203,main!A$1:Z$1048378,4,0)</f>
        <v>#N/A</v>
      </c>
      <c r="D203" t="s">
        <v>61</v>
      </c>
      <c r="E203" t="e">
        <f>VLOOKUP(A203,'PRIX LOT1'!A:I,5,0)</f>
        <v>#N/A</v>
      </c>
      <c r="F203" t="e">
        <f>VLOOKUP(A203,main!A$1:E$1048378,5,0)</f>
        <v>#N/A</v>
      </c>
      <c r="G203" t="s">
        <v>786</v>
      </c>
      <c r="H203" t="s">
        <v>53</v>
      </c>
      <c r="I203" t="s">
        <v>64</v>
      </c>
      <c r="J203" t="s">
        <v>787</v>
      </c>
      <c r="K203" t="e">
        <f>VLOOKUP(A203,main!A$1:Z$1048378,12,0)</f>
        <v>#N/A</v>
      </c>
      <c r="L203" s="8">
        <v>293.38</v>
      </c>
      <c r="M203" s="9">
        <v>110.38</v>
      </c>
      <c r="N203" s="9">
        <v>31.25</v>
      </c>
      <c r="O203" s="9">
        <v>562.5</v>
      </c>
      <c r="P203" t="s">
        <v>197</v>
      </c>
      <c r="Q203" s="10">
        <v>41395</v>
      </c>
      <c r="S203" t="s">
        <v>58</v>
      </c>
      <c r="T203" s="11">
        <v>4</v>
      </c>
      <c r="U203" s="11"/>
      <c r="V203" s="27" t="s">
        <v>785</v>
      </c>
      <c r="W203" t="str">
        <f>P203</f>
        <v>FT_SDSLBis_4M_4p_C1</v>
      </c>
      <c r="X203" s="12">
        <f>M203</f>
        <v>110.38</v>
      </c>
      <c r="Y203" s="12">
        <f t="shared" si="36"/>
        <v>31.25</v>
      </c>
      <c r="Z203" s="12">
        <f>O203</f>
        <v>562.5</v>
      </c>
      <c r="AA203" s="13">
        <f t="shared" si="40"/>
        <v>1208</v>
      </c>
      <c r="AB203" s="2" t="s">
        <v>44</v>
      </c>
      <c r="AC203" s="2" t="s">
        <v>67</v>
      </c>
      <c r="AD203">
        <v>1208</v>
      </c>
    </row>
    <row r="204" spans="1:40">
      <c r="A204" s="2" t="s">
        <v>788</v>
      </c>
      <c r="B204" t="e">
        <f>VLOOKUP(BdC!A204,main!A$1:Z$1048378,2,0)</f>
        <v>#N/A</v>
      </c>
      <c r="C204" s="3" t="e">
        <f>VLOOKUP(A204,main!A$1:Z$1048378,4,0)</f>
        <v>#N/A</v>
      </c>
      <c r="D204" t="s">
        <v>147</v>
      </c>
      <c r="E204" t="e">
        <f>VLOOKUP(A204,'PRIX LOT1'!A:I,5,0)</f>
        <v>#N/A</v>
      </c>
      <c r="F204" t="e">
        <f>VLOOKUP(A204,main!A$1:E$1048378,5,0)</f>
        <v>#N/A</v>
      </c>
      <c r="G204" t="s">
        <v>789</v>
      </c>
      <c r="H204" t="s">
        <v>53</v>
      </c>
      <c r="I204" t="s">
        <v>54</v>
      </c>
      <c r="J204" t="s">
        <v>790</v>
      </c>
      <c r="K204" t="e">
        <f>VLOOKUP(A204,main!A$1:Z$1048378,12,0)</f>
        <v>#N/A</v>
      </c>
      <c r="L204" s="8">
        <v>213</v>
      </c>
      <c r="M204" s="9">
        <v>116</v>
      </c>
      <c r="N204" s="9">
        <v>27.63</v>
      </c>
      <c r="O204" s="9">
        <v>562.5</v>
      </c>
      <c r="P204" t="s">
        <v>66</v>
      </c>
      <c r="Q204" s="10">
        <v>41365</v>
      </c>
      <c r="S204" t="s">
        <v>42</v>
      </c>
      <c r="T204" s="11">
        <v>4</v>
      </c>
      <c r="U204" s="11"/>
      <c r="V204" s="27" t="s">
        <v>791</v>
      </c>
      <c r="W204" t="s">
        <v>336</v>
      </c>
      <c r="X204" s="12">
        <f>77.25</f>
        <v>77.25</v>
      </c>
      <c r="Y204" s="12">
        <f t="shared" si="36"/>
        <v>27.63</v>
      </c>
      <c r="Z204" s="12">
        <f>475</f>
        <v>475</v>
      </c>
      <c r="AA204" s="13">
        <f t="shared" si="40"/>
        <v>1043</v>
      </c>
      <c r="AB204" s="2" t="s">
        <v>792</v>
      </c>
      <c r="AC204" s="2" t="s">
        <v>59</v>
      </c>
      <c r="AD204">
        <v>1043</v>
      </c>
      <c r="AG204" t="e">
        <f>VLOOKUP(A204,,5,0)</f>
        <v>#N/A</v>
      </c>
      <c r="AH204" s="14" t="s">
        <v>44</v>
      </c>
      <c r="AI204" s="15">
        <v>4</v>
      </c>
      <c r="AJ204" s="14" t="s">
        <v>44</v>
      </c>
      <c r="AK204" t="s">
        <v>172</v>
      </c>
      <c r="AL204" s="8">
        <v>64.63</v>
      </c>
      <c r="AM204" s="8">
        <v>475</v>
      </c>
      <c r="AN204">
        <v>1043</v>
      </c>
    </row>
    <row r="205" spans="1:40">
      <c r="A205" s="2" t="s">
        <v>793</v>
      </c>
      <c r="B205" t="e">
        <f>VLOOKUP(BdC!A205,main!A$1:Z$1048378,2,0)</f>
        <v>#N/A</v>
      </c>
      <c r="C205" s="3" t="e">
        <f>VLOOKUP(A205,main!A$1:Z$1048378,4,0)</f>
        <v>#N/A</v>
      </c>
      <c r="D205" t="s">
        <v>36</v>
      </c>
      <c r="E205" t="e">
        <f>VLOOKUP(A205,'PRIX LOT1'!A:I,5,0)</f>
        <v>#N/A</v>
      </c>
      <c r="F205" t="e">
        <f>VLOOKUP(A205,main!A$1:E$1048378,5,0)</f>
        <v>#N/A</v>
      </c>
      <c r="G205" t="s">
        <v>794</v>
      </c>
      <c r="H205" t="s">
        <v>53</v>
      </c>
      <c r="I205" t="s">
        <v>64</v>
      </c>
      <c r="J205" t="s">
        <v>795</v>
      </c>
      <c r="K205" t="e">
        <f>VLOOKUP(A205,main!A$1:Z$1048378,12,0)</f>
        <v>#N/A</v>
      </c>
      <c r="L205" s="8">
        <v>293.38</v>
      </c>
      <c r="M205" s="9">
        <v>110.38</v>
      </c>
      <c r="N205" s="9">
        <v>31.25</v>
      </c>
      <c r="O205" s="9">
        <v>562.5</v>
      </c>
      <c r="P205" t="s">
        <v>197</v>
      </c>
      <c r="Q205" s="10">
        <v>41395</v>
      </c>
      <c r="S205" t="s">
        <v>58</v>
      </c>
      <c r="T205" s="11">
        <v>4</v>
      </c>
      <c r="U205" s="11"/>
      <c r="V205" s="11"/>
      <c r="W205" t="str">
        <f t="shared" ref="W205:W224" si="41">P205</f>
        <v>FT_SDSLBis_4M_4p_C1</v>
      </c>
      <c r="X205" s="12">
        <f t="shared" ref="X205:X224" si="42">M205</f>
        <v>110.38</v>
      </c>
      <c r="Y205" s="12">
        <f t="shared" si="36"/>
        <v>31.25</v>
      </c>
      <c r="Z205" s="12">
        <f t="shared" ref="Z205:Z224" si="43">O205</f>
        <v>562.5</v>
      </c>
      <c r="AA205" s="13">
        <f t="shared" si="40"/>
        <v>1208</v>
      </c>
      <c r="AB205" s="2" t="s">
        <v>44</v>
      </c>
      <c r="AC205" s="2" t="s">
        <v>67</v>
      </c>
      <c r="AD205">
        <v>1208</v>
      </c>
    </row>
    <row r="206" spans="1:40">
      <c r="A206" s="2" t="s">
        <v>765</v>
      </c>
      <c r="B206" t="e">
        <f>VLOOKUP(BdC!A206,main!A$1:Z$1048378,2,0)</f>
        <v>#N/A</v>
      </c>
      <c r="C206" s="3" t="e">
        <f>VLOOKUP(A206,main!A$1:Z$1048378,4,0)</f>
        <v>#N/A</v>
      </c>
      <c r="D206" t="s">
        <v>36</v>
      </c>
      <c r="E206" t="e">
        <f>VLOOKUP(A206,'PRIX LOT1'!A:I,5,0)</f>
        <v>#N/A</v>
      </c>
      <c r="F206" t="e">
        <f>VLOOKUP(A206,main!A$1:E$1048378,5,0)</f>
        <v>#N/A</v>
      </c>
      <c r="G206" t="s">
        <v>796</v>
      </c>
      <c r="H206" t="s">
        <v>53</v>
      </c>
      <c r="I206" t="s">
        <v>54</v>
      </c>
      <c r="J206" t="s">
        <v>797</v>
      </c>
      <c r="K206" t="e">
        <f>VLOOKUP(A206,main!A$1:Z$1048378,12,0)</f>
        <v>#N/A</v>
      </c>
      <c r="L206" s="8">
        <v>213</v>
      </c>
      <c r="M206" s="9">
        <v>110.38</v>
      </c>
      <c r="N206" s="9">
        <v>31.25</v>
      </c>
      <c r="O206" s="9">
        <v>562.5</v>
      </c>
      <c r="P206" t="s">
        <v>197</v>
      </c>
      <c r="Q206" s="10">
        <v>41334</v>
      </c>
      <c r="S206" t="s">
        <v>58</v>
      </c>
      <c r="T206" s="11">
        <v>4</v>
      </c>
      <c r="U206" s="11"/>
      <c r="V206" s="11"/>
      <c r="W206" t="str">
        <f t="shared" si="41"/>
        <v>FT_SDSLBis_4M_4p_C1</v>
      </c>
      <c r="X206" s="12">
        <f t="shared" si="42"/>
        <v>110.38</v>
      </c>
      <c r="Y206" s="12">
        <f t="shared" si="36"/>
        <v>31.25</v>
      </c>
      <c r="Z206" s="12">
        <f t="shared" si="43"/>
        <v>562.5</v>
      </c>
      <c r="AA206" s="13">
        <f t="shared" si="40"/>
        <v>0</v>
      </c>
      <c r="AB206" s="2" t="s">
        <v>43</v>
      </c>
      <c r="AD206">
        <f>AN206</f>
        <v>0</v>
      </c>
    </row>
    <row r="207" spans="1:40">
      <c r="A207" s="2" t="s">
        <v>798</v>
      </c>
      <c r="B207" t="e">
        <f>VLOOKUP(BdC!A207,main!A$1:Z$1048378,2,0)</f>
        <v>#N/A</v>
      </c>
      <c r="C207" s="3" t="e">
        <f>VLOOKUP(A207,main!A$1:Z$1048378,4,0)</f>
        <v>#N/A</v>
      </c>
      <c r="D207" t="s">
        <v>36</v>
      </c>
      <c r="E207" t="e">
        <f>VLOOKUP(A207,'PRIX LOT1'!A:I,5,0)</f>
        <v>#N/A</v>
      </c>
      <c r="F207" t="e">
        <f>VLOOKUP(A207,main!A$1:E$1048378,5,0)</f>
        <v>#N/A</v>
      </c>
      <c r="G207" t="s">
        <v>799</v>
      </c>
      <c r="H207" t="s">
        <v>53</v>
      </c>
      <c r="I207" t="s">
        <v>155</v>
      </c>
      <c r="J207" t="s">
        <v>800</v>
      </c>
      <c r="K207" t="e">
        <f>VLOOKUP(A207,main!A$1:Z$1048378,12,0)</f>
        <v>#N/A</v>
      </c>
      <c r="L207" s="8">
        <v>248</v>
      </c>
      <c r="M207" s="9">
        <v>140.13</v>
      </c>
      <c r="N207" s="9">
        <v>31.25</v>
      </c>
      <c r="O207" s="9">
        <v>815</v>
      </c>
      <c r="P207" t="s">
        <v>157</v>
      </c>
      <c r="Q207" s="10">
        <v>41395</v>
      </c>
      <c r="S207" t="s">
        <v>58</v>
      </c>
      <c r="T207" s="11">
        <v>8</v>
      </c>
      <c r="U207" s="11"/>
      <c r="V207" s="11"/>
      <c r="W207" t="str">
        <f t="shared" si="41"/>
        <v>FT_SDSLBis_8M_4p_C1</v>
      </c>
      <c r="X207" s="12">
        <f t="shared" si="42"/>
        <v>140.13</v>
      </c>
      <c r="Y207" s="12">
        <f t="shared" si="36"/>
        <v>31.25</v>
      </c>
      <c r="Z207" s="12">
        <f t="shared" si="43"/>
        <v>815</v>
      </c>
      <c r="AA207" s="13">
        <f t="shared" si="40"/>
        <v>1208</v>
      </c>
      <c r="AB207" s="2" t="s">
        <v>44</v>
      </c>
      <c r="AC207" s="2" t="s">
        <v>67</v>
      </c>
      <c r="AD207">
        <v>1208</v>
      </c>
    </row>
    <row r="208" spans="1:40">
      <c r="A208" s="2" t="s">
        <v>793</v>
      </c>
      <c r="B208" t="e">
        <f>VLOOKUP(BdC!A208,main!A$1:Z$1048378,2,0)</f>
        <v>#N/A</v>
      </c>
      <c r="C208" s="3" t="e">
        <f>VLOOKUP(A208,main!A$1:Z$1048378,4,0)</f>
        <v>#N/A</v>
      </c>
      <c r="D208" t="s">
        <v>36</v>
      </c>
      <c r="E208" t="e">
        <f>VLOOKUP(A208,'PRIX LOT1'!A:I,5,0)</f>
        <v>#N/A</v>
      </c>
      <c r="F208" t="e">
        <f>VLOOKUP(A208,main!A$1:E$1048378,5,0)</f>
        <v>#N/A</v>
      </c>
      <c r="G208" t="s">
        <v>801</v>
      </c>
      <c r="H208" t="s">
        <v>53</v>
      </c>
      <c r="I208" t="s">
        <v>64</v>
      </c>
      <c r="J208" t="s">
        <v>802</v>
      </c>
      <c r="K208" t="e">
        <f>VLOOKUP(A208,main!A$1:Z$1048378,12,0)</f>
        <v>#N/A</v>
      </c>
      <c r="L208" s="8">
        <v>293.38</v>
      </c>
      <c r="M208" s="9">
        <v>110.38</v>
      </c>
      <c r="N208" s="9">
        <v>31.25</v>
      </c>
      <c r="O208" s="9">
        <v>562.5</v>
      </c>
      <c r="P208" t="s">
        <v>197</v>
      </c>
      <c r="Q208" s="10">
        <v>41395</v>
      </c>
      <c r="S208" t="s">
        <v>58</v>
      </c>
      <c r="T208" s="11">
        <v>4</v>
      </c>
      <c r="U208" s="11"/>
      <c r="V208" s="11"/>
      <c r="W208" t="str">
        <f t="shared" si="41"/>
        <v>FT_SDSLBis_4M_4p_C1</v>
      </c>
      <c r="X208" s="12">
        <f t="shared" si="42"/>
        <v>110.38</v>
      </c>
      <c r="Y208" s="12">
        <f t="shared" si="36"/>
        <v>31.25</v>
      </c>
      <c r="Z208" s="12">
        <f t="shared" si="43"/>
        <v>562.5</v>
      </c>
      <c r="AA208" s="13">
        <f t="shared" si="40"/>
        <v>1208</v>
      </c>
      <c r="AB208" s="2" t="s">
        <v>44</v>
      </c>
      <c r="AC208" s="2" t="s">
        <v>67</v>
      </c>
      <c r="AD208">
        <v>1208</v>
      </c>
    </row>
    <row r="209" spans="1:36">
      <c r="A209" s="2" t="s">
        <v>803</v>
      </c>
      <c r="B209" t="e">
        <f>VLOOKUP(BdC!A209,main!A$1:Z$1048378,2,0)</f>
        <v>#N/A</v>
      </c>
      <c r="C209" s="3" t="e">
        <f>VLOOKUP(A209,main!A$1:Z$1048378,4,0)</f>
        <v>#N/A</v>
      </c>
      <c r="D209" t="s">
        <v>804</v>
      </c>
      <c r="E209" t="e">
        <f>VLOOKUP(A209,'PRIX LOT1'!A:I,5,0)</f>
        <v>#N/A</v>
      </c>
      <c r="F209" t="e">
        <f>VLOOKUP(A209,main!A$1:E$1048378,5,0)</f>
        <v>#N/A</v>
      </c>
      <c r="G209" t="s">
        <v>805</v>
      </c>
      <c r="H209" t="s">
        <v>53</v>
      </c>
      <c r="I209" t="s">
        <v>155</v>
      </c>
      <c r="J209" t="s">
        <v>806</v>
      </c>
      <c r="K209" t="e">
        <f>VLOOKUP(A209,main!A$1:Z$1048378,12,0)</f>
        <v>#N/A</v>
      </c>
      <c r="L209" s="8">
        <v>248</v>
      </c>
      <c r="M209" s="9">
        <v>151.25</v>
      </c>
      <c r="N209" s="9">
        <v>31.25</v>
      </c>
      <c r="O209" s="9">
        <v>815</v>
      </c>
      <c r="P209" t="s">
        <v>384</v>
      </c>
      <c r="Q209" s="10">
        <v>41395</v>
      </c>
      <c r="S209" t="s">
        <v>58</v>
      </c>
      <c r="T209" s="11">
        <v>8</v>
      </c>
      <c r="U209" s="11"/>
      <c r="V209" s="11"/>
      <c r="W209" t="str">
        <f t="shared" si="41"/>
        <v>FT_SDSLBis_8M_4p_C2</v>
      </c>
      <c r="X209" s="12">
        <f t="shared" si="42"/>
        <v>151.25</v>
      </c>
      <c r="Y209" s="12">
        <f t="shared" si="36"/>
        <v>31.25</v>
      </c>
      <c r="Z209" s="12">
        <f t="shared" si="43"/>
        <v>815</v>
      </c>
      <c r="AA209" s="13">
        <f t="shared" si="40"/>
        <v>1208</v>
      </c>
      <c r="AB209" s="2" t="s">
        <v>44</v>
      </c>
      <c r="AC209" t="s">
        <v>67</v>
      </c>
      <c r="AD209">
        <v>1208</v>
      </c>
    </row>
    <row r="210" spans="1:36">
      <c r="A210" s="2" t="s">
        <v>807</v>
      </c>
      <c r="B210" t="e">
        <f>VLOOKUP(BdC!A210,main!A$1:Z$1048378,2,0)</f>
        <v>#N/A</v>
      </c>
      <c r="C210" s="3" t="e">
        <f>VLOOKUP(A210,main!A$1:Z$1048378,4,0)</f>
        <v>#N/A</v>
      </c>
      <c r="D210" t="s">
        <v>808</v>
      </c>
      <c r="E210" t="e">
        <f>VLOOKUP(A210,'PRIX LOT1'!A:I,5,0)</f>
        <v>#N/A</v>
      </c>
      <c r="F210" t="e">
        <f>VLOOKUP(A210,main!A$1:E$1048378,5,0)</f>
        <v>#N/A</v>
      </c>
      <c r="G210" t="s">
        <v>809</v>
      </c>
      <c r="H210" t="s">
        <v>53</v>
      </c>
      <c r="I210" t="s">
        <v>155</v>
      </c>
      <c r="J210" t="s">
        <v>810</v>
      </c>
      <c r="K210" t="e">
        <f>VLOOKUP(A210,main!A$1:Z$1048378,12,0)</f>
        <v>#N/A</v>
      </c>
      <c r="L210" s="8">
        <v>248</v>
      </c>
      <c r="M210" s="9">
        <v>187.75</v>
      </c>
      <c r="N210" s="9">
        <v>31.25</v>
      </c>
      <c r="O210" s="9">
        <v>815</v>
      </c>
      <c r="P210" t="s">
        <v>162</v>
      </c>
      <c r="Q210" s="10">
        <v>41395</v>
      </c>
      <c r="R210" t="s">
        <v>163</v>
      </c>
      <c r="S210" t="s">
        <v>58</v>
      </c>
      <c r="T210" s="11">
        <v>12</v>
      </c>
      <c r="U210" s="11"/>
      <c r="V210" s="11"/>
      <c r="W210" t="str">
        <f t="shared" si="41"/>
        <v>FT_SDSLBis_12M_4p_C1</v>
      </c>
      <c r="X210" s="12">
        <f t="shared" si="42"/>
        <v>187.75</v>
      </c>
      <c r="Y210" s="12">
        <f t="shared" si="36"/>
        <v>31.25</v>
      </c>
      <c r="Z210" s="12">
        <f t="shared" si="43"/>
        <v>815</v>
      </c>
      <c r="AA210" s="13">
        <f t="shared" si="40"/>
        <v>1208</v>
      </c>
      <c r="AB210" s="2" t="s">
        <v>44</v>
      </c>
      <c r="AC210" s="2" t="s">
        <v>67</v>
      </c>
      <c r="AD210">
        <v>1208</v>
      </c>
    </row>
    <row r="211" spans="1:36">
      <c r="A211" s="2" t="s">
        <v>811</v>
      </c>
      <c r="B211" t="e">
        <f>VLOOKUP(BdC!A211,main!A$1:Z$1048378,2,0)</f>
        <v>#N/A</v>
      </c>
      <c r="C211" s="3" t="e">
        <f>VLOOKUP(A211,main!A$1:Z$1048378,4,0)</f>
        <v>#N/A</v>
      </c>
      <c r="D211" t="s">
        <v>812</v>
      </c>
      <c r="E211" t="e">
        <f>VLOOKUP(A211,'PRIX LOT1'!A:I,5,0)</f>
        <v>#N/A</v>
      </c>
      <c r="F211" t="e">
        <f>VLOOKUP(A211,main!A$1:E$1048378,5,0)</f>
        <v>#N/A</v>
      </c>
      <c r="G211" t="s">
        <v>813</v>
      </c>
      <c r="H211" t="s">
        <v>53</v>
      </c>
      <c r="I211" t="s">
        <v>64</v>
      </c>
      <c r="J211" t="s">
        <v>814</v>
      </c>
      <c r="K211" t="e">
        <f>VLOOKUP(A211,main!A$1:Z$1048378,12,0)</f>
        <v>#N/A</v>
      </c>
      <c r="L211" s="8">
        <v>293.38</v>
      </c>
      <c r="M211" s="9">
        <v>110.38</v>
      </c>
      <c r="N211" s="9">
        <v>31.25</v>
      </c>
      <c r="O211" s="9">
        <v>562.5</v>
      </c>
      <c r="P211" t="s">
        <v>197</v>
      </c>
      <c r="Q211" s="10">
        <v>41334</v>
      </c>
      <c r="S211" t="s">
        <v>58</v>
      </c>
      <c r="T211" s="11">
        <v>4</v>
      </c>
      <c r="U211" s="11"/>
      <c r="V211" s="11"/>
      <c r="W211" t="str">
        <f t="shared" si="41"/>
        <v>FT_SDSLBis_4M_4p_C1</v>
      </c>
      <c r="X211" s="12">
        <f t="shared" si="42"/>
        <v>110.38</v>
      </c>
      <c r="Y211" s="12">
        <f t="shared" si="36"/>
        <v>31.25</v>
      </c>
      <c r="Z211" s="12">
        <f t="shared" si="43"/>
        <v>562.5</v>
      </c>
      <c r="AA211" s="13">
        <f t="shared" si="40"/>
        <v>0</v>
      </c>
      <c r="AB211" s="2" t="s">
        <v>43</v>
      </c>
      <c r="AD211">
        <f>AN211</f>
        <v>0</v>
      </c>
    </row>
    <row r="212" spans="1:36">
      <c r="A212" s="2" t="s">
        <v>811</v>
      </c>
      <c r="B212" t="e">
        <f>VLOOKUP(BdC!A212,main!A$1:Z$1048378,2,0)</f>
        <v>#N/A</v>
      </c>
      <c r="C212" s="3" t="e">
        <f>VLOOKUP(A212,main!A$1:Z$1048378,4,0)</f>
        <v>#N/A</v>
      </c>
      <c r="D212" t="s">
        <v>812</v>
      </c>
      <c r="E212" t="e">
        <f>VLOOKUP(A212,'PRIX LOT1'!A:I,5,0)</f>
        <v>#N/A</v>
      </c>
      <c r="F212" t="e">
        <f>VLOOKUP(A212,main!A$1:E$1048378,5,0)</f>
        <v>#N/A</v>
      </c>
      <c r="G212" t="s">
        <v>815</v>
      </c>
      <c r="H212" t="s">
        <v>53</v>
      </c>
      <c r="I212" t="s">
        <v>64</v>
      </c>
      <c r="J212" t="s">
        <v>816</v>
      </c>
      <c r="K212" t="e">
        <f>VLOOKUP(A212,main!A$1:Z$1048378,12,0)</f>
        <v>#N/A</v>
      </c>
      <c r="L212" s="8">
        <v>293.38</v>
      </c>
      <c r="M212" s="9">
        <v>110.38</v>
      </c>
      <c r="N212" s="9">
        <v>31.25</v>
      </c>
      <c r="O212" s="9">
        <v>562.5</v>
      </c>
      <c r="P212" t="s">
        <v>197</v>
      </c>
      <c r="Q212" s="10">
        <v>41334</v>
      </c>
      <c r="S212" t="s">
        <v>58</v>
      </c>
      <c r="T212" s="11">
        <v>4</v>
      </c>
      <c r="U212" s="11"/>
      <c r="V212" s="11"/>
      <c r="W212" t="str">
        <f t="shared" si="41"/>
        <v>FT_SDSLBis_4M_4p_C1</v>
      </c>
      <c r="X212" s="12">
        <f t="shared" si="42"/>
        <v>110.38</v>
      </c>
      <c r="Y212" s="12">
        <f t="shared" si="36"/>
        <v>31.25</v>
      </c>
      <c r="Z212" s="12">
        <f t="shared" si="43"/>
        <v>562.5</v>
      </c>
      <c r="AA212" s="13">
        <f t="shared" si="40"/>
        <v>0</v>
      </c>
      <c r="AB212" s="2" t="s">
        <v>43</v>
      </c>
      <c r="AD212">
        <f>AN212</f>
        <v>0</v>
      </c>
    </row>
    <row r="213" spans="1:36">
      <c r="A213" s="2" t="s">
        <v>817</v>
      </c>
      <c r="B213" t="e">
        <f>VLOOKUP(BdC!A213,main!A$1:Z$1048378,2,0)</f>
        <v>#N/A</v>
      </c>
      <c r="C213" s="3" t="e">
        <f>VLOOKUP(A213,main!A$1:Z$1048378,4,0)</f>
        <v>#N/A</v>
      </c>
      <c r="D213" t="s">
        <v>133</v>
      </c>
      <c r="E213" t="e">
        <f>VLOOKUP(A213,'PRIX LOT1'!A:I,5,0)</f>
        <v>#N/A</v>
      </c>
      <c r="F213" t="e">
        <f>VLOOKUP(A213,main!A$1:E$1048378,5,0)</f>
        <v>#N/A</v>
      </c>
      <c r="G213" t="s">
        <v>818</v>
      </c>
      <c r="H213" t="s">
        <v>72</v>
      </c>
      <c r="I213" t="s">
        <v>54</v>
      </c>
      <c r="J213" t="s">
        <v>819</v>
      </c>
      <c r="K213" t="e">
        <f>VLOOKUP(A213,main!A$1:Z$1048378,12,0)</f>
        <v>#N/A</v>
      </c>
      <c r="L213" s="8">
        <v>213</v>
      </c>
      <c r="M213" s="9">
        <v>77.5</v>
      </c>
      <c r="N213" s="9">
        <v>31.25</v>
      </c>
      <c r="O213" s="9">
        <v>475</v>
      </c>
      <c r="P213" t="s">
        <v>68</v>
      </c>
      <c r="Q213" s="10">
        <v>41365</v>
      </c>
      <c r="S213" t="s">
        <v>58</v>
      </c>
      <c r="T213" s="11">
        <v>4</v>
      </c>
      <c r="U213" s="11"/>
      <c r="V213" s="11"/>
      <c r="W213" t="str">
        <f t="shared" si="41"/>
        <v>FT_SDSLBis_4M_2p_C1</v>
      </c>
      <c r="X213" s="12">
        <f t="shared" si="42"/>
        <v>77.5</v>
      </c>
      <c r="Y213" s="12">
        <f t="shared" si="36"/>
        <v>31.25</v>
      </c>
      <c r="Z213" s="12">
        <f t="shared" si="43"/>
        <v>475</v>
      </c>
      <c r="AA213" s="13">
        <f t="shared" si="40"/>
        <v>0</v>
      </c>
      <c r="AB213" s="2" t="s">
        <v>43</v>
      </c>
      <c r="AD213">
        <f>AN213</f>
        <v>0</v>
      </c>
    </row>
    <row r="214" spans="1:36">
      <c r="A214" s="2" t="s">
        <v>820</v>
      </c>
      <c r="B214" t="e">
        <f>VLOOKUP(BdC!A214,main!A$1:Z$1048378,2,0)</f>
        <v>#N/A</v>
      </c>
      <c r="C214" s="3" t="e">
        <f>VLOOKUP(A214,main!A$1:Z$1048378,4,0)</f>
        <v>#N/A</v>
      </c>
      <c r="D214" t="s">
        <v>821</v>
      </c>
      <c r="E214" t="e">
        <f>VLOOKUP(A214,'PRIX LOT1'!A:I,5,0)</f>
        <v>#N/A</v>
      </c>
      <c r="F214" t="e">
        <f>VLOOKUP(A214,main!A$1:E$1048378,5,0)</f>
        <v>#N/A</v>
      </c>
      <c r="G214" t="s">
        <v>822</v>
      </c>
      <c r="H214" t="s">
        <v>53</v>
      </c>
      <c r="I214" t="s">
        <v>155</v>
      </c>
      <c r="J214" t="s">
        <v>823</v>
      </c>
      <c r="K214" t="e">
        <f>VLOOKUP(A214,main!A$1:Z$1048378,12,0)</f>
        <v>#N/A</v>
      </c>
      <c r="L214" s="8">
        <v>248</v>
      </c>
      <c r="M214" s="9">
        <v>196.75</v>
      </c>
      <c r="N214" s="9">
        <v>27.63</v>
      </c>
      <c r="O214" s="9">
        <v>814.6</v>
      </c>
      <c r="P214" t="s">
        <v>383</v>
      </c>
      <c r="Q214" s="10">
        <v>41365</v>
      </c>
      <c r="S214" t="s">
        <v>42</v>
      </c>
      <c r="T214" s="11">
        <v>8</v>
      </c>
      <c r="U214" s="11"/>
      <c r="V214" s="11"/>
      <c r="W214" t="str">
        <f t="shared" si="41"/>
        <v>FT_SDSL_8M_4p_C2</v>
      </c>
      <c r="X214" s="12">
        <f t="shared" si="42"/>
        <v>196.75</v>
      </c>
      <c r="Y214" s="12">
        <f t="shared" si="36"/>
        <v>27.63</v>
      </c>
      <c r="Z214" s="12">
        <f t="shared" si="43"/>
        <v>814.6</v>
      </c>
      <c r="AA214" s="13">
        <f t="shared" si="40"/>
        <v>1208</v>
      </c>
      <c r="AB214" s="2" t="s">
        <v>43</v>
      </c>
      <c r="AC214" s="2" t="s">
        <v>67</v>
      </c>
      <c r="AD214">
        <v>1208</v>
      </c>
      <c r="AG214" t="e">
        <f>VLOOKUP(A214,,5,0)</f>
        <v>#N/A</v>
      </c>
      <c r="AH214" s="14" t="s">
        <v>43</v>
      </c>
      <c r="AI214" s="15"/>
      <c r="AJ214" s="15"/>
    </row>
    <row r="215" spans="1:36">
      <c r="A215" s="2" t="s">
        <v>824</v>
      </c>
      <c r="B215" t="e">
        <f>VLOOKUP(BdC!A215,main!A$1:Z$1048378,2,0)</f>
        <v>#N/A</v>
      </c>
      <c r="C215" s="3" t="e">
        <f>VLOOKUP(A215,main!A$1:Z$1048378,4,0)</f>
        <v>#N/A</v>
      </c>
      <c r="D215" t="s">
        <v>36</v>
      </c>
      <c r="E215" t="e">
        <f>VLOOKUP(A215,'PRIX LOT1'!A:I,5,0)</f>
        <v>#N/A</v>
      </c>
      <c r="F215" t="e">
        <f>VLOOKUP(A215,main!A$1:E$1048378,5,0)</f>
        <v>#N/A</v>
      </c>
      <c r="G215" t="s">
        <v>825</v>
      </c>
      <c r="H215" t="s">
        <v>72</v>
      </c>
      <c r="I215" t="s">
        <v>54</v>
      </c>
      <c r="J215" t="s">
        <v>826</v>
      </c>
      <c r="K215" t="e">
        <f>VLOOKUP(A215,main!A$1:Z$1048378,12,0)</f>
        <v>#N/A</v>
      </c>
      <c r="L215" s="8">
        <v>213</v>
      </c>
      <c r="M215" s="9">
        <v>77.5</v>
      </c>
      <c r="N215" s="9">
        <v>31.25</v>
      </c>
      <c r="O215" s="9">
        <v>475</v>
      </c>
      <c r="P215" t="s">
        <v>68</v>
      </c>
      <c r="Q215" s="10">
        <v>41365</v>
      </c>
      <c r="S215" t="s">
        <v>58</v>
      </c>
      <c r="T215" s="11">
        <v>4</v>
      </c>
      <c r="U215" s="11"/>
      <c r="V215" s="11"/>
      <c r="W215" t="str">
        <f t="shared" si="41"/>
        <v>FT_SDSLBis_4M_2p_C1</v>
      </c>
      <c r="X215" s="12">
        <f t="shared" si="42"/>
        <v>77.5</v>
      </c>
      <c r="Y215" s="12">
        <f t="shared" si="36"/>
        <v>31.25</v>
      </c>
      <c r="Z215" s="12">
        <f t="shared" si="43"/>
        <v>475</v>
      </c>
      <c r="AA215" s="13">
        <f t="shared" si="40"/>
        <v>0</v>
      </c>
      <c r="AB215" s="2" t="s">
        <v>43</v>
      </c>
      <c r="AD215">
        <f>AN215</f>
        <v>0</v>
      </c>
    </row>
    <row r="216" spans="1:36">
      <c r="A216" s="2" t="s">
        <v>827</v>
      </c>
      <c r="B216" t="e">
        <f>VLOOKUP(BdC!A216,main!A$1:Z$1048378,2,0)</f>
        <v>#N/A</v>
      </c>
      <c r="C216" s="3" t="e">
        <f>VLOOKUP(A216,main!A$1:Z$1048378,4,0)</f>
        <v>#N/A</v>
      </c>
      <c r="D216" t="s">
        <v>137</v>
      </c>
      <c r="E216" t="e">
        <f>VLOOKUP(A216,'PRIX LOT1'!A:I,5,0)</f>
        <v>#N/A</v>
      </c>
      <c r="F216" t="e">
        <f>VLOOKUP(A216,main!A$1:E$1048378,5,0)</f>
        <v>#N/A</v>
      </c>
      <c r="G216" t="s">
        <v>828</v>
      </c>
      <c r="H216" t="s">
        <v>72</v>
      </c>
      <c r="I216" t="s">
        <v>54</v>
      </c>
      <c r="J216" t="s">
        <v>829</v>
      </c>
      <c r="K216" t="e">
        <f>VLOOKUP(A216,main!A$1:Z$1048378,12,0)</f>
        <v>#N/A</v>
      </c>
      <c r="L216" s="8">
        <v>213</v>
      </c>
      <c r="M216" s="9">
        <v>77.5</v>
      </c>
      <c r="N216" s="9">
        <v>31.25</v>
      </c>
      <c r="O216" s="9">
        <v>475</v>
      </c>
      <c r="P216" t="s">
        <v>68</v>
      </c>
      <c r="Q216" s="10">
        <v>41365</v>
      </c>
      <c r="S216" t="s">
        <v>58</v>
      </c>
      <c r="T216" s="11">
        <v>4</v>
      </c>
      <c r="U216" s="11"/>
      <c r="V216" s="11"/>
      <c r="W216" t="str">
        <f t="shared" si="41"/>
        <v>FT_SDSLBis_4M_2p_C1</v>
      </c>
      <c r="X216" s="12">
        <f t="shared" si="42"/>
        <v>77.5</v>
      </c>
      <c r="Y216" s="12">
        <f t="shared" si="36"/>
        <v>31.25</v>
      </c>
      <c r="Z216" s="12">
        <f t="shared" si="43"/>
        <v>475</v>
      </c>
      <c r="AA216" s="13">
        <f t="shared" si="40"/>
        <v>0</v>
      </c>
      <c r="AB216" s="2" t="s">
        <v>43</v>
      </c>
      <c r="AD216">
        <f>AN216</f>
        <v>0</v>
      </c>
    </row>
    <row r="217" spans="1:36">
      <c r="A217" s="2" t="s">
        <v>830</v>
      </c>
      <c r="B217" t="e">
        <f>VLOOKUP(BdC!A217,main!A$1:Z$1048378,2,0)</f>
        <v>#N/A</v>
      </c>
      <c r="C217" s="3" t="e">
        <f>VLOOKUP(A217,main!A$1:Z$1048378,4,0)</f>
        <v>#N/A</v>
      </c>
      <c r="D217" t="s">
        <v>88</v>
      </c>
      <c r="E217" t="e">
        <f>VLOOKUP(A217,'PRIX LOT1'!A:I,5,0)</f>
        <v>#N/A</v>
      </c>
      <c r="F217" t="e">
        <f>VLOOKUP(A217,main!A$1:E$1048378,5,0)</f>
        <v>#N/A</v>
      </c>
      <c r="K217" t="e">
        <f>VLOOKUP(A217,main!A$1:Z$1048378,12,0)</f>
        <v>#N/A</v>
      </c>
      <c r="L217" s="8"/>
      <c r="M217" s="9">
        <v>110.38</v>
      </c>
      <c r="N217" s="9">
        <v>31.25</v>
      </c>
      <c r="O217" s="9">
        <v>562.5</v>
      </c>
      <c r="P217" t="s">
        <v>197</v>
      </c>
      <c r="Q217" s="10">
        <v>41365</v>
      </c>
      <c r="R217" t="s">
        <v>626</v>
      </c>
      <c r="S217" t="s">
        <v>58</v>
      </c>
      <c r="T217" s="11">
        <v>4</v>
      </c>
      <c r="U217" s="11"/>
      <c r="V217" s="11"/>
      <c r="W217" t="str">
        <f t="shared" si="41"/>
        <v>FT_SDSLBis_4M_4p_C1</v>
      </c>
      <c r="X217" s="12">
        <f t="shared" si="42"/>
        <v>110.38</v>
      </c>
      <c r="Y217" s="12">
        <f t="shared" si="36"/>
        <v>31.25</v>
      </c>
      <c r="Z217" s="12">
        <f t="shared" si="43"/>
        <v>562.5</v>
      </c>
      <c r="AA217" s="13">
        <f t="shared" si="40"/>
        <v>0</v>
      </c>
      <c r="AB217" s="2" t="s">
        <v>43</v>
      </c>
      <c r="AD217">
        <f>AN217</f>
        <v>0</v>
      </c>
    </row>
    <row r="218" spans="1:36">
      <c r="A218" s="2" t="s">
        <v>830</v>
      </c>
      <c r="B218" t="e">
        <f>VLOOKUP(BdC!A218,main!A$1:Z$1048378,2,0)</f>
        <v>#N/A</v>
      </c>
      <c r="C218" s="3" t="e">
        <f>VLOOKUP(A218,main!A$1:Z$1048378,4,0)</f>
        <v>#N/A</v>
      </c>
      <c r="D218" t="s">
        <v>88</v>
      </c>
      <c r="E218" t="e">
        <f>VLOOKUP(A218,'PRIX LOT1'!A:I,5,0)</f>
        <v>#N/A</v>
      </c>
      <c r="F218" t="e">
        <f>VLOOKUP(A218,main!A$1:E$1048378,5,0)</f>
        <v>#N/A</v>
      </c>
      <c r="G218" t="s">
        <v>831</v>
      </c>
      <c r="H218" t="s">
        <v>53</v>
      </c>
      <c r="I218" t="s">
        <v>64</v>
      </c>
      <c r="J218" t="s">
        <v>832</v>
      </c>
      <c r="K218" t="e">
        <f>VLOOKUP(A218,main!A$1:Z$1048378,12,0)</f>
        <v>#N/A</v>
      </c>
      <c r="L218" s="8">
        <v>293.38</v>
      </c>
      <c r="M218" s="9">
        <v>110.38</v>
      </c>
      <c r="N218" s="9">
        <v>31.25</v>
      </c>
      <c r="O218" s="9">
        <v>562.5</v>
      </c>
      <c r="P218" t="s">
        <v>197</v>
      </c>
      <c r="Q218" s="10">
        <v>41365</v>
      </c>
      <c r="S218" t="s">
        <v>58</v>
      </c>
      <c r="T218" s="11">
        <v>4</v>
      </c>
      <c r="U218" s="11"/>
      <c r="V218" s="11"/>
      <c r="W218" t="str">
        <f t="shared" si="41"/>
        <v>FT_SDSLBis_4M_4p_C1</v>
      </c>
      <c r="X218" s="12">
        <f t="shared" si="42"/>
        <v>110.38</v>
      </c>
      <c r="Y218" s="12">
        <f t="shared" si="36"/>
        <v>31.25</v>
      </c>
      <c r="Z218" s="12">
        <f t="shared" si="43"/>
        <v>562.5</v>
      </c>
      <c r="AA218" s="13">
        <f t="shared" si="40"/>
        <v>0</v>
      </c>
      <c r="AB218" s="2" t="s">
        <v>43</v>
      </c>
      <c r="AD218">
        <f>AN218</f>
        <v>0</v>
      </c>
    </row>
    <row r="219" spans="1:36">
      <c r="A219" s="2" t="s">
        <v>833</v>
      </c>
      <c r="B219" t="e">
        <f>VLOOKUP(BdC!A219,main!A$1:Z$1048378,2,0)</f>
        <v>#N/A</v>
      </c>
      <c r="C219" s="3" t="e">
        <f>VLOOKUP(A219,main!A$1:Z$1048378,4,0)</f>
        <v>#N/A</v>
      </c>
      <c r="D219" t="s">
        <v>834</v>
      </c>
      <c r="E219" t="e">
        <f>VLOOKUP(A219,'PRIX LOT1'!A:I,5,0)</f>
        <v>#N/A</v>
      </c>
      <c r="F219" t="e">
        <f>VLOOKUP(A219,main!A$1:E$1048378,5,0)</f>
        <v>#N/A</v>
      </c>
      <c r="G219" t="s">
        <v>835</v>
      </c>
      <c r="H219" t="s">
        <v>53</v>
      </c>
      <c r="I219" t="s">
        <v>155</v>
      </c>
      <c r="J219" t="s">
        <v>836</v>
      </c>
      <c r="K219" t="e">
        <f>VLOOKUP(A219,main!A$1:Z$1048378,12,0)</f>
        <v>#N/A</v>
      </c>
      <c r="L219" s="8">
        <v>248</v>
      </c>
      <c r="M219" s="9">
        <v>151.25</v>
      </c>
      <c r="N219" s="9">
        <v>31.25</v>
      </c>
      <c r="O219" s="9">
        <v>815</v>
      </c>
      <c r="P219" t="s">
        <v>384</v>
      </c>
      <c r="Q219" s="10">
        <v>41395</v>
      </c>
      <c r="S219" t="s">
        <v>58</v>
      </c>
      <c r="T219" s="11">
        <v>8</v>
      </c>
      <c r="U219" s="11"/>
      <c r="V219" s="11"/>
      <c r="W219" t="str">
        <f t="shared" si="41"/>
        <v>FT_SDSLBis_8M_4p_C2</v>
      </c>
      <c r="X219" s="12">
        <f t="shared" si="42"/>
        <v>151.25</v>
      </c>
      <c r="Y219" s="12">
        <f t="shared" si="36"/>
        <v>31.25</v>
      </c>
      <c r="Z219" s="12">
        <f t="shared" si="43"/>
        <v>815</v>
      </c>
      <c r="AA219" s="13">
        <f t="shared" si="40"/>
        <v>1208</v>
      </c>
      <c r="AB219" s="2" t="s">
        <v>44</v>
      </c>
      <c r="AC219" s="2" t="s">
        <v>67</v>
      </c>
      <c r="AD219">
        <v>1208</v>
      </c>
    </row>
    <row r="220" spans="1:36">
      <c r="A220" s="2" t="s">
        <v>837</v>
      </c>
      <c r="B220" t="e">
        <f>VLOOKUP(BdC!A220,main!A$1:Z$1048378,2,0)</f>
        <v>#N/A</v>
      </c>
      <c r="C220" s="3" t="e">
        <f>VLOOKUP(A220,main!A$1:Z$1048378,4,0)</f>
        <v>#N/A</v>
      </c>
      <c r="D220" t="s">
        <v>838</v>
      </c>
      <c r="E220" t="e">
        <f>VLOOKUP(A220,'PRIX LOT1'!A:I,5,0)</f>
        <v>#N/A</v>
      </c>
      <c r="F220" t="e">
        <f>VLOOKUP(A220,main!A$1:E$1048378,5,0)</f>
        <v>#N/A</v>
      </c>
      <c r="G220" t="s">
        <v>839</v>
      </c>
      <c r="H220" t="s">
        <v>72</v>
      </c>
      <c r="I220" t="s">
        <v>54</v>
      </c>
      <c r="J220" t="s">
        <v>840</v>
      </c>
      <c r="K220" t="e">
        <f>VLOOKUP(A220,main!A$1:Z$1048378,12,0)</f>
        <v>#N/A</v>
      </c>
      <c r="L220" s="8">
        <v>213</v>
      </c>
      <c r="M220" s="9">
        <v>77.5</v>
      </c>
      <c r="N220" s="9">
        <v>31.25</v>
      </c>
      <c r="O220" s="9">
        <v>475</v>
      </c>
      <c r="P220" t="s">
        <v>68</v>
      </c>
      <c r="Q220" s="10">
        <v>41365</v>
      </c>
      <c r="S220" t="s">
        <v>58</v>
      </c>
      <c r="T220" s="11">
        <v>4</v>
      </c>
      <c r="U220" s="11"/>
      <c r="V220" s="11"/>
      <c r="W220" t="str">
        <f t="shared" si="41"/>
        <v>FT_SDSLBis_4M_2p_C1</v>
      </c>
      <c r="X220" s="12">
        <f t="shared" si="42"/>
        <v>77.5</v>
      </c>
      <c r="Y220" s="12">
        <f t="shared" si="36"/>
        <v>31.25</v>
      </c>
      <c r="Z220" s="12">
        <f t="shared" si="43"/>
        <v>475</v>
      </c>
      <c r="AA220" s="13">
        <f t="shared" si="40"/>
        <v>0</v>
      </c>
      <c r="AB220" s="2" t="s">
        <v>43</v>
      </c>
      <c r="AD220">
        <f>AN220</f>
        <v>0</v>
      </c>
    </row>
    <row r="221" spans="1:36">
      <c r="A221" s="2" t="s">
        <v>841</v>
      </c>
      <c r="B221" t="e">
        <f>VLOOKUP(BdC!A221,main!A$1:Z$1048378,2,0)</f>
        <v>#N/A</v>
      </c>
      <c r="C221" s="3" t="e">
        <f>VLOOKUP(A221,main!A$1:Z$1048378,4,0)</f>
        <v>#N/A</v>
      </c>
      <c r="D221" t="s">
        <v>376</v>
      </c>
      <c r="E221" t="e">
        <f>VLOOKUP(A221,'PRIX LOT1'!A:I,5,0)</f>
        <v>#N/A</v>
      </c>
      <c r="F221" t="e">
        <f>VLOOKUP(A221,main!A$1:E$1048378,5,0)</f>
        <v>#N/A</v>
      </c>
      <c r="G221" t="s">
        <v>842</v>
      </c>
      <c r="H221" t="s">
        <v>53</v>
      </c>
      <c r="I221" t="s">
        <v>155</v>
      </c>
      <c r="J221" t="s">
        <v>843</v>
      </c>
      <c r="K221" t="e">
        <f>VLOOKUP(A221,main!A$1:Z$1048378,12,0)</f>
        <v>#N/A</v>
      </c>
      <c r="L221" s="8">
        <v>248</v>
      </c>
      <c r="M221" s="9">
        <v>157.38</v>
      </c>
      <c r="N221" s="9">
        <v>27.63</v>
      </c>
      <c r="O221" s="9">
        <v>814.6</v>
      </c>
      <c r="P221" t="s">
        <v>158</v>
      </c>
      <c r="Q221" s="10">
        <v>41395</v>
      </c>
      <c r="S221" t="s">
        <v>42</v>
      </c>
      <c r="T221" s="11">
        <v>8</v>
      </c>
      <c r="U221" s="11"/>
      <c r="V221" s="11"/>
      <c r="W221" t="str">
        <f t="shared" si="41"/>
        <v>FT_SDSL_8M_4p_C1</v>
      </c>
      <c r="X221" s="12">
        <f t="shared" si="42"/>
        <v>157.38</v>
      </c>
      <c r="Y221" s="12">
        <f t="shared" si="36"/>
        <v>27.63</v>
      </c>
      <c r="Z221" s="12">
        <f t="shared" si="43"/>
        <v>814.6</v>
      </c>
      <c r="AA221" s="13">
        <f t="shared" si="40"/>
        <v>1208</v>
      </c>
      <c r="AB221" s="2" t="s">
        <v>44</v>
      </c>
      <c r="AC221" s="2" t="s">
        <v>67</v>
      </c>
      <c r="AD221">
        <v>1208</v>
      </c>
      <c r="AG221" t="e">
        <f>VLOOKUP(A221,,5,0)</f>
        <v>#N/A</v>
      </c>
      <c r="AH221" s="14" t="s">
        <v>43</v>
      </c>
      <c r="AI221" s="15"/>
      <c r="AJ221" s="15"/>
    </row>
    <row r="222" spans="1:36">
      <c r="A222" s="2" t="s">
        <v>844</v>
      </c>
      <c r="B222" t="e">
        <f>VLOOKUP(BdC!A222,main!A$1:Z$1048378,2,0)</f>
        <v>#N/A</v>
      </c>
      <c r="C222" s="3" t="e">
        <f>VLOOKUP(A222,main!A$1:Z$1048378,4,0)</f>
        <v>#N/A</v>
      </c>
      <c r="D222" t="s">
        <v>230</v>
      </c>
      <c r="E222" t="e">
        <f>VLOOKUP(A222,'PRIX LOT1'!A:I,5,0)</f>
        <v>#N/A</v>
      </c>
      <c r="F222" t="e">
        <f>VLOOKUP(A222,main!A$1:E$1048378,5,0)</f>
        <v>#N/A</v>
      </c>
      <c r="G222" t="s">
        <v>845</v>
      </c>
      <c r="H222" t="s">
        <v>72</v>
      </c>
      <c r="I222" t="s">
        <v>54</v>
      </c>
      <c r="J222" t="s">
        <v>846</v>
      </c>
      <c r="K222" t="e">
        <f>VLOOKUP(A222,main!A$1:Z$1048378,12,0)</f>
        <v>#N/A</v>
      </c>
      <c r="L222" s="8">
        <v>213</v>
      </c>
      <c r="M222" s="9">
        <v>77.5</v>
      </c>
      <c r="N222" s="9">
        <v>31.25</v>
      </c>
      <c r="O222" s="9">
        <v>475</v>
      </c>
      <c r="P222" t="s">
        <v>68</v>
      </c>
      <c r="Q222" s="10">
        <v>41365</v>
      </c>
      <c r="S222" t="s">
        <v>58</v>
      </c>
      <c r="T222" s="11">
        <v>4</v>
      </c>
      <c r="U222" s="11"/>
      <c r="V222" s="11"/>
      <c r="W222" t="str">
        <f t="shared" si="41"/>
        <v>FT_SDSLBis_4M_2p_C1</v>
      </c>
      <c r="X222" s="12">
        <f t="shared" si="42"/>
        <v>77.5</v>
      </c>
      <c r="Y222" s="12">
        <f t="shared" si="36"/>
        <v>31.25</v>
      </c>
      <c r="Z222" s="12">
        <f t="shared" si="43"/>
        <v>475</v>
      </c>
      <c r="AA222" s="13">
        <f t="shared" si="40"/>
        <v>0</v>
      </c>
      <c r="AB222" s="2" t="s">
        <v>43</v>
      </c>
      <c r="AD222">
        <f>AN222</f>
        <v>0</v>
      </c>
    </row>
    <row r="223" spans="1:36">
      <c r="A223" s="2" t="s">
        <v>847</v>
      </c>
      <c r="B223" t="e">
        <f>VLOOKUP(BdC!A223,main!A$1:Z$1048378,2,0)</f>
        <v>#N/A</v>
      </c>
      <c r="C223" s="3" t="e">
        <f>VLOOKUP(A223,main!A$1:Z$1048378,4,0)</f>
        <v>#N/A</v>
      </c>
      <c r="D223" t="s">
        <v>88</v>
      </c>
      <c r="E223" t="e">
        <f>VLOOKUP(A223,'PRIX LOT1'!A:I,5,0)</f>
        <v>#N/A</v>
      </c>
      <c r="F223" t="e">
        <f>VLOOKUP(A223,main!A$1:E$1048378,5,0)</f>
        <v>#N/A</v>
      </c>
      <c r="G223" t="s">
        <v>848</v>
      </c>
      <c r="H223" t="s">
        <v>72</v>
      </c>
      <c r="I223" t="s">
        <v>54</v>
      </c>
      <c r="J223" t="s">
        <v>849</v>
      </c>
      <c r="K223" t="e">
        <f>VLOOKUP(A223,main!A$1:Z$1048378,12,0)</f>
        <v>#N/A</v>
      </c>
      <c r="L223" s="8">
        <v>213</v>
      </c>
      <c r="M223" s="9">
        <v>77.5</v>
      </c>
      <c r="N223" s="9">
        <v>31.25</v>
      </c>
      <c r="O223" s="9">
        <v>475</v>
      </c>
      <c r="P223" t="s">
        <v>68</v>
      </c>
      <c r="Q223" s="10">
        <v>41365</v>
      </c>
      <c r="S223" t="s">
        <v>58</v>
      </c>
      <c r="T223" s="11">
        <v>4</v>
      </c>
      <c r="U223" s="11"/>
      <c r="V223" s="11"/>
      <c r="W223" t="str">
        <f t="shared" si="41"/>
        <v>FT_SDSLBis_4M_2p_C1</v>
      </c>
      <c r="X223" s="12">
        <f t="shared" si="42"/>
        <v>77.5</v>
      </c>
      <c r="Y223" s="12">
        <f t="shared" si="36"/>
        <v>31.25</v>
      </c>
      <c r="Z223" s="12">
        <f t="shared" si="43"/>
        <v>475</v>
      </c>
      <c r="AA223" s="13">
        <f t="shared" si="40"/>
        <v>0</v>
      </c>
      <c r="AB223" s="2" t="s">
        <v>43</v>
      </c>
      <c r="AD223">
        <f>AN223</f>
        <v>0</v>
      </c>
    </row>
    <row r="224" spans="1:36">
      <c r="A224" s="2" t="s">
        <v>850</v>
      </c>
      <c r="B224" t="e">
        <f>VLOOKUP(BdC!A224,main!A$1:Z$1048378,2,0)</f>
        <v>#N/A</v>
      </c>
      <c r="C224" s="3" t="e">
        <f>VLOOKUP(A224,main!A$1:Z$1048378,4,0)</f>
        <v>#N/A</v>
      </c>
      <c r="D224" t="s">
        <v>851</v>
      </c>
      <c r="E224" t="e">
        <f>VLOOKUP(A224,'PRIX LOT1'!A:I,5,0)</f>
        <v>#N/A</v>
      </c>
      <c r="F224" t="e">
        <f>VLOOKUP(A224,main!A$1:E$1048378,5,0)</f>
        <v>#N/A</v>
      </c>
      <c r="G224" t="s">
        <v>852</v>
      </c>
      <c r="H224" t="s">
        <v>53</v>
      </c>
      <c r="I224" t="s">
        <v>155</v>
      </c>
      <c r="J224" t="s">
        <v>853</v>
      </c>
      <c r="K224" t="e">
        <f>VLOOKUP(A224,main!A$1:Z$1048378,12,0)</f>
        <v>#N/A</v>
      </c>
      <c r="L224" s="8">
        <v>248</v>
      </c>
      <c r="M224" s="9">
        <v>196.75</v>
      </c>
      <c r="N224" s="9">
        <v>27.63</v>
      </c>
      <c r="O224" s="9">
        <v>814.6</v>
      </c>
      <c r="P224" t="s">
        <v>383</v>
      </c>
      <c r="Q224" s="10">
        <v>41395</v>
      </c>
      <c r="S224" t="s">
        <v>42</v>
      </c>
      <c r="T224" s="11">
        <v>8</v>
      </c>
      <c r="U224" s="11"/>
      <c r="V224" s="11"/>
      <c r="W224" t="str">
        <f t="shared" si="41"/>
        <v>FT_SDSL_8M_4p_C2</v>
      </c>
      <c r="X224" s="12">
        <f t="shared" si="42"/>
        <v>196.75</v>
      </c>
      <c r="Y224" s="12">
        <f t="shared" si="36"/>
        <v>27.63</v>
      </c>
      <c r="Z224" s="12">
        <f t="shared" si="43"/>
        <v>814.6</v>
      </c>
      <c r="AA224" s="13">
        <f t="shared" si="40"/>
        <v>1208</v>
      </c>
      <c r="AB224" s="2" t="s">
        <v>44</v>
      </c>
      <c r="AC224" s="2" t="s">
        <v>67</v>
      </c>
      <c r="AD224">
        <v>1208</v>
      </c>
      <c r="AG224" t="e">
        <f>VLOOKUP(A224,,5,0)</f>
        <v>#N/A</v>
      </c>
      <c r="AH224" s="14" t="s">
        <v>43</v>
      </c>
      <c r="AI224" s="15"/>
      <c r="AJ224" s="15"/>
    </row>
    <row r="225" spans="1:40">
      <c r="A225" s="2" t="s">
        <v>854</v>
      </c>
      <c r="B225" t="e">
        <f>VLOOKUP(BdC!A225,main!A$1:Z$1048378,2,0)</f>
        <v>#N/A</v>
      </c>
      <c r="C225" s="3" t="e">
        <f>VLOOKUP(A225,main!A$1:Z$1048378,4,0)</f>
        <v>#N/A</v>
      </c>
      <c r="D225" t="s">
        <v>61</v>
      </c>
      <c r="E225" t="e">
        <f>VLOOKUP(A225,'PRIX LOT1'!A:I,5,0)</f>
        <v>#N/A</v>
      </c>
      <c r="F225" t="e">
        <f>VLOOKUP(A225,main!A$1:E$1048378,5,0)</f>
        <v>#N/A</v>
      </c>
      <c r="G225" t="s">
        <v>855</v>
      </c>
      <c r="H225" t="s">
        <v>53</v>
      </c>
      <c r="I225" t="s">
        <v>54</v>
      </c>
      <c r="J225" t="s">
        <v>856</v>
      </c>
      <c r="K225" t="e">
        <f>VLOOKUP(A225,main!A$1:Z$1048378,12,0)</f>
        <v>#N/A</v>
      </c>
      <c r="L225" s="8">
        <v>213</v>
      </c>
      <c r="M225" s="9">
        <v>110.38</v>
      </c>
      <c r="N225" s="9">
        <v>31.25</v>
      </c>
      <c r="O225" s="9">
        <v>562.5</v>
      </c>
      <c r="P225" t="s">
        <v>197</v>
      </c>
      <c r="Q225" s="10">
        <v>41395</v>
      </c>
      <c r="S225" t="s">
        <v>58</v>
      </c>
      <c r="T225" s="11">
        <v>4</v>
      </c>
      <c r="U225" s="11"/>
      <c r="V225" s="2" t="s">
        <v>857</v>
      </c>
      <c r="W225" t="s">
        <v>197</v>
      </c>
      <c r="X225" s="12">
        <v>110.38</v>
      </c>
      <c r="Y225" s="12">
        <f t="shared" si="36"/>
        <v>31.25</v>
      </c>
      <c r="Z225" s="12">
        <v>562.5</v>
      </c>
      <c r="AA225" s="13">
        <f t="shared" si="40"/>
        <v>1208</v>
      </c>
      <c r="AB225" s="2" t="s">
        <v>44</v>
      </c>
      <c r="AC225" s="2" t="s">
        <v>67</v>
      </c>
      <c r="AD225">
        <v>1208</v>
      </c>
    </row>
    <row r="226" spans="1:40">
      <c r="A226" s="2" t="s">
        <v>858</v>
      </c>
      <c r="B226" t="e">
        <f>VLOOKUP(BdC!A226,main!A$1:Z$1048378,2,0)</f>
        <v>#N/A</v>
      </c>
      <c r="C226" s="3" t="e">
        <f>VLOOKUP(A226,main!A$1:Z$1048378,4,0)</f>
        <v>#N/A</v>
      </c>
      <c r="D226" t="s">
        <v>859</v>
      </c>
      <c r="E226" t="e">
        <f>VLOOKUP(A226,'PRIX LOT1'!A:I,5,0)</f>
        <v>#N/A</v>
      </c>
      <c r="F226" t="e">
        <f>VLOOKUP(A226,main!A$1:E$1048378,5,0)</f>
        <v>#N/A</v>
      </c>
      <c r="G226" t="s">
        <v>860</v>
      </c>
      <c r="H226" t="s">
        <v>53</v>
      </c>
      <c r="I226" t="s">
        <v>155</v>
      </c>
      <c r="J226" t="s">
        <v>861</v>
      </c>
      <c r="K226" t="e">
        <f>VLOOKUP(A226,main!A$1:Z$1048378,12,0)</f>
        <v>#N/A</v>
      </c>
      <c r="L226" s="8">
        <v>248</v>
      </c>
      <c r="M226" s="9">
        <v>196.75</v>
      </c>
      <c r="N226" s="9">
        <v>27.63</v>
      </c>
      <c r="O226" s="9">
        <v>814.6</v>
      </c>
      <c r="P226" t="s">
        <v>383</v>
      </c>
      <c r="Q226" s="10">
        <v>41395</v>
      </c>
      <c r="S226" t="s">
        <v>42</v>
      </c>
      <c r="T226" s="11">
        <v>8</v>
      </c>
      <c r="U226" s="11"/>
      <c r="V226" s="11"/>
      <c r="W226" t="str">
        <f>P226</f>
        <v>FT_SDSL_8M_4p_C2</v>
      </c>
      <c r="X226" s="12">
        <f>M226</f>
        <v>196.75</v>
      </c>
      <c r="Y226" s="12">
        <f t="shared" si="36"/>
        <v>27.63</v>
      </c>
      <c r="Z226" s="12">
        <f>O226</f>
        <v>814.6</v>
      </c>
      <c r="AA226" s="13">
        <f t="shared" si="40"/>
        <v>1208</v>
      </c>
      <c r="AB226" s="2" t="s">
        <v>44</v>
      </c>
      <c r="AC226" s="2" t="s">
        <v>67</v>
      </c>
      <c r="AD226">
        <v>1208</v>
      </c>
      <c r="AG226" t="e">
        <f>VLOOKUP(A226,,5,0)</f>
        <v>#N/A</v>
      </c>
      <c r="AH226" s="14" t="s">
        <v>43</v>
      </c>
      <c r="AI226" s="15"/>
      <c r="AJ226" s="15"/>
    </row>
    <row r="227" spans="1:40">
      <c r="A227" s="2" t="s">
        <v>862</v>
      </c>
      <c r="B227" t="e">
        <f>VLOOKUP(BdC!A227,main!A$1:Z$1048378,2,0)</f>
        <v>#N/A</v>
      </c>
      <c r="C227" s="3" t="e">
        <f>VLOOKUP(A227,main!A$1:Z$1048378,4,0)</f>
        <v>#N/A</v>
      </c>
      <c r="D227" t="s">
        <v>61</v>
      </c>
      <c r="E227" t="e">
        <f>VLOOKUP(A227,'PRIX LOT1'!A:I,5,0)</f>
        <v>#N/A</v>
      </c>
      <c r="F227" t="e">
        <f>VLOOKUP(A227,main!A$1:E$1048378,5,0)</f>
        <v>#N/A</v>
      </c>
      <c r="G227" t="s">
        <v>863</v>
      </c>
      <c r="H227" t="s">
        <v>53</v>
      </c>
      <c r="I227" t="s">
        <v>54</v>
      </c>
      <c r="J227" t="s">
        <v>864</v>
      </c>
      <c r="K227" t="e">
        <f>VLOOKUP(A227,main!A$1:Z$1048378,12,0)</f>
        <v>#N/A</v>
      </c>
      <c r="L227" s="8">
        <v>213</v>
      </c>
      <c r="M227" s="9">
        <v>110.38</v>
      </c>
      <c r="N227" s="9">
        <v>31.25</v>
      </c>
      <c r="O227" s="9">
        <v>562.5</v>
      </c>
      <c r="P227" t="s">
        <v>197</v>
      </c>
      <c r="Q227" s="10">
        <v>41365</v>
      </c>
      <c r="S227" t="s">
        <v>58</v>
      </c>
      <c r="T227" s="11">
        <v>4</v>
      </c>
      <c r="U227" s="11"/>
      <c r="V227" s="11"/>
      <c r="W227" t="str">
        <f>P227</f>
        <v>FT_SDSLBis_4M_4p_C1</v>
      </c>
      <c r="X227" s="12">
        <f>M227</f>
        <v>110.38</v>
      </c>
      <c r="Y227" s="12">
        <f t="shared" si="36"/>
        <v>31.25</v>
      </c>
      <c r="Z227" s="12">
        <f>O227</f>
        <v>562.5</v>
      </c>
      <c r="AA227" s="13">
        <f t="shared" si="40"/>
        <v>0</v>
      </c>
      <c r="AB227" s="2" t="s">
        <v>43</v>
      </c>
      <c r="AD227">
        <f>AN227</f>
        <v>0</v>
      </c>
    </row>
    <row r="228" spans="1:40">
      <c r="A228" s="2" t="s">
        <v>865</v>
      </c>
      <c r="B228" t="e">
        <f>VLOOKUP(BdC!A228,main!A$1:Z$1048378,2,0)</f>
        <v>#N/A</v>
      </c>
      <c r="C228" s="3" t="e">
        <f>VLOOKUP(A228,main!A$1:Z$1048378,4,0)</f>
        <v>#N/A</v>
      </c>
      <c r="D228" t="s">
        <v>94</v>
      </c>
      <c r="E228" t="e">
        <f>VLOOKUP(A228,'PRIX LOT1'!A:I,5,0)</f>
        <v>#N/A</v>
      </c>
      <c r="F228" t="e">
        <f>VLOOKUP(A228,main!A$1:E$1048378,5,0)</f>
        <v>#N/A</v>
      </c>
      <c r="G228" t="s">
        <v>866</v>
      </c>
      <c r="H228" t="s">
        <v>53</v>
      </c>
      <c r="I228" t="s">
        <v>54</v>
      </c>
      <c r="J228" t="s">
        <v>867</v>
      </c>
      <c r="K228" t="e">
        <f>VLOOKUP(A228,main!A$1:Z$1048378,12,0)</f>
        <v>#N/A</v>
      </c>
      <c r="L228" s="8">
        <v>213</v>
      </c>
      <c r="M228" s="9">
        <v>110.38</v>
      </c>
      <c r="N228" s="9">
        <v>31.25</v>
      </c>
      <c r="O228" s="9">
        <v>562.5</v>
      </c>
      <c r="P228" t="s">
        <v>197</v>
      </c>
      <c r="Q228" s="10">
        <v>41395</v>
      </c>
      <c r="S228" t="s">
        <v>58</v>
      </c>
      <c r="T228" s="11">
        <v>4</v>
      </c>
      <c r="U228" s="11"/>
      <c r="V228" s="11"/>
      <c r="W228" t="str">
        <f>P228</f>
        <v>FT_SDSLBis_4M_4p_C1</v>
      </c>
      <c r="X228" s="12">
        <f>M228</f>
        <v>110.38</v>
      </c>
      <c r="Y228" s="12">
        <f t="shared" si="36"/>
        <v>31.25</v>
      </c>
      <c r="Z228" s="12">
        <f>O228</f>
        <v>562.5</v>
      </c>
      <c r="AA228" s="13">
        <f t="shared" si="40"/>
        <v>1208</v>
      </c>
      <c r="AB228" s="2" t="s">
        <v>44</v>
      </c>
      <c r="AC228" s="2" t="s">
        <v>67</v>
      </c>
      <c r="AD228">
        <v>1208</v>
      </c>
    </row>
    <row r="229" spans="1:40">
      <c r="A229" s="2" t="s">
        <v>868</v>
      </c>
      <c r="B229" t="e">
        <f>VLOOKUP(BdC!A229,main!A$1:Z$1048378,2,0)</f>
        <v>#N/A</v>
      </c>
      <c r="C229" s="3" t="e">
        <f>VLOOKUP(A229,main!A$1:Z$1048378,4,0)</f>
        <v>#N/A</v>
      </c>
      <c r="D229" t="s">
        <v>137</v>
      </c>
      <c r="E229" t="e">
        <f>VLOOKUP(A229,'PRIX LOT1'!A:I,5,0)</f>
        <v>#N/A</v>
      </c>
      <c r="F229" t="e">
        <f>VLOOKUP(A229,main!A$1:E$1048378,5,0)</f>
        <v>#N/A</v>
      </c>
      <c r="G229" t="s">
        <v>869</v>
      </c>
      <c r="H229" t="s">
        <v>53</v>
      </c>
      <c r="I229" t="s">
        <v>155</v>
      </c>
      <c r="J229" t="s">
        <v>868</v>
      </c>
      <c r="K229" t="e">
        <f>VLOOKUP(A229,main!A$1:Z$1048378,12,0)</f>
        <v>#N/A</v>
      </c>
      <c r="L229" s="8">
        <v>248</v>
      </c>
      <c r="M229" s="9">
        <v>140.13</v>
      </c>
      <c r="N229" s="9">
        <v>31.25</v>
      </c>
      <c r="O229" s="9">
        <v>815</v>
      </c>
      <c r="P229" t="s">
        <v>157</v>
      </c>
      <c r="Q229" s="10">
        <v>41306</v>
      </c>
      <c r="S229" t="s">
        <v>58</v>
      </c>
      <c r="T229" s="11">
        <v>8</v>
      </c>
      <c r="U229" s="11"/>
      <c r="V229" s="11"/>
      <c r="W229" t="str">
        <f>P229</f>
        <v>FT_SDSLBis_8M_4p_C1</v>
      </c>
      <c r="X229" s="12">
        <f>M229</f>
        <v>140.13</v>
      </c>
      <c r="Y229" s="12">
        <f t="shared" si="36"/>
        <v>31.25</v>
      </c>
      <c r="Z229" s="12">
        <f>O229</f>
        <v>815</v>
      </c>
      <c r="AA229" s="13">
        <f t="shared" si="40"/>
        <v>0</v>
      </c>
      <c r="AB229" s="2" t="s">
        <v>43</v>
      </c>
      <c r="AD229">
        <f>AN229</f>
        <v>0</v>
      </c>
    </row>
    <row r="230" spans="1:40">
      <c r="A230" s="2" t="s">
        <v>870</v>
      </c>
      <c r="B230" t="e">
        <f>VLOOKUP(BdC!A230,main!A$1:Z$1048378,2,0)</f>
        <v>#N/A</v>
      </c>
      <c r="C230" s="3" t="e">
        <f>VLOOKUP(A230,main!A$1:Z$1048378,4,0)</f>
        <v>#N/A</v>
      </c>
      <c r="D230" t="s">
        <v>871</v>
      </c>
      <c r="E230" t="e">
        <f>VLOOKUP(A230,'PRIX LOT1'!A:I,5,0)</f>
        <v>#N/A</v>
      </c>
      <c r="F230" t="e">
        <f>VLOOKUP(A230,main!A$1:E$1048378,5,0)</f>
        <v>#N/A</v>
      </c>
      <c r="G230" t="s">
        <v>872</v>
      </c>
      <c r="H230" t="s">
        <v>63</v>
      </c>
      <c r="I230" t="s">
        <v>64</v>
      </c>
      <c r="J230" t="s">
        <v>873</v>
      </c>
      <c r="K230" t="e">
        <f>VLOOKUP(A230,main!A$1:Z$1048378,12,0)</f>
        <v>#N/A</v>
      </c>
      <c r="L230" s="8">
        <v>293.38</v>
      </c>
      <c r="M230" s="9">
        <v>105.38</v>
      </c>
      <c r="N230" s="9">
        <v>27.63</v>
      </c>
      <c r="O230" s="9">
        <v>475</v>
      </c>
      <c r="P230" t="s">
        <v>402</v>
      </c>
      <c r="Q230" s="10">
        <v>41395</v>
      </c>
      <c r="S230" t="s">
        <v>42</v>
      </c>
      <c r="T230" s="11">
        <v>4</v>
      </c>
      <c r="U230" s="11"/>
      <c r="V230" s="11"/>
      <c r="W230" s="2" t="s">
        <v>559</v>
      </c>
      <c r="X230" s="12">
        <v>116</v>
      </c>
      <c r="Y230" s="12">
        <f t="shared" si="36"/>
        <v>27.63</v>
      </c>
      <c r="Z230" s="12">
        <v>562.5</v>
      </c>
      <c r="AA230" s="13">
        <f t="shared" si="40"/>
        <v>1208</v>
      </c>
      <c r="AB230" s="2" t="s">
        <v>44</v>
      </c>
      <c r="AC230" s="2" t="s">
        <v>67</v>
      </c>
      <c r="AD230">
        <v>1208</v>
      </c>
      <c r="AG230" t="e">
        <f>VLOOKUP(A230,,5,0)</f>
        <v>#N/A</v>
      </c>
      <c r="AH230" s="14" t="s">
        <v>43</v>
      </c>
      <c r="AI230" s="15"/>
      <c r="AJ230" s="15"/>
    </row>
    <row r="231" spans="1:40">
      <c r="A231" s="2" t="s">
        <v>874</v>
      </c>
      <c r="B231" t="e">
        <f>VLOOKUP(BdC!A231,main!A$1:Z$1048378,2,0)</f>
        <v>#N/A</v>
      </c>
      <c r="C231" s="3" t="e">
        <f>VLOOKUP(A231,main!A$1:Z$1048378,4,0)</f>
        <v>#N/A</v>
      </c>
      <c r="D231" t="s">
        <v>133</v>
      </c>
      <c r="E231" t="e">
        <f>VLOOKUP(A231,'PRIX LOT1'!A:I,5,0)</f>
        <v>#N/A</v>
      </c>
      <c r="F231" t="e">
        <f>VLOOKUP(A231,main!A$1:E$1048378,5,0)</f>
        <v>#N/A</v>
      </c>
      <c r="G231" t="s">
        <v>875</v>
      </c>
      <c r="H231" t="s">
        <v>53</v>
      </c>
      <c r="I231" t="s">
        <v>64</v>
      </c>
      <c r="J231" t="s">
        <v>876</v>
      </c>
      <c r="K231" t="e">
        <f>VLOOKUP(A231,main!A$1:Z$1048378,12,0)</f>
        <v>#N/A</v>
      </c>
      <c r="L231" s="8">
        <v>293.38</v>
      </c>
      <c r="M231" s="9">
        <v>116</v>
      </c>
      <c r="N231" s="9">
        <v>27.63</v>
      </c>
      <c r="O231" s="9">
        <v>562.5</v>
      </c>
      <c r="P231" t="s">
        <v>66</v>
      </c>
      <c r="Q231" s="10">
        <v>41306</v>
      </c>
      <c r="S231" t="s">
        <v>42</v>
      </c>
      <c r="T231" s="11">
        <v>4</v>
      </c>
      <c r="U231" s="11"/>
      <c r="V231" s="11"/>
      <c r="W231" t="str">
        <f t="shared" ref="W231:W236" si="44">P231</f>
        <v>FT_SDSL_4M_4p_C1</v>
      </c>
      <c r="X231" s="12">
        <f t="shared" ref="X231:X236" si="45">M231</f>
        <v>116</v>
      </c>
      <c r="Y231" s="12">
        <f t="shared" si="36"/>
        <v>27.63</v>
      </c>
      <c r="Z231" s="12">
        <f t="shared" ref="Z231:Z236" si="46">O231</f>
        <v>562.5</v>
      </c>
      <c r="AA231" s="13">
        <f t="shared" si="40"/>
        <v>0</v>
      </c>
      <c r="AB231" s="2" t="s">
        <v>43</v>
      </c>
      <c r="AD231">
        <f>AN231</f>
        <v>0</v>
      </c>
      <c r="AG231" t="e">
        <f>VLOOKUP(A231,,5,0)</f>
        <v>#N/A</v>
      </c>
      <c r="AH231" s="14" t="s">
        <v>43</v>
      </c>
      <c r="AI231" s="15"/>
      <c r="AJ231" s="15"/>
    </row>
    <row r="232" spans="1:40">
      <c r="A232" s="2" t="s">
        <v>877</v>
      </c>
      <c r="B232" t="e">
        <f>VLOOKUP(BdC!A232,main!A$1:Z$1048378,2,0)</f>
        <v>#N/A</v>
      </c>
      <c r="C232" s="3" t="e">
        <f>VLOOKUP(A232,main!A$1:Z$1048378,4,0)</f>
        <v>#N/A</v>
      </c>
      <c r="D232" t="s">
        <v>319</v>
      </c>
      <c r="E232" t="e">
        <f>VLOOKUP(A232,'PRIX LOT1'!A:I,5,0)</f>
        <v>#N/A</v>
      </c>
      <c r="F232" t="e">
        <f>VLOOKUP(A232,main!A$1:E$1048378,5,0)</f>
        <v>#N/A</v>
      </c>
      <c r="G232" t="s">
        <v>878</v>
      </c>
      <c r="H232" t="s">
        <v>53</v>
      </c>
      <c r="I232" t="s">
        <v>155</v>
      </c>
      <c r="J232" t="s">
        <v>879</v>
      </c>
      <c r="K232" t="e">
        <f>VLOOKUP(A232,main!A$1:Z$1048378,12,0)</f>
        <v>#N/A</v>
      </c>
      <c r="L232" s="8">
        <v>248</v>
      </c>
      <c r="M232" s="9">
        <v>140.13</v>
      </c>
      <c r="N232" s="9">
        <v>31.25</v>
      </c>
      <c r="O232" s="9">
        <v>815</v>
      </c>
      <c r="P232" t="s">
        <v>157</v>
      </c>
      <c r="Q232" s="10">
        <v>41306</v>
      </c>
      <c r="S232" t="s">
        <v>58</v>
      </c>
      <c r="T232" s="11">
        <v>8</v>
      </c>
      <c r="U232" s="11"/>
      <c r="V232" s="11"/>
      <c r="W232" t="str">
        <f t="shared" si="44"/>
        <v>FT_SDSLBis_8M_4p_C1</v>
      </c>
      <c r="X232" s="12">
        <f t="shared" si="45"/>
        <v>140.13</v>
      </c>
      <c r="Y232" s="12">
        <f t="shared" si="36"/>
        <v>31.25</v>
      </c>
      <c r="Z232" s="12">
        <f t="shared" si="46"/>
        <v>815</v>
      </c>
      <c r="AA232" s="13">
        <f t="shared" si="40"/>
        <v>0</v>
      </c>
      <c r="AB232" s="2" t="s">
        <v>43</v>
      </c>
      <c r="AD232">
        <f>AN232</f>
        <v>0</v>
      </c>
    </row>
    <row r="233" spans="1:40">
      <c r="A233" s="2" t="s">
        <v>880</v>
      </c>
      <c r="B233" t="e">
        <f>VLOOKUP(BdC!A233,main!A$1:Z$1048378,2,0)</f>
        <v>#N/A</v>
      </c>
      <c r="C233" s="3" t="e">
        <f>VLOOKUP(A233,main!A$1:Z$1048378,4,0)</f>
        <v>#N/A</v>
      </c>
      <c r="D233" t="s">
        <v>838</v>
      </c>
      <c r="E233" t="e">
        <f>VLOOKUP(A233,'PRIX LOT1'!A:I,5,0)</f>
        <v>#N/A</v>
      </c>
      <c r="F233" t="e">
        <f>VLOOKUP(A233,main!A$1:E$1048378,5,0)</f>
        <v>#N/A</v>
      </c>
      <c r="G233" t="s">
        <v>881</v>
      </c>
      <c r="H233" t="s">
        <v>53</v>
      </c>
      <c r="I233" t="s">
        <v>155</v>
      </c>
      <c r="J233" t="s">
        <v>882</v>
      </c>
      <c r="K233" t="e">
        <f>VLOOKUP(A233,main!A$1:Z$1048378,12,0)</f>
        <v>#N/A</v>
      </c>
      <c r="L233" s="8">
        <v>248</v>
      </c>
      <c r="M233" s="9">
        <v>140.13</v>
      </c>
      <c r="N233" s="9">
        <v>31.25</v>
      </c>
      <c r="O233" s="9">
        <v>815</v>
      </c>
      <c r="P233" t="s">
        <v>157</v>
      </c>
      <c r="Q233" s="10">
        <v>41306</v>
      </c>
      <c r="S233" t="s">
        <v>58</v>
      </c>
      <c r="T233" s="11">
        <v>8</v>
      </c>
      <c r="U233" s="11"/>
      <c r="V233" s="11"/>
      <c r="W233" t="str">
        <f t="shared" si="44"/>
        <v>FT_SDSLBis_8M_4p_C1</v>
      </c>
      <c r="X233" s="12">
        <f t="shared" si="45"/>
        <v>140.13</v>
      </c>
      <c r="Y233" s="12">
        <f t="shared" si="36"/>
        <v>31.25</v>
      </c>
      <c r="Z233" s="12">
        <f t="shared" si="46"/>
        <v>815</v>
      </c>
      <c r="AA233" s="13">
        <f t="shared" si="40"/>
        <v>0</v>
      </c>
      <c r="AB233" s="2" t="s">
        <v>43</v>
      </c>
      <c r="AD233">
        <f>AN233</f>
        <v>0</v>
      </c>
    </row>
    <row r="234" spans="1:40">
      <c r="A234" s="2" t="s">
        <v>883</v>
      </c>
      <c r="B234" t="e">
        <f>VLOOKUP(BdC!A234,main!A$1:Z$1048378,2,0)</f>
        <v>#N/A</v>
      </c>
      <c r="C234" s="3" t="e">
        <f>VLOOKUP(A234,main!A$1:Z$1048378,4,0)</f>
        <v>#N/A</v>
      </c>
      <c r="D234" t="s">
        <v>133</v>
      </c>
      <c r="E234" t="e">
        <f>VLOOKUP(A234,'PRIX LOT1'!A:I,5,0)</f>
        <v>#N/A</v>
      </c>
      <c r="F234" t="e">
        <f>VLOOKUP(A234,main!A$1:E$1048378,5,0)</f>
        <v>#N/A</v>
      </c>
      <c r="G234" t="s">
        <v>884</v>
      </c>
      <c r="H234" t="s">
        <v>53</v>
      </c>
      <c r="I234" t="s">
        <v>155</v>
      </c>
      <c r="J234" t="s">
        <v>885</v>
      </c>
      <c r="K234" t="e">
        <f>VLOOKUP(A234,main!A$1:Z$1048378,12,0)</f>
        <v>#N/A</v>
      </c>
      <c r="L234" s="8">
        <v>248</v>
      </c>
      <c r="M234" s="9">
        <v>140.13</v>
      </c>
      <c r="N234" s="9">
        <v>31.25</v>
      </c>
      <c r="O234" s="9">
        <v>815</v>
      </c>
      <c r="P234" t="s">
        <v>157</v>
      </c>
      <c r="Q234" s="10">
        <v>41395</v>
      </c>
      <c r="S234" t="s">
        <v>58</v>
      </c>
      <c r="T234" s="11">
        <v>8</v>
      </c>
      <c r="U234" s="11"/>
      <c r="V234" s="11"/>
      <c r="W234" t="str">
        <f t="shared" si="44"/>
        <v>FT_SDSLBis_8M_4p_C1</v>
      </c>
      <c r="X234" s="12">
        <f t="shared" si="45"/>
        <v>140.13</v>
      </c>
      <c r="Y234" s="12">
        <f t="shared" si="36"/>
        <v>31.25</v>
      </c>
      <c r="Z234" s="12">
        <f t="shared" si="46"/>
        <v>815</v>
      </c>
      <c r="AA234" s="13">
        <f t="shared" si="40"/>
        <v>1208</v>
      </c>
      <c r="AB234" s="2" t="s">
        <v>44</v>
      </c>
      <c r="AC234" t="s">
        <v>67</v>
      </c>
      <c r="AD234">
        <v>1208</v>
      </c>
    </row>
    <row r="235" spans="1:40">
      <c r="A235" s="2" t="s">
        <v>886</v>
      </c>
      <c r="B235" t="e">
        <f>VLOOKUP(BdC!A235,main!A$1:Z$1048378,2,0)</f>
        <v>#N/A</v>
      </c>
      <c r="C235" s="3" t="e">
        <f>VLOOKUP(A235,main!A$1:Z$1048378,4,0)</f>
        <v>#N/A</v>
      </c>
      <c r="D235" t="s">
        <v>887</v>
      </c>
      <c r="E235" t="e">
        <f>VLOOKUP(A235,'PRIX LOT1'!A:I,5,0)</f>
        <v>#N/A</v>
      </c>
      <c r="F235" t="e">
        <f>VLOOKUP(A235,main!A$1:E$1048378,5,0)</f>
        <v>#N/A</v>
      </c>
      <c r="G235" t="s">
        <v>888</v>
      </c>
      <c r="H235" t="s">
        <v>53</v>
      </c>
      <c r="I235" t="s">
        <v>155</v>
      </c>
      <c r="J235" t="s">
        <v>889</v>
      </c>
      <c r="K235" t="e">
        <f>VLOOKUP(A235,main!A$1:Z$1048378,12,0)</f>
        <v>#N/A</v>
      </c>
      <c r="L235" s="8">
        <v>248</v>
      </c>
      <c r="M235" s="9">
        <v>196.75</v>
      </c>
      <c r="N235" s="9">
        <v>27.63</v>
      </c>
      <c r="O235" s="9">
        <v>814.6</v>
      </c>
      <c r="P235" t="s">
        <v>383</v>
      </c>
      <c r="Q235" s="10">
        <v>41395</v>
      </c>
      <c r="S235" t="s">
        <v>42</v>
      </c>
      <c r="T235" s="11">
        <v>8</v>
      </c>
      <c r="U235" s="11"/>
      <c r="V235" s="11"/>
      <c r="W235" t="str">
        <f t="shared" si="44"/>
        <v>FT_SDSL_8M_4p_C2</v>
      </c>
      <c r="X235" s="12">
        <f t="shared" si="45"/>
        <v>196.75</v>
      </c>
      <c r="Y235" s="12">
        <f t="shared" si="36"/>
        <v>27.63</v>
      </c>
      <c r="Z235" s="12">
        <f t="shared" si="46"/>
        <v>814.6</v>
      </c>
      <c r="AA235" s="13">
        <f t="shared" si="40"/>
        <v>1208</v>
      </c>
      <c r="AB235" s="2" t="s">
        <v>44</v>
      </c>
      <c r="AC235" s="2" t="s">
        <v>67</v>
      </c>
      <c r="AD235">
        <v>1208</v>
      </c>
      <c r="AG235" t="e">
        <f>VLOOKUP(A235,,5,0)</f>
        <v>#N/A</v>
      </c>
      <c r="AH235" s="14" t="s">
        <v>43</v>
      </c>
      <c r="AI235" s="15"/>
      <c r="AJ235" s="15"/>
    </row>
    <row r="236" spans="1:40">
      <c r="A236" s="2" t="s">
        <v>890</v>
      </c>
      <c r="B236" t="e">
        <f>VLOOKUP(BdC!A236,main!A$1:Z$1048378,2,0)</f>
        <v>#N/A</v>
      </c>
      <c r="C236" s="3" t="e">
        <f>VLOOKUP(A236,main!A$1:Z$1048378,4,0)</f>
        <v>#N/A</v>
      </c>
      <c r="D236" t="s">
        <v>503</v>
      </c>
      <c r="E236" t="e">
        <f>VLOOKUP(A236,'PRIX LOT1'!A:I,5,0)</f>
        <v>#N/A</v>
      </c>
      <c r="F236" t="e">
        <f>VLOOKUP(A236,main!A$1:E$1048378,5,0)</f>
        <v>#N/A</v>
      </c>
      <c r="G236" t="s">
        <v>891</v>
      </c>
      <c r="H236" t="s">
        <v>53</v>
      </c>
      <c r="I236" t="s">
        <v>155</v>
      </c>
      <c r="J236" t="s">
        <v>892</v>
      </c>
      <c r="K236" t="e">
        <f>VLOOKUP(A236,main!A$1:Z$1048378,12,0)</f>
        <v>#N/A</v>
      </c>
      <c r="L236" s="8">
        <v>248</v>
      </c>
      <c r="M236" s="9">
        <v>140.13</v>
      </c>
      <c r="N236" s="9">
        <v>31.25</v>
      </c>
      <c r="O236" s="9">
        <v>815</v>
      </c>
      <c r="P236" t="s">
        <v>157</v>
      </c>
      <c r="Q236" s="10">
        <v>41395</v>
      </c>
      <c r="S236" t="s">
        <v>58</v>
      </c>
      <c r="T236" s="11">
        <v>8</v>
      </c>
      <c r="U236" s="11"/>
      <c r="V236" s="11"/>
      <c r="W236" t="str">
        <f t="shared" si="44"/>
        <v>FT_SDSLBis_8M_4p_C1</v>
      </c>
      <c r="X236" s="12">
        <f t="shared" si="45"/>
        <v>140.13</v>
      </c>
      <c r="Y236" s="12">
        <f t="shared" si="36"/>
        <v>31.25</v>
      </c>
      <c r="Z236" s="12">
        <f t="shared" si="46"/>
        <v>815</v>
      </c>
      <c r="AA236" s="13">
        <f t="shared" si="40"/>
        <v>1208</v>
      </c>
      <c r="AB236" s="2" t="s">
        <v>44</v>
      </c>
      <c r="AC236" t="s">
        <v>67</v>
      </c>
      <c r="AD236">
        <v>1208</v>
      </c>
    </row>
    <row r="237" spans="1:40" s="29" customFormat="1">
      <c r="A237" s="28" t="s">
        <v>240</v>
      </c>
      <c r="B237" s="29" t="e">
        <f>VLOOKUP(BdC!A237,main!A$1:Z$1048378,2,0)</f>
        <v>#N/A</v>
      </c>
      <c r="C237" s="30" t="e">
        <f>VLOOKUP(A237,main!A$1:Z$1048378,4,0)</f>
        <v>#N/A</v>
      </c>
      <c r="D237" s="29" t="s">
        <v>893</v>
      </c>
      <c r="E237" t="e">
        <f>VLOOKUP(A237,'PRIX LOT1'!A:I,5,0)</f>
        <v>#N/A</v>
      </c>
      <c r="F237" s="29" t="e">
        <f>VLOOKUP(A237,main!A$1:E$1048378,5,0)</f>
        <v>#N/A</v>
      </c>
      <c r="G237" s="29" t="s">
        <v>894</v>
      </c>
      <c r="H237" s="29" t="s">
        <v>53</v>
      </c>
      <c r="I237" s="29" t="s">
        <v>155</v>
      </c>
      <c r="J237" s="29" t="s">
        <v>895</v>
      </c>
      <c r="K237" s="29" t="e">
        <f>VLOOKUP(A237,main!A$1:Z$1048378,12,0)</f>
        <v>#N/A</v>
      </c>
      <c r="L237" s="32">
        <v>248</v>
      </c>
      <c r="M237" s="33">
        <v>196.75</v>
      </c>
      <c r="N237" s="33">
        <v>27.63</v>
      </c>
      <c r="O237" s="33">
        <v>814.6</v>
      </c>
      <c r="P237" s="29" t="s">
        <v>383</v>
      </c>
      <c r="Q237" s="34">
        <v>41365</v>
      </c>
      <c r="S237" s="29" t="s">
        <v>42</v>
      </c>
      <c r="T237" s="36">
        <v>8</v>
      </c>
      <c r="U237" s="36"/>
      <c r="V237" s="40" t="s">
        <v>245</v>
      </c>
      <c r="X237" s="37"/>
      <c r="Y237" s="37">
        <f t="shared" si="36"/>
        <v>27.63</v>
      </c>
      <c r="Z237" s="37"/>
      <c r="AA237" s="38">
        <f t="shared" si="40"/>
        <v>0</v>
      </c>
      <c r="AB237" s="28" t="s">
        <v>43</v>
      </c>
    </row>
    <row r="238" spans="1:40">
      <c r="A238" s="2" t="s">
        <v>896</v>
      </c>
      <c r="B238" t="e">
        <f>VLOOKUP(BdC!A238,main!A$1:Z$1048378,2,0)</f>
        <v>#N/A</v>
      </c>
      <c r="C238" s="3" t="e">
        <f>VLOOKUP(A238,main!A$1:Z$1048378,4,0)</f>
        <v>#N/A</v>
      </c>
      <c r="D238" t="s">
        <v>376</v>
      </c>
      <c r="E238" t="e">
        <f>VLOOKUP(A238,'PRIX LOT1'!A:I,5,0)</f>
        <v>#N/A</v>
      </c>
      <c r="F238" t="e">
        <f>VLOOKUP(A238,main!A$1:E$1048378,5,0)</f>
        <v>#N/A</v>
      </c>
      <c r="G238" t="s">
        <v>897</v>
      </c>
      <c r="H238" t="s">
        <v>53</v>
      </c>
      <c r="I238" t="s">
        <v>155</v>
      </c>
      <c r="J238" t="s">
        <v>898</v>
      </c>
      <c r="K238" t="e">
        <f>VLOOKUP(A238,main!A$1:Z$1048378,12,0)</f>
        <v>#N/A</v>
      </c>
      <c r="L238" s="8">
        <v>248</v>
      </c>
      <c r="M238" s="9">
        <f>AL238</f>
        <v>140.13</v>
      </c>
      <c r="N238" s="9">
        <v>0</v>
      </c>
      <c r="O238" s="9">
        <v>814.6</v>
      </c>
      <c r="P238" t="str">
        <f>AK238</f>
        <v>FT_SDSLBis_8M_4p_C1</v>
      </c>
      <c r="Q238" s="10">
        <v>41395</v>
      </c>
      <c r="S238" t="s">
        <v>42</v>
      </c>
      <c r="T238" s="11">
        <v>8</v>
      </c>
      <c r="U238" s="11"/>
      <c r="V238" s="11"/>
      <c r="W238" t="str">
        <f>P238</f>
        <v>FT_SDSLBis_8M_4p_C1</v>
      </c>
      <c r="X238" s="12">
        <f>M238</f>
        <v>140.13</v>
      </c>
      <c r="Y238" s="12">
        <f t="shared" si="36"/>
        <v>0</v>
      </c>
      <c r="Z238" s="12">
        <f>O238</f>
        <v>814.6</v>
      </c>
      <c r="AA238" s="13">
        <f t="shared" si="40"/>
        <v>1208</v>
      </c>
      <c r="AB238" s="2" t="s">
        <v>44</v>
      </c>
      <c r="AC238" t="s">
        <v>67</v>
      </c>
      <c r="AD238">
        <v>1208</v>
      </c>
      <c r="AG238" t="e">
        <f t="shared" ref="AG238:AG243" si="47">VLOOKUP(A238,,5,0)</f>
        <v>#N/A</v>
      </c>
      <c r="AH238" s="14" t="s">
        <v>44</v>
      </c>
      <c r="AI238" s="15">
        <v>4</v>
      </c>
      <c r="AJ238" s="14" t="s">
        <v>44</v>
      </c>
      <c r="AK238" t="s">
        <v>157</v>
      </c>
      <c r="AL238" s="8">
        <v>140.13</v>
      </c>
      <c r="AM238" s="8">
        <v>815</v>
      </c>
      <c r="AN238">
        <v>1208</v>
      </c>
    </row>
    <row r="239" spans="1:40">
      <c r="A239" s="2" t="s">
        <v>899</v>
      </c>
      <c r="B239" t="e">
        <f>VLOOKUP(BdC!A239,main!A$1:Z$1048378,2,0)</f>
        <v>#N/A</v>
      </c>
      <c r="C239" s="3" t="e">
        <f>VLOOKUP(A239,main!A$1:Z$1048378,4,0)</f>
        <v>#N/A</v>
      </c>
      <c r="D239" t="s">
        <v>900</v>
      </c>
      <c r="E239" t="e">
        <f>VLOOKUP(A239,'PRIX LOT1'!A:I,5,0)</f>
        <v>#N/A</v>
      </c>
      <c r="F239" t="e">
        <f>VLOOKUP(A239,main!A$1:E$1048378,5,0)</f>
        <v>#N/A</v>
      </c>
      <c r="G239" t="s">
        <v>901</v>
      </c>
      <c r="H239" t="s">
        <v>63</v>
      </c>
      <c r="I239" t="s">
        <v>64</v>
      </c>
      <c r="J239" t="s">
        <v>902</v>
      </c>
      <c r="K239" t="e">
        <f>VLOOKUP(A239,main!A$1:Z$1048378,12,0)</f>
        <v>#N/A</v>
      </c>
      <c r="L239" s="8">
        <v>293.38</v>
      </c>
      <c r="M239" s="9">
        <f>AL239</f>
        <v>110.38</v>
      </c>
      <c r="N239" s="9">
        <v>31.25</v>
      </c>
      <c r="O239" s="9">
        <v>475</v>
      </c>
      <c r="P239" t="str">
        <f>AK239</f>
        <v>FT_SDSLBis_4M_4p_C1</v>
      </c>
      <c r="Q239" s="10">
        <v>41365</v>
      </c>
      <c r="S239" t="s">
        <v>42</v>
      </c>
      <c r="T239" s="11">
        <v>4</v>
      </c>
      <c r="U239" s="11"/>
      <c r="V239" s="11"/>
      <c r="W239" s="2" t="s">
        <v>66</v>
      </c>
      <c r="X239" s="12">
        <v>116</v>
      </c>
      <c r="Y239" s="12">
        <f t="shared" si="36"/>
        <v>31.25</v>
      </c>
      <c r="Z239" s="12">
        <v>562.5</v>
      </c>
      <c r="AA239" s="13">
        <f t="shared" si="40"/>
        <v>0</v>
      </c>
      <c r="AB239" s="2" t="s">
        <v>43</v>
      </c>
      <c r="AD239">
        <f>AN239</f>
        <v>0</v>
      </c>
      <c r="AG239" t="e">
        <f t="shared" si="47"/>
        <v>#N/A</v>
      </c>
      <c r="AH239" s="14" t="s">
        <v>44</v>
      </c>
      <c r="AI239" s="15">
        <v>4</v>
      </c>
      <c r="AJ239" s="14" t="s">
        <v>43</v>
      </c>
      <c r="AK239" t="s">
        <v>197</v>
      </c>
      <c r="AL239" s="8">
        <v>110.38</v>
      </c>
      <c r="AM239" s="8">
        <v>562.5</v>
      </c>
    </row>
    <row r="240" spans="1:40">
      <c r="A240" s="2" t="s">
        <v>903</v>
      </c>
      <c r="B240" t="e">
        <f>VLOOKUP(BdC!A240,main!A$1:Z$1048378,2,0)</f>
        <v>#N/A</v>
      </c>
      <c r="C240" s="3" t="e">
        <f>VLOOKUP(A240,main!A$1:Z$1048378,4,0)</f>
        <v>#N/A</v>
      </c>
      <c r="D240" t="s">
        <v>376</v>
      </c>
      <c r="E240" t="e">
        <f>VLOOKUP(A240,'PRIX LOT1'!A:I,5,0)</f>
        <v>#N/A</v>
      </c>
      <c r="F240" t="e">
        <f>VLOOKUP(A240,main!A$1:E$1048378,5,0)</f>
        <v>#N/A</v>
      </c>
      <c r="G240" t="s">
        <v>904</v>
      </c>
      <c r="H240" t="s">
        <v>53</v>
      </c>
      <c r="I240" t="s">
        <v>155</v>
      </c>
      <c r="J240" t="s">
        <v>905</v>
      </c>
      <c r="K240" t="e">
        <f>VLOOKUP(A240,main!A$1:Z$1048378,12,0)</f>
        <v>#N/A</v>
      </c>
      <c r="L240" s="8">
        <v>248</v>
      </c>
      <c r="M240" s="9">
        <v>157.38</v>
      </c>
      <c r="N240" s="9">
        <v>27.63</v>
      </c>
      <c r="O240" s="9">
        <v>814.6</v>
      </c>
      <c r="P240" t="s">
        <v>158</v>
      </c>
      <c r="Q240" s="10">
        <v>41306</v>
      </c>
      <c r="S240" t="s">
        <v>42</v>
      </c>
      <c r="T240" s="11">
        <v>8</v>
      </c>
      <c r="U240" s="11"/>
      <c r="V240" s="11"/>
      <c r="W240" t="str">
        <f t="shared" ref="W240:W247" si="48">P240</f>
        <v>FT_SDSL_8M_4p_C1</v>
      </c>
      <c r="X240" s="12">
        <f t="shared" ref="X240:X247" si="49">M240</f>
        <v>157.38</v>
      </c>
      <c r="Y240" s="12">
        <f t="shared" si="36"/>
        <v>27.63</v>
      </c>
      <c r="Z240" s="12">
        <f t="shared" ref="Z240:Z247" si="50">O240</f>
        <v>814.6</v>
      </c>
      <c r="AA240" s="13">
        <f t="shared" si="40"/>
        <v>0</v>
      </c>
      <c r="AB240" s="2" t="s">
        <v>43</v>
      </c>
      <c r="AD240">
        <f>AN240</f>
        <v>0</v>
      </c>
      <c r="AG240" t="e">
        <f t="shared" si="47"/>
        <v>#N/A</v>
      </c>
      <c r="AH240" s="14" t="s">
        <v>43</v>
      </c>
      <c r="AI240" s="15"/>
      <c r="AJ240" s="15"/>
    </row>
    <row r="241" spans="1:40">
      <c r="A241" s="2" t="s">
        <v>903</v>
      </c>
      <c r="B241" t="e">
        <f>VLOOKUP(BdC!A241,main!A$1:Z$1048378,2,0)</f>
        <v>#N/A</v>
      </c>
      <c r="C241" s="3" t="e">
        <f>VLOOKUP(A241,main!A$1:Z$1048378,4,0)</f>
        <v>#N/A</v>
      </c>
      <c r="D241" t="s">
        <v>376</v>
      </c>
      <c r="E241" t="e">
        <f>VLOOKUP(A241,'PRIX LOT1'!A:I,5,0)</f>
        <v>#N/A</v>
      </c>
      <c r="F241" t="e">
        <f>VLOOKUP(A241,main!A$1:E$1048378,5,0)</f>
        <v>#N/A</v>
      </c>
      <c r="G241" t="s">
        <v>906</v>
      </c>
      <c r="H241" t="s">
        <v>53</v>
      </c>
      <c r="I241" t="s">
        <v>155</v>
      </c>
      <c r="J241" t="s">
        <v>907</v>
      </c>
      <c r="K241" t="e">
        <f>VLOOKUP(A241,main!A$1:Z$1048378,12,0)</f>
        <v>#N/A</v>
      </c>
      <c r="L241" s="8">
        <v>248</v>
      </c>
      <c r="M241" s="9">
        <v>157.38</v>
      </c>
      <c r="N241" s="9">
        <v>27.63</v>
      </c>
      <c r="O241" s="9">
        <v>814.6</v>
      </c>
      <c r="P241" t="s">
        <v>158</v>
      </c>
      <c r="Q241" s="10">
        <v>41306</v>
      </c>
      <c r="S241" t="s">
        <v>42</v>
      </c>
      <c r="T241" s="11">
        <v>8</v>
      </c>
      <c r="U241" s="11"/>
      <c r="V241" s="11"/>
      <c r="W241" t="str">
        <f t="shared" si="48"/>
        <v>FT_SDSL_8M_4p_C1</v>
      </c>
      <c r="X241" s="12">
        <f t="shared" si="49"/>
        <v>157.38</v>
      </c>
      <c r="Y241" s="12">
        <f t="shared" si="36"/>
        <v>27.63</v>
      </c>
      <c r="Z241" s="12">
        <f t="shared" si="50"/>
        <v>814.6</v>
      </c>
      <c r="AA241" s="13">
        <f t="shared" si="40"/>
        <v>0</v>
      </c>
      <c r="AB241" s="2" t="s">
        <v>43</v>
      </c>
      <c r="AD241">
        <f>AN241</f>
        <v>0</v>
      </c>
      <c r="AG241" t="e">
        <f t="shared" si="47"/>
        <v>#N/A</v>
      </c>
      <c r="AH241" s="14" t="s">
        <v>43</v>
      </c>
      <c r="AI241" s="15"/>
      <c r="AJ241" s="15"/>
    </row>
    <row r="242" spans="1:40">
      <c r="A242" s="2" t="s">
        <v>908</v>
      </c>
      <c r="B242" t="e">
        <f>VLOOKUP(BdC!A242,main!A$1:Z$1048378,2,0)</f>
        <v>#N/A</v>
      </c>
      <c r="C242" s="3" t="e">
        <f>VLOOKUP(A242,main!A$1:Z$1048378,4,0)</f>
        <v>#N/A</v>
      </c>
      <c r="D242" t="s">
        <v>909</v>
      </c>
      <c r="E242" t="e">
        <f>VLOOKUP(A242,'PRIX LOT1'!A:I,5,0)</f>
        <v>#N/A</v>
      </c>
      <c r="F242" t="e">
        <f>VLOOKUP(A242,main!A$1:E$1048378,5,0)</f>
        <v>#N/A</v>
      </c>
      <c r="G242" t="s">
        <v>910</v>
      </c>
      <c r="H242" t="s">
        <v>53</v>
      </c>
      <c r="I242" t="s">
        <v>155</v>
      </c>
      <c r="J242" t="s">
        <v>911</v>
      </c>
      <c r="K242" t="e">
        <f>VLOOKUP(A242,main!A$1:Z$1048378,12,0)</f>
        <v>#N/A</v>
      </c>
      <c r="L242" s="8">
        <v>248</v>
      </c>
      <c r="M242" s="9">
        <v>157.38</v>
      </c>
      <c r="N242" s="9">
        <v>27.63</v>
      </c>
      <c r="O242" s="9">
        <v>814.6</v>
      </c>
      <c r="P242" t="s">
        <v>158</v>
      </c>
      <c r="Q242" s="10">
        <v>41395</v>
      </c>
      <c r="S242" t="s">
        <v>42</v>
      </c>
      <c r="T242" s="11">
        <v>8</v>
      </c>
      <c r="U242" s="11"/>
      <c r="V242" s="11"/>
      <c r="W242" t="str">
        <f t="shared" si="48"/>
        <v>FT_SDSL_8M_4p_C1</v>
      </c>
      <c r="X242" s="12">
        <f t="shared" si="49"/>
        <v>157.38</v>
      </c>
      <c r="Y242" s="12">
        <f t="shared" si="36"/>
        <v>27.63</v>
      </c>
      <c r="Z242" s="12">
        <f t="shared" si="50"/>
        <v>814.6</v>
      </c>
      <c r="AA242" s="13">
        <f t="shared" si="40"/>
        <v>1208</v>
      </c>
      <c r="AB242" s="2" t="s">
        <v>44</v>
      </c>
      <c r="AC242" s="2" t="s">
        <v>67</v>
      </c>
      <c r="AD242">
        <v>1208</v>
      </c>
      <c r="AG242" t="e">
        <f t="shared" si="47"/>
        <v>#N/A</v>
      </c>
      <c r="AH242" s="14" t="s">
        <v>43</v>
      </c>
      <c r="AI242" s="15"/>
      <c r="AJ242" s="15"/>
    </row>
    <row r="243" spans="1:40">
      <c r="A243" s="2" t="s">
        <v>912</v>
      </c>
      <c r="B243" t="e">
        <f>VLOOKUP(BdC!A243,main!A$1:Z$1048378,2,0)</f>
        <v>#N/A</v>
      </c>
      <c r="C243" s="3" t="e">
        <f>VLOOKUP(A243,main!A$1:Z$1048378,4,0)</f>
        <v>#N/A</v>
      </c>
      <c r="D243" t="s">
        <v>913</v>
      </c>
      <c r="E243" t="e">
        <f>VLOOKUP(A243,'PRIX LOT1'!A:I,5,0)</f>
        <v>#N/A</v>
      </c>
      <c r="F243" t="e">
        <f>VLOOKUP(A243,main!A$1:E$1048378,5,0)</f>
        <v>#N/A</v>
      </c>
      <c r="G243" t="s">
        <v>914</v>
      </c>
      <c r="H243" t="s">
        <v>53</v>
      </c>
      <c r="I243" t="s">
        <v>155</v>
      </c>
      <c r="J243" t="s">
        <v>915</v>
      </c>
      <c r="K243" t="e">
        <f>VLOOKUP(A243,main!A$1:Z$1048378,12,0)</f>
        <v>#N/A</v>
      </c>
      <c r="L243" s="8">
        <v>248</v>
      </c>
      <c r="M243" s="9">
        <v>196.75</v>
      </c>
      <c r="N243" s="9">
        <v>27.63</v>
      </c>
      <c r="O243" s="9">
        <v>814.6</v>
      </c>
      <c r="P243" t="s">
        <v>383</v>
      </c>
      <c r="Q243" s="10">
        <v>41395</v>
      </c>
      <c r="S243" t="s">
        <v>42</v>
      </c>
      <c r="T243" s="11">
        <v>8</v>
      </c>
      <c r="U243" s="11"/>
      <c r="V243" s="11"/>
      <c r="W243" t="str">
        <f t="shared" si="48"/>
        <v>FT_SDSL_8M_4p_C2</v>
      </c>
      <c r="X243" s="12">
        <f t="shared" si="49"/>
        <v>196.75</v>
      </c>
      <c r="Y243" s="12">
        <f t="shared" si="36"/>
        <v>27.63</v>
      </c>
      <c r="Z243" s="12">
        <f t="shared" si="50"/>
        <v>814.6</v>
      </c>
      <c r="AA243" s="13">
        <f t="shared" si="40"/>
        <v>1208</v>
      </c>
      <c r="AB243" s="2" t="s">
        <v>44</v>
      </c>
      <c r="AC243" s="2" t="s">
        <v>67</v>
      </c>
      <c r="AD243">
        <v>1208</v>
      </c>
      <c r="AG243" t="e">
        <f t="shared" si="47"/>
        <v>#N/A</v>
      </c>
      <c r="AH243" s="14" t="s">
        <v>43</v>
      </c>
      <c r="AI243" s="15"/>
      <c r="AJ243" s="15"/>
    </row>
    <row r="244" spans="1:40">
      <c r="A244" s="2" t="s">
        <v>916</v>
      </c>
      <c r="B244" t="e">
        <f>VLOOKUP(BdC!A244,main!A$1:Z$1048378,2,0)</f>
        <v>#N/A</v>
      </c>
      <c r="C244" s="3" t="e">
        <f>VLOOKUP(A244,main!A$1:Z$1048378,4,0)</f>
        <v>#N/A</v>
      </c>
      <c r="D244" t="s">
        <v>88</v>
      </c>
      <c r="E244" t="e">
        <f>VLOOKUP(A244,'PRIX LOT1'!A:I,5,0)</f>
        <v>#N/A</v>
      </c>
      <c r="F244" t="e">
        <f>VLOOKUP(A244,main!A$1:E$1048378,5,0)</f>
        <v>#N/A</v>
      </c>
      <c r="G244" t="s">
        <v>917</v>
      </c>
      <c r="H244" t="s">
        <v>53</v>
      </c>
      <c r="I244" t="s">
        <v>155</v>
      </c>
      <c r="J244" t="s">
        <v>918</v>
      </c>
      <c r="K244" t="e">
        <f>VLOOKUP(A244,main!A$1:Z$1048378,12,0)</f>
        <v>#N/A</v>
      </c>
      <c r="L244" s="8">
        <v>248</v>
      </c>
      <c r="M244" s="9">
        <v>140.13</v>
      </c>
      <c r="N244" s="9">
        <v>31.25</v>
      </c>
      <c r="O244" s="9">
        <v>815</v>
      </c>
      <c r="P244" t="s">
        <v>157</v>
      </c>
      <c r="Q244" s="10">
        <v>41395</v>
      </c>
      <c r="S244" t="s">
        <v>58</v>
      </c>
      <c r="T244" s="11">
        <v>8</v>
      </c>
      <c r="U244" s="11"/>
      <c r="V244" s="11"/>
      <c r="W244" t="str">
        <f t="shared" si="48"/>
        <v>FT_SDSLBis_8M_4p_C1</v>
      </c>
      <c r="X244" s="12">
        <f t="shared" si="49"/>
        <v>140.13</v>
      </c>
      <c r="Y244" s="12">
        <f t="shared" si="36"/>
        <v>31.25</v>
      </c>
      <c r="Z244" s="12">
        <f t="shared" si="50"/>
        <v>815</v>
      </c>
      <c r="AA244" s="13">
        <f t="shared" si="40"/>
        <v>1208</v>
      </c>
      <c r="AB244" s="2" t="s">
        <v>44</v>
      </c>
      <c r="AC244" t="s">
        <v>67</v>
      </c>
      <c r="AD244">
        <v>1208</v>
      </c>
    </row>
    <row r="245" spans="1:40">
      <c r="A245" s="2" t="s">
        <v>919</v>
      </c>
      <c r="B245" t="e">
        <f>VLOOKUP(BdC!A245,main!A$1:Z$1048378,2,0)</f>
        <v>#N/A</v>
      </c>
      <c r="C245" s="3" t="e">
        <f>VLOOKUP(A245,main!A$1:Z$1048378,4,0)</f>
        <v>#N/A</v>
      </c>
      <c r="D245" t="s">
        <v>270</v>
      </c>
      <c r="E245" t="e">
        <f>VLOOKUP(A245,'PRIX LOT1'!A:I,5,0)</f>
        <v>#N/A</v>
      </c>
      <c r="F245" t="e">
        <f>VLOOKUP(A245,main!A$1:E$1048378,5,0)</f>
        <v>#N/A</v>
      </c>
      <c r="G245" t="s">
        <v>920</v>
      </c>
      <c r="H245" t="s">
        <v>53</v>
      </c>
      <c r="I245" t="s">
        <v>155</v>
      </c>
      <c r="J245" t="s">
        <v>921</v>
      </c>
      <c r="K245" t="e">
        <f>VLOOKUP(A245,main!A$1:Z$1048378,12,0)</f>
        <v>#N/A</v>
      </c>
      <c r="L245" s="8">
        <v>248</v>
      </c>
      <c r="M245" s="9">
        <v>140.13</v>
      </c>
      <c r="N245" s="9">
        <v>31.25</v>
      </c>
      <c r="O245" s="9">
        <v>815</v>
      </c>
      <c r="P245" t="s">
        <v>157</v>
      </c>
      <c r="Q245" s="10">
        <v>41395</v>
      </c>
      <c r="S245" t="s">
        <v>58</v>
      </c>
      <c r="T245" s="11">
        <v>8</v>
      </c>
      <c r="U245" s="11"/>
      <c r="V245" s="11"/>
      <c r="W245" t="str">
        <f t="shared" si="48"/>
        <v>FT_SDSLBis_8M_4p_C1</v>
      </c>
      <c r="X245" s="12">
        <f t="shared" si="49"/>
        <v>140.13</v>
      </c>
      <c r="Y245" s="12">
        <f t="shared" si="36"/>
        <v>31.25</v>
      </c>
      <c r="Z245" s="12">
        <f t="shared" si="50"/>
        <v>815</v>
      </c>
      <c r="AA245" s="13">
        <f t="shared" si="40"/>
        <v>1208</v>
      </c>
      <c r="AB245" s="2" t="s">
        <v>44</v>
      </c>
      <c r="AC245" s="2" t="s">
        <v>67</v>
      </c>
      <c r="AD245">
        <v>1208</v>
      </c>
    </row>
    <row r="246" spans="1:40">
      <c r="A246" s="2" t="s">
        <v>922</v>
      </c>
      <c r="B246" t="e">
        <f>VLOOKUP(BdC!A246,main!A$1:Z$1048378,2,0)</f>
        <v>#N/A</v>
      </c>
      <c r="C246" s="3" t="e">
        <f>VLOOKUP(A246,main!A$1:Z$1048378,4,0)</f>
        <v>#N/A</v>
      </c>
      <c r="D246" t="s">
        <v>923</v>
      </c>
      <c r="E246" t="e">
        <f>VLOOKUP(A246,'PRIX LOT1'!A:I,5,0)</f>
        <v>#N/A</v>
      </c>
      <c r="F246" t="e">
        <f>VLOOKUP(A246,main!A$1:E$1048378,5,0)</f>
        <v>#N/A</v>
      </c>
      <c r="G246" t="s">
        <v>924</v>
      </c>
      <c r="H246" t="s">
        <v>53</v>
      </c>
      <c r="I246" t="s">
        <v>155</v>
      </c>
      <c r="J246" t="s">
        <v>925</v>
      </c>
      <c r="K246" t="e">
        <f>VLOOKUP(A246,main!A$1:Z$1048378,12,0)</f>
        <v>#N/A</v>
      </c>
      <c r="L246" s="8">
        <v>248</v>
      </c>
      <c r="M246" s="9">
        <v>196.75</v>
      </c>
      <c r="N246" s="9">
        <v>27.63</v>
      </c>
      <c r="O246" s="9">
        <v>814.6</v>
      </c>
      <c r="P246" t="s">
        <v>383</v>
      </c>
      <c r="Q246" s="10">
        <v>41395</v>
      </c>
      <c r="S246" t="s">
        <v>42</v>
      </c>
      <c r="T246" s="11">
        <v>8</v>
      </c>
      <c r="U246" s="11"/>
      <c r="V246" s="11"/>
      <c r="W246" t="str">
        <f t="shared" si="48"/>
        <v>FT_SDSL_8M_4p_C2</v>
      </c>
      <c r="X246" s="12">
        <f t="shared" si="49"/>
        <v>196.75</v>
      </c>
      <c r="Y246" s="12">
        <f t="shared" si="36"/>
        <v>27.63</v>
      </c>
      <c r="Z246" s="12">
        <f t="shared" si="50"/>
        <v>814.6</v>
      </c>
      <c r="AA246" s="13">
        <f t="shared" si="40"/>
        <v>1208</v>
      </c>
      <c r="AB246" s="2" t="s">
        <v>44</v>
      </c>
      <c r="AC246" s="2" t="s">
        <v>67</v>
      </c>
      <c r="AD246">
        <v>1208</v>
      </c>
      <c r="AG246" t="e">
        <f>VLOOKUP(A246,,5,0)</f>
        <v>#N/A</v>
      </c>
      <c r="AH246" s="14" t="s">
        <v>43</v>
      </c>
      <c r="AI246" s="15"/>
      <c r="AJ246" s="15"/>
    </row>
    <row r="247" spans="1:40">
      <c r="A247" s="2" t="s">
        <v>922</v>
      </c>
      <c r="B247" t="e">
        <f>VLOOKUP(BdC!A247,main!A$1:Z$1048378,2,0)</f>
        <v>#N/A</v>
      </c>
      <c r="C247" s="3" t="e">
        <f>VLOOKUP(A247,main!A$1:Z$1048378,4,0)</f>
        <v>#N/A</v>
      </c>
      <c r="D247" t="s">
        <v>926</v>
      </c>
      <c r="E247" t="e">
        <f>VLOOKUP(A247,'PRIX LOT1'!A:I,5,0)</f>
        <v>#N/A</v>
      </c>
      <c r="F247" t="e">
        <f>VLOOKUP(A247,main!A$1:E$1048378,5,0)</f>
        <v>#N/A</v>
      </c>
      <c r="G247" t="s">
        <v>927</v>
      </c>
      <c r="H247" t="s">
        <v>53</v>
      </c>
      <c r="I247" t="s">
        <v>155</v>
      </c>
      <c r="J247" t="s">
        <v>928</v>
      </c>
      <c r="K247" t="e">
        <f>VLOOKUP(A247,main!A$1:Z$1048378,12,0)</f>
        <v>#N/A</v>
      </c>
      <c r="L247" s="8">
        <v>248</v>
      </c>
      <c r="M247" s="9">
        <v>151.25</v>
      </c>
      <c r="N247" s="9">
        <v>31.25</v>
      </c>
      <c r="O247" s="9">
        <v>815</v>
      </c>
      <c r="P247" t="s">
        <v>384</v>
      </c>
      <c r="Q247" s="10">
        <v>41395</v>
      </c>
      <c r="S247" t="s">
        <v>58</v>
      </c>
      <c r="T247" s="11">
        <v>8</v>
      </c>
      <c r="U247" s="11"/>
      <c r="V247" s="11"/>
      <c r="W247" t="str">
        <f t="shared" si="48"/>
        <v>FT_SDSLBis_8M_4p_C2</v>
      </c>
      <c r="X247" s="12">
        <f t="shared" si="49"/>
        <v>151.25</v>
      </c>
      <c r="Y247" s="12">
        <f t="shared" si="36"/>
        <v>31.25</v>
      </c>
      <c r="Z247" s="12">
        <f t="shared" si="50"/>
        <v>815</v>
      </c>
      <c r="AA247" s="13">
        <f t="shared" si="40"/>
        <v>1208</v>
      </c>
      <c r="AB247" s="2" t="s">
        <v>44</v>
      </c>
      <c r="AC247" s="2" t="s">
        <v>67</v>
      </c>
      <c r="AD247">
        <v>1208</v>
      </c>
    </row>
    <row r="248" spans="1:40">
      <c r="A248" s="2" t="s">
        <v>929</v>
      </c>
      <c r="B248" t="e">
        <f>VLOOKUP(BdC!A248,main!A$1:Z$1048378,2,0)</f>
        <v>#N/A</v>
      </c>
      <c r="C248" s="3" t="e">
        <f>VLOOKUP(A248,main!A$1:Z$1048378,4,0)</f>
        <v>#N/A</v>
      </c>
      <c r="D248" t="s">
        <v>930</v>
      </c>
      <c r="E248" t="e">
        <f>VLOOKUP(A248,'PRIX LOT1'!A:I,5,0)</f>
        <v>#N/A</v>
      </c>
      <c r="F248" t="e">
        <f>VLOOKUP(A248,main!A$1:E$1048378,5,0)</f>
        <v>#N/A</v>
      </c>
      <c r="G248" t="s">
        <v>931</v>
      </c>
      <c r="H248" t="s">
        <v>53</v>
      </c>
      <c r="I248" t="s">
        <v>524</v>
      </c>
      <c r="J248" t="s">
        <v>932</v>
      </c>
      <c r="K248" t="e">
        <f>VLOOKUP(A248,main!A$1:Z$1048378,12,0)</f>
        <v>#N/A</v>
      </c>
      <c r="L248" s="8">
        <v>148.15</v>
      </c>
      <c r="M248" s="9">
        <f>AL248</f>
        <v>95.5</v>
      </c>
      <c r="N248" s="9">
        <v>31.25</v>
      </c>
      <c r="O248" s="9">
        <v>475</v>
      </c>
      <c r="P248" t="str">
        <f>AK248</f>
        <v>FT_SDSLBis_2M_4p_C1</v>
      </c>
      <c r="Q248" s="10">
        <v>41395</v>
      </c>
      <c r="S248" t="s">
        <v>42</v>
      </c>
      <c r="T248" s="11">
        <v>2</v>
      </c>
      <c r="U248" s="11"/>
      <c r="V248" s="11"/>
      <c r="W248" s="2" t="s">
        <v>547</v>
      </c>
      <c r="X248" s="12">
        <v>95.5</v>
      </c>
      <c r="Y248" s="12">
        <f t="shared" si="36"/>
        <v>31.25</v>
      </c>
      <c r="Z248" s="12">
        <v>562.5</v>
      </c>
      <c r="AA248" s="13">
        <f t="shared" si="40"/>
        <v>1208</v>
      </c>
      <c r="AB248" s="2" t="s">
        <v>44</v>
      </c>
      <c r="AC248" s="2" t="s">
        <v>67</v>
      </c>
      <c r="AD248">
        <v>1208</v>
      </c>
      <c r="AG248" t="e">
        <f>VLOOKUP(A248,,5,0)</f>
        <v>#N/A</v>
      </c>
      <c r="AH248" s="14" t="s">
        <v>44</v>
      </c>
      <c r="AI248" s="15">
        <v>4</v>
      </c>
      <c r="AJ248" s="14" t="s">
        <v>44</v>
      </c>
      <c r="AK248" t="s">
        <v>45</v>
      </c>
      <c r="AL248" s="8">
        <v>95.5</v>
      </c>
      <c r="AM248" s="8">
        <v>562.5</v>
      </c>
      <c r="AN248">
        <v>1208</v>
      </c>
    </row>
    <row r="249" spans="1:40">
      <c r="A249" s="2" t="s">
        <v>933</v>
      </c>
      <c r="B249" t="e">
        <f>VLOOKUP(BdC!A249,main!A$1:Z$1048378,2,0)</f>
        <v>#N/A</v>
      </c>
      <c r="C249" s="3" t="e">
        <f>VLOOKUP(A249,main!A$1:Z$1048378,4,0)</f>
        <v>#N/A</v>
      </c>
      <c r="D249" t="s">
        <v>88</v>
      </c>
      <c r="E249" t="e">
        <f>VLOOKUP(A249,'PRIX LOT1'!A:I,5,0)</f>
        <v>#N/A</v>
      </c>
      <c r="F249" t="e">
        <f>VLOOKUP(A249,main!A$1:E$1048378,5,0)</f>
        <v>#N/A</v>
      </c>
      <c r="G249" t="s">
        <v>934</v>
      </c>
      <c r="H249" t="s">
        <v>53</v>
      </c>
      <c r="I249" t="s">
        <v>155</v>
      </c>
      <c r="J249" t="s">
        <v>935</v>
      </c>
      <c r="K249" t="e">
        <f>VLOOKUP(A249,main!A$1:Z$1048378,12,0)</f>
        <v>#N/A</v>
      </c>
      <c r="L249" s="8">
        <v>248</v>
      </c>
      <c r="M249" s="9">
        <v>157.38</v>
      </c>
      <c r="N249" s="9">
        <v>27.63</v>
      </c>
      <c r="O249" s="9">
        <v>814.6</v>
      </c>
      <c r="P249" t="s">
        <v>158</v>
      </c>
      <c r="Q249" s="10">
        <v>41306</v>
      </c>
      <c r="S249" t="s">
        <v>42</v>
      </c>
      <c r="T249" s="11">
        <v>8</v>
      </c>
      <c r="U249" s="11"/>
      <c r="V249" s="11"/>
      <c r="W249" t="str">
        <f>P249</f>
        <v>FT_SDSL_8M_4p_C1</v>
      </c>
      <c r="X249" s="12">
        <f>M249</f>
        <v>157.38</v>
      </c>
      <c r="Y249" s="12">
        <f t="shared" si="36"/>
        <v>27.63</v>
      </c>
      <c r="Z249" s="12">
        <f>O249</f>
        <v>814.6</v>
      </c>
      <c r="AA249" s="13">
        <f t="shared" si="40"/>
        <v>0</v>
      </c>
      <c r="AB249" s="2" t="s">
        <v>43</v>
      </c>
      <c r="AD249">
        <f>AN249</f>
        <v>0</v>
      </c>
      <c r="AG249" t="e">
        <f>VLOOKUP(A249,,5,0)</f>
        <v>#N/A</v>
      </c>
      <c r="AH249" s="14" t="s">
        <v>43</v>
      </c>
      <c r="AI249" s="15"/>
      <c r="AJ249" s="15"/>
    </row>
    <row r="250" spans="1:40">
      <c r="A250" s="2" t="s">
        <v>936</v>
      </c>
      <c r="B250" t="e">
        <f>VLOOKUP(BdC!A250,main!A$1:Z$1048378,2,0)</f>
        <v>#N/A</v>
      </c>
      <c r="C250" s="3" t="e">
        <f>VLOOKUP(A250,main!A$1:Z$1048378,4,0)</f>
        <v>#N/A</v>
      </c>
      <c r="D250" t="s">
        <v>147</v>
      </c>
      <c r="E250" t="e">
        <f>VLOOKUP(A250,'PRIX LOT1'!A:I,5,0)</f>
        <v>#N/A</v>
      </c>
      <c r="F250" t="e">
        <f>VLOOKUP(A250,main!A$1:E$1048378,5,0)</f>
        <v>#N/A</v>
      </c>
      <c r="G250" t="s">
        <v>937</v>
      </c>
      <c r="H250" t="s">
        <v>53</v>
      </c>
      <c r="I250" t="s">
        <v>155</v>
      </c>
      <c r="J250" t="s">
        <v>938</v>
      </c>
      <c r="K250" t="e">
        <f>VLOOKUP(A250,main!A$1:Z$1048378,12,0)</f>
        <v>#N/A</v>
      </c>
      <c r="L250" s="8">
        <v>248</v>
      </c>
      <c r="M250" s="9">
        <v>157.38</v>
      </c>
      <c r="N250" s="9">
        <v>27.63</v>
      </c>
      <c r="O250" s="9">
        <v>814.6</v>
      </c>
      <c r="P250" t="s">
        <v>158</v>
      </c>
      <c r="Q250" s="10">
        <v>41306</v>
      </c>
      <c r="S250" t="s">
        <v>42</v>
      </c>
      <c r="T250" s="11">
        <v>8</v>
      </c>
      <c r="U250" s="11"/>
      <c r="V250" s="27" t="s">
        <v>857</v>
      </c>
      <c r="W250" t="str">
        <f>P250</f>
        <v>FT_SDSL_8M_4p_C1</v>
      </c>
      <c r="X250" s="12">
        <f>M250</f>
        <v>157.38</v>
      </c>
      <c r="Y250" s="12">
        <f t="shared" si="36"/>
        <v>27.63</v>
      </c>
      <c r="Z250" s="12">
        <f>O250</f>
        <v>814.6</v>
      </c>
      <c r="AA250" s="13">
        <f t="shared" si="40"/>
        <v>0</v>
      </c>
      <c r="AB250" s="2" t="s">
        <v>43</v>
      </c>
      <c r="AD250">
        <f>AN250</f>
        <v>0</v>
      </c>
      <c r="AG250" t="e">
        <f>VLOOKUP(A250,,5,0)</f>
        <v>#N/A</v>
      </c>
      <c r="AH250" s="14" t="s">
        <v>43</v>
      </c>
      <c r="AI250" s="15"/>
      <c r="AJ250" s="15"/>
    </row>
    <row r="251" spans="1:40">
      <c r="A251" s="2" t="s">
        <v>929</v>
      </c>
      <c r="B251" t="e">
        <f>VLOOKUP(BdC!A251,main!A$1:Z$1048378,2,0)</f>
        <v>#N/A</v>
      </c>
      <c r="C251" s="3" t="e">
        <f>VLOOKUP(A251,main!A$1:Z$1048378,4,0)</f>
        <v>#N/A</v>
      </c>
      <c r="D251" t="s">
        <v>930</v>
      </c>
      <c r="E251" t="e">
        <f>VLOOKUP(A251,'PRIX LOT1'!A:I,5,0)</f>
        <v>#N/A</v>
      </c>
      <c r="F251" t="e">
        <f>VLOOKUP(A251,main!A$1:E$1048378,5,0)</f>
        <v>#N/A</v>
      </c>
      <c r="G251" t="s">
        <v>939</v>
      </c>
      <c r="H251" t="s">
        <v>53</v>
      </c>
      <c r="I251" t="s">
        <v>524</v>
      </c>
      <c r="J251" t="s">
        <v>940</v>
      </c>
      <c r="K251" t="e">
        <f>VLOOKUP(A251,main!A$1:Z$1048378,12,0)</f>
        <v>#N/A</v>
      </c>
      <c r="L251" s="8">
        <v>148.15</v>
      </c>
      <c r="M251" s="9">
        <f>AL251</f>
        <v>95.5</v>
      </c>
      <c r="N251" s="9">
        <v>31.25</v>
      </c>
      <c r="O251" s="9">
        <v>475</v>
      </c>
      <c r="P251" t="str">
        <f>AK251</f>
        <v>FT_SDSLBis_2M_4p_C1</v>
      </c>
      <c r="Q251" s="10">
        <v>41395</v>
      </c>
      <c r="S251" t="s">
        <v>42</v>
      </c>
      <c r="T251" s="11">
        <v>2</v>
      </c>
      <c r="U251" s="11"/>
      <c r="V251" s="11"/>
      <c r="W251" s="2" t="s">
        <v>547</v>
      </c>
      <c r="X251" s="12">
        <v>95.5</v>
      </c>
      <c r="Y251" s="12">
        <f t="shared" si="36"/>
        <v>31.25</v>
      </c>
      <c r="Z251" s="12">
        <v>562.5</v>
      </c>
      <c r="AA251" s="13">
        <f t="shared" si="40"/>
        <v>1208</v>
      </c>
      <c r="AB251" s="2" t="s">
        <v>44</v>
      </c>
      <c r="AC251" s="2" t="s">
        <v>67</v>
      </c>
      <c r="AD251">
        <v>1208</v>
      </c>
      <c r="AG251" t="e">
        <f>VLOOKUP(A251,,5,0)</f>
        <v>#N/A</v>
      </c>
      <c r="AH251" s="14" t="s">
        <v>44</v>
      </c>
      <c r="AI251" s="15">
        <v>4</v>
      </c>
      <c r="AJ251" s="14" t="s">
        <v>44</v>
      </c>
      <c r="AK251" t="s">
        <v>45</v>
      </c>
      <c r="AL251" s="8">
        <v>95.5</v>
      </c>
      <c r="AM251" s="8">
        <v>562.5</v>
      </c>
      <c r="AN251">
        <v>1208</v>
      </c>
    </row>
    <row r="252" spans="1:40">
      <c r="A252" s="2" t="s">
        <v>941</v>
      </c>
      <c r="B252" t="e">
        <f>VLOOKUP(BdC!A252,main!A$1:Z$1048378,2,0)</f>
        <v>#N/A</v>
      </c>
      <c r="C252" s="3" t="e">
        <f>VLOOKUP(A252,main!A$1:Z$1048378,4,0)</f>
        <v>#N/A</v>
      </c>
      <c r="D252" t="s">
        <v>942</v>
      </c>
      <c r="E252" t="e">
        <f>VLOOKUP(A252,'PRIX LOT1'!A:I,5,0)</f>
        <v>#N/A</v>
      </c>
      <c r="F252" t="e">
        <f>VLOOKUP(A252,main!A$1:E$1048378,5,0)</f>
        <v>#N/A</v>
      </c>
      <c r="G252" t="s">
        <v>943</v>
      </c>
      <c r="H252" t="s">
        <v>53</v>
      </c>
      <c r="I252" t="s">
        <v>155</v>
      </c>
      <c r="J252" t="s">
        <v>944</v>
      </c>
      <c r="K252" t="e">
        <f>VLOOKUP(A252,main!A$1:Z$1048378,12,0)</f>
        <v>#N/A</v>
      </c>
      <c r="L252" s="8">
        <v>248</v>
      </c>
      <c r="M252" s="9">
        <v>196.75</v>
      </c>
      <c r="N252" s="9">
        <v>27.63</v>
      </c>
      <c r="O252" s="9">
        <v>814.6</v>
      </c>
      <c r="P252" t="s">
        <v>383</v>
      </c>
      <c r="Q252" s="10">
        <v>41306</v>
      </c>
      <c r="S252" t="s">
        <v>42</v>
      </c>
      <c r="T252" s="11">
        <v>8</v>
      </c>
      <c r="U252" s="11"/>
      <c r="V252" s="11"/>
      <c r="W252" t="str">
        <f>P252</f>
        <v>FT_SDSL_8M_4p_C2</v>
      </c>
      <c r="X252" s="12">
        <f>M252</f>
        <v>196.75</v>
      </c>
      <c r="Y252" s="12">
        <f t="shared" si="36"/>
        <v>27.63</v>
      </c>
      <c r="Z252" s="12">
        <f>O252</f>
        <v>814.6</v>
      </c>
      <c r="AA252" s="13">
        <f t="shared" si="40"/>
        <v>0</v>
      </c>
      <c r="AB252" s="2" t="s">
        <v>43</v>
      </c>
      <c r="AD252">
        <f>AN252</f>
        <v>0</v>
      </c>
      <c r="AG252" t="e">
        <f>VLOOKUP(A252,,5,0)</f>
        <v>#N/A</v>
      </c>
      <c r="AH252" s="14" t="s">
        <v>43</v>
      </c>
      <c r="AI252" s="15"/>
      <c r="AJ252" s="15"/>
    </row>
    <row r="253" spans="1:40">
      <c r="A253" s="2" t="s">
        <v>945</v>
      </c>
      <c r="B253" t="e">
        <f>VLOOKUP(BdC!A253,main!A$1:Z$1048378,2,0)</f>
        <v>#N/A</v>
      </c>
      <c r="C253" s="3" t="e">
        <f>VLOOKUP(A253,main!A$1:Z$1048378,4,0)</f>
        <v>#N/A</v>
      </c>
      <c r="D253" t="s">
        <v>930</v>
      </c>
      <c r="E253" t="e">
        <f>VLOOKUP(A253,'PRIX LOT1'!A:I,5,0)</f>
        <v>#N/A</v>
      </c>
      <c r="F253" t="e">
        <f>VLOOKUP(A253,main!A$1:E$1048378,5,0)</f>
        <v>#N/A</v>
      </c>
      <c r="G253" t="s">
        <v>946</v>
      </c>
      <c r="H253" t="s">
        <v>53</v>
      </c>
      <c r="I253" t="s">
        <v>155</v>
      </c>
      <c r="J253" t="s">
        <v>947</v>
      </c>
      <c r="K253" t="e">
        <f>VLOOKUP(A253,main!A$1:Z$1048378,12,0)</f>
        <v>#N/A</v>
      </c>
      <c r="L253" s="8">
        <v>248</v>
      </c>
      <c r="M253" s="9">
        <v>140.13</v>
      </c>
      <c r="N253" s="9">
        <v>31.25</v>
      </c>
      <c r="O253" s="9">
        <v>815</v>
      </c>
      <c r="P253" t="s">
        <v>157</v>
      </c>
      <c r="Q253" s="10">
        <v>41395</v>
      </c>
      <c r="S253" t="s">
        <v>58</v>
      </c>
      <c r="T253" s="11">
        <v>8</v>
      </c>
      <c r="U253" s="11"/>
      <c r="V253" s="11"/>
      <c r="W253" t="str">
        <f>P253</f>
        <v>FT_SDSLBis_8M_4p_C1</v>
      </c>
      <c r="X253" s="12">
        <f>M253</f>
        <v>140.13</v>
      </c>
      <c r="Y253" s="12">
        <f t="shared" si="36"/>
        <v>31.25</v>
      </c>
      <c r="Z253" s="12">
        <f>O253</f>
        <v>815</v>
      </c>
      <c r="AA253" s="13">
        <f t="shared" si="40"/>
        <v>1208</v>
      </c>
      <c r="AB253" s="2" t="s">
        <v>44</v>
      </c>
      <c r="AC253" s="2" t="s">
        <v>67</v>
      </c>
      <c r="AD253">
        <v>1208</v>
      </c>
    </row>
    <row r="254" spans="1:40">
      <c r="A254" s="2" t="s">
        <v>948</v>
      </c>
      <c r="B254" t="e">
        <f>VLOOKUP(BdC!A254,main!A$1:Z$1048378,2,0)</f>
        <v>#N/A</v>
      </c>
      <c r="C254" s="3" t="e">
        <f>VLOOKUP(A254,main!A$1:Z$1048378,4,0)</f>
        <v>#N/A</v>
      </c>
      <c r="D254" t="s">
        <v>949</v>
      </c>
      <c r="E254" t="e">
        <f>VLOOKUP(A254,'PRIX LOT1'!A:I,5,0)</f>
        <v>#N/A</v>
      </c>
      <c r="F254" t="e">
        <f>VLOOKUP(A254,main!A$1:E$1048378,5,0)</f>
        <v>#N/A</v>
      </c>
      <c r="G254" t="s">
        <v>950</v>
      </c>
      <c r="H254" t="s">
        <v>53</v>
      </c>
      <c r="I254" t="s">
        <v>155</v>
      </c>
      <c r="J254" t="s">
        <v>951</v>
      </c>
      <c r="K254" t="e">
        <f>VLOOKUP(A254,main!A$1:Z$1048378,12,0)</f>
        <v>#N/A</v>
      </c>
      <c r="L254" s="8">
        <v>248</v>
      </c>
      <c r="M254" s="9">
        <v>196.75</v>
      </c>
      <c r="N254" s="9">
        <v>27.63</v>
      </c>
      <c r="O254" s="9">
        <v>814.6</v>
      </c>
      <c r="P254" t="s">
        <v>383</v>
      </c>
      <c r="Q254" s="10">
        <v>41395</v>
      </c>
      <c r="S254" t="s">
        <v>42</v>
      </c>
      <c r="T254" s="11">
        <v>8</v>
      </c>
      <c r="U254" s="11"/>
      <c r="V254" s="11"/>
      <c r="W254" t="str">
        <f>P254</f>
        <v>FT_SDSL_8M_4p_C2</v>
      </c>
      <c r="X254" s="12">
        <f>M254</f>
        <v>196.75</v>
      </c>
      <c r="Y254" s="12">
        <f t="shared" si="36"/>
        <v>27.63</v>
      </c>
      <c r="Z254" s="12">
        <f>O254</f>
        <v>814.6</v>
      </c>
      <c r="AA254" s="13">
        <f t="shared" si="40"/>
        <v>1208</v>
      </c>
      <c r="AB254" s="2" t="s">
        <v>44</v>
      </c>
      <c r="AC254" s="2" t="s">
        <v>67</v>
      </c>
      <c r="AD254">
        <v>1208</v>
      </c>
      <c r="AG254" t="e">
        <f>VLOOKUP(A254,,5,0)</f>
        <v>#N/A</v>
      </c>
      <c r="AH254" s="14" t="s">
        <v>43</v>
      </c>
      <c r="AI254" s="15"/>
      <c r="AJ254" s="15"/>
    </row>
    <row r="255" spans="1:40">
      <c r="A255" s="2" t="s">
        <v>952</v>
      </c>
      <c r="B255" t="e">
        <f>VLOOKUP(BdC!A255,main!A$1:Z$1048378,2,0)</f>
        <v>#N/A</v>
      </c>
      <c r="C255" s="3" t="e">
        <f>VLOOKUP(A255,main!A$1:Z$1048378,4,0)</f>
        <v>#N/A</v>
      </c>
      <c r="D255" t="s">
        <v>953</v>
      </c>
      <c r="E255" t="e">
        <f>VLOOKUP(A255,'PRIX LOT1'!A:I,5,0)</f>
        <v>#N/A</v>
      </c>
      <c r="F255" t="e">
        <f>VLOOKUP(A255,main!A$1:E$1048378,5,0)</f>
        <v>#N/A</v>
      </c>
      <c r="G255" t="s">
        <v>954</v>
      </c>
      <c r="H255" t="s">
        <v>53</v>
      </c>
      <c r="I255" t="s">
        <v>155</v>
      </c>
      <c r="J255" t="s">
        <v>955</v>
      </c>
      <c r="K255" t="e">
        <f>VLOOKUP(A255,main!A$1:Z$1048378,12,0)</f>
        <v>#N/A</v>
      </c>
      <c r="L255" s="8">
        <v>248</v>
      </c>
      <c r="M255" s="9">
        <v>196.75</v>
      </c>
      <c r="N255" s="9">
        <v>27.63</v>
      </c>
      <c r="O255" s="9">
        <v>814.6</v>
      </c>
      <c r="P255" t="s">
        <v>383</v>
      </c>
      <c r="Q255" s="10">
        <v>41395</v>
      </c>
      <c r="S255" t="s">
        <v>42</v>
      </c>
      <c r="T255" s="11">
        <v>8</v>
      </c>
      <c r="U255" s="11"/>
      <c r="V255" s="11"/>
      <c r="W255" t="str">
        <f>P255</f>
        <v>FT_SDSL_8M_4p_C2</v>
      </c>
      <c r="X255" s="12">
        <f>M255</f>
        <v>196.75</v>
      </c>
      <c r="Y255" s="12">
        <f t="shared" si="36"/>
        <v>27.63</v>
      </c>
      <c r="Z255" s="12">
        <f>O255</f>
        <v>814.6</v>
      </c>
      <c r="AA255" s="13">
        <f t="shared" si="40"/>
        <v>1208</v>
      </c>
      <c r="AB255" s="2" t="s">
        <v>44</v>
      </c>
      <c r="AC255" s="2" t="s">
        <v>67</v>
      </c>
      <c r="AD255">
        <v>1208</v>
      </c>
      <c r="AG255" t="e">
        <f>VLOOKUP(A255,,5,0)</f>
        <v>#N/A</v>
      </c>
      <c r="AH255" s="14" t="s">
        <v>43</v>
      </c>
      <c r="AI255" s="15"/>
      <c r="AJ255" s="15"/>
    </row>
    <row r="256" spans="1:40">
      <c r="A256" s="2" t="s">
        <v>956</v>
      </c>
      <c r="B256" t="e">
        <f>VLOOKUP(BdC!A256,main!A$1:Z$1048378,2,0)</f>
        <v>#N/A</v>
      </c>
      <c r="C256" s="3" t="e">
        <f>VLOOKUP(A256,main!A$1:Z$1048378,4,0)</f>
        <v>#N/A</v>
      </c>
      <c r="D256" t="s">
        <v>361</v>
      </c>
      <c r="E256" t="e">
        <f>VLOOKUP(A256,'PRIX LOT1'!A:I,5,0)</f>
        <v>#N/A</v>
      </c>
      <c r="F256" t="e">
        <f>VLOOKUP(A256,main!A$1:E$1048378,5,0)</f>
        <v>#N/A</v>
      </c>
      <c r="G256" t="s">
        <v>957</v>
      </c>
      <c r="H256" t="s">
        <v>53</v>
      </c>
      <c r="I256" t="s">
        <v>155</v>
      </c>
      <c r="J256" t="s">
        <v>958</v>
      </c>
      <c r="K256" t="e">
        <f>VLOOKUP(A256,main!A$1:Z$1048378,12,0)</f>
        <v>#N/A</v>
      </c>
      <c r="L256" s="8">
        <v>248</v>
      </c>
      <c r="M256" s="9">
        <v>140.13</v>
      </c>
      <c r="N256" s="9">
        <v>31.25</v>
      </c>
      <c r="O256" s="9">
        <v>815</v>
      </c>
      <c r="P256" t="s">
        <v>157</v>
      </c>
      <c r="Q256" s="10">
        <v>41395</v>
      </c>
      <c r="S256" t="s">
        <v>58</v>
      </c>
      <c r="T256" s="11">
        <v>8</v>
      </c>
      <c r="U256" s="11"/>
      <c r="V256" s="11"/>
      <c r="W256" t="str">
        <f>P256</f>
        <v>FT_SDSLBis_8M_4p_C1</v>
      </c>
      <c r="X256" s="12">
        <f>M256</f>
        <v>140.13</v>
      </c>
      <c r="Y256" s="12">
        <f t="shared" si="36"/>
        <v>31.25</v>
      </c>
      <c r="Z256" s="12">
        <f>O256</f>
        <v>815</v>
      </c>
      <c r="AA256" s="13">
        <f t="shared" si="40"/>
        <v>1208</v>
      </c>
      <c r="AB256" s="2" t="s">
        <v>44</v>
      </c>
      <c r="AC256" s="2" t="s">
        <v>67</v>
      </c>
      <c r="AD256">
        <v>1208</v>
      </c>
    </row>
    <row r="257" spans="1:40">
      <c r="A257" s="2" t="s">
        <v>959</v>
      </c>
      <c r="B257" t="e">
        <f>VLOOKUP(BdC!A257,main!A$1:Z$1048378,2,0)</f>
        <v>#N/A</v>
      </c>
      <c r="C257" s="3" t="e">
        <f>VLOOKUP(A257,main!A$1:Z$1048378,4,0)</f>
        <v>#N/A</v>
      </c>
      <c r="D257" t="s">
        <v>570</v>
      </c>
      <c r="E257" t="e">
        <f>VLOOKUP(A257,'PRIX LOT1'!A:I,5,0)</f>
        <v>#N/A</v>
      </c>
      <c r="F257" t="e">
        <f>VLOOKUP(A257,main!A$1:E$1048378,5,0)</f>
        <v>#N/A</v>
      </c>
      <c r="G257" t="s">
        <v>960</v>
      </c>
      <c r="H257" t="s">
        <v>53</v>
      </c>
      <c r="I257" t="s">
        <v>155</v>
      </c>
      <c r="J257" t="s">
        <v>961</v>
      </c>
      <c r="K257" t="e">
        <f>VLOOKUP(A257,main!A$1:Z$1048378,12,0)</f>
        <v>#N/A</v>
      </c>
      <c r="L257" s="8">
        <v>248</v>
      </c>
      <c r="M257" s="9">
        <v>157.38</v>
      </c>
      <c r="N257" s="9">
        <v>27.63</v>
      </c>
      <c r="O257" s="9">
        <v>814.6</v>
      </c>
      <c r="P257" t="s">
        <v>158</v>
      </c>
      <c r="Q257" s="10">
        <v>41365</v>
      </c>
      <c r="S257" t="s">
        <v>58</v>
      </c>
      <c r="T257" s="11">
        <v>8</v>
      </c>
      <c r="U257" s="11"/>
      <c r="V257" s="27" t="s">
        <v>962</v>
      </c>
      <c r="W257" t="s">
        <v>66</v>
      </c>
      <c r="X257" s="12">
        <f>116</f>
        <v>116</v>
      </c>
      <c r="Y257" s="12">
        <f t="shared" si="36"/>
        <v>27.63</v>
      </c>
      <c r="Z257" s="12">
        <f>562.5</f>
        <v>562.5</v>
      </c>
      <c r="AA257" s="13">
        <f t="shared" si="40"/>
        <v>1208</v>
      </c>
      <c r="AB257" s="2" t="s">
        <v>43</v>
      </c>
      <c r="AD257">
        <f>AN257</f>
        <v>1208</v>
      </c>
      <c r="AG257" t="e">
        <f>VLOOKUP(A257,,5,0)</f>
        <v>#N/A</v>
      </c>
      <c r="AH257" s="14" t="s">
        <v>44</v>
      </c>
      <c r="AI257" s="15">
        <v>2</v>
      </c>
      <c r="AJ257" s="14" t="s">
        <v>44</v>
      </c>
      <c r="AK257" t="s">
        <v>197</v>
      </c>
      <c r="AL257" s="8">
        <v>110.38</v>
      </c>
      <c r="AM257" s="8">
        <v>562.5</v>
      </c>
      <c r="AN257">
        <v>1208</v>
      </c>
    </row>
    <row r="258" spans="1:40">
      <c r="A258" s="2" t="s">
        <v>963</v>
      </c>
      <c r="B258" t="e">
        <f>VLOOKUP(BdC!A258,main!A$1:Z$1048378,2,0)</f>
        <v>#N/A</v>
      </c>
      <c r="C258" s="3" t="e">
        <f>VLOOKUP(A258,main!A$1:Z$1048378,4,0)</f>
        <v>#N/A</v>
      </c>
      <c r="D258" t="s">
        <v>446</v>
      </c>
      <c r="E258" t="e">
        <f>VLOOKUP(A258,'PRIX LOT1'!A:I,5,0)</f>
        <v>#N/A</v>
      </c>
      <c r="F258" t="e">
        <f>VLOOKUP(A258,main!A$1:E$1048378,5,0)</f>
        <v>#N/A</v>
      </c>
      <c r="G258" t="s">
        <v>964</v>
      </c>
      <c r="H258" t="s">
        <v>53</v>
      </c>
      <c r="I258" t="s">
        <v>155</v>
      </c>
      <c r="J258" t="s">
        <v>965</v>
      </c>
      <c r="K258" t="e">
        <f>VLOOKUP(A258,main!A$1:Z$1048378,12,0)</f>
        <v>#N/A</v>
      </c>
      <c r="L258" s="8">
        <v>248</v>
      </c>
      <c r="M258" s="9">
        <v>187.75</v>
      </c>
      <c r="N258" s="9">
        <v>31.25</v>
      </c>
      <c r="O258" s="9">
        <v>815</v>
      </c>
      <c r="P258" t="s">
        <v>162</v>
      </c>
      <c r="Q258" s="10">
        <v>41395</v>
      </c>
      <c r="R258" t="s">
        <v>163</v>
      </c>
      <c r="S258" t="s">
        <v>58</v>
      </c>
      <c r="T258" s="11">
        <v>12</v>
      </c>
      <c r="U258" s="11"/>
      <c r="V258" s="11"/>
      <c r="W258" t="str">
        <f>P258</f>
        <v>FT_SDSLBis_12M_4p_C1</v>
      </c>
      <c r="X258" s="12">
        <f>M258</f>
        <v>187.75</v>
      </c>
      <c r="Y258" s="12">
        <f t="shared" ref="Y258:Y279" si="51">N258</f>
        <v>31.25</v>
      </c>
      <c r="Z258" s="12">
        <f>O258</f>
        <v>815</v>
      </c>
      <c r="AA258" s="13">
        <f t="shared" si="40"/>
        <v>1208</v>
      </c>
      <c r="AB258" s="2" t="s">
        <v>44</v>
      </c>
      <c r="AC258" s="2" t="s">
        <v>67</v>
      </c>
      <c r="AD258">
        <v>1208</v>
      </c>
    </row>
    <row r="259" spans="1:40">
      <c r="A259" s="2" t="s">
        <v>966</v>
      </c>
      <c r="B259" t="e">
        <f>VLOOKUP(BdC!A259,main!A$1:Z$1048378,2,0)</f>
        <v>#N/A</v>
      </c>
      <c r="C259" s="3" t="e">
        <f>VLOOKUP(A259,main!A$1:Z$1048378,4,0)</f>
        <v>#N/A</v>
      </c>
      <c r="D259" t="s">
        <v>967</v>
      </c>
      <c r="E259" t="e">
        <f>VLOOKUP(A259,'PRIX LOT1'!A:I,5,0)</f>
        <v>#N/A</v>
      </c>
      <c r="F259" t="e">
        <f>VLOOKUP(A259,main!A$1:E$1048378,5,0)</f>
        <v>#N/A</v>
      </c>
      <c r="G259" t="s">
        <v>968</v>
      </c>
      <c r="H259" t="s">
        <v>53</v>
      </c>
      <c r="I259" t="s">
        <v>155</v>
      </c>
      <c r="J259" t="s">
        <v>969</v>
      </c>
      <c r="K259" t="e">
        <f>VLOOKUP(A259,main!A$1:Z$1048378,12,0)</f>
        <v>#N/A</v>
      </c>
      <c r="L259" s="8">
        <v>248</v>
      </c>
      <c r="M259" s="9">
        <v>196.75</v>
      </c>
      <c r="N259" s="9">
        <v>27.63</v>
      </c>
      <c r="O259" s="9">
        <v>814.6</v>
      </c>
      <c r="P259" t="s">
        <v>383</v>
      </c>
      <c r="Q259" s="10">
        <v>41395</v>
      </c>
      <c r="S259" t="s">
        <v>42</v>
      </c>
      <c r="T259" s="11">
        <v>8</v>
      </c>
      <c r="U259" s="11"/>
      <c r="V259" s="11"/>
      <c r="W259" t="str">
        <f>P259</f>
        <v>FT_SDSL_8M_4p_C2</v>
      </c>
      <c r="X259" s="12">
        <f>M259</f>
        <v>196.75</v>
      </c>
      <c r="Y259" s="12">
        <f t="shared" si="51"/>
        <v>27.63</v>
      </c>
      <c r="Z259" s="12">
        <f>O259</f>
        <v>814.6</v>
      </c>
      <c r="AA259" s="13">
        <f t="shared" si="40"/>
        <v>1208</v>
      </c>
      <c r="AB259" s="2" t="s">
        <v>44</v>
      </c>
      <c r="AC259" s="2" t="s">
        <v>67</v>
      </c>
      <c r="AD259">
        <v>1208</v>
      </c>
      <c r="AG259" t="e">
        <f>VLOOKUP(A259,,5,0)</f>
        <v>#N/A</v>
      </c>
      <c r="AH259" s="14" t="s">
        <v>43</v>
      </c>
      <c r="AI259" s="15"/>
      <c r="AJ259" s="15"/>
    </row>
    <row r="260" spans="1:40">
      <c r="A260" s="2" t="s">
        <v>970</v>
      </c>
      <c r="B260" t="e">
        <f>VLOOKUP(BdC!A260,main!A$1:Z$1048378,2,0)</f>
        <v>#N/A</v>
      </c>
      <c r="C260" s="3" t="e">
        <f>VLOOKUP(A260,main!A$1:Z$1048378,4,0)</f>
        <v>#N/A</v>
      </c>
      <c r="D260" t="s">
        <v>930</v>
      </c>
      <c r="E260" t="e">
        <f>VLOOKUP(A260,'PRIX LOT1'!A:I,5,0)</f>
        <v>#N/A</v>
      </c>
      <c r="F260" t="e">
        <f>VLOOKUP(A260,main!A$1:E$1048378,5,0)</f>
        <v>#N/A</v>
      </c>
      <c r="G260" t="s">
        <v>971</v>
      </c>
      <c r="H260" t="s">
        <v>53</v>
      </c>
      <c r="I260" t="s">
        <v>155</v>
      </c>
      <c r="J260" t="s">
        <v>972</v>
      </c>
      <c r="K260" t="e">
        <f>VLOOKUP(A260,main!A$1:Z$1048378,12,0)</f>
        <v>#N/A</v>
      </c>
      <c r="L260" s="8">
        <v>248</v>
      </c>
      <c r="M260" s="9">
        <v>140.13</v>
      </c>
      <c r="N260" s="9">
        <v>31.25</v>
      </c>
      <c r="O260" s="9">
        <v>815</v>
      </c>
      <c r="P260" t="s">
        <v>157</v>
      </c>
      <c r="Q260" s="10">
        <v>41306</v>
      </c>
      <c r="S260" t="s">
        <v>58</v>
      </c>
      <c r="T260" s="11">
        <v>8</v>
      </c>
      <c r="U260" s="11"/>
      <c r="V260" s="11"/>
      <c r="W260" s="8" t="str">
        <f>P260</f>
        <v>FT_SDSLBis_8M_4p_C1</v>
      </c>
      <c r="X260" s="12">
        <f>M260</f>
        <v>140.13</v>
      </c>
      <c r="Y260" s="12">
        <f t="shared" si="51"/>
        <v>31.25</v>
      </c>
      <c r="Z260" s="12">
        <f>O260</f>
        <v>815</v>
      </c>
      <c r="AA260" s="13">
        <f t="shared" si="40"/>
        <v>0</v>
      </c>
      <c r="AB260" s="2" t="s">
        <v>43</v>
      </c>
      <c r="AD260">
        <f>AN260</f>
        <v>0</v>
      </c>
    </row>
    <row r="261" spans="1:40">
      <c r="A261" s="2" t="s">
        <v>973</v>
      </c>
      <c r="B261" t="e">
        <f>VLOOKUP(BdC!A261,main!A$1:Z$1048378,2,0)</f>
        <v>#N/A</v>
      </c>
      <c r="C261" s="3" t="e">
        <f>VLOOKUP(A261,main!A$1:Z$1048378,4,0)</f>
        <v>#N/A</v>
      </c>
      <c r="D261" t="s">
        <v>376</v>
      </c>
      <c r="E261" t="e">
        <f>VLOOKUP(A261,'PRIX LOT1'!A:I,5,0)</f>
        <v>#N/A</v>
      </c>
      <c r="F261" t="e">
        <f>VLOOKUP(A261,main!A$1:E$1048378,5,0)</f>
        <v>#N/A</v>
      </c>
      <c r="G261" t="s">
        <v>974</v>
      </c>
      <c r="H261" t="s">
        <v>53</v>
      </c>
      <c r="I261" t="s">
        <v>155</v>
      </c>
      <c r="J261" t="s">
        <v>975</v>
      </c>
      <c r="K261" t="e">
        <f>VLOOKUP(A261,main!A$1:Z$1048378,12,0)</f>
        <v>#N/A</v>
      </c>
      <c r="L261" s="8">
        <v>248</v>
      </c>
      <c r="M261" s="9">
        <v>140.13</v>
      </c>
      <c r="N261" s="9">
        <v>31.25</v>
      </c>
      <c r="O261" s="9">
        <v>815</v>
      </c>
      <c r="P261" t="s">
        <v>157</v>
      </c>
      <c r="Q261" s="10">
        <v>41306</v>
      </c>
      <c r="S261" t="s">
        <v>58</v>
      </c>
      <c r="T261" s="11">
        <v>8</v>
      </c>
      <c r="U261" s="11"/>
      <c r="V261" s="11"/>
      <c r="W261" s="8" t="str">
        <f>P261</f>
        <v>FT_SDSLBis_8M_4p_C1</v>
      </c>
      <c r="X261" s="12">
        <f>M261</f>
        <v>140.13</v>
      </c>
      <c r="Y261" s="12">
        <f t="shared" si="51"/>
        <v>31.25</v>
      </c>
      <c r="Z261" s="12">
        <f>O261</f>
        <v>815</v>
      </c>
      <c r="AA261" s="13">
        <f t="shared" si="40"/>
        <v>0</v>
      </c>
      <c r="AB261" s="2" t="s">
        <v>43</v>
      </c>
      <c r="AD261">
        <f>AN261</f>
        <v>0</v>
      </c>
    </row>
    <row r="262" spans="1:40">
      <c r="A262" s="2" t="s">
        <v>976</v>
      </c>
      <c r="B262" t="e">
        <f>VLOOKUP(BdC!A262,main!A$1:Z$1048378,2,0)</f>
        <v>#N/A</v>
      </c>
      <c r="C262" s="3" t="e">
        <f>VLOOKUP(A262,main!A$1:Z$1048378,4,0)</f>
        <v>#N/A</v>
      </c>
      <c r="D262" t="s">
        <v>977</v>
      </c>
      <c r="E262" t="e">
        <f>VLOOKUP(A262,'PRIX LOT1'!A:I,5,0)</f>
        <v>#N/A</v>
      </c>
      <c r="F262" t="e">
        <f>VLOOKUP(A262,main!A$1:E$1048378,5,0)</f>
        <v>#N/A</v>
      </c>
      <c r="G262" t="s">
        <v>978</v>
      </c>
      <c r="H262" t="s">
        <v>53</v>
      </c>
      <c r="I262" t="s">
        <v>524</v>
      </c>
      <c r="J262" t="s">
        <v>979</v>
      </c>
      <c r="K262" t="e">
        <f>VLOOKUP(A262,main!A$1:Z$1048378,12,0)</f>
        <v>#N/A</v>
      </c>
      <c r="L262" s="8">
        <v>148.15</v>
      </c>
      <c r="M262" s="9">
        <f>AL262</f>
        <v>95.5</v>
      </c>
      <c r="N262" s="9">
        <v>31.25</v>
      </c>
      <c r="O262" s="9">
        <v>475</v>
      </c>
      <c r="P262" t="str">
        <f>AK262</f>
        <v>FT_SDSLBis_2M_4p_C1</v>
      </c>
      <c r="Q262" s="10">
        <v>41395</v>
      </c>
      <c r="S262" t="s">
        <v>42</v>
      </c>
      <c r="T262" s="11">
        <v>2</v>
      </c>
      <c r="U262" s="11"/>
      <c r="V262" s="11"/>
      <c r="W262" s="2" t="s">
        <v>547</v>
      </c>
      <c r="X262" s="12">
        <v>95.5</v>
      </c>
      <c r="Y262" s="12">
        <f t="shared" si="51"/>
        <v>31.25</v>
      </c>
      <c r="Z262" s="12">
        <v>562.5</v>
      </c>
      <c r="AA262" s="13">
        <f t="shared" si="40"/>
        <v>1208</v>
      </c>
      <c r="AB262" s="2" t="s">
        <v>44</v>
      </c>
      <c r="AC262" s="2" t="s">
        <v>67</v>
      </c>
      <c r="AD262">
        <v>1208</v>
      </c>
      <c r="AG262" t="e">
        <f>VLOOKUP(A262,,5,0)</f>
        <v>#N/A</v>
      </c>
      <c r="AH262" s="14" t="s">
        <v>44</v>
      </c>
      <c r="AI262" s="15">
        <v>4</v>
      </c>
      <c r="AJ262" s="14" t="s">
        <v>44</v>
      </c>
      <c r="AK262" t="s">
        <v>45</v>
      </c>
      <c r="AL262" s="8">
        <v>95.5</v>
      </c>
      <c r="AM262" s="8">
        <v>562.5</v>
      </c>
      <c r="AN262">
        <v>1208</v>
      </c>
    </row>
    <row r="263" spans="1:40">
      <c r="A263" s="2" t="s">
        <v>976</v>
      </c>
      <c r="B263" t="e">
        <f>VLOOKUP(BdC!A263,main!A$1:Z$1048378,2,0)</f>
        <v>#N/A</v>
      </c>
      <c r="C263" s="3" t="e">
        <f>VLOOKUP(A263,main!A$1:Z$1048378,4,0)</f>
        <v>#N/A</v>
      </c>
      <c r="D263" t="s">
        <v>977</v>
      </c>
      <c r="E263" t="e">
        <f>VLOOKUP(A263,'PRIX LOT1'!A:I,5,0)</f>
        <v>#N/A</v>
      </c>
      <c r="F263" t="e">
        <f>VLOOKUP(A263,main!A$1:E$1048378,5,0)</f>
        <v>#N/A</v>
      </c>
      <c r="G263" t="s">
        <v>980</v>
      </c>
      <c r="H263" t="s">
        <v>53</v>
      </c>
      <c r="I263" t="s">
        <v>524</v>
      </c>
      <c r="J263" t="s">
        <v>981</v>
      </c>
      <c r="K263" t="e">
        <f>VLOOKUP(A263,main!A$1:Z$1048378,12,0)</f>
        <v>#N/A</v>
      </c>
      <c r="L263" s="8">
        <v>148.15</v>
      </c>
      <c r="M263" s="9">
        <f>AL263</f>
        <v>95.5</v>
      </c>
      <c r="N263" s="9">
        <v>31.25</v>
      </c>
      <c r="O263" s="9">
        <v>475</v>
      </c>
      <c r="P263" t="str">
        <f>AK263</f>
        <v>FT_SDSLBis_2M_4p_C1</v>
      </c>
      <c r="Q263" s="10">
        <v>41395</v>
      </c>
      <c r="S263" t="s">
        <v>42</v>
      </c>
      <c r="T263" s="11">
        <v>2</v>
      </c>
      <c r="U263" s="11"/>
      <c r="V263" s="11"/>
      <c r="W263" s="2" t="s">
        <v>547</v>
      </c>
      <c r="X263" s="12">
        <v>95.5</v>
      </c>
      <c r="Y263" s="12">
        <f t="shared" si="51"/>
        <v>31.25</v>
      </c>
      <c r="Z263" s="12">
        <v>562.5</v>
      </c>
      <c r="AA263" s="13">
        <f t="shared" si="40"/>
        <v>1208</v>
      </c>
      <c r="AB263" s="2" t="s">
        <v>44</v>
      </c>
      <c r="AC263" s="2" t="s">
        <v>67</v>
      </c>
      <c r="AD263">
        <v>1208</v>
      </c>
      <c r="AG263" t="e">
        <f>VLOOKUP(A263,,5,0)</f>
        <v>#N/A</v>
      </c>
      <c r="AH263" s="14" t="s">
        <v>44</v>
      </c>
      <c r="AI263" s="15">
        <v>4</v>
      </c>
      <c r="AJ263" s="14" t="s">
        <v>44</v>
      </c>
      <c r="AK263" t="s">
        <v>45</v>
      </c>
      <c r="AL263" s="8">
        <v>95.5</v>
      </c>
      <c r="AM263" s="8">
        <v>562.5</v>
      </c>
      <c r="AN263">
        <v>1208</v>
      </c>
    </row>
    <row r="264" spans="1:40">
      <c r="A264" s="2" t="s">
        <v>982</v>
      </c>
      <c r="B264" t="e">
        <f>VLOOKUP(BdC!A264,main!A$1:Z$1048378,2,0)</f>
        <v>#N/A</v>
      </c>
      <c r="C264" s="3" t="e">
        <f>VLOOKUP(A264,main!A$1:Z$1048378,4,0)</f>
        <v>#N/A</v>
      </c>
      <c r="D264" t="s">
        <v>372</v>
      </c>
      <c r="E264" t="e">
        <f>VLOOKUP(A264,'PRIX LOT1'!A:I,5,0)</f>
        <v>#N/A</v>
      </c>
      <c r="F264" t="e">
        <f>VLOOKUP(A264,main!A$1:E$1048378,5,0)</f>
        <v>#N/A</v>
      </c>
      <c r="G264" t="s">
        <v>983</v>
      </c>
      <c r="H264" t="s">
        <v>53</v>
      </c>
      <c r="I264" t="s">
        <v>155</v>
      </c>
      <c r="J264" t="s">
        <v>984</v>
      </c>
      <c r="K264" t="e">
        <f>VLOOKUP(A264,main!A$1:Z$1048378,12,0)</f>
        <v>#N/A</v>
      </c>
      <c r="L264" s="8">
        <v>248</v>
      </c>
      <c r="M264" s="9">
        <v>140.13</v>
      </c>
      <c r="N264" s="9">
        <v>31.25</v>
      </c>
      <c r="O264" s="9">
        <v>815</v>
      </c>
      <c r="P264" t="s">
        <v>157</v>
      </c>
      <c r="Q264" s="10">
        <v>41395</v>
      </c>
      <c r="S264" t="s">
        <v>58</v>
      </c>
      <c r="T264" s="11">
        <v>8</v>
      </c>
      <c r="U264" s="11"/>
      <c r="V264" s="11"/>
      <c r="W264" t="str">
        <f t="shared" ref="W264:W271" si="52">P264</f>
        <v>FT_SDSLBis_8M_4p_C1</v>
      </c>
      <c r="X264" s="12">
        <f t="shared" ref="X264:X271" si="53">M264</f>
        <v>140.13</v>
      </c>
      <c r="Y264" s="12">
        <f t="shared" si="51"/>
        <v>31.25</v>
      </c>
      <c r="Z264" s="12">
        <f t="shared" ref="Z264:Z271" si="54">O264</f>
        <v>815</v>
      </c>
      <c r="AA264" s="13">
        <f t="shared" si="40"/>
        <v>1208</v>
      </c>
      <c r="AB264" s="2" t="s">
        <v>44</v>
      </c>
      <c r="AC264" s="2" t="s">
        <v>67</v>
      </c>
      <c r="AD264">
        <v>1208</v>
      </c>
    </row>
    <row r="265" spans="1:40">
      <c r="A265" s="2" t="s">
        <v>985</v>
      </c>
      <c r="B265" t="e">
        <f>VLOOKUP(BdC!A265,main!A$1:Z$1048378,2,0)</f>
        <v>#N/A</v>
      </c>
      <c r="C265" s="3" t="e">
        <f>VLOOKUP(A265,main!A$1:Z$1048378,4,0)</f>
        <v>#N/A</v>
      </c>
      <c r="D265" t="s">
        <v>602</v>
      </c>
      <c r="E265" t="e">
        <f>VLOOKUP(A265,'PRIX LOT1'!A:I,5,0)</f>
        <v>#N/A</v>
      </c>
      <c r="F265" t="e">
        <f>VLOOKUP(A265,main!A$1:E$1048378,5,0)</f>
        <v>#N/A</v>
      </c>
      <c r="G265" t="s">
        <v>986</v>
      </c>
      <c r="H265" t="s">
        <v>53</v>
      </c>
      <c r="I265" t="s">
        <v>64</v>
      </c>
      <c r="J265" t="s">
        <v>987</v>
      </c>
      <c r="K265" t="e">
        <f>VLOOKUP(A265,main!A$1:Z$1048378,12,0)</f>
        <v>#N/A</v>
      </c>
      <c r="L265" s="8">
        <v>293.38</v>
      </c>
      <c r="M265" s="9">
        <f>AL265</f>
        <v>110.38</v>
      </c>
      <c r="N265" s="9">
        <v>31.25</v>
      </c>
      <c r="O265" s="9">
        <v>562.5</v>
      </c>
      <c r="P265" t="str">
        <f>AK265</f>
        <v>FT_SDSLBis_4M_4p_C1</v>
      </c>
      <c r="Q265" s="10">
        <v>41395</v>
      </c>
      <c r="S265" t="s">
        <v>42</v>
      </c>
      <c r="T265" s="11">
        <v>4</v>
      </c>
      <c r="U265" s="11"/>
      <c r="V265" s="11"/>
      <c r="W265" t="str">
        <f t="shared" si="52"/>
        <v>FT_SDSLBis_4M_4p_C1</v>
      </c>
      <c r="X265" s="12">
        <f t="shared" si="53"/>
        <v>110.38</v>
      </c>
      <c r="Y265" s="12">
        <f t="shared" si="51"/>
        <v>31.25</v>
      </c>
      <c r="Z265" s="12">
        <f t="shared" si="54"/>
        <v>562.5</v>
      </c>
      <c r="AA265" s="13">
        <f t="shared" ref="AA265:AA279" si="55">AD265</f>
        <v>1208</v>
      </c>
      <c r="AB265" s="2" t="s">
        <v>44</v>
      </c>
      <c r="AC265" s="2" t="s">
        <v>67</v>
      </c>
      <c r="AD265">
        <v>1208</v>
      </c>
      <c r="AG265" t="e">
        <f>VLOOKUP(A265,,5,0)</f>
        <v>#N/A</v>
      </c>
      <c r="AH265" s="14" t="s">
        <v>44</v>
      </c>
      <c r="AI265" s="15">
        <v>4</v>
      </c>
      <c r="AJ265" s="14" t="s">
        <v>44</v>
      </c>
      <c r="AK265" t="s">
        <v>197</v>
      </c>
      <c r="AL265" s="8">
        <v>110.38</v>
      </c>
      <c r="AM265" s="8">
        <v>562.5</v>
      </c>
      <c r="AN265">
        <v>1208</v>
      </c>
    </row>
    <row r="266" spans="1:40">
      <c r="A266" s="2" t="s">
        <v>988</v>
      </c>
      <c r="B266" t="e">
        <f>VLOOKUP(BdC!A266,main!A$1:Z$1048378,2,0)</f>
        <v>#N/A</v>
      </c>
      <c r="C266" s="3" t="e">
        <f>VLOOKUP(A266,main!A$1:Z$1048378,4,0)</f>
        <v>#N/A</v>
      </c>
      <c r="D266" t="s">
        <v>989</v>
      </c>
      <c r="E266" t="e">
        <f>VLOOKUP(A266,'PRIX LOT1'!A:I,5,0)</f>
        <v>#N/A</v>
      </c>
      <c r="F266" t="e">
        <f>VLOOKUP(A266,main!A$1:E$1048378,5,0)</f>
        <v>#N/A</v>
      </c>
      <c r="K266" t="e">
        <f>VLOOKUP(A266,main!A$1:Z$1048378,12,0)</f>
        <v>#N/A</v>
      </c>
      <c r="L266" s="8"/>
      <c r="M266" s="9">
        <v>90</v>
      </c>
      <c r="N266" s="9">
        <v>0</v>
      </c>
      <c r="O266" s="9">
        <v>562.5</v>
      </c>
      <c r="P266" t="s">
        <v>990</v>
      </c>
      <c r="Q266" s="10">
        <v>41395</v>
      </c>
      <c r="R266" t="s">
        <v>991</v>
      </c>
      <c r="S266" t="s">
        <v>58</v>
      </c>
      <c r="T266" s="11">
        <v>1</v>
      </c>
      <c r="U266" s="11"/>
      <c r="V266" s="11"/>
      <c r="W266" t="str">
        <f t="shared" si="52"/>
        <v>FT_SDSLBis_1M_4p_C2</v>
      </c>
      <c r="X266" s="12">
        <f t="shared" si="53"/>
        <v>90</v>
      </c>
      <c r="Y266" s="12">
        <f t="shared" si="51"/>
        <v>0</v>
      </c>
      <c r="Z266" s="12">
        <f t="shared" si="54"/>
        <v>562.5</v>
      </c>
      <c r="AA266" s="13">
        <f t="shared" si="55"/>
        <v>1208</v>
      </c>
      <c r="AB266" s="2" t="s">
        <v>44</v>
      </c>
      <c r="AC266" s="2" t="s">
        <v>67</v>
      </c>
      <c r="AD266">
        <v>1208</v>
      </c>
    </row>
    <row r="267" spans="1:40">
      <c r="A267" s="2" t="s">
        <v>992</v>
      </c>
      <c r="B267" t="e">
        <f>VLOOKUP(BdC!A267,main!A$1:Z$1048378,2,0)</f>
        <v>#N/A</v>
      </c>
      <c r="C267" s="3" t="e">
        <f>VLOOKUP(A267,main!A$1:Z$1048378,4,0)</f>
        <v>#N/A</v>
      </c>
      <c r="D267" t="s">
        <v>147</v>
      </c>
      <c r="E267" t="e">
        <f>VLOOKUP(A267,'PRIX LOT1'!A:I,5,0)</f>
        <v>#N/A</v>
      </c>
      <c r="F267" t="e">
        <f>VLOOKUP(A267,main!A$1:E$1048378,5,0)</f>
        <v>#N/A</v>
      </c>
      <c r="G267" t="s">
        <v>993</v>
      </c>
      <c r="H267" t="s">
        <v>53</v>
      </c>
      <c r="I267" t="s">
        <v>155</v>
      </c>
      <c r="J267" t="s">
        <v>994</v>
      </c>
      <c r="K267" t="e">
        <f>VLOOKUP(A267,main!A$1:Z$1048378,12,0)</f>
        <v>#N/A</v>
      </c>
      <c r="L267" s="8">
        <v>248</v>
      </c>
      <c r="M267" s="9">
        <v>140.13</v>
      </c>
      <c r="N267" s="9">
        <v>31.25</v>
      </c>
      <c r="O267" s="9">
        <v>815</v>
      </c>
      <c r="P267" t="s">
        <v>157</v>
      </c>
      <c r="Q267" s="10">
        <v>41395</v>
      </c>
      <c r="S267" t="s">
        <v>58</v>
      </c>
      <c r="T267" s="11">
        <v>8</v>
      </c>
      <c r="U267" s="11"/>
      <c r="V267" s="11"/>
      <c r="W267" t="str">
        <f t="shared" si="52"/>
        <v>FT_SDSLBis_8M_4p_C1</v>
      </c>
      <c r="X267" s="12">
        <f t="shared" si="53"/>
        <v>140.13</v>
      </c>
      <c r="Y267" s="12">
        <f t="shared" si="51"/>
        <v>31.25</v>
      </c>
      <c r="Z267" s="12">
        <f t="shared" si="54"/>
        <v>815</v>
      </c>
      <c r="AA267" s="13">
        <f t="shared" si="55"/>
        <v>1208</v>
      </c>
      <c r="AB267" s="2" t="s">
        <v>44</v>
      </c>
      <c r="AC267" s="2" t="s">
        <v>67</v>
      </c>
      <c r="AD267">
        <v>1208</v>
      </c>
    </row>
    <row r="268" spans="1:40">
      <c r="A268" s="2" t="s">
        <v>995</v>
      </c>
      <c r="B268" t="e">
        <f>VLOOKUP(BdC!A268,main!A$1:Z$1048378,2,0)</f>
        <v>#N/A</v>
      </c>
      <c r="C268" s="3" t="e">
        <f>VLOOKUP(A268,main!A$1:Z$1048378,4,0)</f>
        <v>#N/A</v>
      </c>
      <c r="D268" t="s">
        <v>94</v>
      </c>
      <c r="E268" t="e">
        <f>VLOOKUP(A268,'PRIX LOT1'!A:I,5,0)</f>
        <v>#N/A</v>
      </c>
      <c r="F268" t="e">
        <f>VLOOKUP(A268,main!A$1:E$1048378,5,0)</f>
        <v>#N/A</v>
      </c>
      <c r="G268" t="s">
        <v>996</v>
      </c>
      <c r="H268" t="s">
        <v>53</v>
      </c>
      <c r="I268" t="s">
        <v>155</v>
      </c>
      <c r="J268" t="s">
        <v>997</v>
      </c>
      <c r="K268" t="e">
        <f>VLOOKUP(A268,main!A$1:Z$1048378,12,0)</f>
        <v>#N/A</v>
      </c>
      <c r="L268" s="8">
        <v>248</v>
      </c>
      <c r="M268" s="9">
        <v>140.13</v>
      </c>
      <c r="N268" s="9">
        <v>31.25</v>
      </c>
      <c r="O268" s="9">
        <v>815</v>
      </c>
      <c r="P268" t="s">
        <v>157</v>
      </c>
      <c r="Q268" s="10">
        <v>41395</v>
      </c>
      <c r="S268" t="s">
        <v>58</v>
      </c>
      <c r="T268" s="11">
        <v>8</v>
      </c>
      <c r="U268" s="11"/>
      <c r="V268" s="11"/>
      <c r="W268" t="str">
        <f t="shared" si="52"/>
        <v>FT_SDSLBis_8M_4p_C1</v>
      </c>
      <c r="X268" s="12">
        <f t="shared" si="53"/>
        <v>140.13</v>
      </c>
      <c r="Y268" s="12">
        <f t="shared" si="51"/>
        <v>31.25</v>
      </c>
      <c r="Z268" s="12">
        <f t="shared" si="54"/>
        <v>815</v>
      </c>
      <c r="AA268" s="13">
        <f t="shared" si="55"/>
        <v>1208</v>
      </c>
      <c r="AB268" s="2" t="s">
        <v>44</v>
      </c>
      <c r="AC268" t="s">
        <v>67</v>
      </c>
      <c r="AD268">
        <v>1208</v>
      </c>
    </row>
    <row r="269" spans="1:40">
      <c r="A269" s="2" t="s">
        <v>998</v>
      </c>
      <c r="B269" t="e">
        <f>VLOOKUP(BdC!A269,main!A$1:Z$1048378,2,0)</f>
        <v>#N/A</v>
      </c>
      <c r="C269" s="3" t="e">
        <f>VLOOKUP(A269,main!A$1:Z$1048378,4,0)</f>
        <v>#N/A</v>
      </c>
      <c r="D269" t="s">
        <v>368</v>
      </c>
      <c r="E269" t="e">
        <f>VLOOKUP(A269,'PRIX LOT1'!A:I,5,0)</f>
        <v>#N/A</v>
      </c>
      <c r="F269" t="e">
        <f>VLOOKUP(A269,main!A$1:E$1048378,5,0)</f>
        <v>#N/A</v>
      </c>
      <c r="G269" t="s">
        <v>999</v>
      </c>
      <c r="H269" t="s">
        <v>53</v>
      </c>
      <c r="I269" t="s">
        <v>155</v>
      </c>
      <c r="J269" t="s">
        <v>1000</v>
      </c>
      <c r="K269" t="e">
        <f>VLOOKUP(A269,main!A$1:Z$1048378,12,0)</f>
        <v>#N/A</v>
      </c>
      <c r="L269" s="8">
        <v>248</v>
      </c>
      <c r="M269" s="9">
        <v>140.13</v>
      </c>
      <c r="N269" s="9">
        <v>31.25</v>
      </c>
      <c r="O269" s="9">
        <v>815</v>
      </c>
      <c r="P269" t="s">
        <v>157</v>
      </c>
      <c r="Q269" s="10">
        <v>41395</v>
      </c>
      <c r="S269" t="s">
        <v>58</v>
      </c>
      <c r="T269" s="11">
        <v>8</v>
      </c>
      <c r="U269" s="11"/>
      <c r="V269" s="11"/>
      <c r="W269" t="str">
        <f t="shared" si="52"/>
        <v>FT_SDSLBis_8M_4p_C1</v>
      </c>
      <c r="X269" s="12">
        <f t="shared" si="53"/>
        <v>140.13</v>
      </c>
      <c r="Y269" s="12">
        <f t="shared" si="51"/>
        <v>31.25</v>
      </c>
      <c r="Z269" s="12">
        <f t="shared" si="54"/>
        <v>815</v>
      </c>
      <c r="AA269" s="13">
        <f t="shared" si="55"/>
        <v>1208</v>
      </c>
      <c r="AB269" s="2" t="s">
        <v>44</v>
      </c>
      <c r="AC269" t="s">
        <v>67</v>
      </c>
      <c r="AD269">
        <v>1208</v>
      </c>
    </row>
    <row r="270" spans="1:40">
      <c r="A270" s="2" t="s">
        <v>988</v>
      </c>
      <c r="B270" t="e">
        <f>VLOOKUP(BdC!A270,main!A$1:Z$1048378,2,0)</f>
        <v>#N/A</v>
      </c>
      <c r="C270" s="3" t="e">
        <f>VLOOKUP(A270,main!A$1:Z$1048378,4,0)</f>
        <v>#N/A</v>
      </c>
      <c r="D270" t="s">
        <v>989</v>
      </c>
      <c r="E270" t="e">
        <f>VLOOKUP(A270,'PRIX LOT1'!A:I,5,0)</f>
        <v>#N/A</v>
      </c>
      <c r="F270" t="e">
        <f>VLOOKUP(A270,main!A$1:E$1048378,5,0)</f>
        <v>#N/A</v>
      </c>
      <c r="G270" t="s">
        <v>1001</v>
      </c>
      <c r="H270" t="s">
        <v>38</v>
      </c>
      <c r="I270" t="s">
        <v>39</v>
      </c>
      <c r="J270" t="s">
        <v>1002</v>
      </c>
      <c r="K270" t="e">
        <f>VLOOKUP(A270,main!A$1:Z$1048378,12,0)</f>
        <v>#N/A</v>
      </c>
      <c r="L270" s="8">
        <v>79.55</v>
      </c>
      <c r="M270" s="9">
        <v>90</v>
      </c>
      <c r="N270" s="9">
        <v>0</v>
      </c>
      <c r="O270" s="9">
        <v>562.5</v>
      </c>
      <c r="P270" t="s">
        <v>990</v>
      </c>
      <c r="Q270" s="10">
        <v>41365</v>
      </c>
      <c r="R270" t="s">
        <v>1003</v>
      </c>
      <c r="S270" t="s">
        <v>58</v>
      </c>
      <c r="T270" s="11">
        <v>1</v>
      </c>
      <c r="U270" s="11"/>
      <c r="V270" s="11"/>
      <c r="W270" t="str">
        <f t="shared" si="52"/>
        <v>FT_SDSLBis_1M_4p_C2</v>
      </c>
      <c r="X270" s="12">
        <f t="shared" si="53"/>
        <v>90</v>
      </c>
      <c r="Y270" s="12">
        <f t="shared" si="51"/>
        <v>0</v>
      </c>
      <c r="Z270" s="12">
        <f t="shared" si="54"/>
        <v>562.5</v>
      </c>
      <c r="AA270" s="13">
        <f t="shared" si="55"/>
        <v>1208</v>
      </c>
      <c r="AB270" s="2" t="s">
        <v>44</v>
      </c>
      <c r="AC270" s="2" t="s">
        <v>67</v>
      </c>
      <c r="AD270">
        <v>1208</v>
      </c>
    </row>
    <row r="271" spans="1:40">
      <c r="A271" s="2" t="s">
        <v>1004</v>
      </c>
      <c r="B271" t="e">
        <f>VLOOKUP(BdC!A271,main!A$1:Z$1048378,2,0)</f>
        <v>#N/A</v>
      </c>
      <c r="C271" s="3" t="e">
        <f>VLOOKUP(A271,main!A$1:Z$1048378,4,0)</f>
        <v>#N/A</v>
      </c>
      <c r="D271" t="s">
        <v>319</v>
      </c>
      <c r="E271" t="e">
        <f>VLOOKUP(A271,'PRIX LOT1'!A:I,5,0)</f>
        <v>#N/A</v>
      </c>
      <c r="F271" t="e">
        <f>VLOOKUP(A271,main!A$1:E$1048378,5,0)</f>
        <v>#N/A</v>
      </c>
      <c r="G271" t="s">
        <v>1005</v>
      </c>
      <c r="H271" t="s">
        <v>53</v>
      </c>
      <c r="I271" t="s">
        <v>155</v>
      </c>
      <c r="J271" t="s">
        <v>1006</v>
      </c>
      <c r="K271" t="e">
        <f>VLOOKUP(A271,main!A$1:Z$1048378,12,0)</f>
        <v>#N/A</v>
      </c>
      <c r="L271" s="8">
        <v>248</v>
      </c>
      <c r="M271" s="9">
        <v>187.75</v>
      </c>
      <c r="N271" s="9">
        <v>31.25</v>
      </c>
      <c r="O271" s="9">
        <v>815</v>
      </c>
      <c r="P271" t="s">
        <v>162</v>
      </c>
      <c r="Q271" s="10">
        <v>41395</v>
      </c>
      <c r="S271" t="s">
        <v>58</v>
      </c>
      <c r="T271" s="11">
        <v>12</v>
      </c>
      <c r="U271" s="11"/>
      <c r="V271" s="11"/>
      <c r="W271" t="str">
        <f t="shared" si="52"/>
        <v>FT_SDSLBis_12M_4p_C1</v>
      </c>
      <c r="X271" s="12">
        <f t="shared" si="53"/>
        <v>187.75</v>
      </c>
      <c r="Y271" s="12">
        <f t="shared" si="51"/>
        <v>31.25</v>
      </c>
      <c r="Z271" s="12">
        <f t="shared" si="54"/>
        <v>815</v>
      </c>
      <c r="AA271" s="13">
        <f t="shared" si="55"/>
        <v>1208</v>
      </c>
      <c r="AB271" s="2" t="s">
        <v>44</v>
      </c>
      <c r="AC271" s="2" t="s">
        <v>67</v>
      </c>
      <c r="AD271">
        <v>1208</v>
      </c>
    </row>
    <row r="272" spans="1:40">
      <c r="A272" s="2" t="s">
        <v>1007</v>
      </c>
      <c r="B272" t="e">
        <f>VLOOKUP(BdC!A272,main!A$1:Z$1048378,2,0)</f>
        <v>#N/A</v>
      </c>
      <c r="C272" s="3" t="e">
        <f>VLOOKUP(A272,main!A$1:Z$1048378,4,0)</f>
        <v>#N/A</v>
      </c>
      <c r="D272" t="s">
        <v>376</v>
      </c>
      <c r="E272" t="e">
        <f>VLOOKUP(A272,'PRIX LOT1'!A:I,5,0)</f>
        <v>#N/A</v>
      </c>
      <c r="F272" t="e">
        <f>VLOOKUP(A272,main!A$1:E$1048378,5,0)</f>
        <v>#N/A</v>
      </c>
      <c r="G272" t="s">
        <v>1008</v>
      </c>
      <c r="H272" t="s">
        <v>53</v>
      </c>
      <c r="I272" t="s">
        <v>155</v>
      </c>
      <c r="J272" t="s">
        <v>1009</v>
      </c>
      <c r="K272" t="e">
        <f>VLOOKUP(A272,main!A$1:Z$1048378,12,0)</f>
        <v>#N/A</v>
      </c>
      <c r="L272" s="8">
        <v>248</v>
      </c>
      <c r="M272" s="9">
        <v>157.38</v>
      </c>
      <c r="N272" s="9">
        <v>27.63</v>
      </c>
      <c r="O272" s="9">
        <v>814.6</v>
      </c>
      <c r="P272" t="s">
        <v>158</v>
      </c>
      <c r="Q272" s="10">
        <v>41395</v>
      </c>
      <c r="S272" t="s">
        <v>58</v>
      </c>
      <c r="T272" s="11">
        <v>8</v>
      </c>
      <c r="U272" s="11"/>
      <c r="V272" s="27" t="s">
        <v>1010</v>
      </c>
      <c r="W272" t="s">
        <v>158</v>
      </c>
      <c r="X272" s="12">
        <v>157.38</v>
      </c>
      <c r="Y272" s="12">
        <f t="shared" si="51"/>
        <v>27.63</v>
      </c>
      <c r="Z272" s="12">
        <v>814.6</v>
      </c>
      <c r="AA272" s="13">
        <f t="shared" si="55"/>
        <v>1208</v>
      </c>
      <c r="AB272" s="2" t="s">
        <v>44</v>
      </c>
      <c r="AC272" s="2" t="s">
        <v>67</v>
      </c>
      <c r="AD272">
        <v>1208</v>
      </c>
      <c r="AG272" t="e">
        <f>VLOOKUP(A272,,5,0)</f>
        <v>#N/A</v>
      </c>
      <c r="AH272" s="14" t="s">
        <v>43</v>
      </c>
      <c r="AI272" s="15"/>
      <c r="AJ272" s="15"/>
    </row>
    <row r="273" spans="1:30">
      <c r="A273" s="2" t="s">
        <v>1011</v>
      </c>
      <c r="B273" t="e">
        <f>VLOOKUP(BdC!A273,main!A$1:Z$1048378,2,0)</f>
        <v>#N/A</v>
      </c>
      <c r="C273" s="3" t="e">
        <f>VLOOKUP(A273,main!A$1:Z$1048378,4,0)</f>
        <v>#N/A</v>
      </c>
      <c r="D273" t="s">
        <v>351</v>
      </c>
      <c r="E273" t="e">
        <f>VLOOKUP(A273,'PRIX LOT1'!A:I,5,0)</f>
        <v>#N/A</v>
      </c>
      <c r="F273" t="e">
        <f>VLOOKUP(A273,main!A$1:E$1048378,5,0)</f>
        <v>#N/A</v>
      </c>
      <c r="G273" t="s">
        <v>1012</v>
      </c>
      <c r="H273" t="s">
        <v>38</v>
      </c>
      <c r="I273" t="s">
        <v>90</v>
      </c>
      <c r="J273" t="s">
        <v>1013</v>
      </c>
      <c r="K273" t="e">
        <f>VLOOKUP(A273,main!A$1:Z$1048378,12,0)</f>
        <v>#N/A</v>
      </c>
      <c r="L273" s="8">
        <v>94.87</v>
      </c>
      <c r="M273" s="9">
        <v>140.13</v>
      </c>
      <c r="N273" s="9">
        <v>0</v>
      </c>
      <c r="O273" s="9">
        <v>815</v>
      </c>
      <c r="P273" t="s">
        <v>157</v>
      </c>
      <c r="Q273" s="10">
        <v>41365</v>
      </c>
      <c r="R273" t="s">
        <v>1003</v>
      </c>
      <c r="S273" t="s">
        <v>58</v>
      </c>
      <c r="T273" s="11">
        <v>8</v>
      </c>
      <c r="U273" s="11"/>
      <c r="V273" s="11"/>
      <c r="W273" t="str">
        <f t="shared" ref="W273:W278" si="56">P273</f>
        <v>FT_SDSLBis_8M_4p_C1</v>
      </c>
      <c r="X273" s="12">
        <f t="shared" ref="X273:X278" si="57">M273</f>
        <v>140.13</v>
      </c>
      <c r="Y273" s="12">
        <f t="shared" si="51"/>
        <v>0</v>
      </c>
      <c r="Z273" s="12">
        <f t="shared" ref="Z273:Z278" si="58">O273</f>
        <v>815</v>
      </c>
      <c r="AA273" s="13">
        <f t="shared" si="55"/>
        <v>1208</v>
      </c>
      <c r="AB273" s="2" t="s">
        <v>44</v>
      </c>
      <c r="AC273" s="2" t="s">
        <v>67</v>
      </c>
      <c r="AD273">
        <v>1208</v>
      </c>
    </row>
    <row r="274" spans="1:30">
      <c r="A274" s="2" t="s">
        <v>1014</v>
      </c>
      <c r="B274" t="e">
        <f>VLOOKUP(BdC!A274,main!A$1:Z$1048378,2,0)</f>
        <v>#N/A</v>
      </c>
      <c r="C274" s="3">
        <v>80330</v>
      </c>
      <c r="D274" t="s">
        <v>1015</v>
      </c>
      <c r="E274" t="e">
        <f>VLOOKUP(A274,'PRIX LOT1'!A:I,5,0)</f>
        <v>#N/A</v>
      </c>
      <c r="F274" t="e">
        <f>VLOOKUP(A274,main!A$1:E$1048378,5,0)</f>
        <v>#N/A</v>
      </c>
      <c r="G274" t="s">
        <v>1016</v>
      </c>
      <c r="H274" t="s">
        <v>53</v>
      </c>
      <c r="I274" t="s">
        <v>155</v>
      </c>
      <c r="J274" t="s">
        <v>1017</v>
      </c>
      <c r="K274" t="e">
        <f>VLOOKUP(A274,main!A$1:Z$1048378,12,0)</f>
        <v>#N/A</v>
      </c>
      <c r="L274" s="8">
        <v>248</v>
      </c>
      <c r="M274" s="9">
        <v>140.13</v>
      </c>
      <c r="N274" s="9">
        <v>31.25</v>
      </c>
      <c r="O274" s="9">
        <v>815</v>
      </c>
      <c r="P274" t="s">
        <v>157</v>
      </c>
      <c r="Q274" s="10">
        <v>41395</v>
      </c>
      <c r="S274" t="s">
        <v>58</v>
      </c>
      <c r="T274" s="11">
        <v>8</v>
      </c>
      <c r="U274" s="11"/>
      <c r="V274" s="11"/>
      <c r="W274" t="str">
        <f t="shared" si="56"/>
        <v>FT_SDSLBis_8M_4p_C1</v>
      </c>
      <c r="X274" s="12">
        <f t="shared" si="57"/>
        <v>140.13</v>
      </c>
      <c r="Y274" s="12">
        <f t="shared" si="51"/>
        <v>31.25</v>
      </c>
      <c r="Z274" s="12">
        <f t="shared" si="58"/>
        <v>815</v>
      </c>
      <c r="AA274" s="13">
        <f t="shared" si="55"/>
        <v>1208</v>
      </c>
      <c r="AB274" s="2" t="s">
        <v>44</v>
      </c>
      <c r="AC274" s="2" t="s">
        <v>67</v>
      </c>
      <c r="AD274">
        <v>1208</v>
      </c>
    </row>
    <row r="275" spans="1:30">
      <c r="A275" s="2" t="s">
        <v>1014</v>
      </c>
      <c r="B275" t="e">
        <f>VLOOKUP(BdC!A275,main!A$1:Z$1048378,2,0)</f>
        <v>#N/A</v>
      </c>
      <c r="C275" s="3">
        <v>80600</v>
      </c>
      <c r="D275" t="s">
        <v>503</v>
      </c>
      <c r="E275" t="e">
        <f>VLOOKUP(A275,'PRIX LOT1'!A:I,5,0)</f>
        <v>#N/A</v>
      </c>
      <c r="F275" t="e">
        <f>VLOOKUP(A275,main!A$1:E$1048378,5,0)</f>
        <v>#N/A</v>
      </c>
      <c r="G275" t="s">
        <v>1018</v>
      </c>
      <c r="H275" t="s">
        <v>53</v>
      </c>
      <c r="I275" t="s">
        <v>155</v>
      </c>
      <c r="J275" t="s">
        <v>1019</v>
      </c>
      <c r="K275" t="e">
        <f>VLOOKUP(A275,main!A$1:Z$1048378,12,0)</f>
        <v>#N/A</v>
      </c>
      <c r="L275" s="8">
        <v>248</v>
      </c>
      <c r="M275" s="9">
        <v>140.13</v>
      </c>
      <c r="N275" s="9">
        <v>31.25</v>
      </c>
      <c r="O275" s="9">
        <v>815</v>
      </c>
      <c r="P275" t="s">
        <v>157</v>
      </c>
      <c r="Q275" s="10">
        <v>41395</v>
      </c>
      <c r="S275" t="s">
        <v>58</v>
      </c>
      <c r="T275" s="11">
        <v>8</v>
      </c>
      <c r="U275" s="11"/>
      <c r="V275" s="11"/>
      <c r="W275" t="str">
        <f t="shared" si="56"/>
        <v>FT_SDSLBis_8M_4p_C1</v>
      </c>
      <c r="X275" s="12">
        <f t="shared" si="57"/>
        <v>140.13</v>
      </c>
      <c r="Y275" s="12">
        <f t="shared" si="51"/>
        <v>31.25</v>
      </c>
      <c r="Z275" s="12">
        <f t="shared" si="58"/>
        <v>815</v>
      </c>
      <c r="AA275" s="13">
        <f t="shared" si="55"/>
        <v>1208</v>
      </c>
      <c r="AB275" s="2" t="s">
        <v>44</v>
      </c>
      <c r="AC275" s="2" t="s">
        <v>67</v>
      </c>
      <c r="AD275">
        <v>1208</v>
      </c>
    </row>
    <row r="276" spans="1:30">
      <c r="A276" s="2" t="s">
        <v>1014</v>
      </c>
      <c r="B276" t="e">
        <f>VLOOKUP(BdC!A276,main!A$1:Z$1048378,2,0)</f>
        <v>#N/A</v>
      </c>
      <c r="C276" s="46">
        <v>2000</v>
      </c>
      <c r="D276" t="s">
        <v>61</v>
      </c>
      <c r="E276" t="e">
        <f>VLOOKUP(A276,'PRIX LOT1'!A:I,5,0)</f>
        <v>#N/A</v>
      </c>
      <c r="F276" t="e">
        <f>VLOOKUP(A276,main!A$1:E$1048378,5,0)</f>
        <v>#N/A</v>
      </c>
      <c r="G276" t="s">
        <v>1020</v>
      </c>
      <c r="H276" t="s">
        <v>53</v>
      </c>
      <c r="I276" t="s">
        <v>155</v>
      </c>
      <c r="J276" t="s">
        <v>1021</v>
      </c>
      <c r="K276" t="e">
        <f>VLOOKUP(A276,main!A$1:Z$1048378,12,0)</f>
        <v>#N/A</v>
      </c>
      <c r="L276" s="8">
        <v>248</v>
      </c>
      <c r="M276" s="9">
        <v>140.13</v>
      </c>
      <c r="N276" s="9">
        <v>31.25</v>
      </c>
      <c r="O276" s="9">
        <v>815</v>
      </c>
      <c r="P276" t="s">
        <v>157</v>
      </c>
      <c r="Q276" s="10">
        <v>41395</v>
      </c>
      <c r="S276" t="s">
        <v>58</v>
      </c>
      <c r="T276" s="11">
        <v>8</v>
      </c>
      <c r="U276" s="11"/>
      <c r="V276" s="11"/>
      <c r="W276" t="str">
        <f t="shared" si="56"/>
        <v>FT_SDSLBis_8M_4p_C1</v>
      </c>
      <c r="X276" s="12">
        <f t="shared" si="57"/>
        <v>140.13</v>
      </c>
      <c r="Y276" s="12">
        <f t="shared" si="51"/>
        <v>31.25</v>
      </c>
      <c r="Z276" s="12">
        <f t="shared" si="58"/>
        <v>815</v>
      </c>
      <c r="AA276" s="13">
        <f t="shared" si="55"/>
        <v>1208</v>
      </c>
      <c r="AB276" s="2" t="s">
        <v>44</v>
      </c>
      <c r="AC276" s="2" t="s">
        <v>67</v>
      </c>
      <c r="AD276">
        <v>1208</v>
      </c>
    </row>
    <row r="277" spans="1:30">
      <c r="A277" s="2" t="s">
        <v>1022</v>
      </c>
      <c r="B277" t="e">
        <f>VLOOKUP(BdC!A277,main!A$1:Z$1048378,2,0)</f>
        <v>#N/A</v>
      </c>
      <c r="C277" s="3">
        <v>80000</v>
      </c>
      <c r="D277" t="s">
        <v>94</v>
      </c>
      <c r="E277" t="e">
        <f>VLOOKUP(A277,'PRIX LOT1'!A:I,5,0)</f>
        <v>#N/A</v>
      </c>
      <c r="F277" t="s">
        <v>1023</v>
      </c>
      <c r="J277" t="s">
        <v>1024</v>
      </c>
      <c r="L277" s="8"/>
      <c r="M277" s="9">
        <v>566</v>
      </c>
      <c r="N277" s="9"/>
      <c r="O277" s="9"/>
      <c r="P277" t="s">
        <v>1025</v>
      </c>
      <c r="Q277" s="10">
        <v>41395</v>
      </c>
      <c r="S277" t="s">
        <v>83</v>
      </c>
      <c r="T277" s="11">
        <v>100</v>
      </c>
      <c r="U277" s="11"/>
      <c r="V277" s="11"/>
      <c r="W277" t="str">
        <f t="shared" si="56"/>
        <v>SMSN_FO_100M</v>
      </c>
      <c r="X277" s="12">
        <f t="shared" si="57"/>
        <v>566</v>
      </c>
      <c r="Y277" s="12">
        <f t="shared" si="51"/>
        <v>0</v>
      </c>
      <c r="Z277" s="12">
        <f t="shared" si="58"/>
        <v>0</v>
      </c>
      <c r="AA277" s="13">
        <f t="shared" si="55"/>
        <v>0</v>
      </c>
      <c r="AB277" s="2" t="s">
        <v>43</v>
      </c>
      <c r="AD277">
        <f>AN277</f>
        <v>0</v>
      </c>
    </row>
    <row r="278" spans="1:30">
      <c r="A278" s="2" t="s">
        <v>995</v>
      </c>
      <c r="B278" t="e">
        <f>VLOOKUP(BdC!A278,main!A$1:Z$1048378,2,0)</f>
        <v>#N/A</v>
      </c>
      <c r="C278" s="3">
        <v>80000</v>
      </c>
      <c r="D278" t="s">
        <v>94</v>
      </c>
      <c r="E278" t="e">
        <f>VLOOKUP(A278,'PRIX LOT1'!A:I,5,0)</f>
        <v>#N/A</v>
      </c>
      <c r="F278" t="s">
        <v>1026</v>
      </c>
      <c r="J278" t="s">
        <v>1027</v>
      </c>
      <c r="L278" s="8"/>
      <c r="M278" s="9">
        <v>566</v>
      </c>
      <c r="N278" s="9"/>
      <c r="O278" s="9"/>
      <c r="P278" t="s">
        <v>1025</v>
      </c>
      <c r="Q278" s="10">
        <v>41395</v>
      </c>
      <c r="S278" t="s">
        <v>83</v>
      </c>
      <c r="T278" s="11">
        <v>100</v>
      </c>
      <c r="U278" s="11"/>
      <c r="V278" s="11"/>
      <c r="W278" t="str">
        <f t="shared" si="56"/>
        <v>SMSN_FO_100M</v>
      </c>
      <c r="X278" s="12">
        <f t="shared" si="57"/>
        <v>566</v>
      </c>
      <c r="Y278" s="12">
        <f t="shared" si="51"/>
        <v>0</v>
      </c>
      <c r="Z278" s="12">
        <f t="shared" si="58"/>
        <v>0</v>
      </c>
      <c r="AA278" s="13">
        <f t="shared" si="55"/>
        <v>0</v>
      </c>
      <c r="AB278" s="2" t="s">
        <v>43</v>
      </c>
      <c r="AD278">
        <f>AN278</f>
        <v>0</v>
      </c>
    </row>
    <row r="279" spans="1:30">
      <c r="A279" s="2" t="s">
        <v>1028</v>
      </c>
      <c r="B279" t="s">
        <v>1029</v>
      </c>
      <c r="C279" s="3">
        <v>80000</v>
      </c>
      <c r="D279" t="s">
        <v>94</v>
      </c>
      <c r="F279" t="s">
        <v>1026</v>
      </c>
      <c r="J279" t="s">
        <v>1030</v>
      </c>
      <c r="L279" s="8"/>
      <c r="M279" s="9">
        <v>85.13</v>
      </c>
      <c r="N279" s="9">
        <v>27.63</v>
      </c>
      <c r="O279" s="9">
        <v>475</v>
      </c>
      <c r="P279" t="s">
        <v>56</v>
      </c>
      <c r="Q279" s="10">
        <v>41306</v>
      </c>
      <c r="T279" s="11"/>
      <c r="U279" s="11"/>
      <c r="V279" s="11"/>
      <c r="W279" t="s">
        <v>56</v>
      </c>
      <c r="X279" s="12">
        <v>85.13</v>
      </c>
      <c r="Y279" s="12">
        <f t="shared" si="51"/>
        <v>27.63</v>
      </c>
      <c r="Z279" s="12">
        <v>475</v>
      </c>
      <c r="AA279" s="13">
        <f t="shared" si="55"/>
        <v>0</v>
      </c>
      <c r="AB279" s="2" t="s">
        <v>43</v>
      </c>
      <c r="AC279" t="s">
        <v>1031</v>
      </c>
      <c r="AD279">
        <f>AN279</f>
        <v>0</v>
      </c>
    </row>
    <row r="280" spans="1:30">
      <c r="A280" s="2" t="s">
        <v>1032</v>
      </c>
      <c r="L280" s="8"/>
      <c r="M280" s="8"/>
      <c r="N280" s="8"/>
      <c r="O280" s="8">
        <f>SUM(O3:O279)</f>
        <v>159969.60000000015</v>
      </c>
      <c r="X280" s="12"/>
      <c r="Z280" s="47">
        <f>O280</f>
        <v>159969.60000000015</v>
      </c>
      <c r="AA280" s="13"/>
    </row>
    <row r="281" spans="1:30">
      <c r="A281"/>
      <c r="L281" s="8"/>
      <c r="M281" s="8"/>
      <c r="N281" s="8"/>
      <c r="O281" s="8">
        <f>O280*1.196</f>
        <v>191323.64160000018</v>
      </c>
    </row>
    <row r="282" spans="1:30">
      <c r="A282" s="2" t="s">
        <v>1033</v>
      </c>
      <c r="D282" t="s">
        <v>94</v>
      </c>
      <c r="I282" t="s">
        <v>1034</v>
      </c>
      <c r="L282" s="8">
        <v>2400</v>
      </c>
      <c r="M282" s="8"/>
      <c r="N282" s="8"/>
      <c r="O282" s="8"/>
    </row>
    <row r="283" spans="1:30">
      <c r="A283" s="2" t="s">
        <v>1035</v>
      </c>
      <c r="D283" t="s">
        <v>137</v>
      </c>
      <c r="I283" t="s">
        <v>1034</v>
      </c>
      <c r="L283" s="8">
        <v>2400</v>
      </c>
      <c r="M283" s="8"/>
      <c r="N283" s="8"/>
      <c r="O283" s="8"/>
    </row>
    <row r="284" spans="1:30">
      <c r="A284" s="2" t="s">
        <v>1036</v>
      </c>
      <c r="D284" t="s">
        <v>147</v>
      </c>
      <c r="I284" t="s">
        <v>1037</v>
      </c>
      <c r="L284" s="8">
        <v>2600</v>
      </c>
      <c r="M284" s="8"/>
      <c r="N284" s="8"/>
      <c r="O284" s="8"/>
    </row>
    <row r="285" spans="1:30">
      <c r="A285" s="2" t="s">
        <v>1038</v>
      </c>
      <c r="D285" t="s">
        <v>94</v>
      </c>
      <c r="I285" t="s">
        <v>1039</v>
      </c>
      <c r="L285" s="8">
        <v>1520</v>
      </c>
      <c r="M285" s="8"/>
      <c r="N285" s="8"/>
      <c r="O285" s="8"/>
    </row>
    <row r="286" spans="1:30">
      <c r="A286" s="2" t="s">
        <v>1040</v>
      </c>
      <c r="D286" t="s">
        <v>94</v>
      </c>
      <c r="I286" t="s">
        <v>1039</v>
      </c>
      <c r="L286" s="8">
        <v>2033</v>
      </c>
      <c r="M286" s="8"/>
      <c r="N286" s="8"/>
      <c r="O286" s="8"/>
    </row>
    <row r="287" spans="1:30">
      <c r="A287" s="2" t="s">
        <v>1041</v>
      </c>
      <c r="D287" t="s">
        <v>147</v>
      </c>
      <c r="I287" t="s">
        <v>1042</v>
      </c>
      <c r="L287" s="8">
        <v>2743</v>
      </c>
      <c r="M287" s="8"/>
      <c r="N287" s="8"/>
      <c r="O287" s="8"/>
    </row>
    <row r="288" spans="1:30">
      <c r="A288"/>
      <c r="L288" s="8"/>
      <c r="M288" s="8"/>
      <c r="N288" s="8"/>
      <c r="O288" s="8"/>
    </row>
    <row r="289" spans="1:40">
      <c r="A289" s="2" t="s">
        <v>1043</v>
      </c>
      <c r="D289" t="s">
        <v>94</v>
      </c>
      <c r="I289" t="s">
        <v>1039</v>
      </c>
      <c r="L289" s="8"/>
      <c r="M289" s="8">
        <v>0</v>
      </c>
      <c r="O289" s="8">
        <v>0</v>
      </c>
      <c r="P289" t="s">
        <v>1044</v>
      </c>
      <c r="Q289" s="10">
        <v>41275</v>
      </c>
      <c r="R289" t="s">
        <v>1045</v>
      </c>
      <c r="S289" t="s">
        <v>83</v>
      </c>
      <c r="T289" s="11">
        <v>440</v>
      </c>
      <c r="W289" t="str">
        <f>A289</f>
        <v>Porte centrale Amiens Somme numérique 10G</v>
      </c>
      <c r="X289" s="8">
        <f>M289</f>
        <v>0</v>
      </c>
      <c r="Y289" s="8"/>
      <c r="Z289" s="8">
        <f>O289</f>
        <v>0</v>
      </c>
      <c r="AA289" s="8"/>
    </row>
    <row r="290" spans="1:40">
      <c r="A290" s="2" t="s">
        <v>1046</v>
      </c>
      <c r="D290" t="s">
        <v>94</v>
      </c>
      <c r="I290" t="s">
        <v>1039</v>
      </c>
      <c r="L290" s="8"/>
      <c r="M290" s="8">
        <v>1000</v>
      </c>
      <c r="O290" s="8">
        <v>6130</v>
      </c>
      <c r="P290" t="s">
        <v>1047</v>
      </c>
      <c r="R290" t="s">
        <v>1048</v>
      </c>
      <c r="S290" t="s">
        <v>1049</v>
      </c>
      <c r="W290" t="str">
        <f>A290</f>
        <v>Porte centrale Amiens Teloise sur porte SN 1G</v>
      </c>
      <c r="X290" s="8">
        <f>M290</f>
        <v>1000</v>
      </c>
      <c r="Y290" s="8"/>
      <c r="Z290" s="8">
        <f>O290</f>
        <v>6130</v>
      </c>
      <c r="AA290" s="8"/>
    </row>
    <row r="291" spans="1:40">
      <c r="A291" s="2" t="s">
        <v>1050</v>
      </c>
      <c r="D291" t="s">
        <v>137</v>
      </c>
      <c r="I291" t="s">
        <v>1051</v>
      </c>
      <c r="L291" s="8"/>
      <c r="M291" s="8">
        <v>775.75</v>
      </c>
      <c r="O291" s="8">
        <v>2380</v>
      </c>
      <c r="P291" t="s">
        <v>1052</v>
      </c>
      <c r="Q291" s="10">
        <v>41306</v>
      </c>
      <c r="S291" t="s">
        <v>58</v>
      </c>
      <c r="T291" s="11">
        <v>802</v>
      </c>
      <c r="W291" t="str">
        <f>A291</f>
        <v>Porte centrale Compiègne 400M SDSL bis</v>
      </c>
      <c r="X291" s="8">
        <f>M291</f>
        <v>775.75</v>
      </c>
      <c r="Y291" s="8"/>
      <c r="Z291" s="8">
        <f>O291</f>
        <v>2380</v>
      </c>
      <c r="AA291" s="8"/>
    </row>
    <row r="292" spans="1:40">
      <c r="A292" s="2" t="s">
        <v>1053</v>
      </c>
      <c r="D292" t="s">
        <v>147</v>
      </c>
      <c r="I292" t="s">
        <v>1042</v>
      </c>
      <c r="L292" s="8"/>
      <c r="M292" s="8">
        <v>1476.25</v>
      </c>
      <c r="O292" s="8">
        <v>0</v>
      </c>
      <c r="P292" t="s">
        <v>1054</v>
      </c>
      <c r="Q292" s="10">
        <v>41275</v>
      </c>
      <c r="S292" t="s">
        <v>42</v>
      </c>
      <c r="T292" s="11">
        <v>897</v>
      </c>
      <c r="W292" t="str">
        <f>A292</f>
        <v>Porte centrale St Quentin 500M CE2O FO/SDSL</v>
      </c>
      <c r="X292" s="8">
        <f>M292</f>
        <v>1476.25</v>
      </c>
      <c r="Y292" s="8"/>
      <c r="Z292" s="8">
        <f>O292</f>
        <v>0</v>
      </c>
      <c r="AA292" s="8"/>
    </row>
    <row r="293" spans="1:40">
      <c r="A293"/>
      <c r="L293" s="8"/>
      <c r="M293" s="8">
        <f>SUM(M289:M292)</f>
        <v>3252</v>
      </c>
      <c r="N293" s="8"/>
      <c r="O293" s="8"/>
    </row>
    <row r="294" spans="1:40">
      <c r="A294"/>
    </row>
    <row r="295" spans="1:40">
      <c r="A295"/>
      <c r="M295" s="9">
        <f>SUM(M3:M293)</f>
        <v>55349.769999999851</v>
      </c>
      <c r="AL295" t="s">
        <v>19</v>
      </c>
      <c r="AM295" t="s">
        <v>21</v>
      </c>
    </row>
    <row r="296" spans="1:40" ht="15">
      <c r="A296" s="48"/>
      <c r="L296" t="s">
        <v>18</v>
      </c>
      <c r="M296" s="9">
        <f>M295*12*1.196</f>
        <v>794379.89903999784</v>
      </c>
      <c r="AA296" s="2"/>
      <c r="AJ296" s="8"/>
    </row>
    <row r="297" spans="1:40" ht="15.75">
      <c r="K297">
        <f>L297*4</f>
        <v>346781.31999999977</v>
      </c>
      <c r="L297" s="49">
        <f>SUM(L3:L296)</f>
        <v>86695.329999999944</v>
      </c>
      <c r="M297" s="49"/>
      <c r="N297" s="49"/>
      <c r="O297" s="49"/>
      <c r="X297" s="8"/>
      <c r="Y297" s="8"/>
      <c r="Z297" s="8"/>
      <c r="AA297" s="49"/>
      <c r="AB297" s="8"/>
      <c r="AC297" s="8"/>
      <c r="AD297" s="8">
        <f>SUM(AD3:AD295)</f>
        <v>153786</v>
      </c>
      <c r="AL297" s="8">
        <f>SUM(AL3:AL295)</f>
        <v>3896.2500000000014</v>
      </c>
      <c r="AM297" s="8">
        <f>SUM(AM3:AM295)</f>
        <v>23895</v>
      </c>
      <c r="AN297" s="8">
        <f>SUM(AN3:AN295)</f>
        <v>25751</v>
      </c>
    </row>
    <row r="298" spans="1:40" ht="15.75">
      <c r="L298" t="s">
        <v>1055</v>
      </c>
      <c r="M298" s="49"/>
      <c r="N298" s="49"/>
    </row>
    <row r="299" spans="1:40" ht="15.75">
      <c r="J299" s="8"/>
      <c r="L299" s="49">
        <f>L297*12</f>
        <v>1040343.9599999993</v>
      </c>
      <c r="M299" s="49"/>
      <c r="N299" s="49"/>
      <c r="AA299" s="8"/>
    </row>
    <row r="300" spans="1:40" ht="15.75">
      <c r="L300" t="s">
        <v>1056</v>
      </c>
      <c r="M300" s="49"/>
      <c r="N300" s="49"/>
      <c r="AA300" s="8"/>
    </row>
    <row r="301" spans="1:40" ht="15.75">
      <c r="L301" s="49">
        <f>L299*1.196</f>
        <v>1244251.3761599991</v>
      </c>
      <c r="M301" s="49"/>
      <c r="N301" s="49"/>
      <c r="X301" s="8"/>
      <c r="Y301" s="8"/>
      <c r="AA301" s="8"/>
    </row>
    <row r="302" spans="1:40" ht="15.75">
      <c r="L302" s="49"/>
      <c r="N302" s="49"/>
    </row>
    <row r="303" spans="1:40" ht="15.75">
      <c r="L303" s="50"/>
      <c r="M303" s="49"/>
      <c r="N303" s="50"/>
    </row>
    <row r="304" spans="1:40" ht="15.75">
      <c r="L304" s="50"/>
      <c r="M304" s="50"/>
      <c r="N304" s="50"/>
    </row>
    <row r="305" spans="12:15" ht="15.75">
      <c r="L305" s="50"/>
    </row>
    <row r="306" spans="12:15" ht="15.75">
      <c r="L306" s="50"/>
      <c r="M306" s="49"/>
      <c r="N306" s="49"/>
      <c r="O306" s="50"/>
    </row>
    <row r="307" spans="12:15">
      <c r="L307" t="s">
        <v>1057</v>
      </c>
    </row>
    <row r="308" spans="12:15" ht="15">
      <c r="L308" s="51">
        <f>(L301-N306)/L301</f>
        <v>1</v>
      </c>
    </row>
  </sheetData>
  <autoFilter ref="A2:AU280"/>
  <mergeCells count="3">
    <mergeCell ref="M1:T1"/>
    <mergeCell ref="W1:AD1"/>
    <mergeCell ref="AH1:AN1"/>
  </mergeCells>
  <pageMargins left="0.70833333333333304" right="0.70833333333333304" top="0.74791666666666701" bottom="0.74791666666666701" header="0.51180555555555496" footer="0.51180555555555496"/>
  <pageSetup paperSize="0" scale="0" firstPageNumber="0" fitToHeight="6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zoomScaleNormal="100" workbookViewId="0">
      <selection activeCell="A2" sqref="A2"/>
    </sheetView>
  </sheetViews>
  <sheetFormatPr baseColWidth="10" defaultColWidth="8.7109375" defaultRowHeight="12.75"/>
  <cols>
    <col min="1" max="1" width="22.5703125"/>
    <col min="2" max="1025" width="10.7109375"/>
  </cols>
  <sheetData>
    <row r="1" spans="1:4">
      <c r="A1" t="s">
        <v>106</v>
      </c>
      <c r="B1" s="8">
        <v>54.38</v>
      </c>
      <c r="C1" s="8">
        <v>475</v>
      </c>
      <c r="D1" s="8">
        <v>27.63</v>
      </c>
    </row>
    <row r="2" spans="1:4">
      <c r="A2" t="s">
        <v>188</v>
      </c>
      <c r="B2" s="8">
        <v>68.75</v>
      </c>
      <c r="C2" s="8">
        <v>375</v>
      </c>
      <c r="D2" s="8">
        <v>27.63</v>
      </c>
    </row>
    <row r="3" spans="1:4">
      <c r="A3" t="s">
        <v>427</v>
      </c>
      <c r="B3" s="8">
        <v>76</v>
      </c>
      <c r="C3" s="8">
        <v>475</v>
      </c>
      <c r="D3" s="8">
        <v>27.63</v>
      </c>
    </row>
    <row r="4" spans="1:4">
      <c r="A4" t="s">
        <v>336</v>
      </c>
      <c r="B4" s="8">
        <v>77.25</v>
      </c>
      <c r="C4" s="8">
        <v>475</v>
      </c>
      <c r="D4" s="8">
        <v>27.63</v>
      </c>
    </row>
    <row r="5" spans="1:4">
      <c r="A5" t="s">
        <v>440</v>
      </c>
      <c r="B5" s="8">
        <v>84.5</v>
      </c>
      <c r="C5" s="8">
        <v>475</v>
      </c>
      <c r="D5" s="8">
        <v>27.63</v>
      </c>
    </row>
    <row r="6" spans="1:4">
      <c r="A6" t="s">
        <v>547</v>
      </c>
      <c r="B6" s="8">
        <v>93.13</v>
      </c>
      <c r="C6" s="8">
        <v>562.5</v>
      </c>
      <c r="D6" s="8">
        <v>27.63</v>
      </c>
    </row>
    <row r="7" spans="1:4">
      <c r="A7" t="s">
        <v>56</v>
      </c>
      <c r="B7" s="8">
        <v>85.13</v>
      </c>
      <c r="C7" s="8">
        <v>475</v>
      </c>
      <c r="D7" s="8">
        <v>27.63</v>
      </c>
    </row>
    <row r="8" spans="1:4">
      <c r="A8" t="s">
        <v>402</v>
      </c>
      <c r="B8" s="8">
        <v>105.38</v>
      </c>
      <c r="C8" s="8">
        <v>475</v>
      </c>
      <c r="D8" s="8">
        <v>27.63</v>
      </c>
    </row>
    <row r="9" spans="1:4">
      <c r="A9" t="s">
        <v>66</v>
      </c>
      <c r="B9" s="8">
        <v>116</v>
      </c>
      <c r="C9" s="8">
        <v>562.5</v>
      </c>
      <c r="D9" s="8">
        <v>27.63</v>
      </c>
    </row>
    <row r="10" spans="1:4">
      <c r="A10" t="s">
        <v>1058</v>
      </c>
      <c r="B10" s="8">
        <v>45.25</v>
      </c>
      <c r="C10" s="8">
        <v>475</v>
      </c>
      <c r="D10" s="8">
        <v>27.63</v>
      </c>
    </row>
    <row r="11" spans="1:4">
      <c r="A11" t="s">
        <v>1059</v>
      </c>
      <c r="B11" s="8">
        <v>92.01</v>
      </c>
      <c r="C11" s="8">
        <v>475</v>
      </c>
      <c r="D11" s="8">
        <v>27.63</v>
      </c>
    </row>
    <row r="12" spans="1:4">
      <c r="A12" t="s">
        <v>1060</v>
      </c>
      <c r="B12" s="8">
        <v>118.38</v>
      </c>
      <c r="C12" s="8">
        <v>475</v>
      </c>
      <c r="D12" s="8">
        <v>27.63</v>
      </c>
    </row>
    <row r="13" spans="1:4">
      <c r="A13" t="s">
        <v>158</v>
      </c>
      <c r="B13" s="8">
        <v>157.38</v>
      </c>
      <c r="C13" s="8">
        <v>814.6</v>
      </c>
      <c r="D13" s="8">
        <v>27.63</v>
      </c>
    </row>
    <row r="14" spans="1:4">
      <c r="A14" t="s">
        <v>158</v>
      </c>
      <c r="B14" s="8">
        <v>157.38</v>
      </c>
      <c r="C14" s="8">
        <v>814.6</v>
      </c>
      <c r="D14" s="8">
        <v>27.63</v>
      </c>
    </row>
    <row r="15" spans="1:4">
      <c r="A15" t="s">
        <v>383</v>
      </c>
      <c r="B15" s="8">
        <v>196.75</v>
      </c>
      <c r="C15" s="8">
        <v>814.6</v>
      </c>
      <c r="D15" s="8">
        <v>27.63</v>
      </c>
    </row>
    <row r="16" spans="1:4">
      <c r="A16" t="s">
        <v>162</v>
      </c>
      <c r="B16" s="8">
        <v>187.75</v>
      </c>
      <c r="C16" s="8">
        <v>815</v>
      </c>
      <c r="D16" s="8">
        <v>31.25</v>
      </c>
    </row>
    <row r="17" spans="1:4">
      <c r="A17" t="s">
        <v>521</v>
      </c>
      <c r="B17" s="8">
        <v>213.5</v>
      </c>
      <c r="C17" s="8">
        <v>1067.4000000000001</v>
      </c>
      <c r="D17" s="8">
        <v>31.25</v>
      </c>
    </row>
    <row r="18" spans="1:4">
      <c r="A18" t="s">
        <v>75</v>
      </c>
      <c r="B18" s="8">
        <v>51</v>
      </c>
      <c r="C18" s="8">
        <v>475</v>
      </c>
      <c r="D18" s="8">
        <v>31.25</v>
      </c>
    </row>
    <row r="19" spans="1:4">
      <c r="A19" t="s">
        <v>101</v>
      </c>
      <c r="B19" s="8">
        <v>42.63</v>
      </c>
      <c r="C19" s="8">
        <v>375</v>
      </c>
      <c r="D19" s="8">
        <v>31.25</v>
      </c>
    </row>
    <row r="20" spans="1:4">
      <c r="A20" t="s">
        <v>92</v>
      </c>
      <c r="B20" s="8">
        <v>56.13</v>
      </c>
      <c r="C20" s="8">
        <v>475</v>
      </c>
      <c r="D20" s="8">
        <v>31.25</v>
      </c>
    </row>
    <row r="21" spans="1:4">
      <c r="A21" t="s">
        <v>990</v>
      </c>
      <c r="B21" s="8">
        <v>90</v>
      </c>
      <c r="C21" s="8">
        <v>562.5</v>
      </c>
      <c r="D21" s="8">
        <v>31.25</v>
      </c>
    </row>
    <row r="22" spans="1:4">
      <c r="A22" t="s">
        <v>183</v>
      </c>
      <c r="B22" s="8">
        <v>51.13</v>
      </c>
      <c r="C22" s="8">
        <v>375</v>
      </c>
      <c r="D22" s="8">
        <v>31.25</v>
      </c>
    </row>
    <row r="23" spans="1:4">
      <c r="A23" t="s">
        <v>178</v>
      </c>
      <c r="B23" s="8">
        <v>55.88</v>
      </c>
      <c r="C23" s="8">
        <v>375</v>
      </c>
      <c r="D23" s="8">
        <v>31.25</v>
      </c>
    </row>
    <row r="24" spans="1:4">
      <c r="A24" t="s">
        <v>172</v>
      </c>
      <c r="B24" s="8">
        <v>64.63</v>
      </c>
      <c r="C24" s="8">
        <v>475</v>
      </c>
      <c r="D24" s="8">
        <v>31.25</v>
      </c>
    </row>
    <row r="25" spans="1:4">
      <c r="A25" t="s">
        <v>698</v>
      </c>
      <c r="B25" s="8">
        <v>69.38</v>
      </c>
      <c r="C25" s="8">
        <v>475</v>
      </c>
      <c r="D25" s="8">
        <v>31.25</v>
      </c>
    </row>
    <row r="26" spans="1:4">
      <c r="A26" t="s">
        <v>45</v>
      </c>
      <c r="B26" s="8">
        <v>95.5</v>
      </c>
      <c r="C26" s="8">
        <v>562.5</v>
      </c>
      <c r="D26" s="8">
        <v>31.25</v>
      </c>
    </row>
    <row r="27" spans="1:4">
      <c r="A27" t="s">
        <v>68</v>
      </c>
      <c r="B27" s="8">
        <v>77.5</v>
      </c>
      <c r="C27" s="8">
        <v>475</v>
      </c>
      <c r="D27" s="8">
        <v>31.25</v>
      </c>
    </row>
    <row r="28" spans="1:4">
      <c r="A28" t="s">
        <v>422</v>
      </c>
      <c r="B28" s="8">
        <v>85.75</v>
      </c>
      <c r="C28" s="8">
        <v>475</v>
      </c>
      <c r="D28" s="8">
        <v>31.25</v>
      </c>
    </row>
    <row r="29" spans="1:4">
      <c r="A29" t="s">
        <v>197</v>
      </c>
      <c r="B29" s="8">
        <v>110.38</v>
      </c>
      <c r="C29" s="8">
        <v>562.5</v>
      </c>
      <c r="D29" s="8">
        <v>31.25</v>
      </c>
    </row>
    <row r="30" spans="1:4">
      <c r="A30" t="s">
        <v>484</v>
      </c>
      <c r="B30" s="8">
        <v>116.63</v>
      </c>
      <c r="C30" s="8">
        <v>562.5</v>
      </c>
      <c r="D30" s="8">
        <v>31.25</v>
      </c>
    </row>
    <row r="31" spans="1:4">
      <c r="A31" t="s">
        <v>410</v>
      </c>
      <c r="B31" s="8">
        <v>103.25</v>
      </c>
      <c r="C31" s="8">
        <v>475</v>
      </c>
      <c r="D31" s="8">
        <v>31.25</v>
      </c>
    </row>
    <row r="32" spans="1:4">
      <c r="A32" t="s">
        <v>157</v>
      </c>
      <c r="B32" s="8">
        <v>140.13</v>
      </c>
      <c r="C32" s="8">
        <v>815</v>
      </c>
      <c r="D32" s="8">
        <v>31.25</v>
      </c>
    </row>
    <row r="33" spans="1:4">
      <c r="A33" t="s">
        <v>384</v>
      </c>
      <c r="B33" s="8">
        <v>151.25</v>
      </c>
      <c r="C33" s="8">
        <v>815</v>
      </c>
      <c r="D33" s="8">
        <v>31.25</v>
      </c>
    </row>
    <row r="34" spans="1:4">
      <c r="A34" t="s">
        <v>97</v>
      </c>
      <c r="B34" s="8">
        <v>51.75</v>
      </c>
      <c r="C34" s="8">
        <v>263.75</v>
      </c>
      <c r="D34" s="8">
        <v>0</v>
      </c>
    </row>
    <row r="35" spans="1:4">
      <c r="A35" t="s">
        <v>82</v>
      </c>
      <c r="B35" s="8">
        <v>370.75</v>
      </c>
      <c r="C35" s="8">
        <v>0</v>
      </c>
      <c r="D35" s="8"/>
    </row>
    <row r="36" spans="1:4">
      <c r="A36" t="s">
        <v>616</v>
      </c>
      <c r="B36" s="8">
        <v>398</v>
      </c>
      <c r="C36" s="8">
        <v>0</v>
      </c>
      <c r="D36" s="8"/>
    </row>
    <row r="37" spans="1:4">
      <c r="A37" t="s">
        <v>1025</v>
      </c>
      <c r="B37" s="8">
        <v>566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T234"/>
  <sheetViews>
    <sheetView topLeftCell="B94" zoomScaleNormal="100" workbookViewId="0">
      <selection activeCell="H232" sqref="H232"/>
    </sheetView>
  </sheetViews>
  <sheetFormatPr baseColWidth="10" defaultColWidth="8.7109375" defaultRowHeight="12.75"/>
  <cols>
    <col min="1" max="1" width="63.28515625"/>
    <col min="2" max="2" width="48.42578125"/>
    <col min="3" max="6" width="10.7109375"/>
    <col min="7" max="7" width="12.42578125"/>
    <col min="8" max="8" width="11.7109375"/>
    <col min="9" max="9" width="23.5703125"/>
    <col min="10" max="10" width="10.7109375"/>
    <col min="11" max="11" width="12.85546875"/>
    <col min="12" max="1025" width="10.7109375"/>
  </cols>
  <sheetData>
    <row r="1" spans="1:228" ht="51">
      <c r="A1" s="4" t="s">
        <v>0</v>
      </c>
      <c r="B1" s="4" t="s">
        <v>10</v>
      </c>
      <c r="C1" s="5" t="s">
        <v>11</v>
      </c>
      <c r="D1" s="4" t="s">
        <v>2</v>
      </c>
      <c r="E1" s="4" t="s">
        <v>16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27</v>
      </c>
    </row>
    <row r="2" spans="1:228">
      <c r="A2" s="2" t="s">
        <v>35</v>
      </c>
      <c r="B2" t="s">
        <v>1061</v>
      </c>
      <c r="C2" s="3" t="s">
        <v>1062</v>
      </c>
      <c r="D2" t="s">
        <v>36</v>
      </c>
      <c r="E2" t="s">
        <v>40</v>
      </c>
      <c r="F2" s="9">
        <v>95.5</v>
      </c>
      <c r="G2" s="9">
        <v>0</v>
      </c>
      <c r="H2" s="52">
        <v>562.5</v>
      </c>
      <c r="I2" t="s">
        <v>45</v>
      </c>
      <c r="J2" s="10">
        <v>41365</v>
      </c>
      <c r="K2" s="13">
        <v>0</v>
      </c>
    </row>
    <row r="3" spans="1:228">
      <c r="A3" s="2" t="s">
        <v>46</v>
      </c>
      <c r="B3" t="s">
        <v>1063</v>
      </c>
      <c r="C3" s="3" t="s">
        <v>1064</v>
      </c>
      <c r="D3" t="s">
        <v>47</v>
      </c>
      <c r="E3" t="s">
        <v>49</v>
      </c>
      <c r="F3" s="9">
        <v>95.5</v>
      </c>
      <c r="G3" s="9">
        <v>0</v>
      </c>
      <c r="H3" s="52">
        <v>562.5</v>
      </c>
      <c r="I3" t="s">
        <v>45</v>
      </c>
      <c r="J3" s="10">
        <v>41365</v>
      </c>
      <c r="K3" s="13">
        <v>1208</v>
      </c>
    </row>
    <row r="4" spans="1:228">
      <c r="A4" s="2" t="s">
        <v>50</v>
      </c>
      <c r="B4" t="s">
        <v>1065</v>
      </c>
      <c r="C4" s="3" t="s">
        <v>1066</v>
      </c>
      <c r="D4" t="s">
        <v>51</v>
      </c>
      <c r="E4" t="s">
        <v>55</v>
      </c>
      <c r="F4" s="9">
        <v>85.13</v>
      </c>
      <c r="G4" s="9">
        <v>27.63</v>
      </c>
      <c r="H4" s="52">
        <v>475</v>
      </c>
      <c r="I4" t="s">
        <v>56</v>
      </c>
      <c r="J4" s="10">
        <v>41365</v>
      </c>
      <c r="K4" s="13">
        <v>0</v>
      </c>
    </row>
    <row r="5" spans="1:228">
      <c r="A5" s="2" t="s">
        <v>60</v>
      </c>
      <c r="B5" t="s">
        <v>1067</v>
      </c>
      <c r="C5" s="3" t="s">
        <v>1068</v>
      </c>
      <c r="D5" t="s">
        <v>61</v>
      </c>
      <c r="E5" t="s">
        <v>65</v>
      </c>
      <c r="F5" s="9">
        <v>77.5</v>
      </c>
      <c r="G5" s="9">
        <v>31.25</v>
      </c>
      <c r="H5" s="52">
        <v>475</v>
      </c>
      <c r="I5" t="s">
        <v>68</v>
      </c>
      <c r="J5" s="10">
        <v>41365</v>
      </c>
      <c r="K5" s="13">
        <v>1043</v>
      </c>
    </row>
    <row r="6" spans="1:228">
      <c r="A6" s="2" t="s">
        <v>69</v>
      </c>
      <c r="B6" t="s">
        <v>1069</v>
      </c>
      <c r="C6" s="3" t="s">
        <v>1070</v>
      </c>
      <c r="D6" t="s">
        <v>70</v>
      </c>
      <c r="E6" t="s">
        <v>74</v>
      </c>
      <c r="F6" s="9">
        <v>51</v>
      </c>
      <c r="G6" s="9">
        <v>0</v>
      </c>
      <c r="H6" s="52">
        <v>475</v>
      </c>
      <c r="I6" t="s">
        <v>75</v>
      </c>
      <c r="J6" s="10">
        <v>41395</v>
      </c>
      <c r="K6" s="13">
        <v>0</v>
      </c>
    </row>
    <row r="7" spans="1:228">
      <c r="A7" s="2" t="s">
        <v>69</v>
      </c>
      <c r="B7" t="s">
        <v>1069</v>
      </c>
      <c r="C7" s="3" t="s">
        <v>1070</v>
      </c>
      <c r="D7" t="s">
        <v>70</v>
      </c>
      <c r="E7" t="s">
        <v>77</v>
      </c>
      <c r="F7" s="9">
        <v>51</v>
      </c>
      <c r="G7" s="9">
        <v>0</v>
      </c>
      <c r="H7" s="52">
        <v>475</v>
      </c>
      <c r="I7" t="s">
        <v>75</v>
      </c>
      <c r="J7" s="10">
        <v>41395</v>
      </c>
      <c r="K7" s="13">
        <v>0</v>
      </c>
    </row>
    <row r="8" spans="1:228">
      <c r="A8" s="16" t="s">
        <v>78</v>
      </c>
      <c r="B8" s="17" t="s">
        <v>1071</v>
      </c>
      <c r="C8" s="18" t="s">
        <v>1072</v>
      </c>
      <c r="D8" s="17" t="s">
        <v>79</v>
      </c>
      <c r="E8" s="17" t="s">
        <v>81</v>
      </c>
      <c r="F8" s="20">
        <v>370.75</v>
      </c>
      <c r="G8" s="20">
        <v>0</v>
      </c>
      <c r="H8" s="52">
        <v>0</v>
      </c>
      <c r="I8" s="17" t="s">
        <v>82</v>
      </c>
      <c r="J8" s="21">
        <v>41426</v>
      </c>
      <c r="K8" s="24">
        <v>0</v>
      </c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</row>
    <row r="9" spans="1:228">
      <c r="A9" s="2" t="s">
        <v>84</v>
      </c>
      <c r="B9" t="s">
        <v>1073</v>
      </c>
      <c r="C9" s="3" t="s">
        <v>1068</v>
      </c>
      <c r="D9" t="s">
        <v>61</v>
      </c>
      <c r="E9" t="s">
        <v>86</v>
      </c>
      <c r="F9" s="9">
        <v>77.5</v>
      </c>
      <c r="G9" s="9">
        <v>31.25</v>
      </c>
      <c r="H9" s="52">
        <v>475</v>
      </c>
      <c r="I9" t="s">
        <v>68</v>
      </c>
      <c r="J9" s="10">
        <v>41365</v>
      </c>
      <c r="K9" s="13">
        <v>0</v>
      </c>
    </row>
    <row r="10" spans="1:228">
      <c r="A10" s="2" t="s">
        <v>87</v>
      </c>
      <c r="B10" t="s">
        <v>1074</v>
      </c>
      <c r="C10" s="3" t="s">
        <v>1075</v>
      </c>
      <c r="D10" t="s">
        <v>88</v>
      </c>
      <c r="E10" t="s">
        <v>91</v>
      </c>
      <c r="F10" s="9">
        <v>56.13</v>
      </c>
      <c r="G10" s="9">
        <v>0</v>
      </c>
      <c r="H10" s="52">
        <v>475</v>
      </c>
      <c r="I10" t="s">
        <v>92</v>
      </c>
      <c r="J10" s="10">
        <v>41365</v>
      </c>
      <c r="K10" s="13">
        <v>0</v>
      </c>
    </row>
    <row r="11" spans="1:228">
      <c r="A11" s="2" t="s">
        <v>93</v>
      </c>
      <c r="B11" t="s">
        <v>1076</v>
      </c>
      <c r="C11" s="3" t="s">
        <v>1077</v>
      </c>
      <c r="D11" t="s">
        <v>94</v>
      </c>
      <c r="E11" t="s">
        <v>96</v>
      </c>
      <c r="F11" s="9">
        <v>51.75</v>
      </c>
      <c r="G11" s="9">
        <v>0</v>
      </c>
      <c r="H11" s="52">
        <v>263.75</v>
      </c>
      <c r="I11" t="s">
        <v>97</v>
      </c>
      <c r="J11" s="10">
        <v>41365</v>
      </c>
      <c r="K11" s="13">
        <v>0</v>
      </c>
    </row>
    <row r="12" spans="1:228">
      <c r="A12" s="2" t="s">
        <v>98</v>
      </c>
      <c r="B12" t="s">
        <v>1078</v>
      </c>
      <c r="C12" s="3" t="s">
        <v>1068</v>
      </c>
      <c r="D12" t="s">
        <v>61</v>
      </c>
      <c r="E12" t="s">
        <v>100</v>
      </c>
      <c r="F12" s="9">
        <v>42.63</v>
      </c>
      <c r="G12" s="9">
        <v>0</v>
      </c>
      <c r="H12" s="52">
        <v>475</v>
      </c>
      <c r="I12" t="s">
        <v>101</v>
      </c>
      <c r="J12" s="10">
        <v>41334</v>
      </c>
      <c r="K12" s="13">
        <v>0</v>
      </c>
    </row>
    <row r="13" spans="1:228">
      <c r="A13" s="2" t="s">
        <v>102</v>
      </c>
      <c r="B13" t="s">
        <v>1079</v>
      </c>
      <c r="C13" s="3" t="s">
        <v>1070</v>
      </c>
      <c r="D13" t="s">
        <v>103</v>
      </c>
      <c r="E13" t="s">
        <v>105</v>
      </c>
      <c r="F13" s="9">
        <v>42.63</v>
      </c>
      <c r="G13" s="9">
        <v>0</v>
      </c>
      <c r="H13" s="52">
        <v>475</v>
      </c>
      <c r="I13" t="s">
        <v>101</v>
      </c>
      <c r="J13" s="10">
        <v>41334</v>
      </c>
      <c r="K13" s="13">
        <v>0</v>
      </c>
    </row>
    <row r="14" spans="1:228">
      <c r="A14" s="2" t="s">
        <v>107</v>
      </c>
      <c r="B14" t="s">
        <v>1080</v>
      </c>
      <c r="C14" s="3" t="s">
        <v>1068</v>
      </c>
      <c r="D14" t="s">
        <v>61</v>
      </c>
      <c r="E14" t="s">
        <v>109</v>
      </c>
      <c r="F14" s="9">
        <v>54.38</v>
      </c>
      <c r="G14" s="9">
        <v>0</v>
      </c>
      <c r="H14" s="52">
        <v>475</v>
      </c>
      <c r="I14" t="s">
        <v>106</v>
      </c>
      <c r="J14" s="10">
        <v>41334</v>
      </c>
      <c r="K14" s="13">
        <v>0</v>
      </c>
    </row>
    <row r="15" spans="1:228" ht="25.5">
      <c r="A15" s="2" t="s">
        <v>110</v>
      </c>
      <c r="B15" s="53" t="s">
        <v>1081</v>
      </c>
      <c r="C15" s="3" t="s">
        <v>1082</v>
      </c>
      <c r="D15" t="s">
        <v>111</v>
      </c>
      <c r="E15" t="s">
        <v>113</v>
      </c>
      <c r="F15" s="9">
        <v>54.38</v>
      </c>
      <c r="G15" s="9">
        <v>0</v>
      </c>
      <c r="H15" s="52">
        <v>475</v>
      </c>
      <c r="I15" t="s">
        <v>106</v>
      </c>
      <c r="J15" s="10">
        <v>41334</v>
      </c>
      <c r="K15" s="13">
        <v>0</v>
      </c>
    </row>
    <row r="16" spans="1:228">
      <c r="A16" s="2" t="s">
        <v>114</v>
      </c>
      <c r="B16" t="s">
        <v>1083</v>
      </c>
      <c r="C16" s="3" t="s">
        <v>1084</v>
      </c>
      <c r="D16" t="s">
        <v>115</v>
      </c>
      <c r="E16" t="s">
        <v>117</v>
      </c>
      <c r="F16" s="9">
        <v>54.38</v>
      </c>
      <c r="G16" s="9">
        <v>0</v>
      </c>
      <c r="H16" s="52">
        <v>475</v>
      </c>
      <c r="I16" t="s">
        <v>106</v>
      </c>
      <c r="J16" s="10">
        <v>41334</v>
      </c>
      <c r="K16" s="13">
        <v>0</v>
      </c>
    </row>
    <row r="17" spans="1:228">
      <c r="A17" s="2" t="s">
        <v>118</v>
      </c>
      <c r="B17" t="s">
        <v>1085</v>
      </c>
      <c r="C17" s="3" t="s">
        <v>1086</v>
      </c>
      <c r="D17" t="s">
        <v>119</v>
      </c>
      <c r="E17" t="s">
        <v>121</v>
      </c>
      <c r="F17" s="9">
        <v>54.38</v>
      </c>
      <c r="G17" s="9">
        <v>0</v>
      </c>
      <c r="H17" s="52">
        <v>475</v>
      </c>
      <c r="I17" t="s">
        <v>106</v>
      </c>
      <c r="J17" s="10">
        <v>41334</v>
      </c>
      <c r="K17" s="13">
        <v>0</v>
      </c>
    </row>
    <row r="18" spans="1:228">
      <c r="A18" t="s">
        <v>122</v>
      </c>
      <c r="B18" t="s">
        <v>1087</v>
      </c>
      <c r="C18" s="3" t="s">
        <v>1068</v>
      </c>
      <c r="D18" t="s">
        <v>61</v>
      </c>
      <c r="E18" t="s">
        <v>124</v>
      </c>
      <c r="F18" s="9">
        <v>54.38</v>
      </c>
      <c r="G18" s="9">
        <v>0</v>
      </c>
      <c r="H18" s="52">
        <v>475</v>
      </c>
      <c r="I18" t="s">
        <v>106</v>
      </c>
      <c r="J18" s="10">
        <v>41334</v>
      </c>
      <c r="K18" s="13">
        <v>0</v>
      </c>
    </row>
    <row r="19" spans="1:228">
      <c r="A19" s="2" t="s">
        <v>125</v>
      </c>
      <c r="B19" t="s">
        <v>1088</v>
      </c>
      <c r="C19" s="3" t="s">
        <v>1086</v>
      </c>
      <c r="D19" t="s">
        <v>119</v>
      </c>
      <c r="E19" t="s">
        <v>127</v>
      </c>
      <c r="F19" s="9">
        <v>54.38</v>
      </c>
      <c r="G19" s="9">
        <v>0</v>
      </c>
      <c r="H19" s="52">
        <v>475</v>
      </c>
      <c r="I19" t="s">
        <v>106</v>
      </c>
      <c r="J19" s="10">
        <v>41334</v>
      </c>
      <c r="K19" s="13">
        <v>0</v>
      </c>
    </row>
    <row r="20" spans="1:228">
      <c r="A20" s="2" t="s">
        <v>128</v>
      </c>
      <c r="B20" t="s">
        <v>1089</v>
      </c>
      <c r="C20" s="3" t="s">
        <v>1090</v>
      </c>
      <c r="D20" t="s">
        <v>129</v>
      </c>
      <c r="E20" t="s">
        <v>131</v>
      </c>
      <c r="F20" s="9">
        <v>42.63</v>
      </c>
      <c r="G20" s="9">
        <v>0</v>
      </c>
      <c r="H20" s="52">
        <v>475</v>
      </c>
      <c r="I20" t="s">
        <v>101</v>
      </c>
      <c r="J20" s="10">
        <v>41334</v>
      </c>
      <c r="K20" s="13">
        <v>0</v>
      </c>
    </row>
    <row r="21" spans="1:228">
      <c r="A21" s="2" t="s">
        <v>132</v>
      </c>
      <c r="B21" t="s">
        <v>1091</v>
      </c>
      <c r="C21" s="3" t="s">
        <v>1064</v>
      </c>
      <c r="D21" t="s">
        <v>133</v>
      </c>
      <c r="E21" t="s">
        <v>135</v>
      </c>
      <c r="F21" s="9">
        <v>42.63</v>
      </c>
      <c r="G21" s="9">
        <v>0</v>
      </c>
      <c r="H21" s="52">
        <v>475</v>
      </c>
      <c r="I21" t="s">
        <v>101</v>
      </c>
      <c r="J21" s="10">
        <v>41334</v>
      </c>
      <c r="K21" s="13">
        <v>0</v>
      </c>
    </row>
    <row r="22" spans="1:228">
      <c r="A22" s="2" t="s">
        <v>136</v>
      </c>
      <c r="B22" t="s">
        <v>1092</v>
      </c>
      <c r="C22" s="3" t="s">
        <v>1093</v>
      </c>
      <c r="D22" t="s">
        <v>137</v>
      </c>
      <c r="E22" t="s">
        <v>139</v>
      </c>
      <c r="F22" s="9">
        <v>54.38</v>
      </c>
      <c r="G22" s="9">
        <v>0</v>
      </c>
      <c r="H22" s="52">
        <v>475</v>
      </c>
      <c r="I22" t="s">
        <v>106</v>
      </c>
      <c r="J22" s="10">
        <v>41334</v>
      </c>
      <c r="K22" s="13">
        <v>0</v>
      </c>
    </row>
    <row r="23" spans="1:228">
      <c r="A23" s="2" t="s">
        <v>140</v>
      </c>
      <c r="B23" t="s">
        <v>1094</v>
      </c>
      <c r="C23" s="3" t="s">
        <v>1068</v>
      </c>
      <c r="D23" t="s">
        <v>61</v>
      </c>
      <c r="E23" t="s">
        <v>142</v>
      </c>
      <c r="F23" s="9">
        <v>42.63</v>
      </c>
      <c r="G23" s="9">
        <v>0</v>
      </c>
      <c r="H23" s="52">
        <v>475</v>
      </c>
      <c r="I23" t="s">
        <v>101</v>
      </c>
      <c r="J23" s="10">
        <v>41334</v>
      </c>
      <c r="K23" s="13">
        <v>0</v>
      </c>
    </row>
    <row r="24" spans="1:228">
      <c r="A24" s="2" t="s">
        <v>146</v>
      </c>
      <c r="B24" t="s">
        <v>1095</v>
      </c>
      <c r="C24" s="3" t="s">
        <v>1096</v>
      </c>
      <c r="D24" t="s">
        <v>147</v>
      </c>
      <c r="E24" t="s">
        <v>149</v>
      </c>
      <c r="F24" s="9">
        <v>56.13</v>
      </c>
      <c r="G24" s="9">
        <v>0</v>
      </c>
      <c r="H24" s="52">
        <v>475</v>
      </c>
      <c r="I24" t="s">
        <v>92</v>
      </c>
      <c r="J24" s="10">
        <v>41334</v>
      </c>
      <c r="K24" s="13">
        <v>0</v>
      </c>
    </row>
    <row r="25" spans="1:228">
      <c r="A25" s="2" t="s">
        <v>150</v>
      </c>
      <c r="B25" t="s">
        <v>1097</v>
      </c>
      <c r="C25" s="3" t="s">
        <v>1075</v>
      </c>
      <c r="D25" t="s">
        <v>88</v>
      </c>
      <c r="E25" t="s">
        <v>152</v>
      </c>
      <c r="F25" s="9">
        <v>42.63</v>
      </c>
      <c r="G25" s="9">
        <v>0</v>
      </c>
      <c r="H25" s="52">
        <v>475</v>
      </c>
      <c r="I25" t="s">
        <v>101</v>
      </c>
      <c r="J25" s="10">
        <v>41334</v>
      </c>
      <c r="K25" s="13">
        <v>0</v>
      </c>
    </row>
    <row r="26" spans="1:228">
      <c r="A26" s="2" t="s">
        <v>153</v>
      </c>
      <c r="B26" t="s">
        <v>1098</v>
      </c>
      <c r="C26" s="3" t="s">
        <v>1099</v>
      </c>
      <c r="D26" t="s">
        <v>61</v>
      </c>
      <c r="E26" t="s">
        <v>156</v>
      </c>
      <c r="F26" s="9">
        <v>140.13</v>
      </c>
      <c r="G26" s="9">
        <v>31.25</v>
      </c>
      <c r="H26" s="52">
        <v>815</v>
      </c>
      <c r="I26" t="s">
        <v>157</v>
      </c>
      <c r="J26" s="10">
        <v>41365</v>
      </c>
      <c r="K26" s="13">
        <v>1208</v>
      </c>
    </row>
    <row r="27" spans="1:228">
      <c r="A27" s="2" t="s">
        <v>159</v>
      </c>
      <c r="B27" t="s">
        <v>1100</v>
      </c>
      <c r="C27" s="3" t="s">
        <v>1096</v>
      </c>
      <c r="D27" t="s">
        <v>147</v>
      </c>
      <c r="E27" t="s">
        <v>161</v>
      </c>
      <c r="F27" s="9">
        <v>187.75</v>
      </c>
      <c r="G27" s="9">
        <v>31.25</v>
      </c>
      <c r="H27" s="52">
        <v>815</v>
      </c>
      <c r="I27" t="s">
        <v>162</v>
      </c>
      <c r="J27" s="10">
        <v>41365</v>
      </c>
      <c r="K27" s="13">
        <v>1208</v>
      </c>
    </row>
    <row r="28" spans="1:228">
      <c r="A28" s="2" t="s">
        <v>164</v>
      </c>
      <c r="B28" t="s">
        <v>1101</v>
      </c>
      <c r="C28" s="3" t="s">
        <v>1096</v>
      </c>
      <c r="D28" t="s">
        <v>147</v>
      </c>
      <c r="E28" t="s">
        <v>166</v>
      </c>
      <c r="F28" s="9">
        <v>116</v>
      </c>
      <c r="G28" s="9">
        <v>27.63</v>
      </c>
      <c r="H28" s="52">
        <v>562.5</v>
      </c>
      <c r="I28" t="s">
        <v>66</v>
      </c>
      <c r="J28" s="10">
        <v>41365</v>
      </c>
      <c r="K28" s="13">
        <v>1208</v>
      </c>
    </row>
    <row r="29" spans="1:228">
      <c r="A29" s="28" t="s">
        <v>167</v>
      </c>
      <c r="B29" s="29" t="s">
        <v>1102</v>
      </c>
      <c r="C29" s="30" t="s">
        <v>1103</v>
      </c>
      <c r="D29" s="29" t="s">
        <v>168</v>
      </c>
      <c r="E29" s="29" t="s">
        <v>171</v>
      </c>
      <c r="F29" s="33">
        <v>64.63</v>
      </c>
      <c r="G29" s="33">
        <v>0</v>
      </c>
      <c r="H29" s="52">
        <v>475</v>
      </c>
      <c r="I29" s="29" t="s">
        <v>172</v>
      </c>
      <c r="J29" s="34">
        <v>41365</v>
      </c>
      <c r="K29" s="38">
        <v>1043</v>
      </c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</row>
    <row r="30" spans="1:228">
      <c r="A30" s="2" t="s">
        <v>184</v>
      </c>
      <c r="B30" t="s">
        <v>1104</v>
      </c>
      <c r="C30" s="3" t="s">
        <v>1105</v>
      </c>
      <c r="D30" t="s">
        <v>185</v>
      </c>
      <c r="E30" t="s">
        <v>187</v>
      </c>
      <c r="F30" s="9">
        <v>68.75</v>
      </c>
      <c r="G30" s="9">
        <v>0</v>
      </c>
      <c r="H30" s="52">
        <v>375</v>
      </c>
      <c r="I30" t="s">
        <v>188</v>
      </c>
      <c r="J30" s="10">
        <v>41334</v>
      </c>
      <c r="K30" s="13">
        <v>0</v>
      </c>
    </row>
    <row r="31" spans="1:228">
      <c r="A31" s="2" t="s">
        <v>189</v>
      </c>
      <c r="B31" t="s">
        <v>1106</v>
      </c>
      <c r="C31" s="3" t="s">
        <v>1107</v>
      </c>
      <c r="D31" t="s">
        <v>190</v>
      </c>
      <c r="E31" t="s">
        <v>192</v>
      </c>
      <c r="F31" s="9">
        <v>51.13</v>
      </c>
      <c r="G31" s="9">
        <v>0</v>
      </c>
      <c r="H31" s="52">
        <v>375</v>
      </c>
      <c r="I31" t="s">
        <v>183</v>
      </c>
      <c r="J31" s="10">
        <v>41365</v>
      </c>
      <c r="K31" s="13">
        <v>833</v>
      </c>
    </row>
    <row r="32" spans="1:228">
      <c r="A32" s="2" t="s">
        <v>194</v>
      </c>
      <c r="B32" t="s">
        <v>1108</v>
      </c>
      <c r="C32" s="3" t="s">
        <v>1096</v>
      </c>
      <c r="D32" t="s">
        <v>147</v>
      </c>
      <c r="E32" t="s">
        <v>196</v>
      </c>
      <c r="F32" s="9">
        <v>110.38</v>
      </c>
      <c r="G32" s="9">
        <v>31.25</v>
      </c>
      <c r="H32" s="52">
        <v>475</v>
      </c>
      <c r="I32" t="s">
        <v>197</v>
      </c>
      <c r="J32" s="10">
        <v>41365</v>
      </c>
      <c r="K32" s="13">
        <v>1208</v>
      </c>
    </row>
    <row r="33" spans="1:228">
      <c r="A33" s="2" t="s">
        <v>218</v>
      </c>
      <c r="B33" t="s">
        <v>1109</v>
      </c>
      <c r="C33" s="3" t="s">
        <v>1096</v>
      </c>
      <c r="D33" t="s">
        <v>147</v>
      </c>
      <c r="E33" t="s">
        <v>221</v>
      </c>
      <c r="F33" s="9">
        <v>116</v>
      </c>
      <c r="G33" s="9">
        <v>0</v>
      </c>
      <c r="H33" s="52">
        <v>562.5</v>
      </c>
      <c r="I33" t="s">
        <v>66</v>
      </c>
      <c r="J33" s="10">
        <v>41365</v>
      </c>
      <c r="K33" s="13">
        <v>1208</v>
      </c>
    </row>
    <row r="34" spans="1:228">
      <c r="A34" s="2" t="s">
        <v>218</v>
      </c>
      <c r="B34" t="s">
        <v>1109</v>
      </c>
      <c r="C34" s="3" t="s">
        <v>1096</v>
      </c>
      <c r="D34" t="s">
        <v>147</v>
      </c>
      <c r="E34" t="s">
        <v>221</v>
      </c>
      <c r="F34" s="9">
        <v>116</v>
      </c>
      <c r="G34" s="9">
        <v>0</v>
      </c>
      <c r="H34" s="52">
        <v>562.5</v>
      </c>
      <c r="I34" t="s">
        <v>66</v>
      </c>
      <c r="J34" s="10">
        <v>41365</v>
      </c>
      <c r="K34" s="13">
        <v>1208</v>
      </c>
    </row>
    <row r="35" spans="1:228">
      <c r="A35" s="16" t="s">
        <v>223</v>
      </c>
      <c r="B35" s="17" t="s">
        <v>1110</v>
      </c>
      <c r="C35" s="18" t="s">
        <v>1072</v>
      </c>
      <c r="D35" s="17" t="s">
        <v>224</v>
      </c>
      <c r="E35" s="17" t="s">
        <v>228</v>
      </c>
      <c r="F35" s="20">
        <v>370.75</v>
      </c>
      <c r="G35" s="20">
        <v>0</v>
      </c>
      <c r="H35" s="52">
        <v>0</v>
      </c>
      <c r="I35" s="17" t="s">
        <v>82</v>
      </c>
      <c r="J35" s="21">
        <v>41426</v>
      </c>
      <c r="K35" s="24">
        <v>0</v>
      </c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</row>
    <row r="36" spans="1:228">
      <c r="A36" s="2" t="s">
        <v>229</v>
      </c>
      <c r="B36" t="s">
        <v>1111</v>
      </c>
      <c r="C36" s="3" t="s">
        <v>1112</v>
      </c>
      <c r="D36" t="s">
        <v>230</v>
      </c>
      <c r="E36" t="s">
        <v>232</v>
      </c>
      <c r="F36" s="9">
        <v>748.25</v>
      </c>
      <c r="G36" s="9">
        <v>0</v>
      </c>
      <c r="H36" s="52">
        <v>1875</v>
      </c>
      <c r="I36" t="s">
        <v>233</v>
      </c>
      <c r="J36" s="10">
        <v>41365</v>
      </c>
      <c r="K36" s="13">
        <v>0</v>
      </c>
    </row>
    <row r="37" spans="1:228">
      <c r="A37" s="2" t="s">
        <v>235</v>
      </c>
      <c r="B37" t="s">
        <v>1113</v>
      </c>
      <c r="C37" s="3" t="s">
        <v>1093</v>
      </c>
      <c r="D37" t="s">
        <v>137</v>
      </c>
      <c r="E37" t="s">
        <v>237</v>
      </c>
      <c r="F37" s="9">
        <v>748.25</v>
      </c>
      <c r="G37" s="9">
        <v>0</v>
      </c>
      <c r="H37" s="52">
        <v>1875</v>
      </c>
      <c r="I37" t="s">
        <v>233</v>
      </c>
      <c r="J37" s="10">
        <v>41365</v>
      </c>
      <c r="K37" s="13">
        <v>0</v>
      </c>
    </row>
    <row r="38" spans="1:228">
      <c r="A38" s="16" t="s">
        <v>238</v>
      </c>
      <c r="B38" s="17" t="s">
        <v>1114</v>
      </c>
      <c r="C38" s="18" t="s">
        <v>1077</v>
      </c>
      <c r="D38" s="17" t="s">
        <v>94</v>
      </c>
      <c r="E38" s="17" t="s">
        <v>239</v>
      </c>
      <c r="F38" s="20">
        <v>370.75</v>
      </c>
      <c r="G38" s="20">
        <v>0</v>
      </c>
      <c r="H38" s="52">
        <v>0</v>
      </c>
      <c r="I38" s="17" t="s">
        <v>82</v>
      </c>
      <c r="J38" s="21">
        <v>41426</v>
      </c>
      <c r="K38" s="24">
        <v>0</v>
      </c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</row>
    <row r="39" spans="1:228">
      <c r="A39" s="28" t="s">
        <v>240</v>
      </c>
      <c r="B39" s="28" t="s">
        <v>1115</v>
      </c>
      <c r="C39" s="39" t="s">
        <v>1068</v>
      </c>
      <c r="D39" s="29" t="s">
        <v>241</v>
      </c>
      <c r="E39" s="29" t="s">
        <v>243</v>
      </c>
      <c r="F39" s="33">
        <v>695.75</v>
      </c>
      <c r="G39" s="33">
        <v>0</v>
      </c>
      <c r="H39" s="52">
        <v>1875</v>
      </c>
      <c r="I39" s="32">
        <v>0</v>
      </c>
      <c r="J39" s="32"/>
      <c r="K39" s="38">
        <v>0</v>
      </c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29"/>
      <c r="FN39" s="29"/>
      <c r="FO39" s="29"/>
      <c r="FP39" s="29"/>
      <c r="FQ39" s="29"/>
      <c r="FR39" s="29"/>
      <c r="FS39" s="29"/>
      <c r="FT39" s="29"/>
      <c r="FU39" s="29"/>
      <c r="FV39" s="29"/>
      <c r="FW39" s="29"/>
      <c r="FX39" s="29"/>
      <c r="FY39" s="29"/>
      <c r="FZ39" s="29"/>
      <c r="GA39" s="29"/>
      <c r="GB39" s="29"/>
      <c r="GC39" s="29"/>
      <c r="GD39" s="29"/>
      <c r="GE39" s="29"/>
      <c r="GF39" s="29"/>
      <c r="GG39" s="29"/>
      <c r="GH39" s="29"/>
      <c r="GI39" s="29"/>
      <c r="GJ39" s="29"/>
      <c r="GK39" s="29"/>
      <c r="GL39" s="29"/>
      <c r="GM39" s="29"/>
      <c r="GN39" s="29"/>
      <c r="GO39" s="29"/>
      <c r="GP39" s="29"/>
      <c r="GQ39" s="29"/>
      <c r="GR39" s="29"/>
      <c r="GS39" s="29"/>
      <c r="GT39" s="29"/>
      <c r="GU39" s="29"/>
      <c r="GV39" s="29"/>
      <c r="GW39" s="29"/>
      <c r="GX39" s="29"/>
      <c r="GY39" s="29"/>
      <c r="GZ39" s="29"/>
      <c r="HA39" s="29"/>
      <c r="HB39" s="29"/>
      <c r="HC39" s="29"/>
      <c r="HD39" s="29"/>
      <c r="HE39" s="29"/>
      <c r="HF39" s="29"/>
      <c r="HG39" s="29"/>
      <c r="HH39" s="29"/>
      <c r="HI39" s="29"/>
      <c r="HJ39" s="29"/>
      <c r="HK39" s="29"/>
      <c r="HL39" s="29"/>
      <c r="HM39" s="29"/>
      <c r="HN39" s="29"/>
      <c r="HO39" s="29"/>
      <c r="HP39" s="29"/>
      <c r="HQ39" s="29"/>
      <c r="HR39" s="29"/>
      <c r="HS39" s="29"/>
      <c r="HT39" s="29"/>
    </row>
    <row r="40" spans="1:228">
      <c r="A40" s="2" t="s">
        <v>246</v>
      </c>
      <c r="B40" t="s">
        <v>1116</v>
      </c>
      <c r="C40" s="3" t="s">
        <v>1066</v>
      </c>
      <c r="D40" t="s">
        <v>51</v>
      </c>
      <c r="E40" t="s">
        <v>248</v>
      </c>
      <c r="F40" s="9">
        <v>748.25</v>
      </c>
      <c r="G40" s="9">
        <v>0</v>
      </c>
      <c r="H40" s="52">
        <v>1875</v>
      </c>
      <c r="I40" t="s">
        <v>233</v>
      </c>
      <c r="J40" s="10">
        <v>41365</v>
      </c>
      <c r="K40" s="13">
        <v>0</v>
      </c>
    </row>
    <row r="41" spans="1:228">
      <c r="A41" s="16" t="s">
        <v>249</v>
      </c>
      <c r="B41" s="17" t="s">
        <v>1117</v>
      </c>
      <c r="C41" s="18" t="s">
        <v>1118</v>
      </c>
      <c r="D41" s="17" t="s">
        <v>250</v>
      </c>
      <c r="E41" s="17" t="s">
        <v>252</v>
      </c>
      <c r="F41" s="20">
        <v>370.75</v>
      </c>
      <c r="G41" s="20">
        <v>0</v>
      </c>
      <c r="H41" s="52">
        <v>0</v>
      </c>
      <c r="I41" s="17" t="s">
        <v>82</v>
      </c>
      <c r="J41" s="21">
        <v>41426</v>
      </c>
      <c r="K41" s="24">
        <v>0</v>
      </c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</row>
    <row r="42" spans="1:228">
      <c r="A42" s="2" t="s">
        <v>253</v>
      </c>
      <c r="B42" t="s">
        <v>1119</v>
      </c>
      <c r="C42" s="3" t="s">
        <v>1093</v>
      </c>
      <c r="D42" t="s">
        <v>137</v>
      </c>
      <c r="E42" t="s">
        <v>255</v>
      </c>
      <c r="F42" s="9">
        <v>748.25</v>
      </c>
      <c r="G42" s="9">
        <v>0</v>
      </c>
      <c r="H42" s="52">
        <v>1875</v>
      </c>
      <c r="I42" t="s">
        <v>233</v>
      </c>
      <c r="J42" s="10">
        <v>41334</v>
      </c>
      <c r="K42" s="13">
        <v>0</v>
      </c>
    </row>
    <row r="43" spans="1:228">
      <c r="A43" s="16" t="s">
        <v>256</v>
      </c>
      <c r="B43" s="17" t="s">
        <v>1120</v>
      </c>
      <c r="C43" s="18" t="s">
        <v>1077</v>
      </c>
      <c r="D43" s="17" t="s">
        <v>94</v>
      </c>
      <c r="E43" s="17" t="s">
        <v>258</v>
      </c>
      <c r="F43" s="20">
        <v>370.75</v>
      </c>
      <c r="G43" s="20">
        <v>0</v>
      </c>
      <c r="H43" s="52">
        <v>0</v>
      </c>
      <c r="I43" s="17" t="s">
        <v>82</v>
      </c>
      <c r="J43" s="21">
        <v>41426</v>
      </c>
      <c r="K43" s="24">
        <v>0</v>
      </c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</row>
    <row r="44" spans="1:228">
      <c r="A44" s="2" t="s">
        <v>259</v>
      </c>
      <c r="B44" t="s">
        <v>1121</v>
      </c>
      <c r="C44" s="3" t="s">
        <v>1066</v>
      </c>
      <c r="D44" t="s">
        <v>51</v>
      </c>
      <c r="E44" t="s">
        <v>261</v>
      </c>
      <c r="F44" s="9">
        <v>748.25</v>
      </c>
      <c r="G44" s="9">
        <v>0</v>
      </c>
      <c r="H44" s="52">
        <v>1875</v>
      </c>
      <c r="I44" t="s">
        <v>233</v>
      </c>
      <c r="J44" s="10">
        <v>41334</v>
      </c>
      <c r="K44" s="13">
        <v>0</v>
      </c>
    </row>
    <row r="45" spans="1:228">
      <c r="A45" s="2" t="s">
        <v>326</v>
      </c>
      <c r="B45" t="s">
        <v>1122</v>
      </c>
      <c r="C45" s="3" t="s">
        <v>1096</v>
      </c>
      <c r="D45" t="s">
        <v>147</v>
      </c>
      <c r="E45" t="s">
        <v>328</v>
      </c>
      <c r="F45" s="9">
        <v>116</v>
      </c>
      <c r="G45" s="9">
        <v>0</v>
      </c>
      <c r="H45" s="52">
        <v>562.5</v>
      </c>
      <c r="I45" t="s">
        <v>66</v>
      </c>
      <c r="J45" s="10">
        <v>41365</v>
      </c>
      <c r="K45" s="13">
        <v>1208</v>
      </c>
    </row>
    <row r="46" spans="1:228">
      <c r="A46" s="2" t="s">
        <v>329</v>
      </c>
      <c r="B46" t="s">
        <v>1123</v>
      </c>
      <c r="C46" s="3" t="s">
        <v>1096</v>
      </c>
      <c r="D46" t="s">
        <v>147</v>
      </c>
      <c r="E46" t="s">
        <v>331</v>
      </c>
      <c r="F46" s="9">
        <v>64.63</v>
      </c>
      <c r="G46" s="9">
        <v>0</v>
      </c>
      <c r="H46" s="52">
        <v>475</v>
      </c>
      <c r="I46" t="s">
        <v>172</v>
      </c>
      <c r="J46" s="10">
        <v>41365</v>
      </c>
      <c r="K46" s="13">
        <v>1043</v>
      </c>
    </row>
    <row r="47" spans="1:228">
      <c r="A47" s="2" t="s">
        <v>332</v>
      </c>
      <c r="B47" t="s">
        <v>1124</v>
      </c>
      <c r="C47" s="3" t="s">
        <v>1125</v>
      </c>
      <c r="D47" t="s">
        <v>333</v>
      </c>
      <c r="E47" t="s">
        <v>335</v>
      </c>
      <c r="F47" s="9">
        <v>77.25</v>
      </c>
      <c r="G47" s="9">
        <v>0</v>
      </c>
      <c r="H47" s="52">
        <v>475</v>
      </c>
      <c r="I47" t="s">
        <v>336</v>
      </c>
      <c r="J47" s="10">
        <v>41365</v>
      </c>
      <c r="K47" s="13">
        <v>1043</v>
      </c>
    </row>
    <row r="48" spans="1:228">
      <c r="A48" s="2" t="s">
        <v>337</v>
      </c>
      <c r="B48" t="s">
        <v>1126</v>
      </c>
      <c r="C48" s="3" t="s">
        <v>1127</v>
      </c>
      <c r="D48" t="s">
        <v>338</v>
      </c>
      <c r="E48" t="s">
        <v>340</v>
      </c>
      <c r="F48" s="9">
        <v>77.25</v>
      </c>
      <c r="G48" s="9">
        <v>0</v>
      </c>
      <c r="H48" s="52">
        <v>475</v>
      </c>
      <c r="I48" t="s">
        <v>336</v>
      </c>
      <c r="J48" s="10">
        <v>41334</v>
      </c>
      <c r="K48" s="13">
        <v>0</v>
      </c>
    </row>
    <row r="49" spans="1:11">
      <c r="A49" s="2" t="s">
        <v>341</v>
      </c>
      <c r="B49" t="s">
        <v>1128</v>
      </c>
      <c r="C49" s="3" t="s">
        <v>1096</v>
      </c>
      <c r="D49" t="s">
        <v>147</v>
      </c>
      <c r="E49" t="s">
        <v>343</v>
      </c>
      <c r="F49" s="9">
        <v>116</v>
      </c>
      <c r="G49" s="9">
        <v>27.63</v>
      </c>
      <c r="H49" s="52">
        <v>562.5</v>
      </c>
      <c r="I49" t="s">
        <v>66</v>
      </c>
      <c r="J49" s="10">
        <v>41365</v>
      </c>
      <c r="K49" s="13">
        <v>1208</v>
      </c>
    </row>
    <row r="50" spans="1:11">
      <c r="A50" s="2" t="s">
        <v>344</v>
      </c>
      <c r="B50" t="s">
        <v>1129</v>
      </c>
      <c r="C50" s="3" t="s">
        <v>1118</v>
      </c>
      <c r="D50" t="s">
        <v>250</v>
      </c>
      <c r="E50" t="s">
        <v>346</v>
      </c>
      <c r="F50" s="9">
        <v>51.13</v>
      </c>
      <c r="G50" s="9">
        <v>0</v>
      </c>
      <c r="H50" s="52">
        <v>375</v>
      </c>
      <c r="I50" t="s">
        <v>183</v>
      </c>
      <c r="J50" s="10">
        <v>41365</v>
      </c>
      <c r="K50" s="13">
        <v>833</v>
      </c>
    </row>
    <row r="51" spans="1:11">
      <c r="A51" s="2" t="s">
        <v>350</v>
      </c>
      <c r="B51" t="s">
        <v>1130</v>
      </c>
      <c r="C51" s="3" t="s">
        <v>1131</v>
      </c>
      <c r="D51" t="s">
        <v>351</v>
      </c>
      <c r="E51" t="s">
        <v>353</v>
      </c>
      <c r="F51" s="9">
        <v>51.13</v>
      </c>
      <c r="G51" s="9">
        <v>0</v>
      </c>
      <c r="H51" s="52">
        <v>375</v>
      </c>
      <c r="I51" t="s">
        <v>183</v>
      </c>
      <c r="J51" s="10">
        <v>41365</v>
      </c>
      <c r="K51" s="13">
        <v>833</v>
      </c>
    </row>
    <row r="52" spans="1:11">
      <c r="A52" s="2" t="s">
        <v>354</v>
      </c>
      <c r="B52" t="s">
        <v>1132</v>
      </c>
      <c r="C52" s="3" t="s">
        <v>1064</v>
      </c>
      <c r="D52" t="s">
        <v>133</v>
      </c>
      <c r="E52" t="s">
        <v>356</v>
      </c>
      <c r="F52" s="9">
        <v>77.5</v>
      </c>
      <c r="G52" s="9">
        <v>0</v>
      </c>
      <c r="H52" s="52">
        <v>475</v>
      </c>
      <c r="I52" t="s">
        <v>68</v>
      </c>
      <c r="J52" s="10">
        <v>41365</v>
      </c>
      <c r="K52" s="13">
        <v>1043</v>
      </c>
    </row>
    <row r="53" spans="1:11">
      <c r="A53" s="2" t="s">
        <v>357</v>
      </c>
      <c r="B53" t="s">
        <v>1133</v>
      </c>
      <c r="C53" s="3" t="s">
        <v>1134</v>
      </c>
      <c r="D53" t="s">
        <v>270</v>
      </c>
      <c r="E53" t="s">
        <v>359</v>
      </c>
      <c r="F53" s="9">
        <v>77.5</v>
      </c>
      <c r="G53" s="9">
        <v>0</v>
      </c>
      <c r="H53" s="52">
        <v>475</v>
      </c>
      <c r="I53" t="s">
        <v>68</v>
      </c>
      <c r="J53" s="10">
        <v>41365</v>
      </c>
      <c r="K53" s="13">
        <v>1043</v>
      </c>
    </row>
    <row r="54" spans="1:11">
      <c r="A54" s="2" t="s">
        <v>360</v>
      </c>
      <c r="B54" t="s">
        <v>1135</v>
      </c>
      <c r="C54" s="3" t="s">
        <v>1136</v>
      </c>
      <c r="D54" t="s">
        <v>361</v>
      </c>
      <c r="E54" t="s">
        <v>363</v>
      </c>
      <c r="F54" s="9">
        <v>77.5</v>
      </c>
      <c r="G54" s="9">
        <v>0</v>
      </c>
      <c r="H54" s="52">
        <v>475</v>
      </c>
      <c r="I54" t="s">
        <v>68</v>
      </c>
      <c r="J54" s="10">
        <v>41365</v>
      </c>
      <c r="K54" s="13">
        <v>1043</v>
      </c>
    </row>
    <row r="55" spans="1:11">
      <c r="A55" s="2" t="s">
        <v>364</v>
      </c>
      <c r="B55" t="s">
        <v>1137</v>
      </c>
      <c r="C55" s="3" t="s">
        <v>1082</v>
      </c>
      <c r="D55" t="s">
        <v>111</v>
      </c>
      <c r="E55" t="s">
        <v>366</v>
      </c>
      <c r="F55" s="9">
        <v>64.63</v>
      </c>
      <c r="G55" s="9">
        <v>0</v>
      </c>
      <c r="H55" s="52">
        <v>475</v>
      </c>
      <c r="I55" t="s">
        <v>172</v>
      </c>
      <c r="J55" s="10">
        <v>41334</v>
      </c>
      <c r="K55" s="13">
        <v>0</v>
      </c>
    </row>
    <row r="56" spans="1:11">
      <c r="A56" s="2" t="s">
        <v>367</v>
      </c>
      <c r="B56" t="s">
        <v>1138</v>
      </c>
      <c r="C56" s="3" t="s">
        <v>1139</v>
      </c>
      <c r="D56" t="s">
        <v>368</v>
      </c>
      <c r="E56" t="s">
        <v>370</v>
      </c>
      <c r="F56" s="9">
        <v>110.38</v>
      </c>
      <c r="G56" s="9">
        <v>0</v>
      </c>
      <c r="H56" s="52">
        <v>562.5</v>
      </c>
      <c r="I56" t="s">
        <v>197</v>
      </c>
      <c r="J56" s="10">
        <v>41334</v>
      </c>
      <c r="K56" s="13">
        <v>0</v>
      </c>
    </row>
    <row r="57" spans="1:11">
      <c r="A57" s="2" t="s">
        <v>371</v>
      </c>
      <c r="B57" t="s">
        <v>1140</v>
      </c>
      <c r="C57" s="3" t="s">
        <v>1141</v>
      </c>
      <c r="D57" t="s">
        <v>372</v>
      </c>
      <c r="E57" t="s">
        <v>374</v>
      </c>
      <c r="F57" s="9">
        <v>110.38</v>
      </c>
      <c r="G57" s="9">
        <v>0</v>
      </c>
      <c r="H57" s="52">
        <v>562.5</v>
      </c>
      <c r="I57" t="s">
        <v>197</v>
      </c>
      <c r="J57" s="10">
        <v>41334</v>
      </c>
      <c r="K57" s="13">
        <v>0</v>
      </c>
    </row>
    <row r="58" spans="1:11">
      <c r="A58" s="2" t="s">
        <v>375</v>
      </c>
      <c r="B58" t="s">
        <v>1142</v>
      </c>
      <c r="C58" s="3" t="s">
        <v>1143</v>
      </c>
      <c r="D58" t="s">
        <v>376</v>
      </c>
      <c r="E58" t="s">
        <v>378</v>
      </c>
      <c r="F58" s="9">
        <v>77.25</v>
      </c>
      <c r="G58" s="9">
        <v>0</v>
      </c>
      <c r="H58" s="52">
        <v>475</v>
      </c>
      <c r="I58" t="s">
        <v>336</v>
      </c>
      <c r="J58" s="10">
        <v>41334</v>
      </c>
      <c r="K58" s="13">
        <v>0</v>
      </c>
    </row>
    <row r="59" spans="1:11">
      <c r="A59" s="2" t="s">
        <v>379</v>
      </c>
      <c r="B59" t="s">
        <v>1144</v>
      </c>
      <c r="C59" s="3" t="s">
        <v>1145</v>
      </c>
      <c r="D59" t="s">
        <v>380</v>
      </c>
      <c r="E59" t="s">
        <v>382</v>
      </c>
      <c r="F59" s="9">
        <v>151.25</v>
      </c>
      <c r="G59" s="9">
        <v>0</v>
      </c>
      <c r="H59" s="52">
        <v>475</v>
      </c>
      <c r="I59" t="s">
        <v>384</v>
      </c>
      <c r="J59" s="10">
        <v>41365</v>
      </c>
      <c r="K59" s="13">
        <v>1208</v>
      </c>
    </row>
    <row r="60" spans="1:11">
      <c r="A60" s="2" t="s">
        <v>385</v>
      </c>
      <c r="B60" t="s">
        <v>1146</v>
      </c>
      <c r="C60" s="3" t="s">
        <v>1096</v>
      </c>
      <c r="D60" t="s">
        <v>147</v>
      </c>
      <c r="E60" t="s">
        <v>387</v>
      </c>
      <c r="F60" s="9">
        <v>77.5</v>
      </c>
      <c r="G60" s="9">
        <v>0</v>
      </c>
      <c r="H60" s="52">
        <v>475</v>
      </c>
      <c r="I60" t="s">
        <v>68</v>
      </c>
      <c r="J60" s="10">
        <v>41334</v>
      </c>
      <c r="K60" s="13">
        <v>0</v>
      </c>
    </row>
    <row r="61" spans="1:11">
      <c r="A61" s="2" t="s">
        <v>388</v>
      </c>
      <c r="B61" t="s">
        <v>1147</v>
      </c>
      <c r="C61" s="3" t="s">
        <v>1112</v>
      </c>
      <c r="D61" t="s">
        <v>230</v>
      </c>
      <c r="E61" t="s">
        <v>390</v>
      </c>
      <c r="F61" s="9">
        <v>110.38</v>
      </c>
      <c r="G61" s="9">
        <v>0</v>
      </c>
      <c r="H61" s="52">
        <v>562.5</v>
      </c>
      <c r="I61" t="s">
        <v>197</v>
      </c>
      <c r="J61" s="10">
        <v>41334</v>
      </c>
      <c r="K61" s="13">
        <v>0</v>
      </c>
    </row>
    <row r="62" spans="1:11">
      <c r="A62" s="2" t="s">
        <v>391</v>
      </c>
      <c r="B62" t="s">
        <v>1148</v>
      </c>
      <c r="C62" s="3" t="s">
        <v>1084</v>
      </c>
      <c r="D62" t="s">
        <v>392</v>
      </c>
      <c r="E62" t="s">
        <v>394</v>
      </c>
      <c r="F62" s="9">
        <v>77.25</v>
      </c>
      <c r="G62" s="9">
        <v>0</v>
      </c>
      <c r="H62" s="52">
        <v>475</v>
      </c>
      <c r="I62" t="s">
        <v>336</v>
      </c>
      <c r="J62" s="10">
        <v>41334</v>
      </c>
      <c r="K62" s="13">
        <v>0</v>
      </c>
    </row>
    <row r="63" spans="1:11">
      <c r="A63" s="2" t="s">
        <v>388</v>
      </c>
      <c r="B63" t="s">
        <v>1147</v>
      </c>
      <c r="C63" s="3" t="s">
        <v>1112</v>
      </c>
      <c r="D63" t="s">
        <v>230</v>
      </c>
      <c r="E63" t="s">
        <v>397</v>
      </c>
      <c r="F63" s="9">
        <v>110.38</v>
      </c>
      <c r="G63" s="9">
        <v>0</v>
      </c>
      <c r="H63" s="52">
        <v>562.5</v>
      </c>
      <c r="I63" t="s">
        <v>197</v>
      </c>
      <c r="J63" s="10">
        <v>41334</v>
      </c>
      <c r="K63" s="13">
        <v>0</v>
      </c>
    </row>
    <row r="64" spans="1:11">
      <c r="A64" s="2" t="s">
        <v>398</v>
      </c>
      <c r="B64" t="s">
        <v>1149</v>
      </c>
      <c r="C64" s="3" t="s">
        <v>1150</v>
      </c>
      <c r="D64" t="s">
        <v>399</v>
      </c>
      <c r="E64" t="s">
        <v>401</v>
      </c>
      <c r="F64" s="9">
        <v>105.38</v>
      </c>
      <c r="G64" s="9">
        <v>0</v>
      </c>
      <c r="H64" s="52">
        <v>475</v>
      </c>
      <c r="I64" t="s">
        <v>402</v>
      </c>
      <c r="J64" s="10">
        <v>41334</v>
      </c>
      <c r="K64" s="13">
        <v>0</v>
      </c>
    </row>
    <row r="65" spans="1:228">
      <c r="A65" s="2" t="s">
        <v>403</v>
      </c>
      <c r="B65" t="s">
        <v>1151</v>
      </c>
      <c r="C65" s="3" t="s">
        <v>1118</v>
      </c>
      <c r="D65" t="s">
        <v>250</v>
      </c>
      <c r="E65" t="s">
        <v>405</v>
      </c>
      <c r="F65" s="9">
        <v>77.5</v>
      </c>
      <c r="G65" s="9">
        <v>0</v>
      </c>
      <c r="H65" s="52">
        <v>475</v>
      </c>
      <c r="I65" t="s">
        <v>68</v>
      </c>
      <c r="J65" s="10">
        <v>41334</v>
      </c>
      <c r="K65" s="13">
        <v>0</v>
      </c>
    </row>
    <row r="66" spans="1:228">
      <c r="A66" s="2" t="s">
        <v>406</v>
      </c>
      <c r="B66" t="s">
        <v>1152</v>
      </c>
      <c r="C66" s="3" t="s">
        <v>1153</v>
      </c>
      <c r="D66" t="s">
        <v>407</v>
      </c>
      <c r="E66" t="s">
        <v>409</v>
      </c>
      <c r="F66" s="9">
        <v>103.25</v>
      </c>
      <c r="G66" s="9">
        <v>0</v>
      </c>
      <c r="H66" s="52">
        <v>475</v>
      </c>
      <c r="I66" t="s">
        <v>410</v>
      </c>
      <c r="J66" s="10">
        <v>41365</v>
      </c>
      <c r="K66" s="13">
        <v>1043</v>
      </c>
    </row>
    <row r="67" spans="1:228">
      <c r="A67" s="2" t="s">
        <v>411</v>
      </c>
      <c r="B67" t="s">
        <v>1154</v>
      </c>
      <c r="C67" s="3" t="s">
        <v>1155</v>
      </c>
      <c r="D67" t="s">
        <v>412</v>
      </c>
      <c r="E67" t="s">
        <v>414</v>
      </c>
      <c r="F67" s="9">
        <v>140.13</v>
      </c>
      <c r="G67" s="9">
        <v>0</v>
      </c>
      <c r="H67" s="52">
        <v>815</v>
      </c>
      <c r="I67" t="s">
        <v>157</v>
      </c>
      <c r="J67" s="10">
        <v>41365</v>
      </c>
      <c r="K67" s="13">
        <v>1208</v>
      </c>
    </row>
    <row r="68" spans="1:228">
      <c r="A68" s="2" t="s">
        <v>415</v>
      </c>
      <c r="B68" t="s">
        <v>1156</v>
      </c>
      <c r="C68" s="3" t="s">
        <v>1157</v>
      </c>
      <c r="D68" t="s">
        <v>416</v>
      </c>
      <c r="E68" t="s">
        <v>418</v>
      </c>
      <c r="F68" s="9">
        <v>157.38</v>
      </c>
      <c r="G68" s="9">
        <v>0</v>
      </c>
      <c r="H68" s="52">
        <v>814.6</v>
      </c>
      <c r="I68" t="s">
        <v>158</v>
      </c>
      <c r="J68" s="10">
        <v>41365</v>
      </c>
      <c r="K68" s="13">
        <v>1208</v>
      </c>
    </row>
    <row r="69" spans="1:228">
      <c r="A69" s="2" t="s">
        <v>419</v>
      </c>
      <c r="B69" t="s">
        <v>1158</v>
      </c>
      <c r="C69" s="3" t="s">
        <v>1090</v>
      </c>
      <c r="D69" t="s">
        <v>129</v>
      </c>
      <c r="E69" t="s">
        <v>421</v>
      </c>
      <c r="F69" s="9">
        <v>85.75</v>
      </c>
      <c r="G69" s="9">
        <v>0</v>
      </c>
      <c r="H69" s="52">
        <v>475</v>
      </c>
      <c r="I69" t="s">
        <v>422</v>
      </c>
      <c r="J69" s="10">
        <v>41365</v>
      </c>
      <c r="K69" s="13">
        <v>1043</v>
      </c>
    </row>
    <row r="70" spans="1:228">
      <c r="A70" s="2" t="s">
        <v>428</v>
      </c>
      <c r="B70" t="s">
        <v>1159</v>
      </c>
      <c r="C70" s="3" t="s">
        <v>1160</v>
      </c>
      <c r="D70" t="s">
        <v>429</v>
      </c>
      <c r="E70" t="s">
        <v>431</v>
      </c>
      <c r="F70" s="9">
        <v>105.38</v>
      </c>
      <c r="G70" s="9">
        <v>0</v>
      </c>
      <c r="H70" s="52">
        <v>475</v>
      </c>
      <c r="I70" t="s">
        <v>402</v>
      </c>
      <c r="J70" s="10">
        <v>41334</v>
      </c>
      <c r="K70" s="13">
        <v>0</v>
      </c>
    </row>
    <row r="71" spans="1:228">
      <c r="A71" s="2" t="s">
        <v>432</v>
      </c>
      <c r="B71" t="s">
        <v>1161</v>
      </c>
      <c r="C71" s="3" t="s">
        <v>1162</v>
      </c>
      <c r="D71" t="s">
        <v>433</v>
      </c>
      <c r="E71" t="s">
        <v>435</v>
      </c>
      <c r="F71" s="9">
        <v>105.38</v>
      </c>
      <c r="G71" s="9">
        <v>0</v>
      </c>
      <c r="H71" s="52">
        <v>475</v>
      </c>
      <c r="I71" t="s">
        <v>402</v>
      </c>
      <c r="J71" s="10">
        <v>41334</v>
      </c>
      <c r="K71" s="13">
        <v>0</v>
      </c>
    </row>
    <row r="72" spans="1:228">
      <c r="A72" s="2" t="s">
        <v>436</v>
      </c>
      <c r="B72" t="s">
        <v>1163</v>
      </c>
      <c r="C72" s="3" t="s">
        <v>1164</v>
      </c>
      <c r="D72" t="s">
        <v>437</v>
      </c>
      <c r="E72" t="s">
        <v>439</v>
      </c>
      <c r="F72" s="9">
        <v>84.5</v>
      </c>
      <c r="G72" s="9">
        <v>0</v>
      </c>
      <c r="H72" s="52">
        <v>475</v>
      </c>
      <c r="I72" t="s">
        <v>440</v>
      </c>
      <c r="J72" s="10">
        <v>41334</v>
      </c>
      <c r="K72" s="13">
        <v>0</v>
      </c>
    </row>
    <row r="73" spans="1:228">
      <c r="A73" s="28" t="s">
        <v>441</v>
      </c>
      <c r="B73" s="29" t="s">
        <v>1165</v>
      </c>
      <c r="C73" s="30" t="s">
        <v>1166</v>
      </c>
      <c r="D73" s="29" t="s">
        <v>442</v>
      </c>
      <c r="E73" s="29" t="s">
        <v>444</v>
      </c>
      <c r="F73" s="33">
        <v>105.38</v>
      </c>
      <c r="G73" s="33">
        <v>0</v>
      </c>
      <c r="H73" s="52">
        <v>475</v>
      </c>
      <c r="I73" s="29" t="s">
        <v>402</v>
      </c>
      <c r="J73" s="34">
        <v>41365</v>
      </c>
      <c r="K73" s="38">
        <v>1043</v>
      </c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</row>
    <row r="74" spans="1:228">
      <c r="A74" s="2" t="s">
        <v>445</v>
      </c>
      <c r="B74" t="s">
        <v>1167</v>
      </c>
      <c r="C74" s="3" t="s">
        <v>1155</v>
      </c>
      <c r="D74" t="s">
        <v>446</v>
      </c>
      <c r="E74" t="s">
        <v>448</v>
      </c>
      <c r="F74" s="9">
        <v>77.5</v>
      </c>
      <c r="G74" s="9">
        <v>0</v>
      </c>
      <c r="H74" s="52">
        <v>475</v>
      </c>
      <c r="I74" t="s">
        <v>68</v>
      </c>
      <c r="J74" s="10">
        <v>41334</v>
      </c>
      <c r="K74" s="13">
        <v>0</v>
      </c>
    </row>
    <row r="75" spans="1:228">
      <c r="A75" s="2" t="s">
        <v>449</v>
      </c>
      <c r="B75" t="s">
        <v>1168</v>
      </c>
      <c r="C75" s="3" t="s">
        <v>1169</v>
      </c>
      <c r="D75" t="s">
        <v>450</v>
      </c>
      <c r="E75" t="s">
        <v>452</v>
      </c>
      <c r="F75" s="9">
        <v>77.25</v>
      </c>
      <c r="G75" s="9">
        <v>0</v>
      </c>
      <c r="H75" s="52">
        <v>475</v>
      </c>
      <c r="I75" t="s">
        <v>336</v>
      </c>
      <c r="J75" s="10">
        <v>41334</v>
      </c>
      <c r="K75" s="13">
        <v>0</v>
      </c>
    </row>
    <row r="76" spans="1:228">
      <c r="A76" s="2" t="s">
        <v>453</v>
      </c>
      <c r="B76" t="s">
        <v>1170</v>
      </c>
      <c r="C76" s="3" t="s">
        <v>1171</v>
      </c>
      <c r="D76" t="s">
        <v>454</v>
      </c>
      <c r="E76" t="s">
        <v>456</v>
      </c>
      <c r="F76" s="9">
        <v>110.38</v>
      </c>
      <c r="G76" s="9">
        <v>0</v>
      </c>
      <c r="H76" s="52">
        <v>562.5</v>
      </c>
      <c r="I76" t="s">
        <v>197</v>
      </c>
      <c r="J76" s="10">
        <v>41334</v>
      </c>
      <c r="K76" s="13">
        <v>0</v>
      </c>
    </row>
    <row r="77" spans="1:228">
      <c r="A77" s="2" t="s">
        <v>457</v>
      </c>
      <c r="B77" t="s">
        <v>1172</v>
      </c>
      <c r="C77" s="3" t="s">
        <v>1062</v>
      </c>
      <c r="D77" t="s">
        <v>36</v>
      </c>
      <c r="E77" t="s">
        <v>459</v>
      </c>
      <c r="F77" s="9">
        <v>110.38</v>
      </c>
      <c r="G77" s="9">
        <v>0</v>
      </c>
      <c r="H77" s="52">
        <v>562.5</v>
      </c>
      <c r="I77" t="s">
        <v>197</v>
      </c>
      <c r="J77" s="10">
        <v>41334</v>
      </c>
      <c r="K77" s="13">
        <v>0</v>
      </c>
    </row>
    <row r="78" spans="1:228">
      <c r="A78" s="2" t="s">
        <v>460</v>
      </c>
      <c r="B78" t="s">
        <v>1173</v>
      </c>
      <c r="C78" s="3" t="s">
        <v>1064</v>
      </c>
      <c r="D78" t="s">
        <v>133</v>
      </c>
      <c r="E78" t="s">
        <v>462</v>
      </c>
      <c r="F78" s="9">
        <v>110.38</v>
      </c>
      <c r="G78" s="9">
        <v>0</v>
      </c>
      <c r="H78" s="52">
        <v>562.5</v>
      </c>
      <c r="I78" t="s">
        <v>197</v>
      </c>
      <c r="J78" s="10">
        <v>41365</v>
      </c>
      <c r="K78" s="13">
        <v>1208</v>
      </c>
    </row>
    <row r="79" spans="1:228">
      <c r="A79" s="2" t="s">
        <v>463</v>
      </c>
      <c r="B79" t="s">
        <v>1174</v>
      </c>
      <c r="C79" s="3" t="s">
        <v>1075</v>
      </c>
      <c r="D79" t="s">
        <v>88</v>
      </c>
      <c r="E79" t="s">
        <v>465</v>
      </c>
      <c r="F79" s="9">
        <v>77.5</v>
      </c>
      <c r="G79" s="9">
        <v>0</v>
      </c>
      <c r="H79" s="52">
        <v>475</v>
      </c>
      <c r="I79" t="s">
        <v>68</v>
      </c>
      <c r="J79" s="10">
        <v>41365</v>
      </c>
      <c r="K79" s="13">
        <v>1043</v>
      </c>
    </row>
    <row r="80" spans="1:228">
      <c r="A80" s="2" t="s">
        <v>466</v>
      </c>
      <c r="B80" t="s">
        <v>1175</v>
      </c>
      <c r="C80" s="3" t="s">
        <v>1075</v>
      </c>
      <c r="D80" t="s">
        <v>88</v>
      </c>
      <c r="E80" t="s">
        <v>468</v>
      </c>
      <c r="F80" s="9">
        <v>103.25</v>
      </c>
      <c r="G80" s="9">
        <v>0</v>
      </c>
      <c r="H80" s="52">
        <v>475</v>
      </c>
      <c r="I80" t="s">
        <v>410</v>
      </c>
      <c r="J80" s="10">
        <v>41365</v>
      </c>
      <c r="K80" s="13">
        <v>1043</v>
      </c>
    </row>
    <row r="81" spans="1:228">
      <c r="A81" s="2" t="s">
        <v>469</v>
      </c>
      <c r="B81" t="s">
        <v>1176</v>
      </c>
      <c r="C81" s="3" t="s">
        <v>1177</v>
      </c>
      <c r="D81" t="s">
        <v>470</v>
      </c>
      <c r="E81" t="s">
        <v>472</v>
      </c>
      <c r="F81" s="9">
        <v>77.25</v>
      </c>
      <c r="G81" s="9">
        <v>0</v>
      </c>
      <c r="H81" s="52">
        <v>475</v>
      </c>
      <c r="I81" t="s">
        <v>336</v>
      </c>
      <c r="J81" s="10">
        <v>41365</v>
      </c>
      <c r="K81" s="13">
        <v>1043</v>
      </c>
    </row>
    <row r="82" spans="1:228">
      <c r="A82" s="17" t="s">
        <v>473</v>
      </c>
      <c r="B82" s="17" t="s">
        <v>1178</v>
      </c>
      <c r="C82" s="18" t="s">
        <v>1179</v>
      </c>
      <c r="D82" s="17" t="s">
        <v>474</v>
      </c>
      <c r="E82" s="17" t="s">
        <v>476</v>
      </c>
      <c r="F82" s="20">
        <v>370.75</v>
      </c>
      <c r="G82" s="20">
        <v>0</v>
      </c>
      <c r="H82" s="52">
        <v>0</v>
      </c>
      <c r="I82" s="17" t="s">
        <v>82</v>
      </c>
      <c r="J82" s="21">
        <v>41426</v>
      </c>
      <c r="K82" s="24">
        <v>0</v>
      </c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  <c r="HF82" s="17"/>
      <c r="HG82" s="17"/>
      <c r="HH82" s="17"/>
      <c r="HI82" s="17"/>
      <c r="HJ82" s="17"/>
      <c r="HK82" s="17"/>
      <c r="HL82" s="17"/>
      <c r="HM82" s="17"/>
      <c r="HN82" s="17"/>
      <c r="HO82" s="17"/>
      <c r="HP82" s="17"/>
      <c r="HQ82" s="17"/>
      <c r="HR82" s="17"/>
      <c r="HS82" s="17"/>
      <c r="HT82" s="17"/>
    </row>
    <row r="83" spans="1:228">
      <c r="A83" s="2" t="s">
        <v>477</v>
      </c>
      <c r="B83" t="s">
        <v>1180</v>
      </c>
      <c r="C83" s="3" t="s">
        <v>1131</v>
      </c>
      <c r="D83" t="s">
        <v>351</v>
      </c>
      <c r="E83" t="s">
        <v>479</v>
      </c>
      <c r="F83" s="9">
        <v>77.5</v>
      </c>
      <c r="G83" s="9">
        <v>0</v>
      </c>
      <c r="H83" s="52">
        <v>475</v>
      </c>
      <c r="I83" t="s">
        <v>68</v>
      </c>
      <c r="J83" s="10">
        <v>41334</v>
      </c>
      <c r="K83" s="13">
        <v>0</v>
      </c>
    </row>
    <row r="84" spans="1:228">
      <c r="A84" s="2" t="s">
        <v>480</v>
      </c>
      <c r="B84" t="s">
        <v>1181</v>
      </c>
      <c r="C84" s="3" t="s">
        <v>1182</v>
      </c>
      <c r="D84" t="s">
        <v>481</v>
      </c>
      <c r="E84" t="s">
        <v>483</v>
      </c>
      <c r="F84" s="9">
        <v>116.63</v>
      </c>
      <c r="G84" s="9">
        <v>0</v>
      </c>
      <c r="H84" s="52">
        <v>562.5</v>
      </c>
      <c r="I84" t="s">
        <v>484</v>
      </c>
      <c r="J84" s="10">
        <v>41334</v>
      </c>
      <c r="K84" s="13">
        <v>0</v>
      </c>
    </row>
    <row r="85" spans="1:228">
      <c r="A85" s="2" t="s">
        <v>485</v>
      </c>
      <c r="B85" t="s">
        <v>1183</v>
      </c>
      <c r="C85" s="3" t="s">
        <v>1093</v>
      </c>
      <c r="D85" t="s">
        <v>486</v>
      </c>
      <c r="E85" t="s">
        <v>488</v>
      </c>
      <c r="F85" s="9">
        <v>110.38</v>
      </c>
      <c r="G85" s="9">
        <v>31.25</v>
      </c>
      <c r="H85" s="52">
        <v>562.5</v>
      </c>
      <c r="I85" t="s">
        <v>197</v>
      </c>
      <c r="J85" s="10">
        <v>41334</v>
      </c>
      <c r="K85" s="13">
        <v>0</v>
      </c>
    </row>
    <row r="86" spans="1:228">
      <c r="A86" s="2" t="s">
        <v>490</v>
      </c>
      <c r="B86" t="s">
        <v>1184</v>
      </c>
      <c r="C86" s="3" t="s">
        <v>1096</v>
      </c>
      <c r="D86" t="s">
        <v>147</v>
      </c>
      <c r="E86" t="s">
        <v>492</v>
      </c>
      <c r="F86" s="9">
        <v>157.38</v>
      </c>
      <c r="G86" s="9">
        <v>27.63</v>
      </c>
      <c r="H86" s="52">
        <v>814.6</v>
      </c>
      <c r="I86" t="s">
        <v>158</v>
      </c>
      <c r="J86" s="10">
        <v>41365</v>
      </c>
      <c r="K86" s="13">
        <v>1208</v>
      </c>
    </row>
    <row r="87" spans="1:228">
      <c r="A87" s="2" t="s">
        <v>493</v>
      </c>
      <c r="B87" t="s">
        <v>1185</v>
      </c>
      <c r="C87" s="3" t="s">
        <v>1143</v>
      </c>
      <c r="D87" t="s">
        <v>376</v>
      </c>
      <c r="E87" t="s">
        <v>495</v>
      </c>
      <c r="F87" s="9">
        <v>140.13</v>
      </c>
      <c r="G87" s="9">
        <v>31.25</v>
      </c>
      <c r="H87" s="52">
        <v>815</v>
      </c>
      <c r="I87" t="s">
        <v>157</v>
      </c>
      <c r="J87" s="10">
        <v>41365</v>
      </c>
      <c r="K87" s="13">
        <v>1208</v>
      </c>
    </row>
    <row r="88" spans="1:228">
      <c r="A88" s="2" t="s">
        <v>496</v>
      </c>
      <c r="B88" t="s">
        <v>1186</v>
      </c>
      <c r="C88" s="3" t="s">
        <v>1084</v>
      </c>
      <c r="D88" t="s">
        <v>392</v>
      </c>
      <c r="E88" t="s">
        <v>498</v>
      </c>
      <c r="F88" s="9">
        <v>77.25</v>
      </c>
      <c r="G88" s="9">
        <v>0</v>
      </c>
      <c r="H88" s="52">
        <v>475</v>
      </c>
      <c r="I88" t="s">
        <v>336</v>
      </c>
      <c r="J88" s="10">
        <v>41334</v>
      </c>
      <c r="K88" s="13">
        <v>0</v>
      </c>
    </row>
    <row r="89" spans="1:228">
      <c r="A89" s="2" t="s">
        <v>499</v>
      </c>
      <c r="B89" t="s">
        <v>1187</v>
      </c>
      <c r="C89" s="3" t="s">
        <v>1143</v>
      </c>
      <c r="D89" t="s">
        <v>376</v>
      </c>
      <c r="E89" t="s">
        <v>501</v>
      </c>
      <c r="F89" s="9">
        <v>140.13</v>
      </c>
      <c r="G89" s="9">
        <v>31.25</v>
      </c>
      <c r="H89" s="52">
        <v>815</v>
      </c>
      <c r="I89" t="s">
        <v>157</v>
      </c>
      <c r="J89" s="10">
        <v>41365</v>
      </c>
      <c r="K89" s="13">
        <v>1208</v>
      </c>
    </row>
    <row r="90" spans="1:228">
      <c r="A90" s="2" t="s">
        <v>502</v>
      </c>
      <c r="B90" t="s">
        <v>1188</v>
      </c>
      <c r="C90" s="3" t="s">
        <v>1070</v>
      </c>
      <c r="D90" t="s">
        <v>503</v>
      </c>
      <c r="E90" t="s">
        <v>505</v>
      </c>
      <c r="F90" s="9">
        <v>140.13</v>
      </c>
      <c r="G90" s="9">
        <v>31.25</v>
      </c>
      <c r="H90" s="52">
        <v>815</v>
      </c>
      <c r="I90" t="s">
        <v>157</v>
      </c>
      <c r="J90" s="10">
        <v>41365</v>
      </c>
      <c r="K90" s="13">
        <v>1208</v>
      </c>
    </row>
    <row r="91" spans="1:228">
      <c r="A91" s="2" t="s">
        <v>502</v>
      </c>
      <c r="B91" t="s">
        <v>1188</v>
      </c>
      <c r="C91" s="3" t="s">
        <v>1070</v>
      </c>
      <c r="D91" t="s">
        <v>503</v>
      </c>
      <c r="E91" t="s">
        <v>507</v>
      </c>
      <c r="F91" s="9">
        <v>140.13</v>
      </c>
      <c r="G91" s="9">
        <v>31.25</v>
      </c>
      <c r="H91" s="52">
        <v>815</v>
      </c>
      <c r="I91" t="s">
        <v>157</v>
      </c>
      <c r="J91" s="10">
        <v>41365</v>
      </c>
      <c r="K91" s="13">
        <v>1208</v>
      </c>
    </row>
    <row r="92" spans="1:228">
      <c r="A92" s="2" t="s">
        <v>508</v>
      </c>
      <c r="B92" t="s">
        <v>1189</v>
      </c>
      <c r="C92" s="3" t="s">
        <v>1143</v>
      </c>
      <c r="D92" t="s">
        <v>376</v>
      </c>
      <c r="E92" t="s">
        <v>510</v>
      </c>
      <c r="F92" s="9">
        <v>187.75</v>
      </c>
      <c r="G92" s="9">
        <v>31.25</v>
      </c>
      <c r="H92" s="52">
        <v>815</v>
      </c>
      <c r="I92" t="s">
        <v>162</v>
      </c>
      <c r="J92" s="10">
        <v>41365</v>
      </c>
      <c r="K92" s="13">
        <v>1208</v>
      </c>
    </row>
    <row r="93" spans="1:228">
      <c r="A93" s="2" t="s">
        <v>511</v>
      </c>
      <c r="B93" t="s">
        <v>1190</v>
      </c>
      <c r="C93" s="3" t="s">
        <v>1143</v>
      </c>
      <c r="D93" t="s">
        <v>376</v>
      </c>
      <c r="E93" t="s">
        <v>513</v>
      </c>
      <c r="F93" s="9">
        <v>187.75</v>
      </c>
      <c r="G93" s="9">
        <v>31.25</v>
      </c>
      <c r="H93" s="52">
        <v>815</v>
      </c>
      <c r="I93" t="s">
        <v>162</v>
      </c>
      <c r="J93" s="10">
        <v>41365</v>
      </c>
      <c r="K93" s="13">
        <v>1208</v>
      </c>
    </row>
    <row r="94" spans="1:228">
      <c r="A94" s="2" t="s">
        <v>514</v>
      </c>
      <c r="B94" t="s">
        <v>1191</v>
      </c>
      <c r="C94" s="3" t="s">
        <v>1192</v>
      </c>
      <c r="D94" t="s">
        <v>515</v>
      </c>
      <c r="E94" t="s">
        <v>517</v>
      </c>
      <c r="F94" s="9">
        <v>77.25</v>
      </c>
      <c r="G94" s="9">
        <v>0</v>
      </c>
      <c r="H94" s="52">
        <v>475</v>
      </c>
      <c r="I94" t="s">
        <v>336</v>
      </c>
      <c r="J94" s="10">
        <v>41365</v>
      </c>
      <c r="K94" s="13">
        <v>1043</v>
      </c>
    </row>
    <row r="95" spans="1:228">
      <c r="A95" s="2" t="s">
        <v>518</v>
      </c>
      <c r="B95" t="s">
        <v>1193</v>
      </c>
      <c r="C95" s="3" t="s">
        <v>1143</v>
      </c>
      <c r="D95" t="s">
        <v>376</v>
      </c>
      <c r="E95" t="s">
        <v>520</v>
      </c>
      <c r="F95" s="9">
        <v>213.5</v>
      </c>
      <c r="G95" s="9">
        <v>31.25</v>
      </c>
      <c r="H95" s="52">
        <v>1067.4000000000001</v>
      </c>
      <c r="I95" t="s">
        <v>521</v>
      </c>
      <c r="J95" s="10">
        <v>41395</v>
      </c>
      <c r="K95" s="13">
        <v>1208</v>
      </c>
    </row>
    <row r="96" spans="1:228">
      <c r="A96" s="2" t="s">
        <v>522</v>
      </c>
      <c r="B96" t="s">
        <v>1194</v>
      </c>
      <c r="C96" s="3" t="s">
        <v>1143</v>
      </c>
      <c r="D96" t="s">
        <v>376</v>
      </c>
      <c r="E96" t="s">
        <v>525</v>
      </c>
      <c r="F96" s="9">
        <v>64.63</v>
      </c>
      <c r="G96" s="9">
        <v>31.25</v>
      </c>
      <c r="H96" s="52">
        <v>475</v>
      </c>
      <c r="I96" t="s">
        <v>172</v>
      </c>
      <c r="J96" s="10">
        <v>41365</v>
      </c>
      <c r="K96" s="13">
        <v>1043</v>
      </c>
    </row>
    <row r="97" spans="1:11">
      <c r="A97" s="2" t="s">
        <v>530</v>
      </c>
      <c r="B97" t="s">
        <v>1195</v>
      </c>
      <c r="C97" s="3" t="s">
        <v>1075</v>
      </c>
      <c r="D97" t="s">
        <v>88</v>
      </c>
      <c r="E97" t="s">
        <v>532</v>
      </c>
      <c r="F97" s="9">
        <v>64.63</v>
      </c>
      <c r="G97" s="9">
        <v>31.25</v>
      </c>
      <c r="H97" s="52">
        <v>475</v>
      </c>
      <c r="I97" t="s">
        <v>172</v>
      </c>
      <c r="J97" s="10">
        <v>41334</v>
      </c>
      <c r="K97" s="13">
        <v>0</v>
      </c>
    </row>
    <row r="98" spans="1:11">
      <c r="A98" s="2" t="s">
        <v>533</v>
      </c>
      <c r="B98" t="s">
        <v>1196</v>
      </c>
      <c r="C98" s="3" t="s">
        <v>1062</v>
      </c>
      <c r="D98" t="s">
        <v>36</v>
      </c>
      <c r="E98" t="s">
        <v>535</v>
      </c>
      <c r="F98" s="9">
        <v>213.5</v>
      </c>
      <c r="G98" s="9">
        <v>31.25</v>
      </c>
      <c r="H98" s="52">
        <v>1067.4000000000001</v>
      </c>
      <c r="I98" t="s">
        <v>521</v>
      </c>
      <c r="J98" s="10">
        <v>41395</v>
      </c>
      <c r="K98" s="13">
        <v>1208</v>
      </c>
    </row>
    <row r="99" spans="1:11">
      <c r="A99" s="2" t="s">
        <v>536</v>
      </c>
      <c r="B99" t="s">
        <v>1197</v>
      </c>
      <c r="C99" s="3" t="s">
        <v>1096</v>
      </c>
      <c r="D99" t="s">
        <v>537</v>
      </c>
      <c r="E99" t="s">
        <v>539</v>
      </c>
      <c r="F99" s="9">
        <v>140.13</v>
      </c>
      <c r="G99" s="9">
        <v>31.25</v>
      </c>
      <c r="H99" s="52">
        <v>815</v>
      </c>
      <c r="I99" t="s">
        <v>157</v>
      </c>
      <c r="J99" s="10">
        <v>41395</v>
      </c>
      <c r="K99" s="13">
        <v>1208</v>
      </c>
    </row>
    <row r="100" spans="1:11">
      <c r="A100" s="2" t="s">
        <v>540</v>
      </c>
      <c r="B100" t="s">
        <v>1198</v>
      </c>
      <c r="C100" s="3" t="s">
        <v>1199</v>
      </c>
      <c r="D100" t="s">
        <v>541</v>
      </c>
      <c r="E100" t="s">
        <v>543</v>
      </c>
      <c r="F100" s="9">
        <v>77.25</v>
      </c>
      <c r="G100" s="9">
        <v>27.63</v>
      </c>
      <c r="H100" s="52">
        <v>475</v>
      </c>
      <c r="I100" t="s">
        <v>336</v>
      </c>
      <c r="J100" s="10">
        <v>41334</v>
      </c>
      <c r="K100" s="13">
        <v>0</v>
      </c>
    </row>
    <row r="101" spans="1:11">
      <c r="A101" s="2" t="s">
        <v>544</v>
      </c>
      <c r="B101" t="s">
        <v>1200</v>
      </c>
      <c r="C101" s="3" t="s">
        <v>1086</v>
      </c>
      <c r="D101" t="s">
        <v>119</v>
      </c>
      <c r="E101" t="s">
        <v>546</v>
      </c>
      <c r="F101" s="9">
        <v>95.5</v>
      </c>
      <c r="G101" s="9">
        <v>31.25</v>
      </c>
      <c r="H101" s="52">
        <v>475</v>
      </c>
      <c r="I101" t="s">
        <v>45</v>
      </c>
      <c r="J101" s="10">
        <v>41334</v>
      </c>
      <c r="K101" s="13">
        <v>0</v>
      </c>
    </row>
    <row r="102" spans="1:11">
      <c r="A102" s="2" t="s">
        <v>544</v>
      </c>
      <c r="B102" t="s">
        <v>1200</v>
      </c>
      <c r="C102" s="3" t="s">
        <v>1086</v>
      </c>
      <c r="D102" t="s">
        <v>119</v>
      </c>
      <c r="E102" t="s">
        <v>549</v>
      </c>
      <c r="F102" s="9">
        <v>95.5</v>
      </c>
      <c r="G102" s="9">
        <v>31.25</v>
      </c>
      <c r="H102" s="52">
        <v>475</v>
      </c>
      <c r="I102" t="s">
        <v>45</v>
      </c>
      <c r="J102" s="10">
        <v>41334</v>
      </c>
      <c r="K102" s="13">
        <v>0</v>
      </c>
    </row>
    <row r="103" spans="1:11">
      <c r="A103" s="2" t="s">
        <v>550</v>
      </c>
      <c r="B103" t="s">
        <v>1201</v>
      </c>
      <c r="C103" s="3" t="s">
        <v>1068</v>
      </c>
      <c r="D103" t="s">
        <v>61</v>
      </c>
      <c r="E103" t="s">
        <v>552</v>
      </c>
      <c r="F103" s="9">
        <v>213.5</v>
      </c>
      <c r="G103" s="9">
        <v>31.25</v>
      </c>
      <c r="H103" s="52">
        <v>1067.4000000000001</v>
      </c>
      <c r="I103" t="s">
        <v>521</v>
      </c>
      <c r="J103" s="10">
        <v>41395</v>
      </c>
      <c r="K103" s="13">
        <v>1208</v>
      </c>
    </row>
    <row r="104" spans="1:11">
      <c r="A104" s="2" t="s">
        <v>522</v>
      </c>
      <c r="B104" t="s">
        <v>1194</v>
      </c>
      <c r="C104" s="3" t="s">
        <v>1143</v>
      </c>
      <c r="D104" t="s">
        <v>376</v>
      </c>
      <c r="E104" t="s">
        <v>554</v>
      </c>
      <c r="F104" s="9">
        <v>64.63</v>
      </c>
      <c r="G104" s="9">
        <v>31.25</v>
      </c>
      <c r="H104" s="52">
        <v>475</v>
      </c>
      <c r="I104" t="s">
        <v>172</v>
      </c>
      <c r="J104" s="10">
        <v>41365</v>
      </c>
      <c r="K104" s="13">
        <v>1043</v>
      </c>
    </row>
    <row r="105" spans="1:11">
      <c r="A105" s="2" t="s">
        <v>555</v>
      </c>
      <c r="B105" t="s">
        <v>1202</v>
      </c>
      <c r="C105" s="3" t="s">
        <v>1192</v>
      </c>
      <c r="D105" t="s">
        <v>556</v>
      </c>
      <c r="E105" t="s">
        <v>558</v>
      </c>
      <c r="F105" s="9">
        <v>136.25</v>
      </c>
      <c r="G105" s="9">
        <v>27.63</v>
      </c>
      <c r="H105" s="52">
        <v>562.5</v>
      </c>
      <c r="I105" t="s">
        <v>559</v>
      </c>
      <c r="J105" s="10">
        <v>41395</v>
      </c>
      <c r="K105" s="13">
        <v>1208</v>
      </c>
    </row>
    <row r="106" spans="1:11">
      <c r="A106" s="2" t="s">
        <v>560</v>
      </c>
      <c r="B106" t="s">
        <v>1203</v>
      </c>
      <c r="C106" s="3" t="s">
        <v>1153</v>
      </c>
      <c r="D106" t="s">
        <v>407</v>
      </c>
      <c r="E106" t="s">
        <v>562</v>
      </c>
      <c r="F106" s="9">
        <v>213.5</v>
      </c>
      <c r="G106" s="9">
        <v>31.25</v>
      </c>
      <c r="H106" s="52">
        <v>1067.4000000000001</v>
      </c>
      <c r="I106" t="s">
        <v>521</v>
      </c>
      <c r="J106" s="10">
        <v>41395</v>
      </c>
      <c r="K106" s="13">
        <v>1208</v>
      </c>
    </row>
    <row r="107" spans="1:11">
      <c r="A107" s="2" t="s">
        <v>563</v>
      </c>
      <c r="B107" t="s">
        <v>1204</v>
      </c>
      <c r="C107" s="3" t="s">
        <v>1077</v>
      </c>
      <c r="D107" t="s">
        <v>94</v>
      </c>
      <c r="E107" t="s">
        <v>565</v>
      </c>
      <c r="F107" s="9">
        <v>187.75</v>
      </c>
      <c r="G107" s="9">
        <v>31.25</v>
      </c>
      <c r="H107" s="52">
        <v>815</v>
      </c>
      <c r="I107" t="s">
        <v>162</v>
      </c>
      <c r="J107" s="10">
        <v>41395</v>
      </c>
      <c r="K107" s="13">
        <v>1208</v>
      </c>
    </row>
    <row r="108" spans="1:11">
      <c r="A108" s="2" t="s">
        <v>566</v>
      </c>
      <c r="B108" t="s">
        <v>1205</v>
      </c>
      <c r="C108" s="3" t="s">
        <v>1192</v>
      </c>
      <c r="D108" t="s">
        <v>515</v>
      </c>
      <c r="E108" t="s">
        <v>568</v>
      </c>
      <c r="F108" s="9">
        <v>196.75</v>
      </c>
      <c r="G108" s="9">
        <v>27.63</v>
      </c>
      <c r="H108" s="52">
        <v>814.6</v>
      </c>
      <c r="I108" t="s">
        <v>383</v>
      </c>
      <c r="J108" s="10">
        <v>41395</v>
      </c>
      <c r="K108" s="13">
        <v>1208</v>
      </c>
    </row>
    <row r="109" spans="1:11">
      <c r="A109" s="2" t="s">
        <v>569</v>
      </c>
      <c r="B109" t="s">
        <v>1206</v>
      </c>
      <c r="C109" s="3" t="s">
        <v>1207</v>
      </c>
      <c r="D109" t="s">
        <v>570</v>
      </c>
      <c r="E109" t="s">
        <v>572</v>
      </c>
      <c r="F109" s="9">
        <v>85.13</v>
      </c>
      <c r="G109" s="9">
        <v>27.63</v>
      </c>
      <c r="H109" s="52">
        <v>475</v>
      </c>
      <c r="I109" t="s">
        <v>56</v>
      </c>
      <c r="J109" s="10">
        <v>41334</v>
      </c>
      <c r="K109" s="13">
        <v>0</v>
      </c>
    </row>
    <row r="110" spans="1:11">
      <c r="A110" s="2" t="s">
        <v>573</v>
      </c>
      <c r="B110" t="s">
        <v>1208</v>
      </c>
      <c r="C110" s="3" t="s">
        <v>1096</v>
      </c>
      <c r="D110" t="s">
        <v>147</v>
      </c>
      <c r="E110" t="s">
        <v>575</v>
      </c>
      <c r="F110" s="9">
        <v>187.75</v>
      </c>
      <c r="G110" s="9">
        <v>31.25</v>
      </c>
      <c r="H110" s="52">
        <v>815</v>
      </c>
      <c r="I110" t="s">
        <v>162</v>
      </c>
      <c r="J110" s="10">
        <v>41395</v>
      </c>
      <c r="K110" s="13">
        <v>1208</v>
      </c>
    </row>
    <row r="111" spans="1:11">
      <c r="A111" s="2" t="s">
        <v>576</v>
      </c>
      <c r="B111" t="s">
        <v>1209</v>
      </c>
      <c r="C111" s="3" t="s">
        <v>1210</v>
      </c>
      <c r="D111" t="s">
        <v>577</v>
      </c>
      <c r="E111" t="s">
        <v>579</v>
      </c>
      <c r="F111" s="9">
        <v>95.5</v>
      </c>
      <c r="G111" s="9">
        <v>31.25</v>
      </c>
      <c r="H111" s="52">
        <v>475</v>
      </c>
      <c r="I111" t="s">
        <v>45</v>
      </c>
      <c r="J111" s="10">
        <v>41395</v>
      </c>
      <c r="K111" s="13">
        <v>1208</v>
      </c>
    </row>
    <row r="112" spans="1:11">
      <c r="A112" s="2" t="s">
        <v>576</v>
      </c>
      <c r="B112" t="s">
        <v>1209</v>
      </c>
      <c r="C112" s="3" t="s">
        <v>1210</v>
      </c>
      <c r="D112" t="s">
        <v>577</v>
      </c>
      <c r="E112" t="s">
        <v>581</v>
      </c>
      <c r="F112" s="9">
        <v>95.5</v>
      </c>
      <c r="G112" s="9">
        <v>31.25</v>
      </c>
      <c r="H112" s="52">
        <v>475</v>
      </c>
      <c r="I112" t="s">
        <v>45</v>
      </c>
      <c r="J112" s="10">
        <v>41395</v>
      </c>
      <c r="K112" s="13">
        <v>1208</v>
      </c>
    </row>
    <row r="113" spans="1:11">
      <c r="A113" s="2" t="s">
        <v>582</v>
      </c>
      <c r="B113" t="s">
        <v>1211</v>
      </c>
      <c r="C113" s="3" t="s">
        <v>1207</v>
      </c>
      <c r="D113" t="s">
        <v>583</v>
      </c>
      <c r="E113" t="s">
        <v>585</v>
      </c>
      <c r="F113" s="9">
        <v>196.75</v>
      </c>
      <c r="G113" s="9">
        <v>27.63</v>
      </c>
      <c r="H113" s="52">
        <v>814.6</v>
      </c>
      <c r="I113" t="s">
        <v>383</v>
      </c>
      <c r="J113" s="10">
        <v>41395</v>
      </c>
      <c r="K113" s="13">
        <v>1208</v>
      </c>
    </row>
    <row r="114" spans="1:11">
      <c r="A114" s="2" t="s">
        <v>586</v>
      </c>
      <c r="B114" t="s">
        <v>1212</v>
      </c>
      <c r="C114" s="3" t="s">
        <v>1213</v>
      </c>
      <c r="D114" t="s">
        <v>587</v>
      </c>
      <c r="E114" t="s">
        <v>589</v>
      </c>
      <c r="F114" s="9">
        <v>196.75</v>
      </c>
      <c r="G114" s="9">
        <v>27.63</v>
      </c>
      <c r="H114" s="52">
        <v>814.6</v>
      </c>
      <c r="I114" t="s">
        <v>383</v>
      </c>
      <c r="J114" s="10">
        <v>41395</v>
      </c>
      <c r="K114" s="13">
        <v>1208</v>
      </c>
    </row>
    <row r="115" spans="1:11">
      <c r="A115" s="2" t="s">
        <v>590</v>
      </c>
      <c r="B115" t="s">
        <v>1214</v>
      </c>
      <c r="C115" s="3" t="s">
        <v>1084</v>
      </c>
      <c r="D115" t="s">
        <v>115</v>
      </c>
      <c r="E115" t="s">
        <v>592</v>
      </c>
      <c r="F115" s="9">
        <v>157.38</v>
      </c>
      <c r="G115" s="9">
        <v>27.63</v>
      </c>
      <c r="H115" s="52">
        <v>814.6</v>
      </c>
      <c r="I115" t="s">
        <v>158</v>
      </c>
      <c r="J115" s="10">
        <v>41334</v>
      </c>
      <c r="K115" s="13">
        <v>0</v>
      </c>
    </row>
    <row r="116" spans="1:11">
      <c r="A116" s="2" t="s">
        <v>593</v>
      </c>
      <c r="B116" t="s">
        <v>1215</v>
      </c>
      <c r="C116" s="3" t="s">
        <v>1216</v>
      </c>
      <c r="D116" t="s">
        <v>594</v>
      </c>
      <c r="E116" t="s">
        <v>596</v>
      </c>
      <c r="F116" s="9">
        <v>196.75</v>
      </c>
      <c r="G116" s="9">
        <v>27.63</v>
      </c>
      <c r="H116" s="52">
        <v>814.6</v>
      </c>
      <c r="I116" t="s">
        <v>383</v>
      </c>
      <c r="J116" s="10">
        <v>41395</v>
      </c>
      <c r="K116" s="13">
        <v>1208</v>
      </c>
    </row>
    <row r="117" spans="1:11">
      <c r="A117" s="2" t="s">
        <v>597</v>
      </c>
      <c r="B117" t="s">
        <v>1217</v>
      </c>
      <c r="C117" s="3" t="s">
        <v>1218</v>
      </c>
      <c r="D117" t="s">
        <v>598</v>
      </c>
      <c r="E117" t="s">
        <v>600</v>
      </c>
      <c r="F117" s="9">
        <v>151.25</v>
      </c>
      <c r="G117" s="9">
        <v>31.25</v>
      </c>
      <c r="H117" s="52">
        <v>814.6</v>
      </c>
      <c r="I117" t="s">
        <v>384</v>
      </c>
      <c r="J117" s="10">
        <v>41334</v>
      </c>
      <c r="K117" s="13">
        <v>0</v>
      </c>
    </row>
    <row r="118" spans="1:11">
      <c r="A118" s="2" t="s">
        <v>601</v>
      </c>
      <c r="B118" t="s">
        <v>1219</v>
      </c>
      <c r="C118" s="3" t="s">
        <v>1220</v>
      </c>
      <c r="D118" t="s">
        <v>602</v>
      </c>
      <c r="E118" t="s">
        <v>605</v>
      </c>
      <c r="F118" s="9">
        <v>1318.25</v>
      </c>
      <c r="G118" s="9">
        <v>0</v>
      </c>
      <c r="H118" s="52">
        <v>2500</v>
      </c>
      <c r="I118" t="s">
        <v>606</v>
      </c>
      <c r="J118" s="10">
        <v>41334</v>
      </c>
      <c r="K118" s="13">
        <v>0</v>
      </c>
    </row>
    <row r="119" spans="1:11">
      <c r="A119" s="2" t="s">
        <v>617</v>
      </c>
      <c r="B119" t="s">
        <v>1221</v>
      </c>
      <c r="C119" s="3" t="s">
        <v>1157</v>
      </c>
      <c r="D119" t="s">
        <v>416</v>
      </c>
      <c r="E119" t="s">
        <v>619</v>
      </c>
      <c r="F119" s="9">
        <v>116</v>
      </c>
      <c r="G119" s="9">
        <v>27.63</v>
      </c>
      <c r="H119" s="52">
        <v>562.5</v>
      </c>
      <c r="I119" t="s">
        <v>66</v>
      </c>
      <c r="J119" s="10">
        <v>41395</v>
      </c>
      <c r="K119" s="13">
        <v>1208</v>
      </c>
    </row>
    <row r="120" spans="1:11">
      <c r="A120" s="2" t="s">
        <v>620</v>
      </c>
      <c r="B120" t="s">
        <v>1222</v>
      </c>
      <c r="C120" s="3" t="s">
        <v>1223</v>
      </c>
      <c r="D120" t="s">
        <v>621</v>
      </c>
      <c r="E120" t="s">
        <v>623</v>
      </c>
      <c r="F120" s="9">
        <v>140.13</v>
      </c>
      <c r="G120" s="9">
        <v>31.25</v>
      </c>
      <c r="H120" s="52">
        <v>815</v>
      </c>
      <c r="I120" t="s">
        <v>157</v>
      </c>
      <c r="J120" s="10">
        <v>41334</v>
      </c>
      <c r="K120" s="13">
        <v>0</v>
      </c>
    </row>
    <row r="121" spans="1:11">
      <c r="A121" s="2" t="s">
        <v>624</v>
      </c>
      <c r="B121" t="s">
        <v>1224</v>
      </c>
      <c r="C121" s="3" t="s">
        <v>1075</v>
      </c>
      <c r="D121" t="s">
        <v>625</v>
      </c>
      <c r="F121" s="9">
        <v>110.38</v>
      </c>
      <c r="G121" s="9">
        <v>31.25</v>
      </c>
      <c r="H121" s="52">
        <v>562.5</v>
      </c>
      <c r="I121" t="s">
        <v>197</v>
      </c>
      <c r="J121" s="10">
        <v>41395</v>
      </c>
      <c r="K121" s="13">
        <v>1208</v>
      </c>
    </row>
    <row r="122" spans="1:11">
      <c r="A122" s="2" t="s">
        <v>627</v>
      </c>
      <c r="B122" t="s">
        <v>1225</v>
      </c>
      <c r="C122" s="3" t="s">
        <v>1075</v>
      </c>
      <c r="D122" t="s">
        <v>88</v>
      </c>
      <c r="E122" t="s">
        <v>629</v>
      </c>
      <c r="F122" s="9">
        <v>140.13</v>
      </c>
      <c r="G122" s="9">
        <v>31.25</v>
      </c>
      <c r="H122" s="52">
        <v>815</v>
      </c>
      <c r="I122" t="s">
        <v>157</v>
      </c>
      <c r="J122" s="10">
        <v>41395</v>
      </c>
      <c r="K122" s="13">
        <v>1208</v>
      </c>
    </row>
    <row r="123" spans="1:11">
      <c r="A123" s="2" t="s">
        <v>630</v>
      </c>
      <c r="B123" t="s">
        <v>1226</v>
      </c>
      <c r="C123" s="3" t="s">
        <v>1075</v>
      </c>
      <c r="D123" t="s">
        <v>631</v>
      </c>
      <c r="E123" t="s">
        <v>633</v>
      </c>
      <c r="F123" s="9">
        <v>95.5</v>
      </c>
      <c r="G123" s="9">
        <v>31.25</v>
      </c>
      <c r="H123" s="52">
        <v>475</v>
      </c>
      <c r="I123" t="s">
        <v>45</v>
      </c>
      <c r="J123" s="10">
        <v>41395</v>
      </c>
      <c r="K123" s="13">
        <v>1208</v>
      </c>
    </row>
    <row r="124" spans="1:11">
      <c r="A124" s="2" t="s">
        <v>634</v>
      </c>
      <c r="B124" t="s">
        <v>1227</v>
      </c>
      <c r="C124" s="3" t="s">
        <v>1077</v>
      </c>
      <c r="D124" t="s">
        <v>94</v>
      </c>
      <c r="E124" t="s">
        <v>636</v>
      </c>
      <c r="F124" s="9">
        <v>187.75</v>
      </c>
      <c r="G124" s="9">
        <v>31.25</v>
      </c>
      <c r="H124" s="52">
        <v>815</v>
      </c>
      <c r="I124" t="s">
        <v>162</v>
      </c>
      <c r="J124" s="10">
        <v>41395</v>
      </c>
      <c r="K124" s="13">
        <v>1208</v>
      </c>
    </row>
    <row r="125" spans="1:11">
      <c r="A125" s="2" t="s">
        <v>630</v>
      </c>
      <c r="B125" t="s">
        <v>1226</v>
      </c>
      <c r="C125" s="3" t="s">
        <v>1075</v>
      </c>
      <c r="D125" t="s">
        <v>631</v>
      </c>
      <c r="E125" t="s">
        <v>638</v>
      </c>
      <c r="F125" s="9">
        <v>95.5</v>
      </c>
      <c r="G125" s="9">
        <v>31.25</v>
      </c>
      <c r="H125" s="52">
        <v>475</v>
      </c>
      <c r="I125" t="s">
        <v>45</v>
      </c>
      <c r="J125" s="10">
        <v>41395</v>
      </c>
      <c r="K125" s="13">
        <v>1208</v>
      </c>
    </row>
    <row r="126" spans="1:11">
      <c r="A126" s="2" t="s">
        <v>624</v>
      </c>
      <c r="B126" t="s">
        <v>1224</v>
      </c>
      <c r="C126" s="3" t="s">
        <v>1075</v>
      </c>
      <c r="D126" t="s">
        <v>625</v>
      </c>
      <c r="E126" t="s">
        <v>640</v>
      </c>
      <c r="F126" s="9">
        <v>95.5</v>
      </c>
      <c r="G126" s="9">
        <v>31.25</v>
      </c>
      <c r="H126" s="52">
        <v>562.5</v>
      </c>
      <c r="I126" t="s">
        <v>197</v>
      </c>
      <c r="J126" s="10">
        <v>41395</v>
      </c>
      <c r="K126" s="13">
        <v>1208</v>
      </c>
    </row>
    <row r="127" spans="1:11">
      <c r="A127" s="2" t="s">
        <v>641</v>
      </c>
      <c r="B127" t="s">
        <v>1228</v>
      </c>
      <c r="C127" s="3" t="s">
        <v>1075</v>
      </c>
      <c r="D127" t="s">
        <v>88</v>
      </c>
      <c r="E127" t="s">
        <v>643</v>
      </c>
      <c r="F127" s="9">
        <v>140.13</v>
      </c>
      <c r="G127" s="9">
        <v>31.25</v>
      </c>
      <c r="H127" s="52">
        <v>815</v>
      </c>
      <c r="I127" t="s">
        <v>157</v>
      </c>
      <c r="J127" s="10">
        <v>41334</v>
      </c>
      <c r="K127" s="13">
        <v>0</v>
      </c>
    </row>
    <row r="128" spans="1:11">
      <c r="A128" s="2" t="s">
        <v>644</v>
      </c>
      <c r="B128" t="s">
        <v>1229</v>
      </c>
      <c r="C128" s="3" t="s">
        <v>1230</v>
      </c>
      <c r="D128" t="s">
        <v>645</v>
      </c>
      <c r="E128" t="s">
        <v>647</v>
      </c>
      <c r="F128" s="9">
        <v>151.25</v>
      </c>
      <c r="G128" s="9">
        <v>31.25</v>
      </c>
      <c r="H128" s="52">
        <v>815</v>
      </c>
      <c r="I128" t="s">
        <v>384</v>
      </c>
      <c r="J128" s="10">
        <v>41395</v>
      </c>
      <c r="K128" s="13">
        <v>1208</v>
      </c>
    </row>
    <row r="129" spans="1:11">
      <c r="A129" s="2" t="s">
        <v>648</v>
      </c>
      <c r="B129" t="s">
        <v>1231</v>
      </c>
      <c r="C129" s="3" t="s">
        <v>1232</v>
      </c>
      <c r="D129" t="s">
        <v>649</v>
      </c>
      <c r="E129" t="s">
        <v>651</v>
      </c>
      <c r="F129" s="9">
        <v>116.63</v>
      </c>
      <c r="G129" s="9">
        <v>31.25</v>
      </c>
      <c r="H129" s="52">
        <v>562.5</v>
      </c>
      <c r="I129" t="s">
        <v>484</v>
      </c>
      <c r="J129" s="10">
        <v>41334</v>
      </c>
      <c r="K129" s="13">
        <v>0</v>
      </c>
    </row>
    <row r="130" spans="1:11">
      <c r="A130" s="2" t="s">
        <v>652</v>
      </c>
      <c r="B130" t="s">
        <v>1233</v>
      </c>
      <c r="C130" s="3" t="s">
        <v>1234</v>
      </c>
      <c r="D130" t="s">
        <v>653</v>
      </c>
      <c r="E130" t="s">
        <v>655</v>
      </c>
      <c r="F130" s="9">
        <v>196.75</v>
      </c>
      <c r="G130" s="9">
        <v>27.63</v>
      </c>
      <c r="H130" s="52">
        <v>814.6</v>
      </c>
      <c r="I130" t="s">
        <v>383</v>
      </c>
      <c r="J130" s="10">
        <v>41395</v>
      </c>
      <c r="K130" s="13">
        <v>1208</v>
      </c>
    </row>
    <row r="131" spans="1:11">
      <c r="A131" s="2" t="s">
        <v>657</v>
      </c>
      <c r="B131" t="s">
        <v>1235</v>
      </c>
      <c r="C131" s="3" t="s">
        <v>1064</v>
      </c>
      <c r="D131" t="s">
        <v>133</v>
      </c>
      <c r="E131" t="s">
        <v>659</v>
      </c>
      <c r="F131" s="9">
        <v>213.5</v>
      </c>
      <c r="G131" s="9">
        <v>31.25</v>
      </c>
      <c r="H131" s="52">
        <v>1067.4000000000001</v>
      </c>
      <c r="I131" t="s">
        <v>521</v>
      </c>
      <c r="J131" s="10">
        <v>41395</v>
      </c>
      <c r="K131" s="13">
        <v>1208</v>
      </c>
    </row>
    <row r="132" spans="1:11">
      <c r="A132" s="2" t="s">
        <v>660</v>
      </c>
      <c r="B132" t="s">
        <v>1236</v>
      </c>
      <c r="C132" s="3" t="s">
        <v>1237</v>
      </c>
      <c r="D132" t="s">
        <v>319</v>
      </c>
      <c r="E132" t="s">
        <v>662</v>
      </c>
      <c r="F132" s="9">
        <v>110.38</v>
      </c>
      <c r="G132" s="9">
        <v>31.25</v>
      </c>
      <c r="H132" s="52">
        <v>562.5</v>
      </c>
      <c r="I132" t="s">
        <v>197</v>
      </c>
      <c r="J132" s="10">
        <v>41334</v>
      </c>
      <c r="K132" s="13">
        <v>0</v>
      </c>
    </row>
    <row r="133" spans="1:11">
      <c r="A133" s="2" t="s">
        <v>664</v>
      </c>
      <c r="B133" t="s">
        <v>1238</v>
      </c>
      <c r="C133" s="3" t="s">
        <v>1237</v>
      </c>
      <c r="D133" t="s">
        <v>319</v>
      </c>
      <c r="E133" t="s">
        <v>666</v>
      </c>
      <c r="F133" s="9">
        <v>187.75</v>
      </c>
      <c r="G133" s="9">
        <v>31.25</v>
      </c>
      <c r="H133" s="52">
        <v>815</v>
      </c>
      <c r="I133" t="s">
        <v>162</v>
      </c>
      <c r="J133" s="10">
        <v>41395</v>
      </c>
      <c r="K133" s="13">
        <v>1208</v>
      </c>
    </row>
    <row r="134" spans="1:11">
      <c r="A134" s="2" t="s">
        <v>485</v>
      </c>
      <c r="B134" t="s">
        <v>1183</v>
      </c>
      <c r="C134" s="3" t="s">
        <v>1093</v>
      </c>
      <c r="D134" s="2" t="s">
        <v>486</v>
      </c>
      <c r="E134" s="2" t="s">
        <v>668</v>
      </c>
      <c r="F134" s="44">
        <v>116</v>
      </c>
      <c r="G134" s="44">
        <v>27.63</v>
      </c>
      <c r="H134" s="54">
        <v>562.5</v>
      </c>
      <c r="I134" s="2" t="s">
        <v>66</v>
      </c>
      <c r="J134" s="45">
        <v>41334</v>
      </c>
      <c r="K134" s="13">
        <v>0</v>
      </c>
    </row>
    <row r="135" spans="1:11">
      <c r="A135" s="2" t="s">
        <v>669</v>
      </c>
      <c r="B135" t="s">
        <v>1239</v>
      </c>
      <c r="C135" s="3" t="s">
        <v>1068</v>
      </c>
      <c r="D135" t="s">
        <v>61</v>
      </c>
      <c r="E135" t="s">
        <v>671</v>
      </c>
      <c r="F135" s="9">
        <v>116</v>
      </c>
      <c r="G135" s="9">
        <v>27.63</v>
      </c>
      <c r="H135" s="52">
        <v>562.5</v>
      </c>
      <c r="I135" t="s">
        <v>66</v>
      </c>
      <c r="J135" s="10">
        <v>41395</v>
      </c>
      <c r="K135" s="13">
        <v>1208</v>
      </c>
    </row>
    <row r="136" spans="1:11">
      <c r="A136" s="2" t="s">
        <v>673</v>
      </c>
      <c r="B136" t="s">
        <v>1240</v>
      </c>
      <c r="C136" s="3" t="s">
        <v>1241</v>
      </c>
      <c r="D136" t="s">
        <v>674</v>
      </c>
      <c r="E136" t="s">
        <v>676</v>
      </c>
      <c r="F136" s="9">
        <v>196.75</v>
      </c>
      <c r="G136" s="9">
        <v>27.63</v>
      </c>
      <c r="H136" s="52">
        <v>814.6</v>
      </c>
      <c r="I136" t="s">
        <v>383</v>
      </c>
      <c r="J136" s="10">
        <v>41395</v>
      </c>
      <c r="K136" s="13">
        <v>1208</v>
      </c>
    </row>
    <row r="137" spans="1:11">
      <c r="A137" s="2" t="s">
        <v>677</v>
      </c>
      <c r="B137" t="s">
        <v>1242</v>
      </c>
      <c r="C137" s="3" t="s">
        <v>1090</v>
      </c>
      <c r="D137" t="s">
        <v>129</v>
      </c>
      <c r="E137" t="s">
        <v>679</v>
      </c>
      <c r="F137" s="9">
        <v>151.25</v>
      </c>
      <c r="G137" s="9">
        <v>31.25</v>
      </c>
      <c r="H137" s="52">
        <v>815</v>
      </c>
      <c r="I137" t="s">
        <v>384</v>
      </c>
      <c r="J137" s="10">
        <v>41395</v>
      </c>
      <c r="K137" s="13">
        <v>1208</v>
      </c>
    </row>
    <row r="138" spans="1:11">
      <c r="A138" s="2" t="s">
        <v>680</v>
      </c>
      <c r="B138" t="s">
        <v>1243</v>
      </c>
      <c r="C138" s="3" t="s">
        <v>1237</v>
      </c>
      <c r="D138" t="s">
        <v>319</v>
      </c>
      <c r="E138" t="s">
        <v>682</v>
      </c>
      <c r="F138" s="9">
        <v>140.13</v>
      </c>
      <c r="G138" s="9">
        <v>0</v>
      </c>
      <c r="H138" s="52">
        <v>815</v>
      </c>
      <c r="I138" t="s">
        <v>157</v>
      </c>
      <c r="J138" s="10">
        <v>41334</v>
      </c>
      <c r="K138" s="13">
        <v>0</v>
      </c>
    </row>
    <row r="139" spans="1:11">
      <c r="A139" s="2" t="s">
        <v>684</v>
      </c>
      <c r="B139" t="s">
        <v>1244</v>
      </c>
      <c r="C139" s="3" t="s">
        <v>1077</v>
      </c>
      <c r="D139" t="s">
        <v>94</v>
      </c>
      <c r="E139" t="s">
        <v>686</v>
      </c>
      <c r="F139" s="9">
        <v>110.38</v>
      </c>
      <c r="G139" s="9">
        <v>31.25</v>
      </c>
      <c r="H139" s="52">
        <v>562.5</v>
      </c>
      <c r="I139" t="s">
        <v>197</v>
      </c>
      <c r="J139" s="10">
        <v>41334</v>
      </c>
      <c r="K139" s="13">
        <v>1208</v>
      </c>
    </row>
    <row r="140" spans="1:11">
      <c r="A140" s="2" t="s">
        <v>687</v>
      </c>
      <c r="B140" t="s">
        <v>1245</v>
      </c>
      <c r="C140" s="3" t="s">
        <v>1246</v>
      </c>
      <c r="D140" t="s">
        <v>688</v>
      </c>
      <c r="E140" t="s">
        <v>690</v>
      </c>
      <c r="F140" s="9">
        <v>116</v>
      </c>
      <c r="G140" s="9">
        <v>27.63</v>
      </c>
      <c r="H140" s="52">
        <v>562.5</v>
      </c>
      <c r="I140" t="s">
        <v>66</v>
      </c>
      <c r="J140" s="10">
        <v>41395</v>
      </c>
      <c r="K140" s="13">
        <v>1208</v>
      </c>
    </row>
    <row r="141" spans="1:11">
      <c r="A141" s="2" t="s">
        <v>691</v>
      </c>
      <c r="B141" t="s">
        <v>1247</v>
      </c>
      <c r="C141" s="3" t="s">
        <v>1075</v>
      </c>
      <c r="D141" t="s">
        <v>88</v>
      </c>
      <c r="E141" t="s">
        <v>693</v>
      </c>
      <c r="F141" s="9">
        <v>140.13</v>
      </c>
      <c r="G141" s="9">
        <v>0</v>
      </c>
      <c r="H141" s="52">
        <v>815</v>
      </c>
      <c r="I141" t="s">
        <v>157</v>
      </c>
      <c r="J141" s="10">
        <v>41334</v>
      </c>
      <c r="K141" s="13">
        <v>0</v>
      </c>
    </row>
    <row r="142" spans="1:11">
      <c r="A142" s="2" t="s">
        <v>694</v>
      </c>
      <c r="B142" t="s">
        <v>1248</v>
      </c>
      <c r="C142" s="3" t="s">
        <v>1249</v>
      </c>
      <c r="D142" t="s">
        <v>695</v>
      </c>
      <c r="E142" t="s">
        <v>697</v>
      </c>
      <c r="F142" s="9">
        <v>69.38</v>
      </c>
      <c r="G142" s="9">
        <v>0</v>
      </c>
      <c r="H142" s="52">
        <v>475</v>
      </c>
      <c r="I142" t="s">
        <v>698</v>
      </c>
      <c r="J142" s="10">
        <v>41334</v>
      </c>
      <c r="K142" s="13">
        <v>0</v>
      </c>
    </row>
    <row r="143" spans="1:11">
      <c r="A143" s="2" t="s">
        <v>699</v>
      </c>
      <c r="B143" t="s">
        <v>1250</v>
      </c>
      <c r="C143" s="3" t="s">
        <v>1251</v>
      </c>
      <c r="D143" t="s">
        <v>700</v>
      </c>
      <c r="E143" t="s">
        <v>702</v>
      </c>
      <c r="F143" s="9">
        <v>55.88</v>
      </c>
      <c r="G143" s="9">
        <v>0</v>
      </c>
      <c r="H143" s="52">
        <v>375</v>
      </c>
      <c r="I143" t="s">
        <v>178</v>
      </c>
      <c r="J143" s="10">
        <v>41365</v>
      </c>
      <c r="K143" s="13">
        <v>833</v>
      </c>
    </row>
    <row r="144" spans="1:11">
      <c r="A144" s="2" t="s">
        <v>703</v>
      </c>
      <c r="B144" t="s">
        <v>1252</v>
      </c>
      <c r="C144" s="3" t="s">
        <v>1253</v>
      </c>
      <c r="D144" t="s">
        <v>704</v>
      </c>
      <c r="E144" t="s">
        <v>706</v>
      </c>
      <c r="F144" s="9">
        <v>151.25</v>
      </c>
      <c r="G144" s="9">
        <v>0</v>
      </c>
      <c r="H144" s="52">
        <v>815</v>
      </c>
      <c r="I144" t="s">
        <v>384</v>
      </c>
      <c r="J144" s="10">
        <v>41365</v>
      </c>
      <c r="K144" s="13">
        <v>1208</v>
      </c>
    </row>
    <row r="145" spans="1:11">
      <c r="A145" s="2" t="s">
        <v>708</v>
      </c>
      <c r="B145" t="s">
        <v>1254</v>
      </c>
      <c r="C145" s="3" t="s">
        <v>1255</v>
      </c>
      <c r="D145" t="s">
        <v>709</v>
      </c>
      <c r="E145" t="s">
        <v>711</v>
      </c>
      <c r="F145" s="9">
        <v>76</v>
      </c>
      <c r="G145" s="9">
        <v>0</v>
      </c>
      <c r="H145" s="52">
        <v>375</v>
      </c>
      <c r="I145" t="s">
        <v>427</v>
      </c>
      <c r="J145" s="10">
        <v>41365</v>
      </c>
      <c r="K145" s="13">
        <v>833</v>
      </c>
    </row>
    <row r="146" spans="1:11">
      <c r="A146" s="2" t="s">
        <v>717</v>
      </c>
      <c r="B146" t="s">
        <v>1256</v>
      </c>
      <c r="C146" s="3" t="s">
        <v>1068</v>
      </c>
      <c r="D146" t="s">
        <v>61</v>
      </c>
      <c r="E146" t="s">
        <v>719</v>
      </c>
      <c r="F146" s="9">
        <v>95.5</v>
      </c>
      <c r="G146" s="9">
        <v>0</v>
      </c>
      <c r="H146" s="52">
        <v>562.5</v>
      </c>
      <c r="I146" t="s">
        <v>45</v>
      </c>
      <c r="J146" s="10">
        <v>41334</v>
      </c>
      <c r="K146" s="13">
        <v>0</v>
      </c>
    </row>
    <row r="147" spans="1:11">
      <c r="A147" s="2" t="s">
        <v>720</v>
      </c>
      <c r="B147" t="s">
        <v>1129</v>
      </c>
      <c r="C147" s="3" t="s">
        <v>1118</v>
      </c>
      <c r="D147" t="s">
        <v>250</v>
      </c>
      <c r="E147" t="s">
        <v>722</v>
      </c>
      <c r="F147" s="9">
        <v>51.13</v>
      </c>
      <c r="G147" s="9">
        <v>0</v>
      </c>
      <c r="H147" s="52">
        <v>375</v>
      </c>
      <c r="I147" t="s">
        <v>183</v>
      </c>
      <c r="J147" s="10">
        <v>41334</v>
      </c>
      <c r="K147" s="13">
        <v>0</v>
      </c>
    </row>
    <row r="148" spans="1:11">
      <c r="A148" s="2" t="s">
        <v>723</v>
      </c>
      <c r="B148" t="s">
        <v>1257</v>
      </c>
      <c r="C148" s="3" t="s">
        <v>1125</v>
      </c>
      <c r="D148" t="s">
        <v>724</v>
      </c>
      <c r="E148" t="s">
        <v>726</v>
      </c>
      <c r="F148" s="9">
        <v>196.75</v>
      </c>
      <c r="G148" s="9">
        <v>27.63</v>
      </c>
      <c r="H148" s="52">
        <v>814.6</v>
      </c>
      <c r="I148" t="s">
        <v>383</v>
      </c>
      <c r="J148" s="10">
        <v>41395</v>
      </c>
      <c r="K148" s="13">
        <v>1208</v>
      </c>
    </row>
    <row r="149" spans="1:11">
      <c r="A149" s="2" t="s">
        <v>727</v>
      </c>
      <c r="B149" t="s">
        <v>1258</v>
      </c>
      <c r="C149" s="3" t="s">
        <v>1077</v>
      </c>
      <c r="D149" t="s">
        <v>94</v>
      </c>
      <c r="E149" t="s">
        <v>729</v>
      </c>
      <c r="F149" s="9">
        <v>110.38</v>
      </c>
      <c r="G149" s="9">
        <v>31.25</v>
      </c>
      <c r="H149" s="52">
        <v>562.5</v>
      </c>
      <c r="I149" t="s">
        <v>197</v>
      </c>
      <c r="J149" s="10">
        <v>41334</v>
      </c>
      <c r="K149" s="13">
        <v>0</v>
      </c>
    </row>
    <row r="150" spans="1:11">
      <c r="A150" s="2" t="s">
        <v>730</v>
      </c>
      <c r="B150" t="s">
        <v>1259</v>
      </c>
      <c r="C150" s="3" t="s">
        <v>1253</v>
      </c>
      <c r="D150" t="s">
        <v>731</v>
      </c>
      <c r="E150" t="s">
        <v>733</v>
      </c>
      <c r="F150" s="9">
        <v>196.75</v>
      </c>
      <c r="G150" s="9">
        <v>27.63</v>
      </c>
      <c r="H150" s="52">
        <v>815</v>
      </c>
      <c r="I150" t="s">
        <v>383</v>
      </c>
      <c r="J150" s="10">
        <v>41395</v>
      </c>
      <c r="K150" s="13">
        <v>1208</v>
      </c>
    </row>
    <row r="151" spans="1:11">
      <c r="A151" s="2" t="s">
        <v>735</v>
      </c>
      <c r="B151" t="s">
        <v>1260</v>
      </c>
      <c r="C151" s="3" t="s">
        <v>1237</v>
      </c>
      <c r="D151" t="s">
        <v>319</v>
      </c>
      <c r="E151" t="s">
        <v>737</v>
      </c>
      <c r="F151" s="9">
        <v>110.38</v>
      </c>
      <c r="G151" s="9">
        <v>31.25</v>
      </c>
      <c r="H151" s="52">
        <v>562.5</v>
      </c>
      <c r="I151" t="s">
        <v>197</v>
      </c>
      <c r="J151" s="10">
        <v>41365</v>
      </c>
      <c r="K151" s="13">
        <v>1043</v>
      </c>
    </row>
    <row r="152" spans="1:11">
      <c r="A152" s="2" t="s">
        <v>741</v>
      </c>
      <c r="B152" t="s">
        <v>1261</v>
      </c>
      <c r="C152" s="3" t="s">
        <v>1070</v>
      </c>
      <c r="D152" t="s">
        <v>503</v>
      </c>
      <c r="E152" t="s">
        <v>743</v>
      </c>
      <c r="F152" s="9">
        <v>64.63</v>
      </c>
      <c r="G152" s="9">
        <v>0</v>
      </c>
      <c r="H152" s="52">
        <v>475</v>
      </c>
      <c r="I152" t="s">
        <v>172</v>
      </c>
      <c r="J152" s="10">
        <v>41365</v>
      </c>
      <c r="K152" s="13">
        <v>1043</v>
      </c>
    </row>
    <row r="153" spans="1:11">
      <c r="A153" s="2" t="s">
        <v>747</v>
      </c>
      <c r="B153" t="s">
        <v>1262</v>
      </c>
      <c r="C153" s="3" t="s">
        <v>1143</v>
      </c>
      <c r="D153" t="s">
        <v>376</v>
      </c>
      <c r="E153" t="s">
        <v>749</v>
      </c>
      <c r="F153" s="9">
        <v>64.63</v>
      </c>
      <c r="G153" s="9">
        <v>31.25</v>
      </c>
      <c r="H153" s="52">
        <v>475</v>
      </c>
      <c r="I153" t="s">
        <v>172</v>
      </c>
      <c r="J153" s="10">
        <v>41334</v>
      </c>
      <c r="K153" s="13">
        <v>0</v>
      </c>
    </row>
    <row r="154" spans="1:11">
      <c r="A154" s="2" t="s">
        <v>750</v>
      </c>
      <c r="B154" t="s">
        <v>1263</v>
      </c>
      <c r="C154" s="3" t="s">
        <v>1077</v>
      </c>
      <c r="D154" t="s">
        <v>94</v>
      </c>
      <c r="E154" t="s">
        <v>752</v>
      </c>
      <c r="F154" s="9">
        <v>64.63</v>
      </c>
      <c r="G154" s="9">
        <v>0</v>
      </c>
      <c r="H154" s="52">
        <v>475</v>
      </c>
      <c r="I154" t="s">
        <v>172</v>
      </c>
      <c r="J154" s="10">
        <v>41334</v>
      </c>
      <c r="K154" s="13">
        <v>0</v>
      </c>
    </row>
    <row r="155" spans="1:11">
      <c r="A155" s="2" t="s">
        <v>756</v>
      </c>
      <c r="B155" t="s">
        <v>1264</v>
      </c>
      <c r="C155" s="3" t="s">
        <v>1157</v>
      </c>
      <c r="D155" t="s">
        <v>416</v>
      </c>
      <c r="E155" t="s">
        <v>758</v>
      </c>
      <c r="F155" s="9">
        <v>85.13</v>
      </c>
      <c r="G155" s="9">
        <v>27.63</v>
      </c>
      <c r="H155" s="52">
        <v>475</v>
      </c>
      <c r="I155" t="s">
        <v>56</v>
      </c>
      <c r="J155" s="10">
        <v>41334</v>
      </c>
      <c r="K155" s="13">
        <v>0</v>
      </c>
    </row>
    <row r="156" spans="1:11">
      <c r="A156" s="2" t="s">
        <v>759</v>
      </c>
      <c r="B156" t="s">
        <v>1265</v>
      </c>
      <c r="C156" s="3" t="s">
        <v>1077</v>
      </c>
      <c r="D156" t="s">
        <v>94</v>
      </c>
      <c r="E156" t="s">
        <v>761</v>
      </c>
      <c r="F156" s="9">
        <v>64.63</v>
      </c>
      <c r="G156" s="9">
        <v>31.25</v>
      </c>
      <c r="H156" s="52">
        <v>475</v>
      </c>
      <c r="I156" t="s">
        <v>172</v>
      </c>
      <c r="J156" s="10">
        <v>41365</v>
      </c>
      <c r="K156" s="13">
        <v>1043</v>
      </c>
    </row>
    <row r="157" spans="1:11">
      <c r="A157" s="2" t="s">
        <v>762</v>
      </c>
      <c r="B157" t="s">
        <v>1266</v>
      </c>
      <c r="C157" s="3" t="s">
        <v>1068</v>
      </c>
      <c r="D157" t="s">
        <v>61</v>
      </c>
      <c r="E157" t="s">
        <v>764</v>
      </c>
      <c r="F157" s="9">
        <v>64.63</v>
      </c>
      <c r="G157" s="9">
        <v>31.25</v>
      </c>
      <c r="H157" s="52">
        <v>475</v>
      </c>
      <c r="I157" t="s">
        <v>172</v>
      </c>
      <c r="J157" s="10">
        <v>41334</v>
      </c>
      <c r="K157" s="13">
        <v>0</v>
      </c>
    </row>
    <row r="158" spans="1:11">
      <c r="A158" s="2" t="s">
        <v>765</v>
      </c>
      <c r="B158" t="s">
        <v>1267</v>
      </c>
      <c r="C158" s="3" t="s">
        <v>1062</v>
      </c>
      <c r="D158" t="s">
        <v>36</v>
      </c>
      <c r="F158" s="9">
        <v>110.38</v>
      </c>
      <c r="G158" s="9">
        <v>31.25</v>
      </c>
      <c r="H158" s="52">
        <v>562.5</v>
      </c>
      <c r="I158" t="s">
        <v>197</v>
      </c>
      <c r="J158" s="10">
        <v>41334</v>
      </c>
      <c r="K158" s="13">
        <v>0</v>
      </c>
    </row>
    <row r="159" spans="1:11">
      <c r="A159" s="2" t="s">
        <v>766</v>
      </c>
      <c r="B159" t="s">
        <v>1268</v>
      </c>
      <c r="C159" s="3" t="s">
        <v>1084</v>
      </c>
      <c r="D159" t="s">
        <v>115</v>
      </c>
      <c r="E159" t="s">
        <v>768</v>
      </c>
      <c r="F159" s="9">
        <v>85.13</v>
      </c>
      <c r="G159" s="9">
        <v>27.63</v>
      </c>
      <c r="H159" s="52">
        <v>475</v>
      </c>
      <c r="I159" t="s">
        <v>56</v>
      </c>
      <c r="J159" s="10">
        <v>41365</v>
      </c>
      <c r="K159" s="13">
        <v>1043</v>
      </c>
    </row>
    <row r="160" spans="1:11">
      <c r="A160" s="2" t="s">
        <v>769</v>
      </c>
      <c r="B160" t="s">
        <v>1269</v>
      </c>
      <c r="C160" s="3" t="s">
        <v>1270</v>
      </c>
      <c r="D160" t="s">
        <v>770</v>
      </c>
      <c r="E160" t="s">
        <v>772</v>
      </c>
      <c r="F160" s="9">
        <v>110.38</v>
      </c>
      <c r="G160" s="9">
        <v>31.25</v>
      </c>
      <c r="H160" s="52">
        <v>562.5</v>
      </c>
      <c r="I160" t="s">
        <v>197</v>
      </c>
      <c r="J160" s="10">
        <v>41334</v>
      </c>
      <c r="K160" s="13">
        <v>0</v>
      </c>
    </row>
    <row r="161" spans="1:11">
      <c r="A161" s="2" t="s">
        <v>773</v>
      </c>
      <c r="B161" t="s">
        <v>1271</v>
      </c>
      <c r="C161" s="3" t="s">
        <v>1112</v>
      </c>
      <c r="D161" t="s">
        <v>230</v>
      </c>
      <c r="E161" t="s">
        <v>775</v>
      </c>
      <c r="F161" s="9">
        <v>110.38</v>
      </c>
      <c r="G161" s="9">
        <v>31.25</v>
      </c>
      <c r="H161" s="52">
        <v>562.5</v>
      </c>
      <c r="I161" t="s">
        <v>197</v>
      </c>
      <c r="J161" s="10">
        <v>41395</v>
      </c>
      <c r="K161" s="13">
        <v>1208</v>
      </c>
    </row>
    <row r="162" spans="1:11">
      <c r="A162" s="2" t="s">
        <v>769</v>
      </c>
      <c r="B162" t="s">
        <v>1269</v>
      </c>
      <c r="C162" s="3" t="s">
        <v>1270</v>
      </c>
      <c r="D162" t="s">
        <v>770</v>
      </c>
      <c r="E162" t="s">
        <v>777</v>
      </c>
      <c r="F162" s="9">
        <v>110.38</v>
      </c>
      <c r="G162" s="9">
        <v>31.25</v>
      </c>
      <c r="H162" s="52">
        <v>562.5</v>
      </c>
      <c r="I162" t="s">
        <v>197</v>
      </c>
      <c r="J162" s="10">
        <v>41334</v>
      </c>
      <c r="K162" s="13">
        <v>0</v>
      </c>
    </row>
    <row r="163" spans="1:11">
      <c r="A163" s="2" t="s">
        <v>778</v>
      </c>
      <c r="B163" t="s">
        <v>1272</v>
      </c>
      <c r="C163" s="3" t="s">
        <v>1077</v>
      </c>
      <c r="D163" t="s">
        <v>94</v>
      </c>
      <c r="E163" t="s">
        <v>780</v>
      </c>
      <c r="F163" s="9">
        <v>116</v>
      </c>
      <c r="G163" s="9">
        <v>27.63</v>
      </c>
      <c r="H163" s="52">
        <v>562.5</v>
      </c>
      <c r="I163" t="s">
        <v>66</v>
      </c>
      <c r="J163" s="10">
        <v>41334</v>
      </c>
      <c r="K163" s="13">
        <v>0</v>
      </c>
    </row>
    <row r="164" spans="1:11">
      <c r="A164" s="2" t="s">
        <v>782</v>
      </c>
      <c r="B164" t="s">
        <v>1067</v>
      </c>
      <c r="C164" s="3" t="s">
        <v>1068</v>
      </c>
      <c r="D164" t="s">
        <v>61</v>
      </c>
      <c r="E164" t="s">
        <v>784</v>
      </c>
      <c r="F164" s="9">
        <v>110.38</v>
      </c>
      <c r="G164" s="9">
        <v>31.25</v>
      </c>
      <c r="H164" s="52">
        <v>562.5</v>
      </c>
      <c r="I164" t="s">
        <v>197</v>
      </c>
      <c r="J164" s="10">
        <v>41395</v>
      </c>
      <c r="K164" s="13">
        <v>1208</v>
      </c>
    </row>
    <row r="165" spans="1:11">
      <c r="A165" s="2" t="s">
        <v>782</v>
      </c>
      <c r="B165" t="s">
        <v>1067</v>
      </c>
      <c r="C165" s="3" t="s">
        <v>1068</v>
      </c>
      <c r="D165" t="s">
        <v>61</v>
      </c>
      <c r="E165" t="s">
        <v>787</v>
      </c>
      <c r="F165" s="9">
        <v>110.38</v>
      </c>
      <c r="G165" s="9">
        <v>31.25</v>
      </c>
      <c r="H165" s="52">
        <v>562.5</v>
      </c>
      <c r="I165" t="s">
        <v>197</v>
      </c>
      <c r="J165" s="10">
        <v>41395</v>
      </c>
      <c r="K165" s="13">
        <v>1208</v>
      </c>
    </row>
    <row r="166" spans="1:11">
      <c r="A166" s="2" t="s">
        <v>788</v>
      </c>
      <c r="B166" t="s">
        <v>1273</v>
      </c>
      <c r="C166" s="3" t="s">
        <v>1096</v>
      </c>
      <c r="D166" t="s">
        <v>147</v>
      </c>
      <c r="E166" t="s">
        <v>790</v>
      </c>
      <c r="F166" s="9">
        <v>116</v>
      </c>
      <c r="G166" s="9">
        <v>27.63</v>
      </c>
      <c r="H166" s="52">
        <v>562.5</v>
      </c>
      <c r="I166" t="s">
        <v>66</v>
      </c>
      <c r="J166" s="10">
        <v>41365</v>
      </c>
      <c r="K166" s="13">
        <v>1043</v>
      </c>
    </row>
    <row r="167" spans="1:11">
      <c r="A167" s="2" t="s">
        <v>793</v>
      </c>
      <c r="B167" t="s">
        <v>1274</v>
      </c>
      <c r="C167" s="3" t="s">
        <v>1062</v>
      </c>
      <c r="D167" t="s">
        <v>36</v>
      </c>
      <c r="E167" t="s">
        <v>795</v>
      </c>
      <c r="F167" s="9">
        <v>110.38</v>
      </c>
      <c r="G167" s="9">
        <v>31.25</v>
      </c>
      <c r="H167" s="52">
        <v>562.5</v>
      </c>
      <c r="I167" t="s">
        <v>197</v>
      </c>
      <c r="J167" s="10">
        <v>41395</v>
      </c>
      <c r="K167" s="13">
        <v>1208</v>
      </c>
    </row>
    <row r="168" spans="1:11">
      <c r="A168" s="2" t="s">
        <v>765</v>
      </c>
      <c r="B168" t="s">
        <v>1267</v>
      </c>
      <c r="C168" s="3" t="s">
        <v>1062</v>
      </c>
      <c r="D168" t="s">
        <v>36</v>
      </c>
      <c r="E168" t="s">
        <v>797</v>
      </c>
      <c r="F168" s="9">
        <v>110.38</v>
      </c>
      <c r="G168" s="9">
        <v>31.25</v>
      </c>
      <c r="H168" s="52">
        <v>562.5</v>
      </c>
      <c r="I168" t="s">
        <v>197</v>
      </c>
      <c r="J168" s="10">
        <v>41334</v>
      </c>
      <c r="K168" s="13">
        <v>0</v>
      </c>
    </row>
    <row r="169" spans="1:11">
      <c r="A169" s="2" t="s">
        <v>798</v>
      </c>
      <c r="B169" t="s">
        <v>1275</v>
      </c>
      <c r="C169" s="3" t="s">
        <v>1062</v>
      </c>
      <c r="D169" t="s">
        <v>36</v>
      </c>
      <c r="E169" t="s">
        <v>800</v>
      </c>
      <c r="F169" s="9">
        <v>140.13</v>
      </c>
      <c r="G169" s="9">
        <v>31.25</v>
      </c>
      <c r="H169" s="52">
        <v>815</v>
      </c>
      <c r="I169" t="s">
        <v>157</v>
      </c>
      <c r="J169" s="10">
        <v>41395</v>
      </c>
      <c r="K169" s="13">
        <v>1208</v>
      </c>
    </row>
    <row r="170" spans="1:11">
      <c r="A170" s="2" t="s">
        <v>793</v>
      </c>
      <c r="B170" t="s">
        <v>1274</v>
      </c>
      <c r="C170" s="3" t="s">
        <v>1062</v>
      </c>
      <c r="D170" t="s">
        <v>36</v>
      </c>
      <c r="E170" t="s">
        <v>802</v>
      </c>
      <c r="F170" s="9">
        <v>110.38</v>
      </c>
      <c r="G170" s="9">
        <v>31.25</v>
      </c>
      <c r="H170" s="52">
        <v>562.5</v>
      </c>
      <c r="I170" t="s">
        <v>197</v>
      </c>
      <c r="J170" s="10">
        <v>41395</v>
      </c>
      <c r="K170" s="13">
        <v>1208</v>
      </c>
    </row>
    <row r="171" spans="1:11">
      <c r="A171" s="2" t="s">
        <v>803</v>
      </c>
      <c r="B171" t="s">
        <v>1276</v>
      </c>
      <c r="C171" s="3" t="s">
        <v>1277</v>
      </c>
      <c r="D171" t="s">
        <v>804</v>
      </c>
      <c r="E171" t="s">
        <v>806</v>
      </c>
      <c r="F171" s="9">
        <v>151.25</v>
      </c>
      <c r="G171" s="9">
        <v>31.25</v>
      </c>
      <c r="H171" s="52">
        <v>815</v>
      </c>
      <c r="I171" t="s">
        <v>384</v>
      </c>
      <c r="J171" s="10">
        <v>41395</v>
      </c>
      <c r="K171" s="13">
        <v>1208</v>
      </c>
    </row>
    <row r="172" spans="1:11">
      <c r="A172" s="2" t="s">
        <v>807</v>
      </c>
      <c r="B172" t="s">
        <v>1278</v>
      </c>
      <c r="C172" s="3" t="s">
        <v>1279</v>
      </c>
      <c r="D172" t="s">
        <v>808</v>
      </c>
      <c r="E172" t="s">
        <v>810</v>
      </c>
      <c r="F172" s="9">
        <v>187.75</v>
      </c>
      <c r="G172" s="9">
        <v>31.25</v>
      </c>
      <c r="H172" s="52">
        <v>815</v>
      </c>
      <c r="I172" t="s">
        <v>162</v>
      </c>
      <c r="J172" s="10">
        <v>41395</v>
      </c>
      <c r="K172" s="13">
        <v>1208</v>
      </c>
    </row>
    <row r="173" spans="1:11">
      <c r="A173" s="2" t="s">
        <v>811</v>
      </c>
      <c r="B173" t="s">
        <v>1280</v>
      </c>
      <c r="C173" s="3" t="s">
        <v>1070</v>
      </c>
      <c r="D173" t="s">
        <v>812</v>
      </c>
      <c r="E173" t="s">
        <v>814</v>
      </c>
      <c r="F173" s="9">
        <v>110.38</v>
      </c>
      <c r="G173" s="9">
        <v>31.25</v>
      </c>
      <c r="H173" s="52">
        <v>562.5</v>
      </c>
      <c r="I173" t="s">
        <v>197</v>
      </c>
      <c r="J173" s="10">
        <v>41334</v>
      </c>
      <c r="K173" s="13">
        <v>0</v>
      </c>
    </row>
    <row r="174" spans="1:11">
      <c r="A174" s="2" t="s">
        <v>811</v>
      </c>
      <c r="B174" t="s">
        <v>1280</v>
      </c>
      <c r="C174" s="3" t="s">
        <v>1070</v>
      </c>
      <c r="D174" t="s">
        <v>812</v>
      </c>
      <c r="E174" t="s">
        <v>816</v>
      </c>
      <c r="F174" s="9">
        <v>110.38</v>
      </c>
      <c r="G174" s="9">
        <v>31.25</v>
      </c>
      <c r="H174" s="52">
        <v>562.5</v>
      </c>
      <c r="I174" t="s">
        <v>197</v>
      </c>
      <c r="J174" s="10">
        <v>41334</v>
      </c>
      <c r="K174" s="13">
        <v>0</v>
      </c>
    </row>
    <row r="175" spans="1:11">
      <c r="A175" s="2" t="s">
        <v>817</v>
      </c>
      <c r="B175" t="s">
        <v>1281</v>
      </c>
      <c r="C175" s="3" t="s">
        <v>1064</v>
      </c>
      <c r="D175" t="s">
        <v>133</v>
      </c>
      <c r="E175" t="s">
        <v>819</v>
      </c>
      <c r="F175" s="9">
        <v>77.5</v>
      </c>
      <c r="G175" s="9">
        <v>31.25</v>
      </c>
      <c r="H175" s="52">
        <v>475</v>
      </c>
      <c r="I175" t="s">
        <v>68</v>
      </c>
      <c r="J175" s="10">
        <v>41365</v>
      </c>
      <c r="K175" s="13">
        <v>0</v>
      </c>
    </row>
    <row r="176" spans="1:11">
      <c r="A176" s="2" t="s">
        <v>820</v>
      </c>
      <c r="B176" t="s">
        <v>1282</v>
      </c>
      <c r="C176" s="3" t="s">
        <v>1283</v>
      </c>
      <c r="D176" t="s">
        <v>821</v>
      </c>
      <c r="E176" t="s">
        <v>823</v>
      </c>
      <c r="F176" s="9">
        <v>196.75</v>
      </c>
      <c r="G176" s="9">
        <v>27.63</v>
      </c>
      <c r="H176" s="52">
        <v>814.6</v>
      </c>
      <c r="I176" t="s">
        <v>383</v>
      </c>
      <c r="J176" s="10">
        <v>41365</v>
      </c>
      <c r="K176" s="13">
        <v>1208</v>
      </c>
    </row>
    <row r="177" spans="1:11">
      <c r="A177" s="2" t="s">
        <v>824</v>
      </c>
      <c r="B177" t="s">
        <v>1284</v>
      </c>
      <c r="C177" s="3" t="s">
        <v>1062</v>
      </c>
      <c r="D177" t="s">
        <v>36</v>
      </c>
      <c r="E177" t="s">
        <v>826</v>
      </c>
      <c r="F177" s="9">
        <v>77.5</v>
      </c>
      <c r="G177" s="9">
        <v>31.25</v>
      </c>
      <c r="H177" s="52">
        <v>475</v>
      </c>
      <c r="I177" t="s">
        <v>68</v>
      </c>
      <c r="J177" s="10">
        <v>41365</v>
      </c>
      <c r="K177" s="13">
        <v>0</v>
      </c>
    </row>
    <row r="178" spans="1:11">
      <c r="A178" s="2" t="s">
        <v>827</v>
      </c>
      <c r="B178" t="s">
        <v>1285</v>
      </c>
      <c r="C178" s="3" t="s">
        <v>1093</v>
      </c>
      <c r="D178" t="s">
        <v>137</v>
      </c>
      <c r="E178" t="s">
        <v>829</v>
      </c>
      <c r="F178" s="9">
        <v>77.5</v>
      </c>
      <c r="G178" s="9">
        <v>31.25</v>
      </c>
      <c r="H178" s="52">
        <v>475</v>
      </c>
      <c r="I178" t="s">
        <v>68</v>
      </c>
      <c r="J178" s="10">
        <v>41365</v>
      </c>
      <c r="K178" s="13">
        <v>0</v>
      </c>
    </row>
    <row r="179" spans="1:11">
      <c r="A179" s="2" t="s">
        <v>830</v>
      </c>
      <c r="B179" t="s">
        <v>1286</v>
      </c>
      <c r="C179" s="3" t="s">
        <v>1287</v>
      </c>
      <c r="D179" t="s">
        <v>88</v>
      </c>
      <c r="F179" s="9">
        <v>110.38</v>
      </c>
      <c r="G179" s="9">
        <v>31.25</v>
      </c>
      <c r="H179" s="52">
        <v>562.5</v>
      </c>
      <c r="I179" t="s">
        <v>197</v>
      </c>
      <c r="J179" s="10">
        <v>41365</v>
      </c>
      <c r="K179" s="13">
        <v>0</v>
      </c>
    </row>
    <row r="180" spans="1:11">
      <c r="A180" s="2" t="s">
        <v>830</v>
      </c>
      <c r="B180" t="s">
        <v>1286</v>
      </c>
      <c r="C180" s="3" t="s">
        <v>1287</v>
      </c>
      <c r="D180" t="s">
        <v>88</v>
      </c>
      <c r="E180" t="s">
        <v>832</v>
      </c>
      <c r="F180" s="9">
        <v>110.38</v>
      </c>
      <c r="G180" s="9">
        <v>31.25</v>
      </c>
      <c r="H180" s="52">
        <v>562.5</v>
      </c>
      <c r="I180" t="s">
        <v>197</v>
      </c>
      <c r="J180" s="10">
        <v>41365</v>
      </c>
      <c r="K180" s="13">
        <v>0</v>
      </c>
    </row>
    <row r="181" spans="1:11">
      <c r="A181" s="2" t="s">
        <v>833</v>
      </c>
      <c r="B181" t="s">
        <v>1288</v>
      </c>
      <c r="C181" s="3" t="s">
        <v>1289</v>
      </c>
      <c r="D181" t="s">
        <v>834</v>
      </c>
      <c r="E181" t="s">
        <v>836</v>
      </c>
      <c r="F181" s="9">
        <v>151.25</v>
      </c>
      <c r="G181" s="9">
        <v>31.25</v>
      </c>
      <c r="H181" s="52">
        <v>815</v>
      </c>
      <c r="I181" t="s">
        <v>384</v>
      </c>
      <c r="J181" s="10">
        <v>41395</v>
      </c>
      <c r="K181" s="13">
        <v>1208</v>
      </c>
    </row>
    <row r="182" spans="1:11">
      <c r="A182" s="2" t="s">
        <v>837</v>
      </c>
      <c r="B182" t="s">
        <v>1290</v>
      </c>
      <c r="C182" s="3" t="s">
        <v>1291</v>
      </c>
      <c r="D182" t="s">
        <v>838</v>
      </c>
      <c r="E182" t="s">
        <v>840</v>
      </c>
      <c r="F182" s="9">
        <v>77.5</v>
      </c>
      <c r="G182" s="9">
        <v>31.25</v>
      </c>
      <c r="H182" s="52">
        <v>475</v>
      </c>
      <c r="I182" t="s">
        <v>68</v>
      </c>
      <c r="J182" s="10">
        <v>41365</v>
      </c>
      <c r="K182" s="13">
        <v>0</v>
      </c>
    </row>
    <row r="183" spans="1:11">
      <c r="A183" s="2" t="s">
        <v>841</v>
      </c>
      <c r="B183" t="s">
        <v>1292</v>
      </c>
      <c r="C183" s="3" t="s">
        <v>1143</v>
      </c>
      <c r="D183" t="s">
        <v>376</v>
      </c>
      <c r="E183" t="s">
        <v>843</v>
      </c>
      <c r="F183" s="9">
        <v>157.38</v>
      </c>
      <c r="G183" s="9">
        <v>27.63</v>
      </c>
      <c r="H183" s="52">
        <v>814.6</v>
      </c>
      <c r="I183" t="s">
        <v>158</v>
      </c>
      <c r="J183" s="10">
        <v>41395</v>
      </c>
      <c r="K183" s="13">
        <v>1208</v>
      </c>
    </row>
    <row r="184" spans="1:11">
      <c r="A184" s="2" t="s">
        <v>844</v>
      </c>
      <c r="B184" t="s">
        <v>1293</v>
      </c>
      <c r="C184" s="3" t="s">
        <v>1112</v>
      </c>
      <c r="D184" t="s">
        <v>230</v>
      </c>
      <c r="E184" t="s">
        <v>846</v>
      </c>
      <c r="F184" s="9">
        <v>77.5</v>
      </c>
      <c r="G184" s="9">
        <v>31.25</v>
      </c>
      <c r="H184" s="52">
        <v>475</v>
      </c>
      <c r="I184" t="s">
        <v>68</v>
      </c>
      <c r="J184" s="10">
        <v>41365</v>
      </c>
      <c r="K184" s="13">
        <v>0</v>
      </c>
    </row>
    <row r="185" spans="1:11">
      <c r="A185" s="2" t="s">
        <v>847</v>
      </c>
      <c r="B185" t="s">
        <v>1097</v>
      </c>
      <c r="C185" s="3" t="s">
        <v>1075</v>
      </c>
      <c r="D185" t="s">
        <v>88</v>
      </c>
      <c r="E185" t="s">
        <v>849</v>
      </c>
      <c r="F185" s="9">
        <v>77.5</v>
      </c>
      <c r="G185" s="9">
        <v>31.25</v>
      </c>
      <c r="H185" s="52">
        <v>475</v>
      </c>
      <c r="I185" t="s">
        <v>68</v>
      </c>
      <c r="J185" s="10">
        <v>41365</v>
      </c>
      <c r="K185" s="13">
        <v>0</v>
      </c>
    </row>
    <row r="186" spans="1:11">
      <c r="A186" s="2" t="s">
        <v>850</v>
      </c>
      <c r="B186" t="s">
        <v>1294</v>
      </c>
      <c r="C186" s="3" t="s">
        <v>1295</v>
      </c>
      <c r="D186" t="s">
        <v>851</v>
      </c>
      <c r="E186" t="s">
        <v>853</v>
      </c>
      <c r="F186" s="9">
        <v>196.75</v>
      </c>
      <c r="G186" s="9">
        <v>27.63</v>
      </c>
      <c r="H186" s="52">
        <v>814.6</v>
      </c>
      <c r="I186" t="s">
        <v>383</v>
      </c>
      <c r="J186" s="10">
        <v>41395</v>
      </c>
      <c r="K186" s="13">
        <v>1208</v>
      </c>
    </row>
    <row r="187" spans="1:11">
      <c r="A187" s="2" t="s">
        <v>854</v>
      </c>
      <c r="B187" t="s">
        <v>1296</v>
      </c>
      <c r="C187" s="3" t="s">
        <v>1068</v>
      </c>
      <c r="D187" t="s">
        <v>61</v>
      </c>
      <c r="E187" t="s">
        <v>856</v>
      </c>
      <c r="F187" s="9">
        <v>110.38</v>
      </c>
      <c r="G187" s="9">
        <v>31.25</v>
      </c>
      <c r="H187" s="52">
        <v>562.5</v>
      </c>
      <c r="I187" t="s">
        <v>197</v>
      </c>
      <c r="J187" s="10">
        <v>41395</v>
      </c>
      <c r="K187" s="13">
        <v>1208</v>
      </c>
    </row>
    <row r="188" spans="1:11">
      <c r="A188" s="2" t="s">
        <v>858</v>
      </c>
      <c r="B188" t="s">
        <v>1297</v>
      </c>
      <c r="C188" s="3" t="s">
        <v>1298</v>
      </c>
      <c r="D188" t="s">
        <v>859</v>
      </c>
      <c r="E188" t="s">
        <v>861</v>
      </c>
      <c r="F188" s="9">
        <v>196.75</v>
      </c>
      <c r="G188" s="9">
        <v>27.63</v>
      </c>
      <c r="H188" s="52">
        <v>814.6</v>
      </c>
      <c r="I188" t="s">
        <v>383</v>
      </c>
      <c r="J188" s="10">
        <v>41395</v>
      </c>
      <c r="K188" s="13">
        <v>1208</v>
      </c>
    </row>
    <row r="189" spans="1:11">
      <c r="A189" s="2" t="s">
        <v>862</v>
      </c>
      <c r="B189" t="s">
        <v>1299</v>
      </c>
      <c r="C189" s="3" t="s">
        <v>1068</v>
      </c>
      <c r="D189" t="s">
        <v>61</v>
      </c>
      <c r="E189" t="s">
        <v>864</v>
      </c>
      <c r="F189" s="9">
        <v>110.38</v>
      </c>
      <c r="G189" s="9">
        <v>31.25</v>
      </c>
      <c r="H189" s="52">
        <v>562.5</v>
      </c>
      <c r="I189" t="s">
        <v>197</v>
      </c>
      <c r="J189" s="10">
        <v>41365</v>
      </c>
      <c r="K189" s="13">
        <v>0</v>
      </c>
    </row>
    <row r="190" spans="1:11">
      <c r="A190" s="2" t="s">
        <v>865</v>
      </c>
      <c r="B190" t="s">
        <v>1300</v>
      </c>
      <c r="C190" s="3" t="s">
        <v>1077</v>
      </c>
      <c r="D190" t="s">
        <v>94</v>
      </c>
      <c r="E190" t="s">
        <v>867</v>
      </c>
      <c r="F190" s="9">
        <v>110.38</v>
      </c>
      <c r="G190" s="9">
        <v>31.25</v>
      </c>
      <c r="H190" s="52">
        <v>562.5</v>
      </c>
      <c r="I190" t="s">
        <v>197</v>
      </c>
      <c r="J190" s="10">
        <v>41395</v>
      </c>
      <c r="K190" s="13">
        <v>1208</v>
      </c>
    </row>
    <row r="191" spans="1:11">
      <c r="A191" s="2" t="s">
        <v>870</v>
      </c>
      <c r="B191" t="s">
        <v>1301</v>
      </c>
      <c r="C191" s="3" t="s">
        <v>1249</v>
      </c>
      <c r="D191" t="s">
        <v>871</v>
      </c>
      <c r="E191" t="s">
        <v>873</v>
      </c>
      <c r="F191" s="9">
        <v>105.38</v>
      </c>
      <c r="G191" s="9">
        <v>27.63</v>
      </c>
      <c r="H191" s="52">
        <v>475</v>
      </c>
      <c r="I191" t="s">
        <v>402</v>
      </c>
      <c r="J191" s="10">
        <v>41395</v>
      </c>
      <c r="K191" s="13">
        <v>1208</v>
      </c>
    </row>
    <row r="192" spans="1:11">
      <c r="A192" s="2" t="s">
        <v>883</v>
      </c>
      <c r="B192" t="s">
        <v>1302</v>
      </c>
      <c r="C192" s="3" t="s">
        <v>1064</v>
      </c>
      <c r="D192" t="s">
        <v>133</v>
      </c>
      <c r="E192" t="s">
        <v>885</v>
      </c>
      <c r="F192" s="9">
        <v>140.13</v>
      </c>
      <c r="G192" s="9">
        <v>31.25</v>
      </c>
      <c r="H192" s="52">
        <v>815</v>
      </c>
      <c r="I192" t="s">
        <v>157</v>
      </c>
      <c r="J192" s="10">
        <v>41395</v>
      </c>
      <c r="K192" s="13">
        <v>1208</v>
      </c>
    </row>
    <row r="193" spans="1:228">
      <c r="A193" s="2" t="s">
        <v>886</v>
      </c>
      <c r="B193" t="s">
        <v>1303</v>
      </c>
      <c r="C193" s="3" t="s">
        <v>1304</v>
      </c>
      <c r="D193" t="s">
        <v>887</v>
      </c>
      <c r="E193" t="s">
        <v>889</v>
      </c>
      <c r="F193" s="9">
        <v>196.75</v>
      </c>
      <c r="G193" s="9">
        <v>27.63</v>
      </c>
      <c r="H193" s="52">
        <v>814.6</v>
      </c>
      <c r="I193" t="s">
        <v>383</v>
      </c>
      <c r="J193" s="10">
        <v>41395</v>
      </c>
      <c r="K193" s="13">
        <v>1208</v>
      </c>
    </row>
    <row r="194" spans="1:228">
      <c r="A194" s="2" t="s">
        <v>890</v>
      </c>
      <c r="B194" t="s">
        <v>1305</v>
      </c>
      <c r="C194" s="3" t="s">
        <v>1070</v>
      </c>
      <c r="D194" t="s">
        <v>503</v>
      </c>
      <c r="E194" t="s">
        <v>892</v>
      </c>
      <c r="F194" s="9">
        <v>140.13</v>
      </c>
      <c r="G194" s="9">
        <v>31.25</v>
      </c>
      <c r="H194" s="52">
        <v>815</v>
      </c>
      <c r="I194" t="s">
        <v>157</v>
      </c>
      <c r="J194" s="10">
        <v>41395</v>
      </c>
      <c r="K194" s="13">
        <v>1208</v>
      </c>
    </row>
    <row r="195" spans="1:228">
      <c r="A195" s="28" t="s">
        <v>240</v>
      </c>
      <c r="B195" s="29" t="s">
        <v>1115</v>
      </c>
      <c r="C195" s="30" t="s">
        <v>1068</v>
      </c>
      <c r="D195" s="29" t="s">
        <v>893</v>
      </c>
      <c r="E195" s="29" t="s">
        <v>895</v>
      </c>
      <c r="F195" s="33">
        <v>196.75</v>
      </c>
      <c r="G195" s="33">
        <v>27.63</v>
      </c>
      <c r="H195" s="52">
        <v>814.6</v>
      </c>
      <c r="I195" s="29" t="s">
        <v>383</v>
      </c>
      <c r="J195" s="34">
        <v>41365</v>
      </c>
      <c r="K195" s="38">
        <v>0</v>
      </c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  <c r="DM195" s="29"/>
      <c r="DN195" s="29"/>
      <c r="DO195" s="29"/>
      <c r="DP195" s="29"/>
      <c r="DQ195" s="29"/>
      <c r="DR195" s="29"/>
      <c r="DS195" s="29"/>
      <c r="DT195" s="29"/>
      <c r="DU195" s="29"/>
      <c r="DV195" s="29"/>
      <c r="DW195" s="29"/>
      <c r="DX195" s="29"/>
      <c r="DY195" s="29"/>
      <c r="DZ195" s="29"/>
      <c r="EA195" s="29"/>
      <c r="EB195" s="29"/>
      <c r="EC195" s="29"/>
      <c r="ED195" s="29"/>
      <c r="EE195" s="29"/>
      <c r="EF195" s="29"/>
      <c r="EG195" s="29"/>
      <c r="EH195" s="29"/>
      <c r="EI195" s="29"/>
      <c r="EJ195" s="29"/>
      <c r="EK195" s="29"/>
      <c r="EL195" s="29"/>
      <c r="EM195" s="29"/>
      <c r="EN195" s="29"/>
      <c r="EO195" s="29"/>
      <c r="EP195" s="29"/>
      <c r="EQ195" s="29"/>
      <c r="ER195" s="29"/>
      <c r="ES195" s="29"/>
      <c r="ET195" s="29"/>
      <c r="EU195" s="29"/>
      <c r="EV195" s="29"/>
      <c r="EW195" s="29"/>
      <c r="EX195" s="29"/>
      <c r="EY195" s="29"/>
      <c r="EZ195" s="29"/>
      <c r="FA195" s="29"/>
      <c r="FB195" s="29"/>
      <c r="FC195" s="29"/>
      <c r="FD195" s="29"/>
      <c r="FE195" s="29"/>
      <c r="FF195" s="29"/>
      <c r="FG195" s="29"/>
      <c r="FH195" s="29"/>
      <c r="FI195" s="29"/>
      <c r="FJ195" s="29"/>
      <c r="FK195" s="29"/>
      <c r="FL195" s="29"/>
      <c r="FM195" s="29"/>
      <c r="FN195" s="29"/>
      <c r="FO195" s="29"/>
      <c r="FP195" s="29"/>
      <c r="FQ195" s="29"/>
      <c r="FR195" s="29"/>
      <c r="FS195" s="29"/>
      <c r="FT195" s="29"/>
      <c r="FU195" s="29"/>
      <c r="FV195" s="29"/>
      <c r="FW195" s="29"/>
      <c r="FX195" s="29"/>
      <c r="FY195" s="29"/>
      <c r="FZ195" s="29"/>
      <c r="GA195" s="29"/>
      <c r="GB195" s="29"/>
      <c r="GC195" s="29"/>
      <c r="GD195" s="29"/>
      <c r="GE195" s="29"/>
      <c r="GF195" s="29"/>
      <c r="GG195" s="29"/>
      <c r="GH195" s="29"/>
      <c r="GI195" s="29"/>
      <c r="GJ195" s="29"/>
      <c r="GK195" s="29"/>
      <c r="GL195" s="29"/>
      <c r="GM195" s="29"/>
      <c r="GN195" s="29"/>
      <c r="GO195" s="29"/>
      <c r="GP195" s="29"/>
      <c r="GQ195" s="29"/>
      <c r="GR195" s="29"/>
      <c r="GS195" s="29"/>
      <c r="GT195" s="29"/>
      <c r="GU195" s="29"/>
      <c r="GV195" s="29"/>
      <c r="GW195" s="29"/>
      <c r="GX195" s="29"/>
      <c r="GY195" s="29"/>
      <c r="GZ195" s="29"/>
      <c r="HA195" s="29"/>
      <c r="HB195" s="29"/>
      <c r="HC195" s="29"/>
      <c r="HD195" s="29"/>
      <c r="HE195" s="29"/>
      <c r="HF195" s="29"/>
      <c r="HG195" s="29"/>
      <c r="HH195" s="29"/>
      <c r="HI195" s="29"/>
      <c r="HJ195" s="29"/>
      <c r="HK195" s="29"/>
      <c r="HL195" s="29"/>
      <c r="HM195" s="29"/>
      <c r="HN195" s="29"/>
      <c r="HO195" s="29"/>
      <c r="HP195" s="29"/>
      <c r="HQ195" s="29"/>
      <c r="HR195" s="29"/>
      <c r="HS195" s="29"/>
      <c r="HT195" s="29"/>
    </row>
    <row r="196" spans="1:228">
      <c r="A196" s="2" t="s">
        <v>896</v>
      </c>
      <c r="B196" t="s">
        <v>1306</v>
      </c>
      <c r="C196" s="3" t="s">
        <v>1143</v>
      </c>
      <c r="D196" t="s">
        <v>376</v>
      </c>
      <c r="E196" t="s">
        <v>898</v>
      </c>
      <c r="F196" s="9">
        <v>140.13</v>
      </c>
      <c r="G196" s="9">
        <v>0</v>
      </c>
      <c r="H196" s="52">
        <v>814.6</v>
      </c>
      <c r="I196" t="s">
        <v>157</v>
      </c>
      <c r="J196" s="10">
        <v>41395</v>
      </c>
      <c r="K196" s="13">
        <v>1208</v>
      </c>
    </row>
    <row r="197" spans="1:228">
      <c r="A197" s="2" t="s">
        <v>899</v>
      </c>
      <c r="B197" t="s">
        <v>1307</v>
      </c>
      <c r="C197" s="3" t="s">
        <v>1308</v>
      </c>
      <c r="D197" t="s">
        <v>900</v>
      </c>
      <c r="E197" t="s">
        <v>902</v>
      </c>
      <c r="F197" s="9">
        <v>110.38</v>
      </c>
      <c r="G197" s="9">
        <v>31.25</v>
      </c>
      <c r="H197" s="52">
        <v>475</v>
      </c>
      <c r="I197" t="s">
        <v>197</v>
      </c>
      <c r="J197" s="10">
        <v>41365</v>
      </c>
      <c r="K197" s="13">
        <v>0</v>
      </c>
    </row>
    <row r="198" spans="1:228">
      <c r="A198" s="2" t="s">
        <v>908</v>
      </c>
      <c r="B198" t="s">
        <v>1309</v>
      </c>
      <c r="C198" s="3" t="s">
        <v>1310</v>
      </c>
      <c r="D198" t="s">
        <v>909</v>
      </c>
      <c r="E198" t="s">
        <v>911</v>
      </c>
      <c r="F198" s="9">
        <v>157.38</v>
      </c>
      <c r="G198" s="9">
        <v>27.63</v>
      </c>
      <c r="H198" s="52">
        <v>814.6</v>
      </c>
      <c r="I198" t="s">
        <v>158</v>
      </c>
      <c r="J198" s="10">
        <v>41395</v>
      </c>
      <c r="K198" s="13">
        <v>1208</v>
      </c>
    </row>
    <row r="199" spans="1:228">
      <c r="A199" s="2" t="s">
        <v>912</v>
      </c>
      <c r="B199" t="s">
        <v>1311</v>
      </c>
      <c r="C199" s="3" t="s">
        <v>1312</v>
      </c>
      <c r="D199" t="s">
        <v>913</v>
      </c>
      <c r="E199" t="s">
        <v>915</v>
      </c>
      <c r="F199" s="9">
        <v>196.75</v>
      </c>
      <c r="G199" s="9">
        <v>27.63</v>
      </c>
      <c r="H199" s="52">
        <v>814.6</v>
      </c>
      <c r="I199" t="s">
        <v>383</v>
      </c>
      <c r="J199" s="10">
        <v>41395</v>
      </c>
      <c r="K199" s="13">
        <v>1208</v>
      </c>
    </row>
    <row r="200" spans="1:228">
      <c r="A200" s="2" t="s">
        <v>916</v>
      </c>
      <c r="B200" t="s">
        <v>1313</v>
      </c>
      <c r="C200" s="3" t="s">
        <v>1075</v>
      </c>
      <c r="D200" t="s">
        <v>88</v>
      </c>
      <c r="E200" t="s">
        <v>918</v>
      </c>
      <c r="F200" s="9">
        <v>140.13</v>
      </c>
      <c r="G200" s="9">
        <v>31.25</v>
      </c>
      <c r="H200" s="52">
        <v>815</v>
      </c>
      <c r="I200" t="s">
        <v>157</v>
      </c>
      <c r="J200" s="10">
        <v>41395</v>
      </c>
      <c r="K200" s="13">
        <v>1208</v>
      </c>
    </row>
    <row r="201" spans="1:228">
      <c r="A201" s="2" t="s">
        <v>919</v>
      </c>
      <c r="B201" t="s">
        <v>1314</v>
      </c>
      <c r="C201" s="3" t="s">
        <v>1134</v>
      </c>
      <c r="D201" t="s">
        <v>270</v>
      </c>
      <c r="E201" t="s">
        <v>921</v>
      </c>
      <c r="F201" s="9">
        <v>140.13</v>
      </c>
      <c r="G201" s="9">
        <v>31.25</v>
      </c>
      <c r="H201" s="52">
        <v>815</v>
      </c>
      <c r="I201" t="s">
        <v>157</v>
      </c>
      <c r="J201" s="10">
        <v>41395</v>
      </c>
      <c r="K201" s="13">
        <v>1208</v>
      </c>
    </row>
    <row r="202" spans="1:228">
      <c r="A202" s="2" t="s">
        <v>922</v>
      </c>
      <c r="B202" t="s">
        <v>1315</v>
      </c>
      <c r="C202" s="3" t="s">
        <v>1316</v>
      </c>
      <c r="D202" t="s">
        <v>923</v>
      </c>
      <c r="E202" t="s">
        <v>925</v>
      </c>
      <c r="F202" s="9">
        <v>196.75</v>
      </c>
      <c r="G202" s="9">
        <v>27.63</v>
      </c>
      <c r="H202" s="52">
        <v>814.6</v>
      </c>
      <c r="I202" t="s">
        <v>383</v>
      </c>
      <c r="J202" s="10">
        <v>41395</v>
      </c>
      <c r="K202" s="13">
        <v>1208</v>
      </c>
    </row>
    <row r="203" spans="1:228">
      <c r="A203" s="2" t="s">
        <v>922</v>
      </c>
      <c r="B203" t="s">
        <v>1315</v>
      </c>
      <c r="C203" s="3" t="s">
        <v>1316</v>
      </c>
      <c r="D203" t="s">
        <v>926</v>
      </c>
      <c r="E203" t="s">
        <v>928</v>
      </c>
      <c r="F203" s="9">
        <v>151.25</v>
      </c>
      <c r="G203" s="9">
        <v>31.25</v>
      </c>
      <c r="H203" s="52">
        <v>815</v>
      </c>
      <c r="I203" t="s">
        <v>384</v>
      </c>
      <c r="J203" s="10">
        <v>41395</v>
      </c>
      <c r="K203" s="13">
        <v>1208</v>
      </c>
    </row>
    <row r="204" spans="1:228">
      <c r="A204" s="2" t="s">
        <v>929</v>
      </c>
      <c r="B204" t="s">
        <v>1317</v>
      </c>
      <c r="C204" s="3" t="s">
        <v>1318</v>
      </c>
      <c r="D204" t="s">
        <v>930</v>
      </c>
      <c r="E204" t="s">
        <v>932</v>
      </c>
      <c r="F204" s="9">
        <v>95.5</v>
      </c>
      <c r="G204" s="9">
        <v>31.25</v>
      </c>
      <c r="H204" s="52">
        <v>475</v>
      </c>
      <c r="I204" t="s">
        <v>45</v>
      </c>
      <c r="J204" s="10">
        <v>41395</v>
      </c>
      <c r="K204" s="13">
        <v>1208</v>
      </c>
    </row>
    <row r="205" spans="1:228">
      <c r="A205" s="2" t="s">
        <v>929</v>
      </c>
      <c r="B205" t="s">
        <v>1317</v>
      </c>
      <c r="C205" s="3" t="s">
        <v>1318</v>
      </c>
      <c r="D205" t="s">
        <v>930</v>
      </c>
      <c r="E205" t="s">
        <v>940</v>
      </c>
      <c r="F205" s="9">
        <v>95.5</v>
      </c>
      <c r="G205" s="9">
        <v>31.25</v>
      </c>
      <c r="H205" s="52">
        <v>475</v>
      </c>
      <c r="I205" t="s">
        <v>45</v>
      </c>
      <c r="J205" s="10">
        <v>41395</v>
      </c>
      <c r="K205" s="13">
        <v>1208</v>
      </c>
    </row>
    <row r="206" spans="1:228">
      <c r="A206" s="2" t="s">
        <v>945</v>
      </c>
      <c r="B206" t="s">
        <v>1319</v>
      </c>
      <c r="C206" s="3" t="s">
        <v>1318</v>
      </c>
      <c r="D206" t="s">
        <v>930</v>
      </c>
      <c r="E206" t="s">
        <v>947</v>
      </c>
      <c r="F206" s="9">
        <v>140.13</v>
      </c>
      <c r="G206" s="9">
        <v>31.25</v>
      </c>
      <c r="H206" s="52">
        <v>815</v>
      </c>
      <c r="I206" t="s">
        <v>157</v>
      </c>
      <c r="J206" s="10">
        <v>41395</v>
      </c>
      <c r="K206" s="13">
        <v>1208</v>
      </c>
    </row>
    <row r="207" spans="1:228">
      <c r="A207" s="2" t="s">
        <v>948</v>
      </c>
      <c r="B207" t="s">
        <v>1320</v>
      </c>
      <c r="C207" s="3" t="s">
        <v>1321</v>
      </c>
      <c r="D207" t="s">
        <v>949</v>
      </c>
      <c r="E207" t="s">
        <v>951</v>
      </c>
      <c r="F207" s="9">
        <v>196.75</v>
      </c>
      <c r="G207" s="9">
        <v>27.63</v>
      </c>
      <c r="H207" s="52">
        <v>814.6</v>
      </c>
      <c r="I207" t="s">
        <v>383</v>
      </c>
      <c r="J207" s="10">
        <v>41395</v>
      </c>
      <c r="K207" s="13">
        <v>1208</v>
      </c>
    </row>
    <row r="208" spans="1:228">
      <c r="A208" s="2" t="s">
        <v>952</v>
      </c>
      <c r="B208" t="s">
        <v>1322</v>
      </c>
      <c r="C208" s="3" t="s">
        <v>1323</v>
      </c>
      <c r="D208" t="s">
        <v>953</v>
      </c>
      <c r="E208" t="s">
        <v>955</v>
      </c>
      <c r="F208" s="9">
        <v>196.75</v>
      </c>
      <c r="G208" s="9">
        <v>27.63</v>
      </c>
      <c r="H208" s="52">
        <v>814.6</v>
      </c>
      <c r="I208" t="s">
        <v>383</v>
      </c>
      <c r="J208" s="10">
        <v>41395</v>
      </c>
      <c r="K208" s="13">
        <v>1208</v>
      </c>
    </row>
    <row r="209" spans="1:11">
      <c r="A209" s="2" t="s">
        <v>956</v>
      </c>
      <c r="B209" t="s">
        <v>1324</v>
      </c>
      <c r="C209" s="3" t="s">
        <v>1136</v>
      </c>
      <c r="D209" t="s">
        <v>361</v>
      </c>
      <c r="E209" t="s">
        <v>958</v>
      </c>
      <c r="F209" s="9">
        <v>140.13</v>
      </c>
      <c r="G209" s="9">
        <v>31.25</v>
      </c>
      <c r="H209" s="52">
        <v>815</v>
      </c>
      <c r="I209" t="s">
        <v>157</v>
      </c>
      <c r="J209" s="10">
        <v>41395</v>
      </c>
      <c r="K209" s="13">
        <v>1208</v>
      </c>
    </row>
    <row r="210" spans="1:11">
      <c r="A210" s="2" t="s">
        <v>959</v>
      </c>
      <c r="B210" t="s">
        <v>1325</v>
      </c>
      <c r="C210" s="3" t="s">
        <v>1207</v>
      </c>
      <c r="D210" t="s">
        <v>570</v>
      </c>
      <c r="E210" t="s">
        <v>961</v>
      </c>
      <c r="F210" s="9">
        <v>157.38</v>
      </c>
      <c r="G210" s="9">
        <v>27.63</v>
      </c>
      <c r="H210" s="52">
        <v>814.6</v>
      </c>
      <c r="I210" t="s">
        <v>158</v>
      </c>
      <c r="J210" s="10">
        <v>41365</v>
      </c>
      <c r="K210" s="13">
        <v>1208</v>
      </c>
    </row>
    <row r="211" spans="1:11">
      <c r="A211" s="2" t="s">
        <v>963</v>
      </c>
      <c r="B211" t="s">
        <v>1326</v>
      </c>
      <c r="C211" s="3" t="s">
        <v>1155</v>
      </c>
      <c r="D211" t="s">
        <v>446</v>
      </c>
      <c r="E211" t="s">
        <v>965</v>
      </c>
      <c r="F211" s="9">
        <v>187.75</v>
      </c>
      <c r="G211" s="9">
        <v>31.25</v>
      </c>
      <c r="H211" s="52">
        <v>815</v>
      </c>
      <c r="I211" t="s">
        <v>162</v>
      </c>
      <c r="J211" s="10">
        <v>41395</v>
      </c>
      <c r="K211" s="13">
        <v>1208</v>
      </c>
    </row>
    <row r="212" spans="1:11">
      <c r="A212" s="2" t="s">
        <v>966</v>
      </c>
      <c r="B212" t="s">
        <v>1327</v>
      </c>
      <c r="C212" s="3" t="s">
        <v>1328</v>
      </c>
      <c r="D212" t="s">
        <v>967</v>
      </c>
      <c r="E212" t="s">
        <v>969</v>
      </c>
      <c r="F212" s="9">
        <v>196.75</v>
      </c>
      <c r="G212" s="9">
        <v>27.63</v>
      </c>
      <c r="H212" s="52">
        <v>814.6</v>
      </c>
      <c r="I212" t="s">
        <v>383</v>
      </c>
      <c r="J212" s="10">
        <v>41395</v>
      </c>
      <c r="K212" s="13">
        <v>1208</v>
      </c>
    </row>
    <row r="213" spans="1:11">
      <c r="A213" s="2" t="s">
        <v>976</v>
      </c>
      <c r="B213" t="s">
        <v>1329</v>
      </c>
      <c r="C213" s="3" t="s">
        <v>1330</v>
      </c>
      <c r="D213" t="s">
        <v>977</v>
      </c>
      <c r="E213" t="s">
        <v>979</v>
      </c>
      <c r="F213" s="9">
        <v>95.5</v>
      </c>
      <c r="G213" s="9">
        <v>31.25</v>
      </c>
      <c r="H213" s="52">
        <v>475</v>
      </c>
      <c r="I213" t="s">
        <v>45</v>
      </c>
      <c r="J213" s="10">
        <v>41395</v>
      </c>
      <c r="K213" s="13">
        <v>1208</v>
      </c>
    </row>
    <row r="214" spans="1:11">
      <c r="A214" s="2" t="s">
        <v>976</v>
      </c>
      <c r="B214" t="s">
        <v>1329</v>
      </c>
      <c r="C214" s="3" t="s">
        <v>1330</v>
      </c>
      <c r="D214" t="s">
        <v>977</v>
      </c>
      <c r="E214" t="s">
        <v>981</v>
      </c>
      <c r="F214" s="9">
        <v>95.5</v>
      </c>
      <c r="G214" s="9">
        <v>31.25</v>
      </c>
      <c r="H214" s="52">
        <v>475</v>
      </c>
      <c r="I214" t="s">
        <v>45</v>
      </c>
      <c r="J214" s="10">
        <v>41395</v>
      </c>
      <c r="K214" s="13">
        <v>1208</v>
      </c>
    </row>
    <row r="215" spans="1:11">
      <c r="A215" s="2" t="s">
        <v>982</v>
      </c>
      <c r="B215" t="s">
        <v>1331</v>
      </c>
      <c r="C215" s="3" t="s">
        <v>1141</v>
      </c>
      <c r="D215" t="s">
        <v>372</v>
      </c>
      <c r="E215" t="s">
        <v>984</v>
      </c>
      <c r="F215" s="9">
        <v>140.13</v>
      </c>
      <c r="G215" s="9">
        <v>31.25</v>
      </c>
      <c r="H215" s="52">
        <v>815</v>
      </c>
      <c r="I215" t="s">
        <v>157</v>
      </c>
      <c r="J215" s="10">
        <v>41395</v>
      </c>
      <c r="K215" s="13">
        <v>1208</v>
      </c>
    </row>
    <row r="216" spans="1:11">
      <c r="A216" s="2" t="s">
        <v>985</v>
      </c>
      <c r="B216" t="s">
        <v>1332</v>
      </c>
      <c r="C216" s="3" t="s">
        <v>1220</v>
      </c>
      <c r="D216" t="s">
        <v>602</v>
      </c>
      <c r="E216" t="s">
        <v>987</v>
      </c>
      <c r="F216" s="9">
        <v>110.38</v>
      </c>
      <c r="G216" s="9">
        <v>31.25</v>
      </c>
      <c r="H216" s="52">
        <v>562.5</v>
      </c>
      <c r="I216" t="s">
        <v>197</v>
      </c>
      <c r="J216" s="10">
        <v>41395</v>
      </c>
      <c r="K216" s="13">
        <v>1208</v>
      </c>
    </row>
    <row r="217" spans="1:11">
      <c r="A217" s="2" t="s">
        <v>988</v>
      </c>
      <c r="B217" t="s">
        <v>1333</v>
      </c>
      <c r="C217" s="3" t="s">
        <v>1334</v>
      </c>
      <c r="D217" t="s">
        <v>989</v>
      </c>
      <c r="F217" s="9">
        <v>90</v>
      </c>
      <c r="G217" s="9">
        <v>0</v>
      </c>
      <c r="H217" s="52">
        <v>562.5</v>
      </c>
      <c r="I217" t="s">
        <v>990</v>
      </c>
      <c r="J217" s="10">
        <v>41395</v>
      </c>
      <c r="K217" s="13">
        <v>1208</v>
      </c>
    </row>
    <row r="218" spans="1:11">
      <c r="A218" s="2" t="s">
        <v>992</v>
      </c>
      <c r="B218" t="s">
        <v>1335</v>
      </c>
      <c r="C218" s="3" t="s">
        <v>1096</v>
      </c>
      <c r="D218" t="s">
        <v>147</v>
      </c>
      <c r="E218" t="s">
        <v>994</v>
      </c>
      <c r="F218" s="9">
        <v>140.13</v>
      </c>
      <c r="G218" s="9">
        <v>31.25</v>
      </c>
      <c r="H218" s="52">
        <v>815</v>
      </c>
      <c r="I218" t="s">
        <v>157</v>
      </c>
      <c r="J218" s="10">
        <v>41395</v>
      </c>
      <c r="K218" s="13">
        <v>1208</v>
      </c>
    </row>
    <row r="219" spans="1:11">
      <c r="A219" s="2" t="s">
        <v>995</v>
      </c>
      <c r="B219" t="s">
        <v>1336</v>
      </c>
      <c r="C219" s="3" t="s">
        <v>1077</v>
      </c>
      <c r="D219" t="s">
        <v>94</v>
      </c>
      <c r="E219" t="s">
        <v>997</v>
      </c>
      <c r="F219" s="9">
        <v>140.13</v>
      </c>
      <c r="G219" s="9">
        <v>31.25</v>
      </c>
      <c r="H219" s="52">
        <v>815</v>
      </c>
      <c r="I219" t="s">
        <v>157</v>
      </c>
      <c r="J219" s="10">
        <v>41395</v>
      </c>
      <c r="K219" s="13">
        <v>1208</v>
      </c>
    </row>
    <row r="220" spans="1:11">
      <c r="A220" s="2" t="s">
        <v>998</v>
      </c>
      <c r="B220" t="s">
        <v>1337</v>
      </c>
      <c r="C220" s="3" t="s">
        <v>1139</v>
      </c>
      <c r="D220" t="s">
        <v>368</v>
      </c>
      <c r="E220" t="s">
        <v>1000</v>
      </c>
      <c r="F220" s="9">
        <v>140.13</v>
      </c>
      <c r="G220" s="9">
        <v>31.25</v>
      </c>
      <c r="H220" s="52">
        <v>815</v>
      </c>
      <c r="I220" t="s">
        <v>157</v>
      </c>
      <c r="J220" s="10">
        <v>41395</v>
      </c>
      <c r="K220" s="13">
        <v>1208</v>
      </c>
    </row>
    <row r="221" spans="1:11">
      <c r="A221" s="2" t="s">
        <v>988</v>
      </c>
      <c r="B221" t="s">
        <v>1333</v>
      </c>
      <c r="C221" s="3" t="s">
        <v>1334</v>
      </c>
      <c r="D221" t="s">
        <v>989</v>
      </c>
      <c r="E221" t="s">
        <v>1002</v>
      </c>
      <c r="F221" s="9">
        <v>90</v>
      </c>
      <c r="G221" s="9">
        <v>0</v>
      </c>
      <c r="H221" s="52">
        <v>562.5</v>
      </c>
      <c r="I221" t="s">
        <v>990</v>
      </c>
      <c r="J221" s="10">
        <v>41365</v>
      </c>
      <c r="K221" s="13">
        <v>1208</v>
      </c>
    </row>
    <row r="222" spans="1:11">
      <c r="A222" s="2" t="s">
        <v>1004</v>
      </c>
      <c r="B222" t="s">
        <v>1338</v>
      </c>
      <c r="C222" s="3" t="s">
        <v>1237</v>
      </c>
      <c r="D222" t="s">
        <v>319</v>
      </c>
      <c r="E222" t="s">
        <v>1006</v>
      </c>
      <c r="F222" s="9">
        <v>187.75</v>
      </c>
      <c r="G222" s="9">
        <v>31.25</v>
      </c>
      <c r="H222" s="52">
        <v>815</v>
      </c>
      <c r="I222" t="s">
        <v>162</v>
      </c>
      <c r="J222" s="10">
        <v>41395</v>
      </c>
      <c r="K222" s="13">
        <v>1208</v>
      </c>
    </row>
    <row r="223" spans="1:11">
      <c r="A223" s="2" t="s">
        <v>1007</v>
      </c>
      <c r="B223" t="s">
        <v>1339</v>
      </c>
      <c r="C223" s="3" t="s">
        <v>1143</v>
      </c>
      <c r="D223" t="s">
        <v>376</v>
      </c>
      <c r="E223" t="s">
        <v>1009</v>
      </c>
      <c r="F223" s="9">
        <v>157.38</v>
      </c>
      <c r="G223" s="9">
        <v>27.63</v>
      </c>
      <c r="H223" s="52">
        <v>814.6</v>
      </c>
      <c r="I223" t="s">
        <v>158</v>
      </c>
      <c r="J223" s="10">
        <v>41395</v>
      </c>
      <c r="K223" s="13">
        <v>1208</v>
      </c>
    </row>
    <row r="224" spans="1:11">
      <c r="A224" s="2" t="s">
        <v>1011</v>
      </c>
      <c r="B224" t="s">
        <v>1340</v>
      </c>
      <c r="C224" s="3" t="s">
        <v>1131</v>
      </c>
      <c r="D224" t="s">
        <v>351</v>
      </c>
      <c r="E224" t="s">
        <v>1013</v>
      </c>
      <c r="F224" s="9">
        <v>140.13</v>
      </c>
      <c r="G224" s="9">
        <v>0</v>
      </c>
      <c r="H224" s="52">
        <v>815</v>
      </c>
      <c r="I224" t="s">
        <v>157</v>
      </c>
      <c r="J224" s="10">
        <v>41365</v>
      </c>
      <c r="K224" s="13">
        <v>1208</v>
      </c>
    </row>
    <row r="225" spans="1:11">
      <c r="A225" s="2" t="s">
        <v>1014</v>
      </c>
      <c r="C225" s="3">
        <v>80330</v>
      </c>
      <c r="D225" t="s">
        <v>1015</v>
      </c>
      <c r="E225" t="s">
        <v>1017</v>
      </c>
      <c r="F225" s="9">
        <v>140.13</v>
      </c>
      <c r="G225" s="9">
        <v>31.25</v>
      </c>
      <c r="H225" s="52">
        <v>815</v>
      </c>
      <c r="I225" t="s">
        <v>157</v>
      </c>
      <c r="J225" s="10">
        <v>41395</v>
      </c>
      <c r="K225" s="13">
        <v>1208</v>
      </c>
    </row>
    <row r="226" spans="1:11">
      <c r="A226" s="2" t="s">
        <v>1014</v>
      </c>
      <c r="C226" s="3">
        <v>80600</v>
      </c>
      <c r="D226" t="s">
        <v>503</v>
      </c>
      <c r="E226" t="s">
        <v>1019</v>
      </c>
      <c r="F226" s="9">
        <v>140.13</v>
      </c>
      <c r="G226" s="9">
        <v>31.25</v>
      </c>
      <c r="H226" s="52">
        <v>815</v>
      </c>
      <c r="I226" t="s">
        <v>157</v>
      </c>
      <c r="J226" s="10">
        <v>41395</v>
      </c>
      <c r="K226" s="13">
        <v>1208</v>
      </c>
    </row>
    <row r="227" spans="1:11">
      <c r="A227" s="2" t="s">
        <v>1014</v>
      </c>
      <c r="C227" s="46">
        <v>2000</v>
      </c>
      <c r="D227" t="s">
        <v>61</v>
      </c>
      <c r="E227" t="s">
        <v>1021</v>
      </c>
      <c r="F227" s="9">
        <v>140.13</v>
      </c>
      <c r="G227" s="9">
        <v>31.25</v>
      </c>
      <c r="H227" s="52">
        <v>815</v>
      </c>
      <c r="I227" t="s">
        <v>157</v>
      </c>
      <c r="J227" s="10">
        <v>41395</v>
      </c>
      <c r="K227" s="13">
        <v>1208</v>
      </c>
    </row>
    <row r="228" spans="1:11">
      <c r="A228" s="2" t="s">
        <v>1022</v>
      </c>
      <c r="B228" t="s">
        <v>1341</v>
      </c>
      <c r="C228" s="3">
        <v>80000</v>
      </c>
      <c r="D228" t="s">
        <v>94</v>
      </c>
      <c r="F228" s="9">
        <v>566</v>
      </c>
      <c r="G228" s="9"/>
      <c r="H228" s="9">
        <v>0</v>
      </c>
      <c r="I228" t="s">
        <v>1025</v>
      </c>
      <c r="J228" s="10">
        <v>41395</v>
      </c>
      <c r="K228" s="13">
        <v>0</v>
      </c>
    </row>
    <row r="229" spans="1:11">
      <c r="A229" s="2" t="s">
        <v>995</v>
      </c>
      <c r="B229" t="s">
        <v>1336</v>
      </c>
      <c r="C229" s="3">
        <v>80000</v>
      </c>
      <c r="D229" t="s">
        <v>94</v>
      </c>
      <c r="F229" s="9">
        <v>566</v>
      </c>
      <c r="G229" s="9"/>
      <c r="H229" s="9">
        <v>0</v>
      </c>
      <c r="I229" t="s">
        <v>1025</v>
      </c>
      <c r="J229" s="10">
        <v>41395</v>
      </c>
      <c r="K229" s="13">
        <v>0</v>
      </c>
    </row>
    <row r="230" spans="1:11">
      <c r="H230" s="52">
        <f>SUM(H2:H229)</f>
        <v>145140.35000000012</v>
      </c>
      <c r="K230" s="13">
        <f>SUM(K2:K229)</f>
        <v>150492</v>
      </c>
    </row>
    <row r="232" spans="1:11">
      <c r="E232" s="55" t="s">
        <v>1342</v>
      </c>
      <c r="F232" s="56"/>
      <c r="G232" s="56"/>
      <c r="H232" s="57">
        <f>H230*1.196</f>
        <v>173587.85860000015</v>
      </c>
      <c r="K232" s="13">
        <f>K230*1.196</f>
        <v>179988.432</v>
      </c>
    </row>
    <row r="233" spans="1:11">
      <c r="H233" s="9"/>
    </row>
    <row r="234" spans="1:11">
      <c r="H234" s="9">
        <f>H232+K232</f>
        <v>353576.29060000018</v>
      </c>
    </row>
  </sheetData>
  <autoFilter ref="A1:HT1"/>
  <pageMargins left="0.78749999999999998" right="0.78749999999999998" top="0.98402777777777795" bottom="0.9840277777777779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7"/>
  <sheetViews>
    <sheetView zoomScaleNormal="100" workbookViewId="0"/>
  </sheetViews>
  <sheetFormatPr baseColWidth="10" defaultColWidth="8.7109375" defaultRowHeight="12.75"/>
  <cols>
    <col min="1" max="1" width="40.28515625"/>
    <col min="2" max="2" width="29.140625"/>
    <col min="3" max="5" width="10.7109375"/>
    <col min="6" max="6" width="11.7109375"/>
    <col min="7" max="8" width="10.7109375"/>
    <col min="9" max="9" width="16.7109375"/>
    <col min="10" max="1025" width="10.7109375"/>
  </cols>
  <sheetData>
    <row r="1" spans="1:11" ht="51">
      <c r="A1" s="4" t="s">
        <v>0</v>
      </c>
      <c r="B1" s="4" t="s">
        <v>10</v>
      </c>
      <c r="C1" s="5" t="s">
        <v>11</v>
      </c>
      <c r="D1" s="4" t="s">
        <v>2</v>
      </c>
      <c r="E1" s="4" t="s">
        <v>16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27</v>
      </c>
    </row>
    <row r="2" spans="1:11">
      <c r="A2" s="2" t="s">
        <v>262</v>
      </c>
      <c r="B2" t="s">
        <v>1345</v>
      </c>
      <c r="C2" s="3" t="s">
        <v>1068</v>
      </c>
      <c r="D2" t="s">
        <v>61</v>
      </c>
      <c r="E2" t="s">
        <v>265</v>
      </c>
      <c r="F2" s="52">
        <v>748.25</v>
      </c>
      <c r="G2" s="9">
        <v>0</v>
      </c>
      <c r="H2" s="9">
        <v>0</v>
      </c>
      <c r="I2" t="s">
        <v>233</v>
      </c>
      <c r="J2" s="10">
        <v>41275</v>
      </c>
      <c r="K2" s="13">
        <v>0</v>
      </c>
    </row>
    <row r="3" spans="1:11">
      <c r="A3" s="2" t="s">
        <v>266</v>
      </c>
      <c r="B3" t="s">
        <v>1346</v>
      </c>
      <c r="C3" s="3" t="s">
        <v>1096</v>
      </c>
      <c r="D3" t="s">
        <v>147</v>
      </c>
      <c r="E3" t="s">
        <v>268</v>
      </c>
      <c r="F3" s="52">
        <v>748.25</v>
      </c>
      <c r="G3" s="9">
        <v>0</v>
      </c>
      <c r="H3" s="9">
        <v>0</v>
      </c>
      <c r="I3" t="s">
        <v>233</v>
      </c>
      <c r="J3" s="10">
        <v>41275</v>
      </c>
      <c r="K3" s="13">
        <v>0</v>
      </c>
    </row>
    <row r="4" spans="1:11">
      <c r="A4" s="2" t="s">
        <v>269</v>
      </c>
      <c r="B4" t="s">
        <v>1347</v>
      </c>
      <c r="C4" s="3" t="s">
        <v>1134</v>
      </c>
      <c r="D4" t="s">
        <v>270</v>
      </c>
      <c r="E4" t="s">
        <v>272</v>
      </c>
      <c r="F4" s="52">
        <v>895.75</v>
      </c>
      <c r="G4" s="9">
        <v>0</v>
      </c>
      <c r="H4" s="9">
        <v>0</v>
      </c>
      <c r="I4" t="s">
        <v>273</v>
      </c>
      <c r="J4" s="10">
        <v>41275</v>
      </c>
      <c r="K4" s="13">
        <v>0</v>
      </c>
    </row>
    <row r="5" spans="1:11">
      <c r="A5" s="2" t="s">
        <v>275</v>
      </c>
      <c r="B5" t="s">
        <v>1348</v>
      </c>
      <c r="C5" s="3" t="s">
        <v>1064</v>
      </c>
      <c r="D5" t="s">
        <v>133</v>
      </c>
      <c r="E5" t="s">
        <v>277</v>
      </c>
      <c r="F5" s="52">
        <v>748.25</v>
      </c>
      <c r="G5" s="9">
        <v>0</v>
      </c>
      <c r="H5" s="9">
        <v>0</v>
      </c>
      <c r="I5" t="s">
        <v>233</v>
      </c>
      <c r="J5" s="10">
        <v>41275</v>
      </c>
      <c r="K5" s="13">
        <v>0</v>
      </c>
    </row>
    <row r="6" spans="1:11">
      <c r="A6" s="2" t="s">
        <v>278</v>
      </c>
      <c r="B6" t="s">
        <v>1349</v>
      </c>
      <c r="C6" s="3" t="s">
        <v>1093</v>
      </c>
      <c r="D6" t="s">
        <v>137</v>
      </c>
      <c r="E6" t="s">
        <v>280</v>
      </c>
      <c r="F6" s="52">
        <v>748.25</v>
      </c>
      <c r="G6" s="9">
        <v>0</v>
      </c>
      <c r="H6" s="9">
        <v>0</v>
      </c>
      <c r="I6" t="s">
        <v>233</v>
      </c>
      <c r="J6" s="10">
        <v>41275</v>
      </c>
      <c r="K6" s="13">
        <v>0</v>
      </c>
    </row>
    <row r="7" spans="1:11">
      <c r="A7" s="2" t="s">
        <v>281</v>
      </c>
      <c r="B7" t="s">
        <v>1350</v>
      </c>
      <c r="C7" s="3" t="s">
        <v>1068</v>
      </c>
      <c r="D7" t="s">
        <v>61</v>
      </c>
      <c r="E7" t="s">
        <v>283</v>
      </c>
      <c r="F7" s="52">
        <v>748.25</v>
      </c>
      <c r="G7" s="9">
        <v>0</v>
      </c>
      <c r="H7" s="9">
        <v>0</v>
      </c>
      <c r="I7" t="s">
        <v>233</v>
      </c>
      <c r="J7" s="10">
        <v>41275</v>
      </c>
      <c r="K7" s="13">
        <v>0</v>
      </c>
    </row>
    <row r="8" spans="1:11">
      <c r="A8" s="2" t="s">
        <v>284</v>
      </c>
      <c r="B8" t="s">
        <v>1351</v>
      </c>
      <c r="C8" s="3" t="s">
        <v>1096</v>
      </c>
      <c r="D8" t="s">
        <v>147</v>
      </c>
      <c r="E8" t="s">
        <v>286</v>
      </c>
      <c r="F8" s="52">
        <v>748.25</v>
      </c>
      <c r="G8" s="9">
        <v>0</v>
      </c>
      <c r="H8" s="9">
        <v>0</v>
      </c>
      <c r="I8" t="s">
        <v>233</v>
      </c>
      <c r="J8" s="10">
        <v>41275</v>
      </c>
      <c r="K8" s="13">
        <v>0</v>
      </c>
    </row>
    <row r="9" spans="1:11">
      <c r="A9" s="2" t="s">
        <v>287</v>
      </c>
      <c r="B9" t="s">
        <v>1352</v>
      </c>
      <c r="C9" s="3" t="s">
        <v>1096</v>
      </c>
      <c r="D9" t="s">
        <v>147</v>
      </c>
      <c r="E9" t="s">
        <v>289</v>
      </c>
      <c r="F9" s="52">
        <v>748.25</v>
      </c>
      <c r="G9" s="9">
        <v>0</v>
      </c>
      <c r="H9" s="9">
        <v>0</v>
      </c>
      <c r="I9" t="s">
        <v>233</v>
      </c>
      <c r="J9" s="10">
        <v>41275</v>
      </c>
      <c r="K9" s="13">
        <v>0</v>
      </c>
    </row>
    <row r="10" spans="1:11">
      <c r="A10" s="2" t="s">
        <v>290</v>
      </c>
      <c r="B10" t="s">
        <v>1353</v>
      </c>
      <c r="C10" s="3" t="s">
        <v>1068</v>
      </c>
      <c r="D10" t="s">
        <v>61</v>
      </c>
      <c r="E10" t="s">
        <v>292</v>
      </c>
      <c r="F10" s="52">
        <v>748.25</v>
      </c>
      <c r="G10" s="9">
        <v>0</v>
      </c>
      <c r="H10" s="9">
        <v>0</v>
      </c>
      <c r="I10" t="s">
        <v>233</v>
      </c>
      <c r="J10" s="10">
        <v>41275</v>
      </c>
      <c r="K10" s="13">
        <v>0</v>
      </c>
    </row>
    <row r="11" spans="1:11">
      <c r="A11" s="2" t="s">
        <v>293</v>
      </c>
      <c r="B11" t="s">
        <v>1354</v>
      </c>
      <c r="C11" s="3" t="s">
        <v>1075</v>
      </c>
      <c r="D11" t="s">
        <v>88</v>
      </c>
      <c r="E11" t="s">
        <v>295</v>
      </c>
      <c r="F11" s="52">
        <v>748.25</v>
      </c>
      <c r="G11" s="9">
        <v>0</v>
      </c>
      <c r="H11" s="9">
        <v>0</v>
      </c>
      <c r="I11" t="s">
        <v>233</v>
      </c>
      <c r="J11" s="10">
        <v>41275</v>
      </c>
      <c r="K11" s="13">
        <v>0</v>
      </c>
    </row>
    <row r="12" spans="1:11">
      <c r="A12" s="2" t="s">
        <v>296</v>
      </c>
      <c r="B12" t="s">
        <v>1355</v>
      </c>
      <c r="C12" s="3" t="s">
        <v>1077</v>
      </c>
      <c r="D12" t="s">
        <v>94</v>
      </c>
      <c r="E12" t="s">
        <v>299</v>
      </c>
      <c r="F12" s="52">
        <v>370.75</v>
      </c>
      <c r="G12" s="9">
        <v>0</v>
      </c>
      <c r="H12" s="9">
        <v>0</v>
      </c>
      <c r="I12" t="s">
        <v>82</v>
      </c>
      <c r="J12" s="10">
        <v>41275</v>
      </c>
      <c r="K12" s="13">
        <v>0</v>
      </c>
    </row>
    <row r="13" spans="1:11">
      <c r="A13" s="2" t="s">
        <v>300</v>
      </c>
      <c r="B13" t="s">
        <v>1356</v>
      </c>
      <c r="C13" s="3" t="s">
        <v>1077</v>
      </c>
      <c r="D13" t="s">
        <v>94</v>
      </c>
      <c r="E13" t="s">
        <v>302</v>
      </c>
      <c r="F13" s="52">
        <v>370.75</v>
      </c>
      <c r="G13" s="9">
        <v>0</v>
      </c>
      <c r="H13" s="9">
        <v>0</v>
      </c>
      <c r="I13" t="s">
        <v>82</v>
      </c>
      <c r="J13" s="10">
        <v>41275</v>
      </c>
      <c r="K13" s="13">
        <v>0</v>
      </c>
    </row>
    <row r="14" spans="1:11">
      <c r="A14" s="2" t="s">
        <v>303</v>
      </c>
      <c r="B14" t="s">
        <v>1357</v>
      </c>
      <c r="C14" s="3" t="s">
        <v>1077</v>
      </c>
      <c r="D14" t="s">
        <v>94</v>
      </c>
      <c r="E14" t="s">
        <v>305</v>
      </c>
      <c r="F14" s="52">
        <v>370.75</v>
      </c>
      <c r="G14" s="9">
        <v>0</v>
      </c>
      <c r="H14" s="9">
        <v>0</v>
      </c>
      <c r="I14" t="s">
        <v>82</v>
      </c>
      <c r="J14" s="10">
        <v>41275</v>
      </c>
      <c r="K14" s="13">
        <v>0</v>
      </c>
    </row>
    <row r="15" spans="1:11">
      <c r="A15" s="2" t="s">
        <v>306</v>
      </c>
      <c r="B15" t="s">
        <v>1358</v>
      </c>
      <c r="C15" s="3" t="s">
        <v>1359</v>
      </c>
      <c r="D15" t="s">
        <v>180</v>
      </c>
      <c r="E15" t="s">
        <v>308</v>
      </c>
      <c r="F15" s="52">
        <v>370.75</v>
      </c>
      <c r="G15" s="9">
        <v>0</v>
      </c>
      <c r="H15" s="9">
        <v>0</v>
      </c>
      <c r="I15" t="s">
        <v>82</v>
      </c>
      <c r="J15" s="10">
        <v>41275</v>
      </c>
      <c r="K15" s="13">
        <v>0</v>
      </c>
    </row>
    <row r="16" spans="1:11">
      <c r="A16" s="2" t="s">
        <v>309</v>
      </c>
      <c r="B16" t="s">
        <v>1360</v>
      </c>
      <c r="C16" s="3" t="s">
        <v>1077</v>
      </c>
      <c r="D16" t="s">
        <v>94</v>
      </c>
      <c r="E16" t="s">
        <v>311</v>
      </c>
      <c r="F16" s="52">
        <v>370.75</v>
      </c>
      <c r="G16" s="9">
        <v>0</v>
      </c>
      <c r="H16" s="9">
        <v>0</v>
      </c>
      <c r="I16" t="s">
        <v>82</v>
      </c>
      <c r="J16" s="10">
        <v>41275</v>
      </c>
      <c r="K16" s="13">
        <v>0</v>
      </c>
    </row>
    <row r="17" spans="1:11">
      <c r="A17" s="2" t="s">
        <v>312</v>
      </c>
      <c r="B17" t="s">
        <v>1361</v>
      </c>
      <c r="C17" s="3" t="s">
        <v>1077</v>
      </c>
      <c r="D17" t="s">
        <v>94</v>
      </c>
      <c r="E17" t="s">
        <v>314</v>
      </c>
      <c r="F17" s="52">
        <v>370.75</v>
      </c>
      <c r="G17" s="9">
        <v>0</v>
      </c>
      <c r="H17" s="9">
        <v>0</v>
      </c>
      <c r="I17" t="s">
        <v>82</v>
      </c>
      <c r="J17" s="10">
        <v>41275</v>
      </c>
      <c r="K17" s="13">
        <v>0</v>
      </c>
    </row>
    <row r="18" spans="1:11">
      <c r="A18" s="2" t="s">
        <v>315</v>
      </c>
      <c r="B18" t="s">
        <v>1362</v>
      </c>
      <c r="C18" s="3" t="s">
        <v>1363</v>
      </c>
      <c r="D18" t="s">
        <v>212</v>
      </c>
      <c r="E18" t="s">
        <v>317</v>
      </c>
      <c r="F18" s="52">
        <v>370.75</v>
      </c>
      <c r="G18" s="9">
        <v>0</v>
      </c>
      <c r="H18" s="9">
        <v>0</v>
      </c>
      <c r="I18" t="s">
        <v>82</v>
      </c>
      <c r="J18" s="10">
        <v>41275</v>
      </c>
      <c r="K18" s="13">
        <v>0</v>
      </c>
    </row>
    <row r="19" spans="1:11">
      <c r="A19" s="2" t="s">
        <v>318</v>
      </c>
      <c r="B19" t="s">
        <v>1364</v>
      </c>
      <c r="C19" s="3" t="s">
        <v>1237</v>
      </c>
      <c r="D19" t="s">
        <v>319</v>
      </c>
      <c r="E19" t="s">
        <v>321</v>
      </c>
      <c r="F19" s="52">
        <v>370.75</v>
      </c>
      <c r="G19" s="9">
        <v>0</v>
      </c>
      <c r="H19" s="9">
        <v>0</v>
      </c>
      <c r="I19" t="s">
        <v>82</v>
      </c>
      <c r="J19" s="10">
        <v>41275</v>
      </c>
      <c r="K19" s="13">
        <v>0</v>
      </c>
    </row>
    <row r="20" spans="1:11">
      <c r="A20" s="2" t="s">
        <v>322</v>
      </c>
      <c r="B20" t="s">
        <v>1365</v>
      </c>
      <c r="C20" s="3" t="s">
        <v>1366</v>
      </c>
      <c r="D20" t="s">
        <v>323</v>
      </c>
      <c r="E20" t="s">
        <v>325</v>
      </c>
      <c r="F20" s="52">
        <v>370.75</v>
      </c>
      <c r="G20" s="9">
        <v>0</v>
      </c>
      <c r="H20" s="9">
        <v>0</v>
      </c>
      <c r="I20" t="s">
        <v>82</v>
      </c>
      <c r="J20" s="10">
        <v>41275</v>
      </c>
      <c r="K20" s="13">
        <v>0</v>
      </c>
    </row>
    <row r="21" spans="1:11">
      <c r="A21" s="2" t="s">
        <v>608</v>
      </c>
      <c r="B21" t="s">
        <v>1367</v>
      </c>
      <c r="C21" s="3" t="s">
        <v>1143</v>
      </c>
      <c r="D21" t="s">
        <v>376</v>
      </c>
      <c r="E21" t="s">
        <v>610</v>
      </c>
      <c r="F21" s="52">
        <v>1100.75</v>
      </c>
      <c r="G21" s="9">
        <v>0</v>
      </c>
      <c r="H21" s="9">
        <v>0</v>
      </c>
      <c r="I21" t="s">
        <v>611</v>
      </c>
      <c r="J21" s="10">
        <v>41275</v>
      </c>
      <c r="K21" s="13">
        <v>0</v>
      </c>
    </row>
    <row r="22" spans="1:11">
      <c r="A22" s="2" t="s">
        <v>613</v>
      </c>
      <c r="B22" t="s">
        <v>1368</v>
      </c>
      <c r="C22" s="3" t="s">
        <v>1077</v>
      </c>
      <c r="D22" t="s">
        <v>94</v>
      </c>
      <c r="E22" t="s">
        <v>615</v>
      </c>
      <c r="F22" s="52">
        <v>398</v>
      </c>
      <c r="G22" s="9">
        <v>0</v>
      </c>
      <c r="H22" s="9">
        <v>0</v>
      </c>
      <c r="I22" t="s">
        <v>616</v>
      </c>
      <c r="J22" s="10">
        <v>41275</v>
      </c>
      <c r="K22" s="13">
        <v>0</v>
      </c>
    </row>
    <row r="23" spans="1:11">
      <c r="F23" s="9">
        <f>SUM(F2:F22)</f>
        <v>12465.5</v>
      </c>
    </row>
    <row r="24" spans="1:11">
      <c r="C24" s="55" t="s">
        <v>1342</v>
      </c>
      <c r="D24" s="56"/>
      <c r="E24" s="56"/>
      <c r="F24" s="52">
        <f>F23*2*1.196</f>
        <v>29817.475999999999</v>
      </c>
    </row>
    <row r="26" spans="1:11">
      <c r="F26" s="9"/>
    </row>
    <row r="27" spans="1:11">
      <c r="E27" t="s">
        <v>1369</v>
      </c>
      <c r="F27" s="9">
        <f>F23*1.196*10</f>
        <v>149087.38</v>
      </c>
    </row>
  </sheetData>
  <pageMargins left="0.70833333333333304" right="0.70833333333333304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AMK39"/>
  <sheetViews>
    <sheetView zoomScaleNormal="100" workbookViewId="0">
      <pane xSplit="1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8.7109375" defaultRowHeight="12.75"/>
  <cols>
    <col min="1" max="1" width="33.7109375" style="58"/>
    <col min="2" max="2" width="17.5703125" style="59"/>
    <col min="3" max="3" width="8.7109375" style="60"/>
    <col min="4" max="5" width="11.42578125" style="59"/>
    <col min="6" max="8" width="9.7109375" style="59"/>
    <col min="9" max="9" width="21.85546875" style="58"/>
    <col min="10" max="10" width="8.7109375" style="61"/>
    <col min="11" max="11" width="8.7109375" style="59"/>
    <col min="12" max="12" width="10.7109375" style="61"/>
    <col min="13" max="13" width="11.7109375" style="61"/>
    <col min="14" max="14" width="14.7109375" style="60"/>
    <col min="15" max="1025" width="11.42578125" style="58"/>
  </cols>
  <sheetData>
    <row r="1" spans="1:228" ht="45">
      <c r="A1" s="62" t="s">
        <v>0</v>
      </c>
      <c r="B1" s="63" t="s">
        <v>10</v>
      </c>
      <c r="C1" s="66" t="s">
        <v>11</v>
      </c>
      <c r="D1" s="63" t="s">
        <v>2</v>
      </c>
      <c r="E1" s="63" t="s">
        <v>16</v>
      </c>
      <c r="F1" s="63" t="s">
        <v>1370</v>
      </c>
      <c r="G1" s="63" t="s">
        <v>1371</v>
      </c>
      <c r="H1" s="63" t="s">
        <v>1343</v>
      </c>
      <c r="I1" s="62" t="s">
        <v>22</v>
      </c>
      <c r="J1" s="64" t="s">
        <v>23</v>
      </c>
      <c r="K1" s="63" t="s">
        <v>27</v>
      </c>
      <c r="L1" s="64" t="s">
        <v>5</v>
      </c>
      <c r="M1" s="64" t="s">
        <v>1344</v>
      </c>
      <c r="N1" s="64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</row>
    <row r="2" spans="1:228" hidden="1">
      <c r="A2" s="65" t="s">
        <v>143</v>
      </c>
      <c r="B2" s="59" t="s">
        <v>1372</v>
      </c>
      <c r="C2" s="60" t="s">
        <v>1077</v>
      </c>
      <c r="D2" s="59" t="s">
        <v>94</v>
      </c>
      <c r="E2" s="59" t="s">
        <v>145</v>
      </c>
      <c r="F2" s="67">
        <v>51.75</v>
      </c>
      <c r="G2" s="67">
        <v>0</v>
      </c>
      <c r="H2" s="67">
        <v>263.75</v>
      </c>
      <c r="I2" s="68" t="s">
        <v>97</v>
      </c>
      <c r="J2" s="69">
        <v>41306</v>
      </c>
      <c r="K2" s="70">
        <v>0</v>
      </c>
      <c r="L2" s="61" t="e">
        <f>VLOOKUP(A2,#REF!,5,0)</f>
        <v>#REF!</v>
      </c>
      <c r="M2" s="61" t="e">
        <f>VLOOKUP(A2,'PRIX LOT1'!A:I,5,0)</f>
        <v>#N/A</v>
      </c>
      <c r="N2" s="71"/>
    </row>
    <row r="3" spans="1:228">
      <c r="A3" s="72" t="s">
        <v>174</v>
      </c>
      <c r="B3" s="73" t="s">
        <v>1373</v>
      </c>
      <c r="C3" s="74" t="s">
        <v>1374</v>
      </c>
      <c r="D3" s="73" t="s">
        <v>175</v>
      </c>
      <c r="E3" s="73" t="s">
        <v>177</v>
      </c>
      <c r="F3" s="75">
        <v>55.88</v>
      </c>
      <c r="G3" s="75">
        <v>0</v>
      </c>
      <c r="H3" s="75">
        <v>375</v>
      </c>
      <c r="I3" s="72" t="s">
        <v>178</v>
      </c>
      <c r="J3" s="76">
        <v>41306</v>
      </c>
      <c r="K3" s="77">
        <v>0</v>
      </c>
      <c r="L3" s="78" t="e">
        <f>VLOOKUP(A3,#REF!,5,0)</f>
        <v>#REF!</v>
      </c>
      <c r="M3" s="78" t="e">
        <f>VLOOKUP(A3,'PRIX LOT1'!A:I,5,0)</f>
        <v>#N/A</v>
      </c>
      <c r="N3" s="79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  <c r="CP3" s="72"/>
      <c r="CQ3" s="72"/>
      <c r="CR3" s="72"/>
      <c r="CS3" s="72"/>
      <c r="CT3" s="72"/>
      <c r="CU3" s="72"/>
      <c r="CV3" s="72"/>
      <c r="CW3" s="72"/>
      <c r="CX3" s="72"/>
      <c r="CY3" s="72"/>
      <c r="CZ3" s="72"/>
      <c r="DA3" s="72"/>
      <c r="DB3" s="72"/>
      <c r="DC3" s="72"/>
      <c r="DD3" s="72"/>
      <c r="DE3" s="72"/>
      <c r="DF3" s="72"/>
      <c r="DG3" s="72"/>
      <c r="DH3" s="72"/>
      <c r="DI3" s="72"/>
      <c r="DJ3" s="72"/>
      <c r="DK3" s="72"/>
      <c r="DL3" s="72"/>
      <c r="DM3" s="72"/>
      <c r="DN3" s="72"/>
      <c r="DO3" s="72"/>
      <c r="DP3" s="72"/>
      <c r="DQ3" s="72"/>
      <c r="DR3" s="72"/>
      <c r="DS3" s="72"/>
      <c r="DT3" s="72"/>
      <c r="DU3" s="72"/>
      <c r="DV3" s="72"/>
      <c r="DW3" s="72"/>
      <c r="DX3" s="72"/>
      <c r="DY3" s="72"/>
      <c r="DZ3" s="72"/>
      <c r="EA3" s="72"/>
      <c r="EB3" s="72"/>
      <c r="EC3" s="72"/>
      <c r="ED3" s="72"/>
      <c r="EE3" s="72"/>
      <c r="EF3" s="72"/>
      <c r="EG3" s="72"/>
      <c r="EH3" s="72"/>
      <c r="EI3" s="72"/>
      <c r="EJ3" s="72"/>
      <c r="EK3" s="72"/>
      <c r="EL3" s="72"/>
      <c r="EM3" s="72"/>
      <c r="EN3" s="72"/>
      <c r="EO3" s="72"/>
      <c r="EP3" s="72"/>
      <c r="EQ3" s="72"/>
      <c r="ER3" s="72"/>
      <c r="ES3" s="72"/>
      <c r="ET3" s="72"/>
      <c r="EU3" s="72"/>
      <c r="EV3" s="72"/>
      <c r="EW3" s="72"/>
      <c r="EX3" s="72"/>
      <c r="EY3" s="72"/>
      <c r="EZ3" s="72"/>
      <c r="FA3" s="72"/>
      <c r="FB3" s="72"/>
      <c r="FC3" s="72"/>
      <c r="FD3" s="72"/>
      <c r="FE3" s="72"/>
      <c r="FF3" s="72"/>
      <c r="FG3" s="72"/>
      <c r="FH3" s="72"/>
      <c r="FI3" s="72"/>
      <c r="FJ3" s="72"/>
      <c r="FK3" s="72"/>
      <c r="FL3" s="72"/>
      <c r="FM3" s="72"/>
      <c r="FN3" s="72"/>
      <c r="FO3" s="72"/>
      <c r="FP3" s="72"/>
      <c r="FQ3" s="72"/>
      <c r="FR3" s="72"/>
      <c r="FS3" s="72"/>
      <c r="FT3" s="72"/>
      <c r="FU3" s="72"/>
      <c r="FV3" s="72"/>
      <c r="FW3" s="72"/>
      <c r="FX3" s="72"/>
      <c r="FY3" s="72"/>
      <c r="FZ3" s="72"/>
      <c r="GA3" s="72"/>
      <c r="GB3" s="72"/>
      <c r="GC3" s="72"/>
      <c r="GD3" s="72"/>
      <c r="GE3" s="72"/>
      <c r="GF3" s="72"/>
      <c r="GG3" s="72"/>
      <c r="GH3" s="72"/>
      <c r="GI3" s="72"/>
      <c r="GJ3" s="72"/>
      <c r="GK3" s="72"/>
      <c r="GL3" s="72"/>
      <c r="GM3" s="72"/>
      <c r="GN3" s="72"/>
      <c r="GO3" s="72"/>
      <c r="GP3" s="72"/>
      <c r="GQ3" s="72"/>
      <c r="GR3" s="72"/>
      <c r="GS3" s="72"/>
      <c r="GT3" s="72"/>
      <c r="GU3" s="72"/>
      <c r="GV3" s="72"/>
      <c r="GW3" s="72"/>
      <c r="GX3" s="72"/>
      <c r="GY3" s="72"/>
      <c r="GZ3" s="72"/>
      <c r="HA3" s="72"/>
      <c r="HB3" s="72"/>
      <c r="HC3" s="72"/>
      <c r="HD3" s="72"/>
      <c r="HE3" s="72"/>
      <c r="HF3" s="72"/>
      <c r="HG3" s="72"/>
      <c r="HH3" s="72"/>
      <c r="HI3" s="72"/>
      <c r="HJ3" s="72"/>
      <c r="HK3" s="72"/>
      <c r="HL3" s="72"/>
      <c r="HM3" s="72"/>
      <c r="HN3" s="72"/>
      <c r="HO3" s="72"/>
      <c r="HP3" s="72"/>
      <c r="HQ3" s="72"/>
      <c r="HR3" s="72"/>
      <c r="HS3" s="72"/>
      <c r="HT3" s="72"/>
    </row>
    <row r="4" spans="1:228">
      <c r="A4" s="65" t="s">
        <v>179</v>
      </c>
      <c r="B4" s="59" t="s">
        <v>1375</v>
      </c>
      <c r="C4" s="60" t="s">
        <v>1359</v>
      </c>
      <c r="D4" s="59" t="s">
        <v>180</v>
      </c>
      <c r="E4" s="59" t="s">
        <v>182</v>
      </c>
      <c r="F4" s="67">
        <v>51.13</v>
      </c>
      <c r="G4" s="67">
        <v>0</v>
      </c>
      <c r="H4" s="67">
        <v>375</v>
      </c>
      <c r="I4" s="58" t="s">
        <v>183</v>
      </c>
      <c r="J4" s="69">
        <v>41306</v>
      </c>
      <c r="K4" s="70">
        <v>0</v>
      </c>
      <c r="L4" s="61" t="e">
        <f>VLOOKUP(A4,#REF!,5,0)</f>
        <v>#REF!</v>
      </c>
      <c r="M4" s="61" t="e">
        <f>VLOOKUP(A4,'PRIX LOT1'!A:I,5,0)</f>
        <v>#N/A</v>
      </c>
      <c r="N4" s="71"/>
    </row>
    <row r="5" spans="1:228" hidden="1">
      <c r="A5" s="65" t="s">
        <v>198</v>
      </c>
      <c r="B5" s="59" t="s">
        <v>1376</v>
      </c>
      <c r="C5" s="60" t="s">
        <v>1077</v>
      </c>
      <c r="D5" s="59" t="s">
        <v>94</v>
      </c>
      <c r="E5" s="59" t="s">
        <v>200</v>
      </c>
      <c r="F5" s="67">
        <v>51.75</v>
      </c>
      <c r="G5" s="67">
        <v>0</v>
      </c>
      <c r="H5" s="67">
        <v>263.75</v>
      </c>
      <c r="I5" s="68" t="s">
        <v>97</v>
      </c>
      <c r="J5" s="69">
        <v>41306</v>
      </c>
      <c r="K5" s="70">
        <v>0</v>
      </c>
      <c r="L5" s="61" t="e">
        <f>VLOOKUP(A5,#REF!,5,0)</f>
        <v>#REF!</v>
      </c>
      <c r="M5" s="61" t="e">
        <f>VLOOKUP(A5,'PRIX LOT1'!A:I,5,0)</f>
        <v>#N/A</v>
      </c>
      <c r="N5" s="71"/>
    </row>
    <row r="6" spans="1:228" hidden="1">
      <c r="A6" s="65" t="s">
        <v>201</v>
      </c>
      <c r="B6" s="59" t="s">
        <v>1061</v>
      </c>
      <c r="C6" s="60" t="s">
        <v>1062</v>
      </c>
      <c r="D6" s="59" t="s">
        <v>36</v>
      </c>
      <c r="E6" s="59" t="s">
        <v>203</v>
      </c>
      <c r="F6" s="67">
        <v>47.5</v>
      </c>
      <c r="G6" s="67">
        <v>0</v>
      </c>
      <c r="H6" s="67">
        <v>475</v>
      </c>
      <c r="I6" s="58" t="s">
        <v>204</v>
      </c>
      <c r="J6" s="69">
        <v>41306</v>
      </c>
      <c r="K6" s="70">
        <v>0</v>
      </c>
      <c r="L6" s="61" t="e">
        <f>VLOOKUP(A6,#REF!,5,0)</f>
        <v>#REF!</v>
      </c>
      <c r="M6" s="61" t="e">
        <f>VLOOKUP(A6,'PRIX LOT1'!A:I,5,0)</f>
        <v>#N/A</v>
      </c>
      <c r="N6" s="71"/>
    </row>
    <row r="7" spans="1:228">
      <c r="A7" s="65" t="s">
        <v>205</v>
      </c>
      <c r="B7" s="59" t="s">
        <v>1377</v>
      </c>
      <c r="C7" s="60" t="s">
        <v>1374</v>
      </c>
      <c r="D7" s="59" t="s">
        <v>175</v>
      </c>
      <c r="E7" s="59" t="s">
        <v>207</v>
      </c>
      <c r="F7" s="67">
        <v>55.88</v>
      </c>
      <c r="G7" s="67">
        <v>0</v>
      </c>
      <c r="H7" s="67">
        <v>375</v>
      </c>
      <c r="I7" s="58" t="s">
        <v>178</v>
      </c>
      <c r="J7" s="69">
        <v>41306</v>
      </c>
      <c r="K7" s="70">
        <v>0</v>
      </c>
      <c r="L7" s="61" t="e">
        <f>VLOOKUP(A7,#REF!,5,0)</f>
        <v>#REF!</v>
      </c>
      <c r="M7" s="61" t="e">
        <f>VLOOKUP(A7,'PRIX LOT1'!A:I,5,0)</f>
        <v>#N/A</v>
      </c>
      <c r="N7" s="71"/>
    </row>
    <row r="8" spans="1:228" hidden="1">
      <c r="A8" s="65" t="s">
        <v>208</v>
      </c>
      <c r="B8" s="59" t="s">
        <v>1378</v>
      </c>
      <c r="C8" s="60" t="s">
        <v>1077</v>
      </c>
      <c r="D8" s="59" t="s">
        <v>94</v>
      </c>
      <c r="E8" s="59" t="s">
        <v>210</v>
      </c>
      <c r="F8" s="67">
        <v>51.75</v>
      </c>
      <c r="G8" s="67">
        <v>0</v>
      </c>
      <c r="H8" s="67">
        <v>263.75</v>
      </c>
      <c r="I8" s="68" t="s">
        <v>97</v>
      </c>
      <c r="J8" s="69">
        <v>41306</v>
      </c>
      <c r="K8" s="70">
        <v>0</v>
      </c>
      <c r="L8" s="61" t="e">
        <f>VLOOKUP(A8,#REF!,5,0)</f>
        <v>#REF!</v>
      </c>
      <c r="M8" s="61" t="e">
        <f>VLOOKUP(A8,'PRIX LOT1'!A:I,5,0)</f>
        <v>#N/A</v>
      </c>
      <c r="N8" s="71"/>
    </row>
    <row r="9" spans="1:228">
      <c r="A9" s="65" t="s">
        <v>211</v>
      </c>
      <c r="B9" s="59" t="s">
        <v>1379</v>
      </c>
      <c r="C9" s="60" t="s">
        <v>1363</v>
      </c>
      <c r="D9" s="59" t="s">
        <v>212</v>
      </c>
      <c r="E9" s="59" t="s">
        <v>214</v>
      </c>
      <c r="F9" s="67">
        <v>51.13</v>
      </c>
      <c r="G9" s="67">
        <v>0</v>
      </c>
      <c r="H9" s="67">
        <v>375</v>
      </c>
      <c r="I9" s="58" t="s">
        <v>183</v>
      </c>
      <c r="J9" s="69">
        <v>41306</v>
      </c>
      <c r="K9" s="70">
        <v>0</v>
      </c>
      <c r="L9" s="61" t="e">
        <f>VLOOKUP(A9,#REF!,5,0)</f>
        <v>#REF!</v>
      </c>
      <c r="M9" s="61" t="e">
        <f>VLOOKUP(A9,'PRIX LOT1'!A:I,5,0)</f>
        <v>#N/A</v>
      </c>
      <c r="N9" s="71"/>
    </row>
    <row r="10" spans="1:228" hidden="1">
      <c r="A10" s="65" t="s">
        <v>215</v>
      </c>
      <c r="B10" s="59" t="s">
        <v>1380</v>
      </c>
      <c r="C10" s="60" t="s">
        <v>1077</v>
      </c>
      <c r="D10" s="59" t="s">
        <v>94</v>
      </c>
      <c r="E10" s="59" t="s">
        <v>217</v>
      </c>
      <c r="F10" s="67">
        <v>51.75</v>
      </c>
      <c r="G10" s="67">
        <v>0</v>
      </c>
      <c r="H10" s="67">
        <v>263.75</v>
      </c>
      <c r="I10" s="68" t="s">
        <v>97</v>
      </c>
      <c r="J10" s="69">
        <v>41306</v>
      </c>
      <c r="K10" s="70">
        <v>0</v>
      </c>
      <c r="L10" s="61" t="e">
        <f>VLOOKUP(A10,#REF!,5,0)</f>
        <v>#REF!</v>
      </c>
      <c r="M10" s="61" t="e">
        <f>VLOOKUP(A10,'PRIX LOT1'!A:I,5,0)</f>
        <v>#N/A</v>
      </c>
      <c r="N10" s="71"/>
    </row>
    <row r="11" spans="1:228">
      <c r="A11" s="65" t="s">
        <v>347</v>
      </c>
      <c r="B11" s="59" t="s">
        <v>1381</v>
      </c>
      <c r="C11" s="60" t="s">
        <v>1366</v>
      </c>
      <c r="D11" s="59" t="s">
        <v>323</v>
      </c>
      <c r="E11" s="59" t="s">
        <v>349</v>
      </c>
      <c r="F11" s="67">
        <v>51.13</v>
      </c>
      <c r="G11" s="67">
        <v>0</v>
      </c>
      <c r="H11" s="67">
        <v>375</v>
      </c>
      <c r="I11" s="58" t="s">
        <v>183</v>
      </c>
      <c r="J11" s="69">
        <v>41306</v>
      </c>
      <c r="K11" s="70">
        <v>0</v>
      </c>
      <c r="L11" s="61" t="e">
        <f>VLOOKUP(A11,#REF!,5,0)</f>
        <v>#REF!</v>
      </c>
      <c r="M11" s="61" t="e">
        <f>VLOOKUP(A11,'PRIX LOT1'!A:I,5,0)</f>
        <v>#N/A</v>
      </c>
      <c r="N11" s="71"/>
    </row>
    <row r="12" spans="1:228" hidden="1">
      <c r="A12" s="65" t="s">
        <v>423</v>
      </c>
      <c r="B12" s="59" t="s">
        <v>1382</v>
      </c>
      <c r="C12" s="60" t="s">
        <v>1090</v>
      </c>
      <c r="D12" s="59" t="s">
        <v>424</v>
      </c>
      <c r="E12" s="59" t="s">
        <v>426</v>
      </c>
      <c r="F12" s="67">
        <v>76</v>
      </c>
      <c r="G12" s="67">
        <v>0</v>
      </c>
      <c r="H12" s="67">
        <v>475</v>
      </c>
      <c r="I12" s="58" t="s">
        <v>427</v>
      </c>
      <c r="J12" s="69">
        <v>41306</v>
      </c>
      <c r="K12" s="70">
        <v>0</v>
      </c>
      <c r="L12" s="61" t="e">
        <f>VLOOKUP(A12,#REF!,5,0)</f>
        <v>#REF!</v>
      </c>
      <c r="M12" s="61" t="e">
        <f>VLOOKUP(A12,'PRIX LOT1'!A:I,5,0)</f>
        <v>#N/A</v>
      </c>
      <c r="N12" s="71"/>
    </row>
    <row r="13" spans="1:228" hidden="1">
      <c r="A13" s="65" t="s">
        <v>526</v>
      </c>
      <c r="B13" s="59" t="e">
        <v>#N/A</v>
      </c>
      <c r="C13" s="60" t="e">
        <v>#N/A</v>
      </c>
      <c r="D13" s="59" t="s">
        <v>527</v>
      </c>
      <c r="E13" s="59" t="s">
        <v>529</v>
      </c>
      <c r="F13" s="67">
        <v>51.75</v>
      </c>
      <c r="G13" s="67">
        <v>0</v>
      </c>
      <c r="H13" s="67">
        <v>263.75</v>
      </c>
      <c r="I13" s="68" t="s">
        <v>97</v>
      </c>
      <c r="J13" s="69">
        <v>41306</v>
      </c>
      <c r="K13" s="70">
        <v>0</v>
      </c>
      <c r="L13" s="61" t="e">
        <f>VLOOKUP(A13,#REF!,5,0)</f>
        <v>#REF!</v>
      </c>
      <c r="M13" s="61" t="e">
        <f>VLOOKUP(A13,'PRIX LOT1'!A:I,5,0)</f>
        <v>#N/A</v>
      </c>
      <c r="N13" s="71"/>
    </row>
    <row r="14" spans="1:228">
      <c r="A14" s="65" t="s">
        <v>713</v>
      </c>
      <c r="B14" s="59" t="s">
        <v>1383</v>
      </c>
      <c r="C14" s="60" t="s">
        <v>1384</v>
      </c>
      <c r="D14" s="59" t="s">
        <v>714</v>
      </c>
      <c r="E14" s="59" t="s">
        <v>716</v>
      </c>
      <c r="F14" s="67">
        <v>55.88</v>
      </c>
      <c r="G14" s="67">
        <v>0</v>
      </c>
      <c r="H14" s="67">
        <v>375</v>
      </c>
      <c r="I14" s="58" t="s">
        <v>178</v>
      </c>
      <c r="J14" s="69">
        <v>41306</v>
      </c>
      <c r="K14" s="70">
        <v>0</v>
      </c>
      <c r="L14" s="61" t="e">
        <f>VLOOKUP(A14,#REF!,5,0)</f>
        <v>#REF!</v>
      </c>
      <c r="M14" s="61" t="e">
        <f>VLOOKUP(A14,'PRIX LOT1'!A:I,5,0)</f>
        <v>#N/A</v>
      </c>
      <c r="N14" s="71"/>
    </row>
    <row r="15" spans="1:228">
      <c r="A15" s="65" t="s">
        <v>738</v>
      </c>
      <c r="B15" s="59" t="s">
        <v>1385</v>
      </c>
      <c r="C15" s="60" t="s">
        <v>1077</v>
      </c>
      <c r="D15" s="59" t="s">
        <v>94</v>
      </c>
      <c r="E15" s="59" t="s">
        <v>740</v>
      </c>
      <c r="F15" s="67">
        <v>51.13</v>
      </c>
      <c r="G15" s="67">
        <v>31.25</v>
      </c>
      <c r="H15" s="67">
        <v>375</v>
      </c>
      <c r="I15" s="58" t="s">
        <v>183</v>
      </c>
      <c r="J15" s="69">
        <v>41306</v>
      </c>
      <c r="K15" s="70">
        <v>0</v>
      </c>
      <c r="L15" s="61" t="e">
        <f>VLOOKUP(A15,#REF!,5,0)</f>
        <v>#REF!</v>
      </c>
      <c r="M15" s="61" t="e">
        <f>VLOOKUP(A15,'PRIX LOT1'!A:I,5,0)</f>
        <v>#N/A</v>
      </c>
      <c r="N15" s="71"/>
    </row>
    <row r="16" spans="1:228">
      <c r="A16" s="59" t="s">
        <v>744</v>
      </c>
      <c r="B16" s="59" t="s">
        <v>1386</v>
      </c>
      <c r="C16" s="60" t="s">
        <v>1077</v>
      </c>
      <c r="D16" s="59" t="s">
        <v>94</v>
      </c>
      <c r="E16" s="59" t="s">
        <v>746</v>
      </c>
      <c r="F16" s="67">
        <v>51.13</v>
      </c>
      <c r="G16" s="67">
        <v>0</v>
      </c>
      <c r="H16" s="67">
        <v>375</v>
      </c>
      <c r="I16" s="58" t="s">
        <v>183</v>
      </c>
      <c r="J16" s="69">
        <v>41306</v>
      </c>
      <c r="K16" s="70">
        <v>0</v>
      </c>
      <c r="L16" s="61" t="e">
        <f>VLOOKUP(A16,#REF!,5,0)</f>
        <v>#REF!</v>
      </c>
      <c r="M16" s="61" t="e">
        <f>VLOOKUP(A16,'PRIX LOT1'!A:I,5,0)</f>
        <v>#N/A</v>
      </c>
      <c r="N16" s="71"/>
    </row>
    <row r="17" spans="1:14">
      <c r="A17" s="65" t="s">
        <v>753</v>
      </c>
      <c r="B17" s="59" t="s">
        <v>1387</v>
      </c>
      <c r="C17" s="60" t="s">
        <v>1077</v>
      </c>
      <c r="D17" s="59" t="s">
        <v>94</v>
      </c>
      <c r="E17" s="59" t="s">
        <v>755</v>
      </c>
      <c r="F17" s="67">
        <v>51.13</v>
      </c>
      <c r="G17" s="67">
        <v>31.25</v>
      </c>
      <c r="H17" s="67">
        <v>375</v>
      </c>
      <c r="I17" s="58" t="s">
        <v>183</v>
      </c>
      <c r="J17" s="69">
        <v>41306</v>
      </c>
      <c r="K17" s="70">
        <v>0</v>
      </c>
      <c r="L17" s="61" t="e">
        <f>VLOOKUP(A17,#REF!,5,0)</f>
        <v>#REF!</v>
      </c>
      <c r="M17" s="61" t="e">
        <f>VLOOKUP(A17,'PRIX LOT1'!A:I,5,0)</f>
        <v>#N/A</v>
      </c>
      <c r="N17" s="71"/>
    </row>
    <row r="18" spans="1:14">
      <c r="A18" s="65" t="s">
        <v>868</v>
      </c>
      <c r="B18" s="59" t="s">
        <v>1388</v>
      </c>
      <c r="C18" s="60" t="s">
        <v>1093</v>
      </c>
      <c r="D18" s="80" t="s">
        <v>137</v>
      </c>
      <c r="E18" s="59" t="s">
        <v>868</v>
      </c>
      <c r="F18" s="67">
        <v>140.13</v>
      </c>
      <c r="G18" s="67">
        <v>31.25</v>
      </c>
      <c r="H18" s="67">
        <v>815</v>
      </c>
      <c r="I18" s="81" t="s">
        <v>157</v>
      </c>
      <c r="J18" s="69">
        <v>41306</v>
      </c>
      <c r="K18" s="70">
        <v>0</v>
      </c>
      <c r="L18" s="61" t="e">
        <f>VLOOKUP(A18,#REF!,5,0)</f>
        <v>#REF!</v>
      </c>
      <c r="M18" s="61" t="e">
        <f>VLOOKUP(A18,'PRIX LOT1'!A:I,5,0)</f>
        <v>#N/A</v>
      </c>
      <c r="N18" s="71"/>
    </row>
    <row r="19" spans="1:14" hidden="1">
      <c r="A19" s="65" t="s">
        <v>874</v>
      </c>
      <c r="B19" s="59" t="s">
        <v>1389</v>
      </c>
      <c r="C19" s="60" t="s">
        <v>1064</v>
      </c>
      <c r="D19" s="59" t="s">
        <v>133</v>
      </c>
      <c r="E19" s="59" t="s">
        <v>876</v>
      </c>
      <c r="F19" s="67">
        <v>116</v>
      </c>
      <c r="G19" s="67">
        <v>27.63</v>
      </c>
      <c r="H19" s="67">
        <v>562.5</v>
      </c>
      <c r="I19" s="82" t="s">
        <v>66</v>
      </c>
      <c r="J19" s="69">
        <v>41306</v>
      </c>
      <c r="K19" s="70">
        <v>0</v>
      </c>
      <c r="L19" s="61" t="e">
        <f>VLOOKUP(A19,#REF!,5,0)</f>
        <v>#REF!</v>
      </c>
      <c r="M19" s="61" t="e">
        <f>VLOOKUP(A19,'PRIX LOT1'!A:I,5,0)</f>
        <v>#N/A</v>
      </c>
      <c r="N19" s="71"/>
    </row>
    <row r="20" spans="1:14">
      <c r="A20" s="65" t="s">
        <v>877</v>
      </c>
      <c r="B20" s="59" t="s">
        <v>1390</v>
      </c>
      <c r="C20" s="60" t="s">
        <v>1237</v>
      </c>
      <c r="D20" s="59" t="s">
        <v>319</v>
      </c>
      <c r="E20" s="59" t="s">
        <v>879</v>
      </c>
      <c r="F20" s="67">
        <v>140.13</v>
      </c>
      <c r="G20" s="67">
        <v>31.25</v>
      </c>
      <c r="H20" s="67">
        <v>815</v>
      </c>
      <c r="I20" s="81" t="s">
        <v>157</v>
      </c>
      <c r="J20" s="69">
        <v>41306</v>
      </c>
      <c r="K20" s="70">
        <v>0</v>
      </c>
      <c r="L20" s="61" t="e">
        <f>VLOOKUP(A20,#REF!,5,0)</f>
        <v>#REF!</v>
      </c>
      <c r="M20" s="61" t="e">
        <f>VLOOKUP(A20,'PRIX LOT1'!A:I,5,0)</f>
        <v>#N/A</v>
      </c>
      <c r="N20" s="71"/>
    </row>
    <row r="21" spans="1:14">
      <c r="A21" s="65" t="s">
        <v>880</v>
      </c>
      <c r="B21" s="59" t="s">
        <v>1391</v>
      </c>
      <c r="C21" s="60" t="s">
        <v>1291</v>
      </c>
      <c r="D21" s="59" t="s">
        <v>838</v>
      </c>
      <c r="E21" s="59" t="s">
        <v>882</v>
      </c>
      <c r="F21" s="67">
        <v>140.13</v>
      </c>
      <c r="G21" s="67">
        <v>31.25</v>
      </c>
      <c r="H21" s="67">
        <v>815</v>
      </c>
      <c r="I21" s="81" t="s">
        <v>157</v>
      </c>
      <c r="J21" s="69">
        <v>41306</v>
      </c>
      <c r="K21" s="70">
        <v>0</v>
      </c>
      <c r="L21" s="61" t="e">
        <f>VLOOKUP(A21,#REF!,5,0)</f>
        <v>#REF!</v>
      </c>
      <c r="M21" s="61" t="e">
        <f>VLOOKUP(A21,'PRIX LOT1'!A:I,5,0)</f>
        <v>#N/A</v>
      </c>
      <c r="N21" s="71"/>
    </row>
    <row r="22" spans="1:14" hidden="1">
      <c r="A22" s="65" t="s">
        <v>903</v>
      </c>
      <c r="B22" s="59" t="s">
        <v>1392</v>
      </c>
      <c r="C22" s="60" t="s">
        <v>1143</v>
      </c>
      <c r="D22" s="59" t="s">
        <v>376</v>
      </c>
      <c r="E22" s="59" t="s">
        <v>905</v>
      </c>
      <c r="F22" s="67">
        <v>157.38</v>
      </c>
      <c r="G22" s="67">
        <v>27.63</v>
      </c>
      <c r="H22" s="67">
        <v>814.6</v>
      </c>
      <c r="I22" s="81" t="s">
        <v>158</v>
      </c>
      <c r="J22" s="69">
        <v>41306</v>
      </c>
      <c r="K22" s="70">
        <v>0</v>
      </c>
      <c r="L22" s="61" t="e">
        <f>VLOOKUP(A22,#REF!,5,0)</f>
        <v>#REF!</v>
      </c>
      <c r="M22" s="61" t="e">
        <f>VLOOKUP(A22,'PRIX LOT1'!A:I,5,0)</f>
        <v>#N/A</v>
      </c>
      <c r="N22" s="71"/>
    </row>
    <row r="23" spans="1:14" hidden="1">
      <c r="A23" s="65" t="s">
        <v>903</v>
      </c>
      <c r="B23" s="59" t="s">
        <v>1392</v>
      </c>
      <c r="C23" s="60" t="s">
        <v>1143</v>
      </c>
      <c r="D23" s="59" t="s">
        <v>376</v>
      </c>
      <c r="E23" s="59" t="s">
        <v>907</v>
      </c>
      <c r="F23" s="67">
        <v>157.38</v>
      </c>
      <c r="G23" s="67">
        <v>27.63</v>
      </c>
      <c r="H23" s="67">
        <v>814.6</v>
      </c>
      <c r="I23" s="81" t="s">
        <v>158</v>
      </c>
      <c r="J23" s="69">
        <v>41306</v>
      </c>
      <c r="K23" s="70">
        <v>0</v>
      </c>
      <c r="L23" s="61" t="e">
        <f>VLOOKUP(A23,#REF!,5,0)</f>
        <v>#REF!</v>
      </c>
      <c r="M23" s="61" t="e">
        <f>VLOOKUP(A23,'PRIX LOT1'!A:I,5,0)</f>
        <v>#N/A</v>
      </c>
      <c r="N23" s="71"/>
    </row>
    <row r="24" spans="1:14" hidden="1">
      <c r="A24" s="65" t="s">
        <v>933</v>
      </c>
      <c r="B24" s="59" t="s">
        <v>1393</v>
      </c>
      <c r="C24" s="60" t="s">
        <v>1075</v>
      </c>
      <c r="D24" s="59" t="s">
        <v>88</v>
      </c>
      <c r="E24" s="59" t="s">
        <v>935</v>
      </c>
      <c r="F24" s="67">
        <v>157.38</v>
      </c>
      <c r="G24" s="67">
        <v>27.63</v>
      </c>
      <c r="H24" s="67">
        <v>814.6</v>
      </c>
      <c r="I24" s="81" t="s">
        <v>158</v>
      </c>
      <c r="J24" s="69">
        <v>41306</v>
      </c>
      <c r="K24" s="70">
        <v>0</v>
      </c>
      <c r="L24" s="61" t="e">
        <f>VLOOKUP(A24,#REF!,5,0)</f>
        <v>#REF!</v>
      </c>
      <c r="M24" s="61" t="e">
        <f>VLOOKUP(A24,'PRIX LOT1'!A:I,5,0)</f>
        <v>#N/A</v>
      </c>
      <c r="N24" s="71"/>
    </row>
    <row r="25" spans="1:14" hidden="1">
      <c r="A25" s="65" t="s">
        <v>936</v>
      </c>
      <c r="B25" s="59" t="s">
        <v>1394</v>
      </c>
      <c r="C25" s="60" t="s">
        <v>1096</v>
      </c>
      <c r="D25" s="59" t="s">
        <v>147</v>
      </c>
      <c r="E25" s="59" t="s">
        <v>938</v>
      </c>
      <c r="F25" s="67">
        <v>157.38</v>
      </c>
      <c r="G25" s="67">
        <v>27.63</v>
      </c>
      <c r="H25" s="67">
        <v>814.6</v>
      </c>
      <c r="I25" s="81" t="s">
        <v>158</v>
      </c>
      <c r="J25" s="69">
        <v>41306</v>
      </c>
      <c r="K25" s="70">
        <v>0</v>
      </c>
      <c r="L25" s="61" t="e">
        <f>VLOOKUP(A25,#REF!,5,0)</f>
        <v>#REF!</v>
      </c>
      <c r="M25" s="61" t="e">
        <f>VLOOKUP(A25,'PRIX LOT1'!A:I,5,0)</f>
        <v>#N/A</v>
      </c>
      <c r="N25" s="71"/>
    </row>
    <row r="26" spans="1:14" hidden="1">
      <c r="A26" s="65" t="s">
        <v>941</v>
      </c>
      <c r="B26" s="59" t="s">
        <v>1395</v>
      </c>
      <c r="C26" s="60" t="s">
        <v>1396</v>
      </c>
      <c r="D26" s="59" t="s">
        <v>942</v>
      </c>
      <c r="E26" s="59" t="s">
        <v>944</v>
      </c>
      <c r="F26" s="67">
        <v>196.75</v>
      </c>
      <c r="G26" s="67">
        <v>27.63</v>
      </c>
      <c r="H26" s="67">
        <v>814.6</v>
      </c>
      <c r="I26" s="81" t="s">
        <v>383</v>
      </c>
      <c r="J26" s="69">
        <v>41306</v>
      </c>
      <c r="K26" s="70">
        <v>0</v>
      </c>
      <c r="L26" s="61" t="e">
        <f>VLOOKUP(A26,#REF!,5,0)</f>
        <v>#REF!</v>
      </c>
      <c r="M26" s="61" t="e">
        <f>VLOOKUP(A26,'PRIX LOT1'!A:I,5,0)</f>
        <v>#N/A</v>
      </c>
      <c r="N26" s="71"/>
    </row>
    <row r="27" spans="1:14">
      <c r="A27" s="65" t="s">
        <v>970</v>
      </c>
      <c r="B27" s="59" t="s">
        <v>1397</v>
      </c>
      <c r="C27" s="60" t="s">
        <v>1318</v>
      </c>
      <c r="D27" s="59" t="s">
        <v>930</v>
      </c>
      <c r="E27" s="59" t="s">
        <v>972</v>
      </c>
      <c r="F27" s="67">
        <v>140.13</v>
      </c>
      <c r="G27" s="67">
        <v>31.25</v>
      </c>
      <c r="H27" s="67">
        <v>815</v>
      </c>
      <c r="I27" s="81" t="s">
        <v>157</v>
      </c>
      <c r="J27" s="69">
        <v>41306</v>
      </c>
      <c r="K27" s="70">
        <v>0</v>
      </c>
      <c r="L27" s="61" t="e">
        <f>VLOOKUP(A27,#REF!,5,0)</f>
        <v>#REF!</v>
      </c>
      <c r="M27" s="61" t="e">
        <f>VLOOKUP(A27,'PRIX LOT1'!A:I,5,0)</f>
        <v>#N/A</v>
      </c>
      <c r="N27" s="71"/>
    </row>
    <row r="28" spans="1:14">
      <c r="A28" s="65" t="s">
        <v>973</v>
      </c>
      <c r="B28" s="59" t="s">
        <v>1398</v>
      </c>
      <c r="C28" s="60" t="s">
        <v>1143</v>
      </c>
      <c r="D28" s="59" t="s">
        <v>376</v>
      </c>
      <c r="E28" s="59" t="s">
        <v>975</v>
      </c>
      <c r="F28" s="67">
        <v>140.13</v>
      </c>
      <c r="G28" s="67">
        <v>31.25</v>
      </c>
      <c r="H28" s="67">
        <v>815</v>
      </c>
      <c r="I28" s="81" t="s">
        <v>157</v>
      </c>
      <c r="J28" s="69">
        <v>41306</v>
      </c>
      <c r="K28" s="70">
        <v>0</v>
      </c>
      <c r="L28" s="61" t="e">
        <f>VLOOKUP(A28,#REF!,5,0)</f>
        <v>#REF!</v>
      </c>
      <c r="M28" s="61" t="e">
        <f>VLOOKUP(A28,'PRIX LOT1'!A:I,5,0)</f>
        <v>#N/A</v>
      </c>
      <c r="N28" s="71"/>
    </row>
    <row r="29" spans="1:14" hidden="1">
      <c r="A29" s="65" t="s">
        <v>1028</v>
      </c>
      <c r="B29" s="59" t="s">
        <v>1029</v>
      </c>
      <c r="C29" s="60">
        <v>80000</v>
      </c>
      <c r="D29" s="59" t="s">
        <v>94</v>
      </c>
      <c r="E29" s="59" t="s">
        <v>1030</v>
      </c>
      <c r="F29" s="67">
        <v>85.13</v>
      </c>
      <c r="G29" s="67">
        <v>27.63</v>
      </c>
      <c r="H29" s="67">
        <v>475</v>
      </c>
      <c r="I29" s="82" t="s">
        <v>56</v>
      </c>
      <c r="J29" s="69">
        <v>41306</v>
      </c>
      <c r="K29" s="70">
        <v>0</v>
      </c>
      <c r="L29" s="61" t="e">
        <f>VLOOKUP(A29,#REF!,5,0)</f>
        <v>#REF!</v>
      </c>
      <c r="M29" s="61" t="e">
        <f>VLOOKUP(A29,'PRIX LOT1'!A:I,5,0)</f>
        <v>#N/A</v>
      </c>
      <c r="N29" s="71"/>
    </row>
    <row r="30" spans="1:14" hidden="1">
      <c r="C30"/>
      <c r="D30"/>
      <c r="E30"/>
      <c r="F30" s="83">
        <f>SUM(F2:F29)</f>
        <v>2584.7200000000007</v>
      </c>
      <c r="G30" s="83">
        <f>SUM(G2:G29)</f>
        <v>412.15999999999997</v>
      </c>
      <c r="H30" s="83">
        <f>SUM(H2:H29)</f>
        <v>14829.250000000002</v>
      </c>
      <c r="I30"/>
      <c r="J30"/>
    </row>
    <row r="31" spans="1:14" hidden="1">
      <c r="C31"/>
      <c r="D31"/>
      <c r="E31"/>
      <c r="F31" s="83">
        <f>F30*1*1.196</f>
        <v>3091.3251200000009</v>
      </c>
      <c r="G31" s="83">
        <f>G30*1*1.196</f>
        <v>492.94335999999993</v>
      </c>
      <c r="H31" s="83"/>
      <c r="I31"/>
      <c r="J31"/>
    </row>
    <row r="32" spans="1:14">
      <c r="C32"/>
      <c r="D32"/>
      <c r="E32"/>
      <c r="F32"/>
      <c r="H32"/>
      <c r="I32"/>
      <c r="J32"/>
    </row>
    <row r="33" spans="3:10">
      <c r="C33"/>
      <c r="D33"/>
      <c r="E33"/>
      <c r="F33" s="83">
        <f>F31+G31+H30</f>
        <v>18413.518480000002</v>
      </c>
      <c r="H33" s="225" t="s">
        <v>1399</v>
      </c>
      <c r="I33" s="225"/>
      <c r="J33" s="225"/>
    </row>
    <row r="34" spans="3:10">
      <c r="C34"/>
      <c r="D34"/>
      <c r="E34"/>
      <c r="F34"/>
    </row>
    <row r="35" spans="3:10">
      <c r="C35" s="84" t="s">
        <v>1342</v>
      </c>
      <c r="D35" s="85"/>
      <c r="E35" s="85"/>
      <c r="F35" s="86">
        <f>F30*1.196*11</f>
        <v>34004.576320000007</v>
      </c>
    </row>
    <row r="36" spans="3:10">
      <c r="E36"/>
      <c r="F36"/>
    </row>
    <row r="37" spans="3:10">
      <c r="E37"/>
      <c r="F37"/>
    </row>
    <row r="38" spans="3:10">
      <c r="E38" s="59" t="s">
        <v>1400</v>
      </c>
      <c r="F38" s="83">
        <f>F33+'FAS + désat ! 01-03-2013'!H232+'01-01-2013'!F24</f>
        <v>221818.85308000015</v>
      </c>
    </row>
    <row r="39" spans="3:10">
      <c r="E39" s="59" t="s">
        <v>1401</v>
      </c>
      <c r="F39" s="83">
        <f>F38+30827.84</f>
        <v>252646.69308000014</v>
      </c>
    </row>
  </sheetData>
  <autoFilter ref="A1:HT31">
    <filterColumn colId="8">
      <filters>
        <filter val="FT_SDSLBis_2M_1p_C1"/>
        <filter val="FT_SDSLBis_2M_1p_C2"/>
        <filter val="FT_SDSLBis_8M_4p_C1"/>
      </filters>
    </filterColumn>
  </autoFilter>
  <mergeCells count="1">
    <mergeCell ref="H33:J33"/>
  </mergeCells>
  <pageMargins left="0.196527777777778" right="0.196527777777778" top="0.39374999999999999" bottom="0.78680555555555598" header="0.51180555555555496" footer="0.31527777777777799"/>
  <pageSetup paperSize="0" scale="0" firstPageNumber="0" orientation="portrait" usePrinterDefaults="0" horizontalDpi="0" verticalDpi="0" copies="0"/>
  <headerFooter>
    <oddFooter>&amp;L&amp;"Bookman Old Style,Regular"&amp;9&amp;F - 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79"/>
  <sheetViews>
    <sheetView zoomScaleNormal="100" workbookViewId="0">
      <pane xSplit="1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8.7109375" defaultRowHeight="12.75"/>
  <cols>
    <col min="1" max="1" width="33.7109375" style="87"/>
    <col min="2" max="2" width="17.5703125" style="59"/>
    <col min="3" max="3" width="8.7109375" style="60"/>
    <col min="4" max="5" width="11.42578125" style="59"/>
    <col min="6" max="8" width="9.7109375" style="59"/>
    <col min="9" max="9" width="21.85546875" style="58"/>
    <col min="10" max="10" width="8.7109375" style="61"/>
    <col min="11" max="11" width="8.7109375" style="59"/>
    <col min="12" max="12" width="10.7109375" style="58"/>
    <col min="13" max="13" width="11.7109375" style="58"/>
    <col min="14" max="14" width="14.7109375" style="58"/>
    <col min="15" max="1025" width="11.42578125" style="58"/>
  </cols>
  <sheetData>
    <row r="1" spans="1:229" ht="45">
      <c r="A1" s="62" t="s">
        <v>0</v>
      </c>
      <c r="B1" s="63" t="s">
        <v>10</v>
      </c>
      <c r="C1" s="66" t="s">
        <v>11</v>
      </c>
      <c r="D1" s="63" t="s">
        <v>2</v>
      </c>
      <c r="E1" s="63" t="s">
        <v>16</v>
      </c>
      <c r="F1" s="63" t="s">
        <v>1370</v>
      </c>
      <c r="G1" s="63" t="s">
        <v>1371</v>
      </c>
      <c r="H1" s="63" t="s">
        <v>1343</v>
      </c>
      <c r="I1" s="62" t="s">
        <v>22</v>
      </c>
      <c r="J1" s="64" t="s">
        <v>23</v>
      </c>
      <c r="K1" s="63" t="s">
        <v>27</v>
      </c>
      <c r="L1" s="64" t="s">
        <v>5</v>
      </c>
      <c r="M1" s="64" t="s">
        <v>1344</v>
      </c>
      <c r="N1" s="64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</row>
    <row r="2" spans="1:229" ht="22.5">
      <c r="A2" s="88" t="s">
        <v>98</v>
      </c>
      <c r="B2" s="59" t="s">
        <v>1078</v>
      </c>
      <c r="C2" s="60" t="s">
        <v>1068</v>
      </c>
      <c r="D2" s="59" t="s">
        <v>61</v>
      </c>
      <c r="E2" s="59" t="s">
        <v>100</v>
      </c>
      <c r="F2" s="67">
        <v>42.63</v>
      </c>
      <c r="G2" s="67">
        <v>0</v>
      </c>
      <c r="H2" s="67">
        <v>475</v>
      </c>
      <c r="I2" s="58" t="s">
        <v>101</v>
      </c>
      <c r="J2" s="69">
        <v>41334</v>
      </c>
      <c r="K2" s="70">
        <v>0</v>
      </c>
      <c r="L2" s="61" t="e">
        <f>VLOOKUP(A2,#REF!,5,0)</f>
        <v>#REF!</v>
      </c>
      <c r="M2" s="61" t="e">
        <f>VLOOKUP(A2,'PRIX LOT1'!A:I,5,0)</f>
        <v>#N/A</v>
      </c>
      <c r="N2" s="71"/>
    </row>
    <row r="3" spans="1:229">
      <c r="A3" s="89" t="s">
        <v>102</v>
      </c>
      <c r="B3" s="59" t="s">
        <v>1079</v>
      </c>
      <c r="C3" s="60" t="s">
        <v>1070</v>
      </c>
      <c r="D3" s="59" t="s">
        <v>103</v>
      </c>
      <c r="E3" s="59" t="s">
        <v>105</v>
      </c>
      <c r="F3" s="67">
        <v>42.63</v>
      </c>
      <c r="G3" s="67">
        <v>0</v>
      </c>
      <c r="H3" s="67">
        <v>475</v>
      </c>
      <c r="I3" s="58" t="s">
        <v>101</v>
      </c>
      <c r="J3" s="69">
        <v>41334</v>
      </c>
      <c r="K3" s="70">
        <v>0</v>
      </c>
      <c r="L3" s="61" t="e">
        <f>VLOOKUP(A3,#REF!,5,0)</f>
        <v>#REF!</v>
      </c>
      <c r="M3" s="61" t="e">
        <f>VLOOKUP(A3,'PRIX LOT1'!A:I,5,0)</f>
        <v>#N/A</v>
      </c>
      <c r="N3" s="71"/>
    </row>
    <row r="4" spans="1:229" hidden="1">
      <c r="A4" s="89" t="s">
        <v>107</v>
      </c>
      <c r="B4" s="59" t="s">
        <v>1080</v>
      </c>
      <c r="C4" s="60" t="s">
        <v>1068</v>
      </c>
      <c r="D4" s="59" t="s">
        <v>61</v>
      </c>
      <c r="E4" s="59" t="s">
        <v>109</v>
      </c>
      <c r="F4" s="67">
        <v>54.38</v>
      </c>
      <c r="G4" s="67">
        <v>0</v>
      </c>
      <c r="H4" s="67">
        <v>475</v>
      </c>
      <c r="I4" s="58" t="s">
        <v>106</v>
      </c>
      <c r="J4" s="69">
        <v>41334</v>
      </c>
      <c r="K4" s="70">
        <v>0</v>
      </c>
      <c r="L4" s="61" t="e">
        <f>VLOOKUP(A4,#REF!,5,0)</f>
        <v>#REF!</v>
      </c>
      <c r="M4" s="61" t="e">
        <f>VLOOKUP(A4,'PRIX LOT1'!A:I,5,0)</f>
        <v>#N/A</v>
      </c>
      <c r="N4" s="71"/>
    </row>
    <row r="5" spans="1:229" ht="22.5" hidden="1">
      <c r="A5" s="89" t="s">
        <v>110</v>
      </c>
      <c r="B5" s="88" t="s">
        <v>1081</v>
      </c>
      <c r="C5" s="60" t="s">
        <v>1082</v>
      </c>
      <c r="D5" s="59" t="s">
        <v>111</v>
      </c>
      <c r="E5" s="59" t="s">
        <v>113</v>
      </c>
      <c r="F5" s="67">
        <v>54.38</v>
      </c>
      <c r="G5" s="67">
        <v>0</v>
      </c>
      <c r="H5" s="67">
        <v>475</v>
      </c>
      <c r="I5" s="58" t="s">
        <v>106</v>
      </c>
      <c r="J5" s="69">
        <v>41334</v>
      </c>
      <c r="K5" s="70">
        <v>0</v>
      </c>
      <c r="L5" s="61" t="e">
        <f>VLOOKUP(A5,#REF!,5,0)</f>
        <v>#REF!</v>
      </c>
      <c r="M5" s="90" t="e">
        <f>VLOOKUP(A5,'PRIX LOT1'!A:I,5,0)</f>
        <v>#N/A</v>
      </c>
      <c r="N5" s="71"/>
    </row>
    <row r="6" spans="1:229" hidden="1">
      <c r="A6" s="89" t="s">
        <v>114</v>
      </c>
      <c r="B6" s="59" t="s">
        <v>1083</v>
      </c>
      <c r="C6" s="60" t="s">
        <v>1084</v>
      </c>
      <c r="D6" s="59" t="s">
        <v>115</v>
      </c>
      <c r="E6" s="59" t="s">
        <v>117</v>
      </c>
      <c r="F6" s="67">
        <v>54.38</v>
      </c>
      <c r="G6" s="67">
        <v>0</v>
      </c>
      <c r="H6" s="67">
        <v>475</v>
      </c>
      <c r="I6" s="58" t="s">
        <v>106</v>
      </c>
      <c r="J6" s="69">
        <v>41334</v>
      </c>
      <c r="K6" s="70">
        <v>0</v>
      </c>
      <c r="L6" s="61" t="e">
        <f>VLOOKUP(A6,#REF!,5,0)</f>
        <v>#REF!</v>
      </c>
      <c r="M6" s="61" t="e">
        <f>VLOOKUP(A6,'PRIX LOT1'!A:I,5,0)</f>
        <v>#N/A</v>
      </c>
      <c r="N6" s="71"/>
    </row>
    <row r="7" spans="1:229" ht="22.5" hidden="1">
      <c r="A7" s="88" t="s">
        <v>118</v>
      </c>
      <c r="B7" s="59" t="s">
        <v>1085</v>
      </c>
      <c r="C7" s="60" t="s">
        <v>1086</v>
      </c>
      <c r="D7" s="59" t="s">
        <v>119</v>
      </c>
      <c r="E7" s="59" t="s">
        <v>121</v>
      </c>
      <c r="F7" s="67">
        <v>54.38</v>
      </c>
      <c r="G7" s="67">
        <v>0</v>
      </c>
      <c r="H7" s="67">
        <v>475</v>
      </c>
      <c r="I7" s="58" t="s">
        <v>106</v>
      </c>
      <c r="J7" s="69">
        <v>41334</v>
      </c>
      <c r="K7" s="70">
        <v>0</v>
      </c>
      <c r="L7" s="61" t="e">
        <f>VLOOKUP(A7,#REF!,5,0)</f>
        <v>#REF!</v>
      </c>
      <c r="M7" s="61" t="e">
        <f>VLOOKUP(A7,'PRIX LOT1'!A:I,5,0)</f>
        <v>#N/A</v>
      </c>
      <c r="N7" s="71"/>
    </row>
    <row r="8" spans="1:229" hidden="1">
      <c r="A8" s="89" t="s">
        <v>122</v>
      </c>
      <c r="B8" s="59" t="s">
        <v>1087</v>
      </c>
      <c r="C8" s="60" t="s">
        <v>1068</v>
      </c>
      <c r="D8" s="59" t="s">
        <v>61</v>
      </c>
      <c r="E8" s="59" t="s">
        <v>124</v>
      </c>
      <c r="F8" s="67">
        <v>54.38</v>
      </c>
      <c r="G8" s="67">
        <v>0</v>
      </c>
      <c r="H8" s="67">
        <v>475</v>
      </c>
      <c r="I8" s="58" t="s">
        <v>106</v>
      </c>
      <c r="J8" s="69">
        <v>41334</v>
      </c>
      <c r="K8" s="70">
        <v>0</v>
      </c>
      <c r="L8" s="61" t="e">
        <f>VLOOKUP(A8,#REF!,5,0)</f>
        <v>#REF!</v>
      </c>
      <c r="M8" s="61" t="e">
        <f>VLOOKUP(A8,'PRIX LOT1'!A:I,5,0)</f>
        <v>#N/A</v>
      </c>
      <c r="N8" s="71"/>
    </row>
    <row r="9" spans="1:229" hidden="1">
      <c r="A9" s="88" t="s">
        <v>125</v>
      </c>
      <c r="B9" s="59" t="s">
        <v>1088</v>
      </c>
      <c r="C9" s="60" t="s">
        <v>1086</v>
      </c>
      <c r="D9" s="59" t="s">
        <v>119</v>
      </c>
      <c r="E9" s="59" t="s">
        <v>127</v>
      </c>
      <c r="F9" s="67">
        <v>54.38</v>
      </c>
      <c r="G9" s="67">
        <v>0</v>
      </c>
      <c r="H9" s="67">
        <v>475</v>
      </c>
      <c r="I9" s="58" t="s">
        <v>106</v>
      </c>
      <c r="J9" s="69">
        <v>41334</v>
      </c>
      <c r="K9" s="70">
        <v>0</v>
      </c>
      <c r="L9" s="61" t="e">
        <f>VLOOKUP(A9,#REF!,5,0)</f>
        <v>#REF!</v>
      </c>
      <c r="M9" s="61" t="e">
        <f>VLOOKUP(A9,'PRIX LOT1'!A:I,5,0)</f>
        <v>#N/A</v>
      </c>
      <c r="N9" s="71"/>
    </row>
    <row r="10" spans="1:229" ht="22.5">
      <c r="A10" s="88" t="s">
        <v>128</v>
      </c>
      <c r="B10" s="59" t="s">
        <v>1089</v>
      </c>
      <c r="C10" s="60" t="s">
        <v>1090</v>
      </c>
      <c r="D10" s="59" t="s">
        <v>129</v>
      </c>
      <c r="E10" s="59" t="s">
        <v>131</v>
      </c>
      <c r="F10" s="67">
        <v>42.63</v>
      </c>
      <c r="G10" s="67">
        <v>0</v>
      </c>
      <c r="H10" s="67">
        <v>475</v>
      </c>
      <c r="I10" s="58" t="s">
        <v>101</v>
      </c>
      <c r="J10" s="69">
        <v>41334</v>
      </c>
      <c r="K10" s="70">
        <v>0</v>
      </c>
      <c r="L10" s="61" t="e">
        <f>VLOOKUP(A10,#REF!,5,0)</f>
        <v>#REF!</v>
      </c>
      <c r="M10" s="61" t="e">
        <f>VLOOKUP(A10,'PRIX LOT1'!A:I,5,0)</f>
        <v>#N/A</v>
      </c>
      <c r="N10" s="71"/>
    </row>
    <row r="11" spans="1:229" ht="22.5">
      <c r="A11" s="88" t="s">
        <v>132</v>
      </c>
      <c r="B11" s="59" t="s">
        <v>1091</v>
      </c>
      <c r="C11" s="60" t="s">
        <v>1064</v>
      </c>
      <c r="D11" s="59" t="s">
        <v>133</v>
      </c>
      <c r="E11" s="59" t="s">
        <v>135</v>
      </c>
      <c r="F11" s="67">
        <v>42.63</v>
      </c>
      <c r="G11" s="67">
        <v>0</v>
      </c>
      <c r="H11" s="67">
        <v>475</v>
      </c>
      <c r="I11" s="58" t="s">
        <v>101</v>
      </c>
      <c r="J11" s="69">
        <v>41334</v>
      </c>
      <c r="K11" s="70">
        <v>0</v>
      </c>
      <c r="L11" s="61" t="e">
        <f>VLOOKUP(A11,#REF!,5,0)</f>
        <v>#REF!</v>
      </c>
      <c r="M11" s="61" t="e">
        <f>VLOOKUP(A11,'PRIX LOT1'!A:I,5,0)</f>
        <v>#N/A</v>
      </c>
      <c r="N11" s="71"/>
    </row>
    <row r="12" spans="1:229" ht="22.5" hidden="1">
      <c r="A12" s="88" t="s">
        <v>136</v>
      </c>
      <c r="B12" s="59" t="s">
        <v>1092</v>
      </c>
      <c r="C12" s="60" t="s">
        <v>1093</v>
      </c>
      <c r="D12" s="80" t="s">
        <v>137</v>
      </c>
      <c r="E12" s="59" t="s">
        <v>139</v>
      </c>
      <c r="F12" s="67">
        <v>54.38</v>
      </c>
      <c r="G12" s="67">
        <v>0</v>
      </c>
      <c r="H12" s="67">
        <v>475</v>
      </c>
      <c r="I12" s="58" t="s">
        <v>106</v>
      </c>
      <c r="J12" s="69">
        <v>41334</v>
      </c>
      <c r="K12" s="70">
        <v>0</v>
      </c>
      <c r="L12" s="61" t="e">
        <f>VLOOKUP(A12,#REF!,5,0)</f>
        <v>#REF!</v>
      </c>
      <c r="M12" s="61" t="e">
        <f>VLOOKUP(A12,'PRIX LOT1'!A:I,5,0)</f>
        <v>#N/A</v>
      </c>
      <c r="N12" s="71"/>
    </row>
    <row r="13" spans="1:229">
      <c r="A13" s="88" t="s">
        <v>140</v>
      </c>
      <c r="B13" s="59" t="s">
        <v>1094</v>
      </c>
      <c r="C13" s="60" t="s">
        <v>1068</v>
      </c>
      <c r="D13" s="59" t="s">
        <v>61</v>
      </c>
      <c r="E13" s="59" t="s">
        <v>142</v>
      </c>
      <c r="F13" s="67">
        <v>42.63</v>
      </c>
      <c r="G13" s="67">
        <v>0</v>
      </c>
      <c r="H13" s="67">
        <v>475</v>
      </c>
      <c r="I13" s="58" t="s">
        <v>101</v>
      </c>
      <c r="J13" s="69">
        <v>41334</v>
      </c>
      <c r="K13" s="70">
        <v>0</v>
      </c>
      <c r="L13" s="61" t="e">
        <f>VLOOKUP(A13,#REF!,5,0)</f>
        <v>#REF!</v>
      </c>
      <c r="M13" s="61" t="e">
        <f>VLOOKUP(A13,'PRIX LOT1'!A:I,5,0)</f>
        <v>#N/A</v>
      </c>
      <c r="N13" s="71"/>
    </row>
    <row r="14" spans="1:229">
      <c r="A14" s="89" t="s">
        <v>146</v>
      </c>
      <c r="B14" s="59" t="s">
        <v>1095</v>
      </c>
      <c r="C14" s="60" t="s">
        <v>1096</v>
      </c>
      <c r="D14" s="59" t="s">
        <v>147</v>
      </c>
      <c r="E14" s="59" t="s">
        <v>149</v>
      </c>
      <c r="F14" s="67">
        <v>56.13</v>
      </c>
      <c r="G14" s="67">
        <v>0</v>
      </c>
      <c r="H14" s="67">
        <v>475</v>
      </c>
      <c r="I14" s="58" t="s">
        <v>92</v>
      </c>
      <c r="J14" s="69">
        <v>41334</v>
      </c>
      <c r="K14" s="70">
        <v>0</v>
      </c>
      <c r="L14" s="61" t="e">
        <f>VLOOKUP(A14,#REF!,5,0)</f>
        <v>#REF!</v>
      </c>
      <c r="M14" s="61" t="e">
        <f>VLOOKUP(A14,'PRIX LOT1'!A:I,5,0)</f>
        <v>#N/A</v>
      </c>
      <c r="N14" s="71"/>
    </row>
    <row r="15" spans="1:229">
      <c r="A15" s="88" t="s">
        <v>150</v>
      </c>
      <c r="B15" s="59" t="s">
        <v>1097</v>
      </c>
      <c r="C15" s="60" t="s">
        <v>1075</v>
      </c>
      <c r="D15" s="59" t="s">
        <v>88</v>
      </c>
      <c r="E15" s="59" t="s">
        <v>152</v>
      </c>
      <c r="F15" s="67">
        <v>42.63</v>
      </c>
      <c r="G15" s="67">
        <v>0</v>
      </c>
      <c r="H15" s="67">
        <v>475</v>
      </c>
      <c r="I15" s="58" t="s">
        <v>101</v>
      </c>
      <c r="J15" s="69">
        <v>41334</v>
      </c>
      <c r="K15" s="70">
        <v>0</v>
      </c>
      <c r="L15" s="61" t="e">
        <f>VLOOKUP(A15,#REF!,5,0)</f>
        <v>#REF!</v>
      </c>
      <c r="M15" s="61" t="e">
        <f>VLOOKUP(A15,'PRIX LOT1'!A:I,5,0)</f>
        <v>#N/A</v>
      </c>
      <c r="N15" s="71"/>
    </row>
    <row r="16" spans="1:229" hidden="1">
      <c r="A16" s="89" t="s">
        <v>184</v>
      </c>
      <c r="B16" s="59" t="s">
        <v>1104</v>
      </c>
      <c r="C16" s="60" t="s">
        <v>1105</v>
      </c>
      <c r="D16" s="59" t="s">
        <v>185</v>
      </c>
      <c r="E16" s="59" t="s">
        <v>187</v>
      </c>
      <c r="F16" s="67">
        <v>68.75</v>
      </c>
      <c r="G16" s="67">
        <v>0</v>
      </c>
      <c r="H16" s="67">
        <v>375</v>
      </c>
      <c r="I16" s="58" t="s">
        <v>188</v>
      </c>
      <c r="J16" s="69">
        <v>41334</v>
      </c>
      <c r="K16" s="70">
        <v>0</v>
      </c>
      <c r="L16" s="61" t="e">
        <f>VLOOKUP(A16,#REF!,5,0)</f>
        <v>#REF!</v>
      </c>
      <c r="M16" s="61" t="e">
        <f>VLOOKUP(A16,'PRIX LOT1'!A:I,5,0)</f>
        <v>#N/A</v>
      </c>
      <c r="N16" s="71"/>
    </row>
    <row r="17" spans="1:14" hidden="1">
      <c r="A17" s="89" t="s">
        <v>253</v>
      </c>
      <c r="B17" s="59" t="s">
        <v>1119</v>
      </c>
      <c r="C17" s="60" t="s">
        <v>1093</v>
      </c>
      <c r="D17" s="80" t="s">
        <v>137</v>
      </c>
      <c r="E17" s="59" t="s">
        <v>255</v>
      </c>
      <c r="F17" s="67">
        <v>748.25</v>
      </c>
      <c r="G17" s="67">
        <v>0</v>
      </c>
      <c r="H17" s="67">
        <v>1875</v>
      </c>
      <c r="I17" s="68" t="s">
        <v>233</v>
      </c>
      <c r="J17" s="69">
        <v>41334</v>
      </c>
      <c r="K17" s="70">
        <v>0</v>
      </c>
      <c r="L17" s="61" t="e">
        <f>VLOOKUP(A17,#REF!,5,0)</f>
        <v>#REF!</v>
      </c>
      <c r="M17" s="61" t="e">
        <f>VLOOKUP(A17,'PRIX LOT1'!A:I,5,0)</f>
        <v>#N/A</v>
      </c>
      <c r="N17" s="71"/>
    </row>
    <row r="18" spans="1:14" hidden="1">
      <c r="A18" s="89" t="s">
        <v>259</v>
      </c>
      <c r="B18" s="59" t="s">
        <v>1121</v>
      </c>
      <c r="C18" s="60" t="s">
        <v>1066</v>
      </c>
      <c r="D18" s="59" t="s">
        <v>51</v>
      </c>
      <c r="E18" s="59" t="s">
        <v>261</v>
      </c>
      <c r="F18" s="67">
        <v>748.25</v>
      </c>
      <c r="G18" s="67">
        <v>0</v>
      </c>
      <c r="H18" s="67">
        <v>1875</v>
      </c>
      <c r="I18" s="68" t="s">
        <v>233</v>
      </c>
      <c r="J18" s="69">
        <v>41334</v>
      </c>
      <c r="K18" s="70">
        <v>0</v>
      </c>
      <c r="L18" s="61" t="e">
        <f>VLOOKUP(A18,#REF!,5,0)</f>
        <v>#REF!</v>
      </c>
      <c r="M18" s="61" t="e">
        <f>VLOOKUP(A18,'PRIX LOT1'!A:I,5,0)</f>
        <v>#N/A</v>
      </c>
      <c r="N18" s="71"/>
    </row>
    <row r="19" spans="1:14" hidden="1">
      <c r="A19" s="89" t="s">
        <v>337</v>
      </c>
      <c r="B19" s="59" t="s">
        <v>1126</v>
      </c>
      <c r="C19" s="60" t="s">
        <v>1127</v>
      </c>
      <c r="D19" s="59" t="s">
        <v>338</v>
      </c>
      <c r="E19" s="59" t="s">
        <v>340</v>
      </c>
      <c r="F19" s="67">
        <v>77.25</v>
      </c>
      <c r="G19" s="67">
        <v>0</v>
      </c>
      <c r="H19" s="67">
        <v>475</v>
      </c>
      <c r="I19" s="58" t="s">
        <v>336</v>
      </c>
      <c r="J19" s="69">
        <v>41334</v>
      </c>
      <c r="K19" s="70">
        <v>0</v>
      </c>
      <c r="L19" s="61" t="e">
        <f>VLOOKUP(A19,#REF!,5,0)</f>
        <v>#REF!</v>
      </c>
      <c r="M19" s="61" t="e">
        <f>VLOOKUP(A19,'PRIX LOT1'!A:I,5,0)</f>
        <v>#N/A</v>
      </c>
      <c r="N19" s="71"/>
    </row>
    <row r="20" spans="1:14">
      <c r="A20" s="89" t="s">
        <v>364</v>
      </c>
      <c r="B20" s="59" t="s">
        <v>1137</v>
      </c>
      <c r="C20" s="60" t="s">
        <v>1082</v>
      </c>
      <c r="D20" s="59" t="s">
        <v>111</v>
      </c>
      <c r="E20" s="59" t="s">
        <v>366</v>
      </c>
      <c r="F20" s="67">
        <v>64.63</v>
      </c>
      <c r="G20" s="67">
        <v>0</v>
      </c>
      <c r="H20" s="67">
        <v>475</v>
      </c>
      <c r="I20" s="58" t="s">
        <v>172</v>
      </c>
      <c r="J20" s="69">
        <v>41334</v>
      </c>
      <c r="K20" s="70">
        <v>0</v>
      </c>
      <c r="L20" s="61" t="e">
        <f>VLOOKUP(A20,#REF!,5,0)</f>
        <v>#REF!</v>
      </c>
      <c r="M20" s="61" t="e">
        <f>VLOOKUP(A20,'PRIX LOT1'!A:I,5,0)</f>
        <v>#N/A</v>
      </c>
      <c r="N20" s="71"/>
    </row>
    <row r="21" spans="1:14">
      <c r="A21" s="89" t="s">
        <v>367</v>
      </c>
      <c r="B21" s="59" t="s">
        <v>1138</v>
      </c>
      <c r="C21" s="60" t="s">
        <v>1139</v>
      </c>
      <c r="D21" s="59" t="s">
        <v>368</v>
      </c>
      <c r="E21" s="59" t="s">
        <v>370</v>
      </c>
      <c r="F21" s="67">
        <v>110.38</v>
      </c>
      <c r="G21" s="67">
        <v>0</v>
      </c>
      <c r="H21" s="67">
        <v>562.5</v>
      </c>
      <c r="I21" s="82" t="s">
        <v>197</v>
      </c>
      <c r="J21" s="69">
        <v>41334</v>
      </c>
      <c r="K21" s="70">
        <v>0</v>
      </c>
      <c r="L21" s="61" t="e">
        <f>VLOOKUP(A21,#REF!,5,0)</f>
        <v>#REF!</v>
      </c>
      <c r="M21" s="61" t="e">
        <f>VLOOKUP(A21,'PRIX LOT1'!A:I,5,0)</f>
        <v>#N/A</v>
      </c>
      <c r="N21" s="71"/>
    </row>
    <row r="22" spans="1:14">
      <c r="A22" s="89" t="s">
        <v>371</v>
      </c>
      <c r="B22" s="59" t="s">
        <v>1140</v>
      </c>
      <c r="C22" s="60" t="s">
        <v>1141</v>
      </c>
      <c r="D22" s="59" t="s">
        <v>372</v>
      </c>
      <c r="E22" s="59" t="s">
        <v>374</v>
      </c>
      <c r="F22" s="67">
        <v>110.38</v>
      </c>
      <c r="G22" s="67">
        <v>0</v>
      </c>
      <c r="H22" s="67">
        <v>562.5</v>
      </c>
      <c r="I22" s="82" t="s">
        <v>197</v>
      </c>
      <c r="J22" s="69">
        <v>41334</v>
      </c>
      <c r="K22" s="70">
        <v>0</v>
      </c>
      <c r="L22" s="61" t="e">
        <f>VLOOKUP(A22,#REF!,5,0)</f>
        <v>#REF!</v>
      </c>
      <c r="M22" s="61" t="e">
        <f>VLOOKUP(A22,'PRIX LOT1'!A:I,5,0)</f>
        <v>#N/A</v>
      </c>
      <c r="N22" s="71"/>
    </row>
    <row r="23" spans="1:14" hidden="1">
      <c r="A23" s="89" t="s">
        <v>375</v>
      </c>
      <c r="B23" s="59" t="s">
        <v>1142</v>
      </c>
      <c r="C23" s="60" t="s">
        <v>1143</v>
      </c>
      <c r="D23" s="59" t="s">
        <v>376</v>
      </c>
      <c r="E23" s="59" t="s">
        <v>378</v>
      </c>
      <c r="F23" s="67">
        <v>77.25</v>
      </c>
      <c r="G23" s="67">
        <v>0</v>
      </c>
      <c r="H23" s="67">
        <v>475</v>
      </c>
      <c r="I23" s="58" t="s">
        <v>336</v>
      </c>
      <c r="J23" s="69">
        <v>41334</v>
      </c>
      <c r="K23" s="70">
        <v>0</v>
      </c>
      <c r="L23" s="61" t="e">
        <f>VLOOKUP(A23,#REF!,5,0)</f>
        <v>#REF!</v>
      </c>
      <c r="M23" s="61" t="e">
        <f>VLOOKUP(A23,'PRIX LOT1'!A:I,5,0)</f>
        <v>#N/A</v>
      </c>
      <c r="N23" s="71"/>
    </row>
    <row r="24" spans="1:14">
      <c r="A24" s="89" t="s">
        <v>385</v>
      </c>
      <c r="B24" s="59" t="s">
        <v>1146</v>
      </c>
      <c r="C24" s="60" t="s">
        <v>1096</v>
      </c>
      <c r="D24" s="59" t="s">
        <v>147</v>
      </c>
      <c r="E24" s="59" t="s">
        <v>387</v>
      </c>
      <c r="F24" s="67">
        <v>77.5</v>
      </c>
      <c r="G24" s="67">
        <v>0</v>
      </c>
      <c r="H24" s="67">
        <v>475</v>
      </c>
      <c r="I24" s="82" t="s">
        <v>68</v>
      </c>
      <c r="J24" s="69">
        <v>41334</v>
      </c>
      <c r="K24" s="70">
        <v>0</v>
      </c>
      <c r="L24" s="61" t="e">
        <f>VLOOKUP(A24,#REF!,5,0)</f>
        <v>#REF!</v>
      </c>
      <c r="M24" s="61" t="e">
        <f>VLOOKUP(A24,'PRIX LOT1'!A:I,5,0)</f>
        <v>#N/A</v>
      </c>
      <c r="N24" s="71"/>
    </row>
    <row r="25" spans="1:14">
      <c r="A25" s="89" t="s">
        <v>388</v>
      </c>
      <c r="B25" s="59" t="s">
        <v>1147</v>
      </c>
      <c r="C25" s="60" t="s">
        <v>1112</v>
      </c>
      <c r="D25" s="59" t="s">
        <v>230</v>
      </c>
      <c r="E25" s="59" t="s">
        <v>390</v>
      </c>
      <c r="F25" s="67">
        <v>110.38</v>
      </c>
      <c r="G25" s="67">
        <v>0</v>
      </c>
      <c r="H25" s="67">
        <v>562.5</v>
      </c>
      <c r="I25" s="82" t="s">
        <v>197</v>
      </c>
      <c r="J25" s="69">
        <v>41334</v>
      </c>
      <c r="K25" s="70">
        <v>0</v>
      </c>
      <c r="L25" s="61" t="e">
        <f>VLOOKUP(A25,#REF!,5,0)</f>
        <v>#REF!</v>
      </c>
      <c r="M25" s="61" t="e">
        <f>VLOOKUP(A25,'PRIX LOT1'!A:I,5,0)</f>
        <v>#N/A</v>
      </c>
      <c r="N25" s="71"/>
    </row>
    <row r="26" spans="1:14" hidden="1">
      <c r="A26" s="89" t="s">
        <v>391</v>
      </c>
      <c r="B26" s="59" t="s">
        <v>1148</v>
      </c>
      <c r="C26" s="60" t="s">
        <v>1084</v>
      </c>
      <c r="D26" s="59" t="s">
        <v>392</v>
      </c>
      <c r="E26" s="59" t="s">
        <v>394</v>
      </c>
      <c r="F26" s="67">
        <v>77.25</v>
      </c>
      <c r="G26" s="67">
        <v>0</v>
      </c>
      <c r="H26" s="67">
        <v>475</v>
      </c>
      <c r="I26" s="58" t="s">
        <v>336</v>
      </c>
      <c r="J26" s="69">
        <v>41334</v>
      </c>
      <c r="K26" s="70">
        <v>0</v>
      </c>
      <c r="L26" s="61" t="e">
        <f>VLOOKUP(A26,#REF!,5,0)</f>
        <v>#REF!</v>
      </c>
      <c r="M26" s="61" t="e">
        <f>VLOOKUP(A26,'PRIX LOT1'!A:I,5,0)</f>
        <v>#N/A</v>
      </c>
      <c r="N26" s="71"/>
    </row>
    <row r="27" spans="1:14">
      <c r="A27" s="89" t="s">
        <v>388</v>
      </c>
      <c r="B27" s="59" t="s">
        <v>1147</v>
      </c>
      <c r="C27" s="60" t="s">
        <v>1112</v>
      </c>
      <c r="D27" s="59" t="s">
        <v>230</v>
      </c>
      <c r="E27" s="59" t="s">
        <v>397</v>
      </c>
      <c r="F27" s="67">
        <v>110.38</v>
      </c>
      <c r="G27" s="67">
        <v>0</v>
      </c>
      <c r="H27" s="67">
        <v>562.5</v>
      </c>
      <c r="I27" s="82" t="s">
        <v>197</v>
      </c>
      <c r="J27" s="69">
        <v>41334</v>
      </c>
      <c r="K27" s="70">
        <v>0</v>
      </c>
      <c r="L27" s="61" t="e">
        <f>VLOOKUP(A27,#REF!,5,0)</f>
        <v>#REF!</v>
      </c>
      <c r="M27" s="61" t="e">
        <f>VLOOKUP(A27,'PRIX LOT1'!A:I,5,0)</f>
        <v>#N/A</v>
      </c>
      <c r="N27" s="71"/>
    </row>
    <row r="28" spans="1:14" ht="22.5" hidden="1">
      <c r="A28" s="88" t="s">
        <v>398</v>
      </c>
      <c r="B28" s="59" t="s">
        <v>1149</v>
      </c>
      <c r="C28" s="60" t="s">
        <v>1150</v>
      </c>
      <c r="D28" s="59" t="s">
        <v>399</v>
      </c>
      <c r="E28" s="59" t="s">
        <v>401</v>
      </c>
      <c r="F28" s="67">
        <v>105.38</v>
      </c>
      <c r="G28" s="67">
        <v>0</v>
      </c>
      <c r="H28" s="67">
        <v>475</v>
      </c>
      <c r="I28" s="82" t="s">
        <v>402</v>
      </c>
      <c r="J28" s="69">
        <v>41334</v>
      </c>
      <c r="K28" s="70">
        <v>0</v>
      </c>
      <c r="L28" s="61" t="e">
        <f>VLOOKUP(A28,#REF!,5,0)</f>
        <v>#REF!</v>
      </c>
      <c r="M28" s="61" t="e">
        <f>VLOOKUP(A28,'PRIX LOT1'!A:I,5,0)</f>
        <v>#N/A</v>
      </c>
      <c r="N28" s="71"/>
    </row>
    <row r="29" spans="1:14">
      <c r="A29" s="88" t="s">
        <v>403</v>
      </c>
      <c r="B29" s="59" t="s">
        <v>1151</v>
      </c>
      <c r="C29" s="60" t="s">
        <v>1118</v>
      </c>
      <c r="D29" s="59" t="s">
        <v>250</v>
      </c>
      <c r="E29" s="59" t="s">
        <v>405</v>
      </c>
      <c r="F29" s="67">
        <v>77.5</v>
      </c>
      <c r="G29" s="67">
        <v>0</v>
      </c>
      <c r="H29" s="67">
        <v>475</v>
      </c>
      <c r="I29" s="82" t="s">
        <v>68</v>
      </c>
      <c r="J29" s="69">
        <v>41334</v>
      </c>
      <c r="K29" s="70">
        <v>0</v>
      </c>
      <c r="L29" s="61" t="e">
        <f>VLOOKUP(A29,#REF!,5,0)</f>
        <v>#REF!</v>
      </c>
      <c r="M29" s="61" t="e">
        <f>VLOOKUP(A29,'PRIX LOT1'!A:I,5,0)</f>
        <v>#N/A</v>
      </c>
      <c r="N29" s="71"/>
    </row>
    <row r="30" spans="1:14" hidden="1">
      <c r="A30" s="89" t="s">
        <v>428</v>
      </c>
      <c r="B30" s="59" t="s">
        <v>1159</v>
      </c>
      <c r="C30" s="60" t="s">
        <v>1160</v>
      </c>
      <c r="D30" s="59" t="s">
        <v>429</v>
      </c>
      <c r="E30" s="59" t="s">
        <v>431</v>
      </c>
      <c r="F30" s="67">
        <v>105.38</v>
      </c>
      <c r="G30" s="67">
        <v>0</v>
      </c>
      <c r="H30" s="67">
        <v>475</v>
      </c>
      <c r="I30" s="82" t="s">
        <v>402</v>
      </c>
      <c r="J30" s="69">
        <v>41334</v>
      </c>
      <c r="K30" s="70">
        <v>0</v>
      </c>
      <c r="L30" s="61" t="e">
        <f>VLOOKUP(A30,#REF!,5,0)</f>
        <v>#REF!</v>
      </c>
      <c r="M30" s="61" t="e">
        <f>VLOOKUP(A30,'PRIX LOT1'!A:I,5,0)</f>
        <v>#N/A</v>
      </c>
      <c r="N30" s="71"/>
    </row>
    <row r="31" spans="1:14" hidden="1">
      <c r="A31" s="89" t="s">
        <v>432</v>
      </c>
      <c r="B31" s="59" t="s">
        <v>1161</v>
      </c>
      <c r="C31" s="60" t="s">
        <v>1162</v>
      </c>
      <c r="D31" s="59" t="s">
        <v>433</v>
      </c>
      <c r="E31" s="59" t="s">
        <v>435</v>
      </c>
      <c r="F31" s="67">
        <v>105.38</v>
      </c>
      <c r="G31" s="67">
        <v>0</v>
      </c>
      <c r="H31" s="67">
        <v>475</v>
      </c>
      <c r="I31" s="82" t="s">
        <v>402</v>
      </c>
      <c r="J31" s="69">
        <v>41334</v>
      </c>
      <c r="K31" s="70">
        <v>0</v>
      </c>
      <c r="L31" s="61" t="e">
        <f>VLOOKUP(A31,#REF!,5,0)</f>
        <v>#REF!</v>
      </c>
      <c r="M31" s="61" t="e">
        <f>VLOOKUP(A31,'PRIX LOT1'!A:I,5,0)</f>
        <v>#N/A</v>
      </c>
      <c r="N31" s="71"/>
    </row>
    <row r="32" spans="1:14" hidden="1">
      <c r="A32" s="89" t="s">
        <v>436</v>
      </c>
      <c r="B32" s="59" t="s">
        <v>1163</v>
      </c>
      <c r="C32" s="60" t="s">
        <v>1164</v>
      </c>
      <c r="D32" s="59" t="s">
        <v>437</v>
      </c>
      <c r="E32" s="59" t="s">
        <v>439</v>
      </c>
      <c r="F32" s="67">
        <v>84.5</v>
      </c>
      <c r="G32" s="67">
        <v>0</v>
      </c>
      <c r="H32" s="67">
        <v>475</v>
      </c>
      <c r="I32" s="58" t="s">
        <v>440</v>
      </c>
      <c r="J32" s="69">
        <v>41334</v>
      </c>
      <c r="K32" s="70">
        <v>0</v>
      </c>
      <c r="L32" s="61" t="e">
        <f>VLOOKUP(A32,#REF!,5,0)</f>
        <v>#REF!</v>
      </c>
      <c r="M32" s="61" t="e">
        <f>VLOOKUP(A32,'PRIX LOT1'!A:I,5,0)</f>
        <v>#N/A</v>
      </c>
      <c r="N32" s="71"/>
    </row>
    <row r="33" spans="1:14">
      <c r="A33" s="89" t="s">
        <v>445</v>
      </c>
      <c r="B33" s="59" t="s">
        <v>1167</v>
      </c>
      <c r="C33" s="60" t="s">
        <v>1155</v>
      </c>
      <c r="D33" s="59" t="s">
        <v>446</v>
      </c>
      <c r="E33" s="59" t="s">
        <v>448</v>
      </c>
      <c r="F33" s="67">
        <v>77.5</v>
      </c>
      <c r="G33" s="67">
        <v>0</v>
      </c>
      <c r="H33" s="67">
        <v>475</v>
      </c>
      <c r="I33" s="82" t="s">
        <v>68</v>
      </c>
      <c r="J33" s="69">
        <v>41334</v>
      </c>
      <c r="K33" s="70">
        <v>0</v>
      </c>
      <c r="L33" s="61" t="e">
        <f>VLOOKUP(A33,#REF!,5,0)</f>
        <v>#REF!</v>
      </c>
      <c r="M33" s="61" t="e">
        <f>VLOOKUP(A33,'PRIX LOT1'!A:I,5,0)</f>
        <v>#N/A</v>
      </c>
      <c r="N33" s="71"/>
    </row>
    <row r="34" spans="1:14" hidden="1">
      <c r="A34" s="89" t="s">
        <v>449</v>
      </c>
      <c r="B34" s="59" t="s">
        <v>1168</v>
      </c>
      <c r="C34" s="60" t="s">
        <v>1169</v>
      </c>
      <c r="D34" s="59" t="s">
        <v>450</v>
      </c>
      <c r="E34" s="59" t="s">
        <v>452</v>
      </c>
      <c r="F34" s="67">
        <v>77.25</v>
      </c>
      <c r="G34" s="67">
        <v>0</v>
      </c>
      <c r="H34" s="67">
        <v>475</v>
      </c>
      <c r="I34" s="58" t="s">
        <v>336</v>
      </c>
      <c r="J34" s="69">
        <v>41334</v>
      </c>
      <c r="K34" s="70">
        <v>0</v>
      </c>
      <c r="L34" s="61" t="e">
        <f>VLOOKUP(A34,#REF!,5,0)</f>
        <v>#REF!</v>
      </c>
      <c r="M34" s="61" t="e">
        <f>VLOOKUP(A34,'PRIX LOT1'!A:I,5,0)</f>
        <v>#N/A</v>
      </c>
      <c r="N34" s="71"/>
    </row>
    <row r="35" spans="1:14">
      <c r="A35" s="88" t="s">
        <v>453</v>
      </c>
      <c r="B35" s="59" t="s">
        <v>1170</v>
      </c>
      <c r="C35" s="60" t="s">
        <v>1171</v>
      </c>
      <c r="D35" s="59" t="s">
        <v>454</v>
      </c>
      <c r="E35" s="59" t="s">
        <v>456</v>
      </c>
      <c r="F35" s="67">
        <v>110.38</v>
      </c>
      <c r="G35" s="67">
        <v>0</v>
      </c>
      <c r="H35" s="67">
        <v>562.5</v>
      </c>
      <c r="I35" s="82" t="s">
        <v>197</v>
      </c>
      <c r="J35" s="69">
        <v>41334</v>
      </c>
      <c r="K35" s="70">
        <v>0</v>
      </c>
      <c r="L35" s="61" t="e">
        <f>VLOOKUP(A35,#REF!,5,0)</f>
        <v>#REF!</v>
      </c>
      <c r="M35" s="61" t="e">
        <f>VLOOKUP(A35,'PRIX LOT1'!A:I,5,0)</f>
        <v>#N/A</v>
      </c>
      <c r="N35" s="71"/>
    </row>
    <row r="36" spans="1:14">
      <c r="A36" s="89" t="s">
        <v>457</v>
      </c>
      <c r="B36" s="59" t="s">
        <v>1172</v>
      </c>
      <c r="C36" s="60" t="s">
        <v>1062</v>
      </c>
      <c r="D36" s="59" t="s">
        <v>36</v>
      </c>
      <c r="E36" s="59" t="s">
        <v>459</v>
      </c>
      <c r="F36" s="67">
        <v>110.38</v>
      </c>
      <c r="G36" s="67">
        <v>0</v>
      </c>
      <c r="H36" s="67">
        <v>562.5</v>
      </c>
      <c r="I36" s="82" t="s">
        <v>197</v>
      </c>
      <c r="J36" s="69">
        <v>41334</v>
      </c>
      <c r="K36" s="70">
        <v>0</v>
      </c>
      <c r="L36" s="61" t="e">
        <f>VLOOKUP(A36,#REF!,5,0)</f>
        <v>#REF!</v>
      </c>
      <c r="M36" s="61" t="e">
        <f>VLOOKUP(A36,'PRIX LOT1'!A:I,5,0)</f>
        <v>#N/A</v>
      </c>
      <c r="N36" s="71"/>
    </row>
    <row r="37" spans="1:14">
      <c r="A37" s="89" t="s">
        <v>477</v>
      </c>
      <c r="B37" s="59" t="s">
        <v>1180</v>
      </c>
      <c r="C37" s="60" t="s">
        <v>1131</v>
      </c>
      <c r="D37" s="59" t="s">
        <v>351</v>
      </c>
      <c r="E37" s="59" t="s">
        <v>479</v>
      </c>
      <c r="F37" s="67">
        <v>77.5</v>
      </c>
      <c r="G37" s="67">
        <v>0</v>
      </c>
      <c r="H37" s="67">
        <v>475</v>
      </c>
      <c r="I37" s="82" t="s">
        <v>68</v>
      </c>
      <c r="J37" s="69">
        <v>41334</v>
      </c>
      <c r="K37" s="70">
        <v>0</v>
      </c>
      <c r="L37" s="61" t="e">
        <f>VLOOKUP(A37,#REF!,5,0)</f>
        <v>#REF!</v>
      </c>
      <c r="M37" s="61" t="e">
        <f>VLOOKUP(A37,'PRIX LOT1'!A:I,5,0)</f>
        <v>#N/A</v>
      </c>
      <c r="N37" s="71"/>
    </row>
    <row r="38" spans="1:14">
      <c r="A38" s="89" t="s">
        <v>480</v>
      </c>
      <c r="B38" s="59" t="s">
        <v>1181</v>
      </c>
      <c r="C38" s="60" t="s">
        <v>1182</v>
      </c>
      <c r="D38" s="59" t="s">
        <v>481</v>
      </c>
      <c r="E38" s="59" t="s">
        <v>483</v>
      </c>
      <c r="F38" s="67">
        <v>116.63</v>
      </c>
      <c r="G38" s="67">
        <v>0</v>
      </c>
      <c r="H38" s="67">
        <v>562.5</v>
      </c>
      <c r="I38" s="82" t="s">
        <v>484</v>
      </c>
      <c r="J38" s="69">
        <v>41334</v>
      </c>
      <c r="K38" s="70">
        <v>0</v>
      </c>
      <c r="L38" s="61" t="e">
        <f>VLOOKUP(A38,#REF!,5,0)</f>
        <v>#REF!</v>
      </c>
      <c r="M38" s="61" t="e">
        <f>VLOOKUP(A38,'PRIX LOT1'!A:I,5,0)</f>
        <v>#N/A</v>
      </c>
      <c r="N38" s="71"/>
    </row>
    <row r="39" spans="1:14">
      <c r="A39" s="89" t="s">
        <v>485</v>
      </c>
      <c r="B39" s="59" t="s">
        <v>1183</v>
      </c>
      <c r="C39" s="60" t="s">
        <v>1093</v>
      </c>
      <c r="D39" s="59" t="s">
        <v>486</v>
      </c>
      <c r="E39" s="59" t="s">
        <v>488</v>
      </c>
      <c r="F39" s="67">
        <v>110.38</v>
      </c>
      <c r="G39" s="67">
        <v>31.25</v>
      </c>
      <c r="H39" s="67">
        <v>562.5</v>
      </c>
      <c r="I39" s="82" t="s">
        <v>197</v>
      </c>
      <c r="J39" s="69">
        <v>41334</v>
      </c>
      <c r="K39" s="70">
        <v>0</v>
      </c>
      <c r="L39" s="61" t="e">
        <f>VLOOKUP(A39,#REF!,5,0)</f>
        <v>#REF!</v>
      </c>
      <c r="M39" s="61" t="e">
        <f>VLOOKUP(A39,'PRIX LOT1'!A:I,5,0)</f>
        <v>#N/A</v>
      </c>
      <c r="N39" s="71"/>
    </row>
    <row r="40" spans="1:14" hidden="1">
      <c r="A40" s="88" t="s">
        <v>496</v>
      </c>
      <c r="B40" s="59" t="s">
        <v>1186</v>
      </c>
      <c r="C40" s="60" t="s">
        <v>1084</v>
      </c>
      <c r="D40" s="59" t="s">
        <v>392</v>
      </c>
      <c r="E40" s="59" t="s">
        <v>498</v>
      </c>
      <c r="F40" s="67">
        <v>77.25</v>
      </c>
      <c r="G40" s="67">
        <v>0</v>
      </c>
      <c r="H40" s="67">
        <v>475</v>
      </c>
      <c r="I40" s="58" t="s">
        <v>336</v>
      </c>
      <c r="J40" s="69">
        <v>41334</v>
      </c>
      <c r="K40" s="70">
        <v>0</v>
      </c>
      <c r="L40" s="61" t="e">
        <f>VLOOKUP(A40,#REF!,5,0)</f>
        <v>#REF!</v>
      </c>
      <c r="M40" s="61" t="e">
        <f>VLOOKUP(A40,'PRIX LOT1'!A:I,5,0)</f>
        <v>#N/A</v>
      </c>
      <c r="N40" s="71"/>
    </row>
    <row r="41" spans="1:14">
      <c r="A41" s="89" t="s">
        <v>530</v>
      </c>
      <c r="B41" s="59" t="s">
        <v>1195</v>
      </c>
      <c r="C41" s="60" t="s">
        <v>1075</v>
      </c>
      <c r="D41" s="59" t="s">
        <v>88</v>
      </c>
      <c r="E41" s="59" t="s">
        <v>532</v>
      </c>
      <c r="F41" s="67">
        <v>64.63</v>
      </c>
      <c r="G41" s="67">
        <v>31.25</v>
      </c>
      <c r="H41" s="67">
        <v>475</v>
      </c>
      <c r="I41" s="58" t="s">
        <v>172</v>
      </c>
      <c r="J41" s="69">
        <v>41334</v>
      </c>
      <c r="K41" s="70">
        <v>0</v>
      </c>
      <c r="L41" s="61" t="e">
        <f>VLOOKUP(A41,#REF!,5,0)</f>
        <v>#REF!</v>
      </c>
      <c r="M41" s="61" t="e">
        <f>VLOOKUP(A41,'PRIX LOT1'!A:I,5,0)</f>
        <v>#N/A</v>
      </c>
      <c r="N41" s="71"/>
    </row>
    <row r="42" spans="1:14" hidden="1">
      <c r="A42" s="89" t="s">
        <v>540</v>
      </c>
      <c r="B42" s="59" t="s">
        <v>1198</v>
      </c>
      <c r="C42" s="60" t="s">
        <v>1199</v>
      </c>
      <c r="D42" s="59" t="s">
        <v>541</v>
      </c>
      <c r="E42" s="59" t="s">
        <v>543</v>
      </c>
      <c r="F42" s="67">
        <v>77.25</v>
      </c>
      <c r="G42" s="67">
        <v>27.63</v>
      </c>
      <c r="H42" s="67">
        <v>475</v>
      </c>
      <c r="I42" s="58" t="s">
        <v>336</v>
      </c>
      <c r="J42" s="69">
        <v>41334</v>
      </c>
      <c r="K42" s="70">
        <v>0</v>
      </c>
      <c r="L42" s="61" t="e">
        <f>VLOOKUP(A42,#REF!,5,0)</f>
        <v>#REF!</v>
      </c>
      <c r="M42" s="61" t="e">
        <f>VLOOKUP(A42,'PRIX LOT1'!A:I,5,0)</f>
        <v>#N/A</v>
      </c>
      <c r="N42" s="71"/>
    </row>
    <row r="43" spans="1:14">
      <c r="A43" s="89" t="s">
        <v>544</v>
      </c>
      <c r="B43" s="59" t="s">
        <v>1200</v>
      </c>
      <c r="C43" s="60" t="s">
        <v>1086</v>
      </c>
      <c r="D43" s="59" t="s">
        <v>119</v>
      </c>
      <c r="E43" s="59" t="s">
        <v>546</v>
      </c>
      <c r="F43" s="67">
        <v>95.5</v>
      </c>
      <c r="G43" s="67">
        <v>31.25</v>
      </c>
      <c r="H43" s="67">
        <v>475</v>
      </c>
      <c r="I43" s="58" t="s">
        <v>45</v>
      </c>
      <c r="J43" s="69">
        <v>41334</v>
      </c>
      <c r="K43" s="70">
        <v>0</v>
      </c>
      <c r="L43" s="61" t="e">
        <f>VLOOKUP(A43,#REF!,5,0)</f>
        <v>#REF!</v>
      </c>
      <c r="M43" s="61" t="e">
        <f>VLOOKUP(A43,'PRIX LOT1'!A:I,5,0)</f>
        <v>#N/A</v>
      </c>
      <c r="N43" s="71"/>
    </row>
    <row r="44" spans="1:14">
      <c r="A44" s="89" t="s">
        <v>544</v>
      </c>
      <c r="B44" s="59" t="s">
        <v>1200</v>
      </c>
      <c r="C44" s="60" t="s">
        <v>1086</v>
      </c>
      <c r="D44" s="59" t="s">
        <v>119</v>
      </c>
      <c r="E44" s="59" t="s">
        <v>549</v>
      </c>
      <c r="F44" s="67">
        <v>95.5</v>
      </c>
      <c r="G44" s="67">
        <v>31.25</v>
      </c>
      <c r="H44" s="67">
        <v>475</v>
      </c>
      <c r="I44" s="58" t="s">
        <v>45</v>
      </c>
      <c r="J44" s="69">
        <v>41334</v>
      </c>
      <c r="K44" s="70">
        <v>0</v>
      </c>
      <c r="L44" s="61" t="e">
        <f>VLOOKUP(A44,#REF!,5,0)</f>
        <v>#REF!</v>
      </c>
      <c r="M44" s="61" t="e">
        <f>VLOOKUP(A44,'PRIX LOT1'!A:I,5,0)</f>
        <v>#N/A</v>
      </c>
      <c r="N44" s="71"/>
    </row>
    <row r="45" spans="1:14" hidden="1">
      <c r="A45" s="89" t="s">
        <v>569</v>
      </c>
      <c r="B45" s="59" t="s">
        <v>1206</v>
      </c>
      <c r="C45" s="60" t="s">
        <v>1207</v>
      </c>
      <c r="D45" s="59" t="s">
        <v>570</v>
      </c>
      <c r="E45" s="59" t="s">
        <v>572</v>
      </c>
      <c r="F45" s="67">
        <v>85.13</v>
      </c>
      <c r="G45" s="67">
        <v>27.63</v>
      </c>
      <c r="H45" s="67">
        <v>475</v>
      </c>
      <c r="I45" s="82" t="s">
        <v>56</v>
      </c>
      <c r="J45" s="69">
        <v>41334</v>
      </c>
      <c r="K45" s="70">
        <v>0</v>
      </c>
      <c r="L45" s="61" t="e">
        <f>VLOOKUP(A45,#REF!,5,0)</f>
        <v>#REF!</v>
      </c>
      <c r="M45" s="61" t="e">
        <f>VLOOKUP(A45,'PRIX LOT1'!A:I,5,0)</f>
        <v>#N/A</v>
      </c>
      <c r="N45" s="71"/>
    </row>
    <row r="46" spans="1:14" hidden="1">
      <c r="A46" s="89" t="s">
        <v>590</v>
      </c>
      <c r="B46" s="59" t="s">
        <v>1214</v>
      </c>
      <c r="C46" s="60" t="s">
        <v>1084</v>
      </c>
      <c r="D46" s="59" t="s">
        <v>115</v>
      </c>
      <c r="E46" s="59" t="s">
        <v>592</v>
      </c>
      <c r="F46" s="67">
        <v>157.38</v>
      </c>
      <c r="G46" s="67">
        <v>27.63</v>
      </c>
      <c r="H46" s="67">
        <v>814.6</v>
      </c>
      <c r="I46" s="81" t="s">
        <v>158</v>
      </c>
      <c r="J46" s="69">
        <v>41334</v>
      </c>
      <c r="K46" s="70">
        <v>0</v>
      </c>
      <c r="L46" s="61" t="e">
        <f>VLOOKUP(A46,#REF!,5,0)</f>
        <v>#REF!</v>
      </c>
      <c r="M46" s="61" t="e">
        <f>VLOOKUP(A46,'PRIX LOT1'!A:I,5,0)</f>
        <v>#N/A</v>
      </c>
      <c r="N46" s="71"/>
    </row>
    <row r="47" spans="1:14">
      <c r="A47" s="89" t="s">
        <v>597</v>
      </c>
      <c r="B47" s="59" t="s">
        <v>1217</v>
      </c>
      <c r="C47" s="60" t="s">
        <v>1218</v>
      </c>
      <c r="D47" s="59" t="s">
        <v>598</v>
      </c>
      <c r="E47" s="59" t="s">
        <v>600</v>
      </c>
      <c r="F47" s="67">
        <v>151.25</v>
      </c>
      <c r="G47" s="67">
        <v>31.25</v>
      </c>
      <c r="H47" s="67">
        <v>814.6</v>
      </c>
      <c r="I47" s="81" t="s">
        <v>384</v>
      </c>
      <c r="J47" s="69">
        <v>41334</v>
      </c>
      <c r="K47" s="70">
        <v>0</v>
      </c>
      <c r="L47" s="61" t="e">
        <f>VLOOKUP(A47,#REF!,5,0)</f>
        <v>#REF!</v>
      </c>
      <c r="M47" s="61" t="e">
        <f>VLOOKUP(A47,'PRIX LOT1'!A:I,5,0)</f>
        <v>#N/A</v>
      </c>
      <c r="N47" s="71"/>
    </row>
    <row r="48" spans="1:14" hidden="1">
      <c r="A48" s="89" t="s">
        <v>601</v>
      </c>
      <c r="B48" s="59" t="s">
        <v>1219</v>
      </c>
      <c r="C48" s="60" t="s">
        <v>1220</v>
      </c>
      <c r="D48" s="59" t="s">
        <v>602</v>
      </c>
      <c r="E48" s="59" t="s">
        <v>605</v>
      </c>
      <c r="F48" s="67">
        <v>1318.25</v>
      </c>
      <c r="G48" s="67">
        <v>0</v>
      </c>
      <c r="H48" s="67">
        <v>2500</v>
      </c>
      <c r="I48" s="68" t="s">
        <v>606</v>
      </c>
      <c r="J48" s="69">
        <v>41334</v>
      </c>
      <c r="K48" s="70">
        <v>0</v>
      </c>
      <c r="L48" s="61" t="e">
        <f>VLOOKUP(A48,#REF!,5,0)</f>
        <v>#REF!</v>
      </c>
      <c r="M48" s="61" t="e">
        <f>VLOOKUP(A48,'PRIX LOT1'!A:I,5,0)</f>
        <v>#N/A</v>
      </c>
      <c r="N48" s="71"/>
    </row>
    <row r="49" spans="1:14">
      <c r="A49" s="89" t="s">
        <v>620</v>
      </c>
      <c r="B49" s="59" t="s">
        <v>1222</v>
      </c>
      <c r="C49" s="60" t="s">
        <v>1223</v>
      </c>
      <c r="D49" s="59" t="s">
        <v>621</v>
      </c>
      <c r="E49" s="59" t="s">
        <v>623</v>
      </c>
      <c r="F49" s="67">
        <v>140.13</v>
      </c>
      <c r="G49" s="67">
        <v>31.25</v>
      </c>
      <c r="H49" s="67">
        <v>815</v>
      </c>
      <c r="I49" s="81" t="s">
        <v>157</v>
      </c>
      <c r="J49" s="69">
        <v>41334</v>
      </c>
      <c r="K49" s="70">
        <v>0</v>
      </c>
      <c r="L49" s="61" t="e">
        <f>VLOOKUP(A49,#REF!,5,0)</f>
        <v>#REF!</v>
      </c>
      <c r="M49" s="61" t="e">
        <f>VLOOKUP(A49,'PRIX LOT1'!A:I,5,0)</f>
        <v>#N/A</v>
      </c>
      <c r="N49" s="71"/>
    </row>
    <row r="50" spans="1:14">
      <c r="A50" s="89" t="s">
        <v>641</v>
      </c>
      <c r="B50" s="59" t="s">
        <v>1228</v>
      </c>
      <c r="C50" s="60" t="s">
        <v>1075</v>
      </c>
      <c r="D50" s="59" t="s">
        <v>88</v>
      </c>
      <c r="E50" s="59" t="s">
        <v>643</v>
      </c>
      <c r="F50" s="67">
        <v>140.13</v>
      </c>
      <c r="G50" s="67">
        <v>31.25</v>
      </c>
      <c r="H50" s="67">
        <v>815</v>
      </c>
      <c r="I50" s="81" t="s">
        <v>157</v>
      </c>
      <c r="J50" s="69">
        <v>41334</v>
      </c>
      <c r="K50" s="70">
        <v>0</v>
      </c>
      <c r="L50" s="61" t="e">
        <f>VLOOKUP(A50,#REF!,5,0)</f>
        <v>#REF!</v>
      </c>
      <c r="M50" s="61" t="e">
        <f>VLOOKUP(A50,'PRIX LOT1'!A:I,5,0)</f>
        <v>#N/A</v>
      </c>
      <c r="N50" s="71"/>
    </row>
    <row r="51" spans="1:14">
      <c r="A51" s="89" t="s">
        <v>648</v>
      </c>
      <c r="B51" s="59" t="s">
        <v>1231</v>
      </c>
      <c r="C51" s="60" t="s">
        <v>1232</v>
      </c>
      <c r="D51" s="59" t="s">
        <v>649</v>
      </c>
      <c r="E51" s="59" t="s">
        <v>651</v>
      </c>
      <c r="F51" s="67">
        <v>116.63</v>
      </c>
      <c r="G51" s="67">
        <v>31.25</v>
      </c>
      <c r="H51" s="67">
        <v>562.5</v>
      </c>
      <c r="I51" s="82" t="s">
        <v>484</v>
      </c>
      <c r="J51" s="69">
        <v>41334</v>
      </c>
      <c r="K51" s="70">
        <v>0</v>
      </c>
      <c r="L51" s="61" t="e">
        <f>VLOOKUP(A51,#REF!,5,0)</f>
        <v>#REF!</v>
      </c>
      <c r="M51" s="61" t="e">
        <f>VLOOKUP(A51,'PRIX LOT1'!A:I,5,0)</f>
        <v>#N/A</v>
      </c>
      <c r="N51" s="71"/>
    </row>
    <row r="52" spans="1:14">
      <c r="A52" s="89" t="s">
        <v>660</v>
      </c>
      <c r="B52" s="59" t="s">
        <v>1236</v>
      </c>
      <c r="C52" s="60" t="s">
        <v>1237</v>
      </c>
      <c r="D52" s="59" t="s">
        <v>319</v>
      </c>
      <c r="E52" s="59" t="s">
        <v>662</v>
      </c>
      <c r="F52" s="67">
        <v>110.38</v>
      </c>
      <c r="G52" s="67">
        <v>31.25</v>
      </c>
      <c r="H52" s="67">
        <v>562.5</v>
      </c>
      <c r="I52" s="82" t="s">
        <v>197</v>
      </c>
      <c r="J52" s="69">
        <v>41334</v>
      </c>
      <c r="K52" s="70">
        <v>0</v>
      </c>
      <c r="L52" s="61" t="e">
        <f>VLOOKUP(A52,#REF!,5,0)</f>
        <v>#REF!</v>
      </c>
      <c r="M52" s="61" t="e">
        <f>VLOOKUP(A52,'PRIX LOT1'!A:I,5,0)</f>
        <v>#N/A</v>
      </c>
      <c r="N52" s="71"/>
    </row>
    <row r="53" spans="1:14" hidden="1">
      <c r="A53" s="89" t="s">
        <v>485</v>
      </c>
      <c r="B53" s="59" t="s">
        <v>1183</v>
      </c>
      <c r="C53" s="60" t="s">
        <v>1093</v>
      </c>
      <c r="D53" s="59" t="s">
        <v>486</v>
      </c>
      <c r="E53" s="59" t="s">
        <v>668</v>
      </c>
      <c r="F53" s="67">
        <v>116</v>
      </c>
      <c r="G53" s="67">
        <v>27.63</v>
      </c>
      <c r="H53" s="67">
        <v>562.5</v>
      </c>
      <c r="I53" s="82" t="s">
        <v>66</v>
      </c>
      <c r="J53" s="69">
        <v>41334</v>
      </c>
      <c r="K53" s="70">
        <v>0</v>
      </c>
      <c r="L53" s="61" t="e">
        <f>VLOOKUP(A53,#REF!,5,0)</f>
        <v>#REF!</v>
      </c>
      <c r="M53" s="61" t="e">
        <f>VLOOKUP(A53,'PRIX LOT1'!A:I,5,0)</f>
        <v>#N/A</v>
      </c>
      <c r="N53" s="71"/>
    </row>
    <row r="54" spans="1:14">
      <c r="A54" s="89" t="s">
        <v>680</v>
      </c>
      <c r="B54" s="59" t="s">
        <v>1243</v>
      </c>
      <c r="C54" s="60" t="s">
        <v>1237</v>
      </c>
      <c r="D54" s="59" t="s">
        <v>319</v>
      </c>
      <c r="E54" s="59" t="s">
        <v>682</v>
      </c>
      <c r="F54" s="67">
        <v>140.13</v>
      </c>
      <c r="G54" s="67">
        <v>0</v>
      </c>
      <c r="H54" s="67">
        <v>815</v>
      </c>
      <c r="I54" s="81" t="s">
        <v>157</v>
      </c>
      <c r="J54" s="69">
        <v>41334</v>
      </c>
      <c r="K54" s="70">
        <v>0</v>
      </c>
      <c r="L54" s="61" t="e">
        <f>VLOOKUP(A54,#REF!,5,0)</f>
        <v>#REF!</v>
      </c>
      <c r="M54" s="61" t="e">
        <f>VLOOKUP(A54,'PRIX LOT1'!A:I,5,0)</f>
        <v>#N/A</v>
      </c>
      <c r="N54" s="71"/>
    </row>
    <row r="55" spans="1:14">
      <c r="A55" s="89" t="s">
        <v>684</v>
      </c>
      <c r="B55" s="59" t="s">
        <v>1244</v>
      </c>
      <c r="C55" s="60" t="s">
        <v>1077</v>
      </c>
      <c r="D55" s="59" t="s">
        <v>94</v>
      </c>
      <c r="E55" s="59" t="s">
        <v>686</v>
      </c>
      <c r="F55" s="67">
        <v>110.38</v>
      </c>
      <c r="G55" s="67">
        <v>31.25</v>
      </c>
      <c r="H55" s="67">
        <v>562.5</v>
      </c>
      <c r="I55" s="82" t="s">
        <v>197</v>
      </c>
      <c r="J55" s="69">
        <v>41334</v>
      </c>
      <c r="K55" s="70">
        <v>1208</v>
      </c>
      <c r="L55" s="61" t="e">
        <f>VLOOKUP(A55,#REF!,5,0)</f>
        <v>#REF!</v>
      </c>
      <c r="M55" s="61" t="e">
        <f>VLOOKUP(A55,'PRIX LOT1'!A:I,5,0)</f>
        <v>#N/A</v>
      </c>
      <c r="N55" s="71"/>
    </row>
    <row r="56" spans="1:14">
      <c r="A56" s="89" t="s">
        <v>691</v>
      </c>
      <c r="B56" s="59" t="s">
        <v>1247</v>
      </c>
      <c r="C56" s="60" t="s">
        <v>1075</v>
      </c>
      <c r="D56" s="59" t="s">
        <v>88</v>
      </c>
      <c r="E56" s="59" t="s">
        <v>693</v>
      </c>
      <c r="F56" s="67">
        <v>140.13</v>
      </c>
      <c r="G56" s="67">
        <v>0</v>
      </c>
      <c r="H56" s="67">
        <v>815</v>
      </c>
      <c r="I56" s="81" t="s">
        <v>157</v>
      </c>
      <c r="J56" s="69">
        <v>41334</v>
      </c>
      <c r="K56" s="70">
        <v>0</v>
      </c>
      <c r="L56" s="61" t="e">
        <f>VLOOKUP(A56,#REF!,5,0)</f>
        <v>#REF!</v>
      </c>
      <c r="M56" s="61" t="e">
        <f>VLOOKUP(A56,'PRIX LOT1'!A:I,5,0)</f>
        <v>#N/A</v>
      </c>
      <c r="N56" s="71"/>
    </row>
    <row r="57" spans="1:14">
      <c r="A57" s="89" t="s">
        <v>694</v>
      </c>
      <c r="B57" s="59" t="s">
        <v>1248</v>
      </c>
      <c r="C57" s="60" t="s">
        <v>1249</v>
      </c>
      <c r="D57" s="59" t="s">
        <v>695</v>
      </c>
      <c r="E57" s="59" t="s">
        <v>697</v>
      </c>
      <c r="F57" s="67">
        <v>69.38</v>
      </c>
      <c r="G57" s="67">
        <v>0</v>
      </c>
      <c r="H57" s="67">
        <v>475</v>
      </c>
      <c r="I57" s="58" t="s">
        <v>698</v>
      </c>
      <c r="J57" s="69">
        <v>41334</v>
      </c>
      <c r="K57" s="70">
        <v>0</v>
      </c>
      <c r="L57" s="61" t="e">
        <f>VLOOKUP(A57,#REF!,5,0)</f>
        <v>#REF!</v>
      </c>
      <c r="M57" s="61" t="e">
        <f>VLOOKUP(A57,'PRIX LOT1'!A:I,5,0)</f>
        <v>#N/A</v>
      </c>
      <c r="N57" s="71"/>
    </row>
    <row r="58" spans="1:14">
      <c r="A58" s="89" t="s">
        <v>717</v>
      </c>
      <c r="B58" s="59" t="s">
        <v>1256</v>
      </c>
      <c r="C58" s="60" t="s">
        <v>1068</v>
      </c>
      <c r="D58" s="59" t="s">
        <v>61</v>
      </c>
      <c r="E58" s="59" t="s">
        <v>719</v>
      </c>
      <c r="F58" s="67">
        <v>95.5</v>
      </c>
      <c r="G58" s="67">
        <v>0</v>
      </c>
      <c r="H58" s="67">
        <v>562.5</v>
      </c>
      <c r="I58" s="58" t="s">
        <v>45</v>
      </c>
      <c r="J58" s="69">
        <v>41334</v>
      </c>
      <c r="K58" s="70">
        <v>0</v>
      </c>
      <c r="L58" s="61" t="e">
        <f>VLOOKUP(A58,#REF!,5,0)</f>
        <v>#REF!</v>
      </c>
      <c r="M58" s="61" t="e">
        <f>VLOOKUP(A58,'PRIX LOT1'!A:I,5,0)</f>
        <v>#N/A</v>
      </c>
      <c r="N58" s="71"/>
    </row>
    <row r="59" spans="1:14">
      <c r="A59" s="89" t="s">
        <v>720</v>
      </c>
      <c r="B59" s="59" t="s">
        <v>1129</v>
      </c>
      <c r="C59" s="60" t="s">
        <v>1118</v>
      </c>
      <c r="D59" s="59" t="s">
        <v>250</v>
      </c>
      <c r="E59" s="59" t="s">
        <v>722</v>
      </c>
      <c r="F59" s="67">
        <v>51.13</v>
      </c>
      <c r="G59" s="67">
        <v>0</v>
      </c>
      <c r="H59" s="67">
        <v>375</v>
      </c>
      <c r="I59" s="58" t="s">
        <v>183</v>
      </c>
      <c r="J59" s="69">
        <v>41334</v>
      </c>
      <c r="K59" s="70">
        <v>0</v>
      </c>
      <c r="L59" s="61" t="e">
        <f>VLOOKUP(A59,#REF!,5,0)</f>
        <v>#REF!</v>
      </c>
      <c r="M59" s="61" t="e">
        <f>VLOOKUP(A59,'PRIX LOT1'!A:I,5,0)</f>
        <v>#N/A</v>
      </c>
      <c r="N59" s="71"/>
    </row>
    <row r="60" spans="1:14">
      <c r="A60" s="89" t="s">
        <v>727</v>
      </c>
      <c r="B60" s="59" t="s">
        <v>1258</v>
      </c>
      <c r="C60" s="60" t="s">
        <v>1077</v>
      </c>
      <c r="D60" s="59" t="s">
        <v>94</v>
      </c>
      <c r="E60" s="59" t="s">
        <v>729</v>
      </c>
      <c r="F60" s="67">
        <v>110.38</v>
      </c>
      <c r="G60" s="67">
        <v>31.25</v>
      </c>
      <c r="H60" s="67">
        <v>562.5</v>
      </c>
      <c r="I60" s="82" t="s">
        <v>197</v>
      </c>
      <c r="J60" s="69">
        <v>41334</v>
      </c>
      <c r="K60" s="70">
        <v>0</v>
      </c>
      <c r="L60" s="61" t="e">
        <f>VLOOKUP(A60,#REF!,5,0)</f>
        <v>#REF!</v>
      </c>
      <c r="M60" s="61" t="e">
        <f>VLOOKUP(A60,'PRIX LOT1'!A:I,5,0)</f>
        <v>#N/A</v>
      </c>
      <c r="N60" s="71"/>
    </row>
    <row r="61" spans="1:14" ht="22.5">
      <c r="A61" s="88" t="s">
        <v>747</v>
      </c>
      <c r="B61" s="59" t="s">
        <v>1262</v>
      </c>
      <c r="C61" s="60" t="s">
        <v>1143</v>
      </c>
      <c r="D61" s="59" t="s">
        <v>376</v>
      </c>
      <c r="E61" s="59" t="s">
        <v>749</v>
      </c>
      <c r="F61" s="67">
        <v>64.63</v>
      </c>
      <c r="G61" s="67">
        <v>31.25</v>
      </c>
      <c r="H61" s="67">
        <v>475</v>
      </c>
      <c r="I61" s="58" t="s">
        <v>172</v>
      </c>
      <c r="J61" s="69">
        <v>41334</v>
      </c>
      <c r="K61" s="70">
        <v>0</v>
      </c>
      <c r="L61" s="61" t="e">
        <f>VLOOKUP(A61,#REF!,5,0)</f>
        <v>#REF!</v>
      </c>
      <c r="M61" s="61" t="e">
        <f>VLOOKUP(A61,'PRIX LOT1'!A:I,5,0)</f>
        <v>#N/A</v>
      </c>
      <c r="N61" s="71"/>
    </row>
    <row r="62" spans="1:14">
      <c r="A62" s="89" t="s">
        <v>750</v>
      </c>
      <c r="B62" s="59" t="s">
        <v>1263</v>
      </c>
      <c r="C62" s="60" t="s">
        <v>1077</v>
      </c>
      <c r="D62" s="59" t="s">
        <v>94</v>
      </c>
      <c r="E62" s="59" t="s">
        <v>752</v>
      </c>
      <c r="F62" s="67">
        <v>64.63</v>
      </c>
      <c r="G62" s="67">
        <v>0</v>
      </c>
      <c r="H62" s="67">
        <v>475</v>
      </c>
      <c r="I62" s="58" t="s">
        <v>172</v>
      </c>
      <c r="J62" s="69">
        <v>41334</v>
      </c>
      <c r="K62" s="70">
        <v>0</v>
      </c>
      <c r="L62" s="61" t="e">
        <f>VLOOKUP(A62,#REF!,5,0)</f>
        <v>#REF!</v>
      </c>
      <c r="M62" s="61" t="e">
        <f>VLOOKUP(A62,'PRIX LOT1'!A:I,5,0)</f>
        <v>#N/A</v>
      </c>
      <c r="N62" s="71"/>
    </row>
    <row r="63" spans="1:14" ht="22.5" hidden="1">
      <c r="A63" s="88" t="s">
        <v>756</v>
      </c>
      <c r="B63" s="59" t="s">
        <v>1264</v>
      </c>
      <c r="C63" s="60" t="s">
        <v>1157</v>
      </c>
      <c r="D63" s="59" t="s">
        <v>416</v>
      </c>
      <c r="E63" s="59" t="s">
        <v>758</v>
      </c>
      <c r="F63" s="67">
        <v>85.13</v>
      </c>
      <c r="G63" s="67">
        <v>27.63</v>
      </c>
      <c r="H63" s="67">
        <v>475</v>
      </c>
      <c r="I63" s="82" t="s">
        <v>56</v>
      </c>
      <c r="J63" s="69">
        <v>41334</v>
      </c>
      <c r="K63" s="70">
        <v>0</v>
      </c>
      <c r="L63" s="61" t="e">
        <f>VLOOKUP(A63,#REF!,5,0)</f>
        <v>#REF!</v>
      </c>
      <c r="M63" s="61" t="e">
        <f>VLOOKUP(A63,'PRIX LOT1'!A:I,5,0)</f>
        <v>#N/A</v>
      </c>
      <c r="N63" s="71"/>
    </row>
    <row r="64" spans="1:14">
      <c r="A64" s="89" t="s">
        <v>762</v>
      </c>
      <c r="B64" s="59" t="s">
        <v>1266</v>
      </c>
      <c r="C64" s="60" t="s">
        <v>1068</v>
      </c>
      <c r="D64" s="59" t="s">
        <v>61</v>
      </c>
      <c r="E64" s="59" t="s">
        <v>764</v>
      </c>
      <c r="F64" s="67">
        <v>64.63</v>
      </c>
      <c r="G64" s="67">
        <v>31.25</v>
      </c>
      <c r="H64" s="67">
        <v>475</v>
      </c>
      <c r="I64" s="58" t="s">
        <v>172</v>
      </c>
      <c r="J64" s="69">
        <v>41334</v>
      </c>
      <c r="K64" s="70">
        <v>0</v>
      </c>
      <c r="L64" s="61" t="e">
        <f>VLOOKUP(A64,#REF!,5,0)</f>
        <v>#REF!</v>
      </c>
      <c r="M64" s="61" t="e">
        <f>VLOOKUP(A64,'PRIX LOT1'!A:I,5,0)</f>
        <v>#N/A</v>
      </c>
      <c r="N64" s="71"/>
    </row>
    <row r="65" spans="1:14">
      <c r="A65" s="89" t="s">
        <v>765</v>
      </c>
      <c r="B65" s="59" t="s">
        <v>1267</v>
      </c>
      <c r="C65" s="60" t="s">
        <v>1062</v>
      </c>
      <c r="D65" s="59" t="s">
        <v>36</v>
      </c>
      <c r="F65" s="67">
        <v>110.38</v>
      </c>
      <c r="G65" s="67">
        <v>31.25</v>
      </c>
      <c r="H65" s="67">
        <v>562.5</v>
      </c>
      <c r="I65" s="82" t="s">
        <v>197</v>
      </c>
      <c r="J65" s="69">
        <v>41334</v>
      </c>
      <c r="K65" s="70">
        <v>0</v>
      </c>
      <c r="L65" s="61" t="e">
        <f>VLOOKUP(A65,#REF!,5,0)</f>
        <v>#REF!</v>
      </c>
      <c r="M65" s="61" t="e">
        <f>VLOOKUP(A65,'PRIX LOT1'!A:I,5,0)</f>
        <v>#N/A</v>
      </c>
      <c r="N65" s="71"/>
    </row>
    <row r="66" spans="1:14">
      <c r="A66" s="89" t="s">
        <v>769</v>
      </c>
      <c r="B66" s="59" t="s">
        <v>1269</v>
      </c>
      <c r="C66" s="60" t="s">
        <v>1270</v>
      </c>
      <c r="D66" s="59" t="s">
        <v>770</v>
      </c>
      <c r="E66" s="59" t="s">
        <v>772</v>
      </c>
      <c r="F66" s="67">
        <v>110.38</v>
      </c>
      <c r="G66" s="67">
        <v>31.25</v>
      </c>
      <c r="H66" s="67">
        <v>562.5</v>
      </c>
      <c r="I66" s="82" t="s">
        <v>197</v>
      </c>
      <c r="J66" s="69">
        <v>41334</v>
      </c>
      <c r="K66" s="70">
        <v>0</v>
      </c>
      <c r="L66" s="61" t="e">
        <f>VLOOKUP(A66,#REF!,5,0)</f>
        <v>#REF!</v>
      </c>
      <c r="M66" s="61" t="e">
        <f>VLOOKUP(A66,'PRIX LOT1'!A:I,5,0)</f>
        <v>#N/A</v>
      </c>
      <c r="N66" s="71"/>
    </row>
    <row r="67" spans="1:14">
      <c r="A67" s="89" t="s">
        <v>769</v>
      </c>
      <c r="B67" s="59" t="s">
        <v>1269</v>
      </c>
      <c r="C67" s="60" t="s">
        <v>1270</v>
      </c>
      <c r="D67" s="59" t="s">
        <v>770</v>
      </c>
      <c r="E67" s="59" t="s">
        <v>777</v>
      </c>
      <c r="F67" s="67">
        <v>110.38</v>
      </c>
      <c r="G67" s="67">
        <v>31.25</v>
      </c>
      <c r="H67" s="67">
        <v>562.5</v>
      </c>
      <c r="I67" s="82" t="s">
        <v>197</v>
      </c>
      <c r="J67" s="69">
        <v>41334</v>
      </c>
      <c r="K67" s="70">
        <v>0</v>
      </c>
      <c r="L67" s="61" t="e">
        <f>VLOOKUP(A67,#REF!,5,0)</f>
        <v>#REF!</v>
      </c>
      <c r="M67" s="61" t="e">
        <f>VLOOKUP(A67,'PRIX LOT1'!A:I,5,0)</f>
        <v>#N/A</v>
      </c>
      <c r="N67" s="71"/>
    </row>
    <row r="68" spans="1:14" hidden="1">
      <c r="A68" s="89" t="s">
        <v>778</v>
      </c>
      <c r="B68" s="59" t="s">
        <v>1272</v>
      </c>
      <c r="C68" s="60" t="s">
        <v>1077</v>
      </c>
      <c r="D68" s="59" t="s">
        <v>94</v>
      </c>
      <c r="E68" s="59" t="s">
        <v>780</v>
      </c>
      <c r="F68" s="67">
        <v>116</v>
      </c>
      <c r="G68" s="67">
        <v>27.63</v>
      </c>
      <c r="H68" s="67">
        <v>562.5</v>
      </c>
      <c r="I68" s="82" t="s">
        <v>66</v>
      </c>
      <c r="J68" s="69">
        <v>41334</v>
      </c>
      <c r="K68" s="70">
        <v>0</v>
      </c>
      <c r="L68" s="61" t="e">
        <f>VLOOKUP(A68,#REF!,5,0)</f>
        <v>#REF!</v>
      </c>
      <c r="M68" s="61" t="e">
        <f>VLOOKUP(A68,'PRIX LOT1'!A:I,5,0)</f>
        <v>#N/A</v>
      </c>
      <c r="N68" s="71"/>
    </row>
    <row r="69" spans="1:14">
      <c r="A69" s="89" t="s">
        <v>765</v>
      </c>
      <c r="B69" s="59" t="s">
        <v>1267</v>
      </c>
      <c r="C69" s="60" t="s">
        <v>1062</v>
      </c>
      <c r="D69" s="59" t="s">
        <v>36</v>
      </c>
      <c r="E69" s="59" t="s">
        <v>797</v>
      </c>
      <c r="F69" s="67">
        <v>110.38</v>
      </c>
      <c r="G69" s="67">
        <v>31.25</v>
      </c>
      <c r="H69" s="67">
        <v>562.5</v>
      </c>
      <c r="I69" s="82" t="s">
        <v>197</v>
      </c>
      <c r="J69" s="69">
        <v>41334</v>
      </c>
      <c r="K69" s="70">
        <v>0</v>
      </c>
      <c r="L69" s="61" t="e">
        <f>VLOOKUP(A69,#REF!,5,0)</f>
        <v>#REF!</v>
      </c>
      <c r="M69" s="61" t="e">
        <f>VLOOKUP(A69,'PRIX LOT1'!A:I,5,0)</f>
        <v>#N/A</v>
      </c>
      <c r="N69" s="71"/>
    </row>
    <row r="70" spans="1:14">
      <c r="A70" s="89" t="s">
        <v>811</v>
      </c>
      <c r="B70" s="59" t="s">
        <v>1280</v>
      </c>
      <c r="C70" s="60" t="s">
        <v>1070</v>
      </c>
      <c r="D70" s="59" t="s">
        <v>812</v>
      </c>
      <c r="E70" s="59" t="s">
        <v>814</v>
      </c>
      <c r="F70" s="67">
        <v>110.38</v>
      </c>
      <c r="G70" s="67">
        <v>31.25</v>
      </c>
      <c r="H70" s="67">
        <v>562.5</v>
      </c>
      <c r="I70" s="82" t="s">
        <v>197</v>
      </c>
      <c r="J70" s="69">
        <v>41334</v>
      </c>
      <c r="K70" s="70">
        <v>0</v>
      </c>
      <c r="L70" s="61" t="e">
        <f>VLOOKUP(A70,#REF!,5,0)</f>
        <v>#REF!</v>
      </c>
      <c r="M70" s="61" t="e">
        <f>VLOOKUP(A70,'PRIX LOT1'!A:I,5,0)</f>
        <v>#N/A</v>
      </c>
      <c r="N70" s="71"/>
    </row>
    <row r="71" spans="1:14">
      <c r="A71" s="89" t="s">
        <v>811</v>
      </c>
      <c r="B71" s="59" t="s">
        <v>1280</v>
      </c>
      <c r="C71" s="60" t="s">
        <v>1070</v>
      </c>
      <c r="D71" s="59" t="s">
        <v>812</v>
      </c>
      <c r="E71" s="59" t="s">
        <v>816</v>
      </c>
      <c r="F71" s="67">
        <v>110.38</v>
      </c>
      <c r="G71" s="67">
        <v>31.25</v>
      </c>
      <c r="H71" s="67">
        <v>562.5</v>
      </c>
      <c r="I71" s="82" t="s">
        <v>197</v>
      </c>
      <c r="J71" s="69">
        <v>41334</v>
      </c>
      <c r="K71" s="70">
        <v>0</v>
      </c>
      <c r="L71" s="61" t="e">
        <f>VLOOKUP(A71,#REF!,5,0)</f>
        <v>#REF!</v>
      </c>
      <c r="M71" s="61" t="e">
        <f>VLOOKUP(A71,'PRIX LOT1'!A:I,5,0)</f>
        <v>#N/A</v>
      </c>
      <c r="N71" s="71"/>
    </row>
    <row r="72" spans="1:14" hidden="1">
      <c r="F72" s="83">
        <f>SUM(F2:F71)</f>
        <v>8751.119999999999</v>
      </c>
      <c r="G72" s="83">
        <f>SUM(G2:G71)</f>
        <v>759.53</v>
      </c>
      <c r="H72" s="83">
        <f>SUM(H2:H71)</f>
        <v>41751.699999999997</v>
      </c>
      <c r="K72" s="70">
        <f>SUM(K2:K71)</f>
        <v>1208</v>
      </c>
    </row>
    <row r="73" spans="1:14" hidden="1">
      <c r="F73" s="83">
        <f>F72*10*1.196</f>
        <v>104663.39519999997</v>
      </c>
      <c r="G73" s="83">
        <f>G72*11*1.196</f>
        <v>9992.3766799999994</v>
      </c>
      <c r="H73" s="83"/>
      <c r="K73" s="70">
        <f>K72*1.196</f>
        <v>1444.768</v>
      </c>
    </row>
    <row r="74" spans="1:14" ht="3" customHeight="1">
      <c r="F74"/>
    </row>
    <row r="75" spans="1:14">
      <c r="F75" s="83">
        <f>F73+G73+K73</f>
        <v>116100.53987999997</v>
      </c>
    </row>
    <row r="76" spans="1:14" ht="3" customHeight="1"/>
    <row r="77" spans="1:14" ht="3" customHeight="1"/>
    <row r="78" spans="1:14" ht="3" customHeight="1"/>
    <row r="79" spans="1:14" ht="3" customHeight="1"/>
  </sheetData>
  <autoFilter ref="A1:HU73"/>
  <pageMargins left="0.196527777777778" right="0.196527777777778" top="0.39374999999999999" bottom="0.59097222222222201" header="0.51180555555555496" footer="0.31527777777777799"/>
  <pageSetup paperSize="0" scale="0" firstPageNumber="0" orientation="portrait" usePrinterDefaults="0" horizontalDpi="0" verticalDpi="0" copies="0"/>
  <headerFooter>
    <oddFooter>&amp;L&amp;"Bookman Old Style,Regular"&amp;9&amp;F - 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76"/>
  <sheetViews>
    <sheetView zoomScaleNormal="100" workbookViewId="0">
      <selection activeCell="J2" sqref="J2"/>
    </sheetView>
  </sheetViews>
  <sheetFormatPr baseColWidth="10" defaultColWidth="8.7109375" defaultRowHeight="12.75"/>
  <cols>
    <col min="1" max="1" width="63.28515625"/>
    <col min="2" max="5" width="10.7109375"/>
    <col min="6" max="6" width="11.7109375"/>
    <col min="7" max="1025" width="10.7109375"/>
  </cols>
  <sheetData>
    <row r="1" spans="1:228" ht="51">
      <c r="A1" s="4" t="s">
        <v>0</v>
      </c>
      <c r="B1" s="4" t="s">
        <v>10</v>
      </c>
      <c r="C1" s="5" t="s">
        <v>11</v>
      </c>
      <c r="D1" s="4" t="s">
        <v>2</v>
      </c>
      <c r="E1" s="4" t="s">
        <v>16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27</v>
      </c>
    </row>
    <row r="2" spans="1:228">
      <c r="A2" s="2" t="s">
        <v>35</v>
      </c>
      <c r="B2" t="s">
        <v>1061</v>
      </c>
      <c r="C2" s="3" t="s">
        <v>1062</v>
      </c>
      <c r="D2" t="s">
        <v>36</v>
      </c>
      <c r="E2" t="s">
        <v>40</v>
      </c>
      <c r="F2" s="9">
        <v>95.5</v>
      </c>
      <c r="G2" s="9">
        <v>0</v>
      </c>
      <c r="H2" s="9">
        <v>562.5</v>
      </c>
      <c r="I2" t="s">
        <v>45</v>
      </c>
      <c r="J2" s="10">
        <v>41365</v>
      </c>
      <c r="K2" s="13">
        <v>0</v>
      </c>
    </row>
    <row r="3" spans="1:228">
      <c r="A3" s="2" t="s">
        <v>46</v>
      </c>
      <c r="B3" t="s">
        <v>1063</v>
      </c>
      <c r="C3" s="3" t="s">
        <v>1064</v>
      </c>
      <c r="D3" t="s">
        <v>47</v>
      </c>
      <c r="E3" t="s">
        <v>49</v>
      </c>
      <c r="F3" s="9">
        <v>95.5</v>
      </c>
      <c r="G3" s="9">
        <v>0</v>
      </c>
      <c r="H3" s="9">
        <v>562.5</v>
      </c>
      <c r="I3" t="s">
        <v>45</v>
      </c>
      <c r="J3" s="10">
        <v>41365</v>
      </c>
      <c r="K3" s="13">
        <v>1208</v>
      </c>
    </row>
    <row r="4" spans="1:228">
      <c r="A4" s="2" t="s">
        <v>50</v>
      </c>
      <c r="B4" t="s">
        <v>1065</v>
      </c>
      <c r="C4" s="3" t="s">
        <v>1066</v>
      </c>
      <c r="D4" t="s">
        <v>51</v>
      </c>
      <c r="E4" t="s">
        <v>55</v>
      </c>
      <c r="F4" s="9">
        <v>85.13</v>
      </c>
      <c r="G4" s="9">
        <v>27.63</v>
      </c>
      <c r="H4" s="9">
        <v>475</v>
      </c>
      <c r="I4" t="s">
        <v>56</v>
      </c>
      <c r="J4" s="10">
        <v>41365</v>
      </c>
      <c r="K4" s="13">
        <v>0</v>
      </c>
    </row>
    <row r="5" spans="1:228">
      <c r="A5" s="2" t="s">
        <v>60</v>
      </c>
      <c r="B5" t="s">
        <v>1067</v>
      </c>
      <c r="C5" s="3" t="s">
        <v>1068</v>
      </c>
      <c r="D5" t="s">
        <v>61</v>
      </c>
      <c r="E5" t="s">
        <v>65</v>
      </c>
      <c r="F5" s="9">
        <v>77.5</v>
      </c>
      <c r="G5" s="9">
        <v>31.25</v>
      </c>
      <c r="H5" s="9">
        <v>475</v>
      </c>
      <c r="I5" t="s">
        <v>68</v>
      </c>
      <c r="J5" s="10">
        <v>41365</v>
      </c>
      <c r="K5" s="13">
        <v>1043</v>
      </c>
    </row>
    <row r="6" spans="1:228">
      <c r="A6" s="2" t="s">
        <v>84</v>
      </c>
      <c r="B6" t="s">
        <v>1073</v>
      </c>
      <c r="C6" s="3" t="s">
        <v>1068</v>
      </c>
      <c r="D6" t="s">
        <v>61</v>
      </c>
      <c r="E6" t="s">
        <v>86</v>
      </c>
      <c r="F6" s="9">
        <v>77.5</v>
      </c>
      <c r="G6" s="9">
        <v>31.25</v>
      </c>
      <c r="H6" s="9">
        <v>475</v>
      </c>
      <c r="I6" t="s">
        <v>68</v>
      </c>
      <c r="J6" s="10">
        <v>41365</v>
      </c>
      <c r="K6" s="13">
        <v>0</v>
      </c>
    </row>
    <row r="7" spans="1:228">
      <c r="A7" s="2" t="s">
        <v>87</v>
      </c>
      <c r="B7" t="s">
        <v>1074</v>
      </c>
      <c r="C7" s="3" t="s">
        <v>1075</v>
      </c>
      <c r="D7" t="s">
        <v>88</v>
      </c>
      <c r="E7" t="s">
        <v>91</v>
      </c>
      <c r="F7" s="9">
        <v>56.13</v>
      </c>
      <c r="G7" s="9">
        <v>0</v>
      </c>
      <c r="H7" s="9">
        <v>475</v>
      </c>
      <c r="I7" t="s">
        <v>92</v>
      </c>
      <c r="J7" s="10">
        <v>41365</v>
      </c>
      <c r="K7" s="13">
        <v>0</v>
      </c>
    </row>
    <row r="8" spans="1:228">
      <c r="A8" s="2" t="s">
        <v>93</v>
      </c>
      <c r="B8" t="s">
        <v>1076</v>
      </c>
      <c r="C8" s="3" t="s">
        <v>1077</v>
      </c>
      <c r="D8" t="s">
        <v>94</v>
      </c>
      <c r="E8" t="s">
        <v>96</v>
      </c>
      <c r="F8" s="9">
        <v>51.75</v>
      </c>
      <c r="G8" s="9">
        <v>0</v>
      </c>
      <c r="H8" s="9">
        <v>263.75</v>
      </c>
      <c r="I8" t="s">
        <v>97</v>
      </c>
      <c r="J8" s="10">
        <v>41365</v>
      </c>
      <c r="K8" s="13">
        <v>0</v>
      </c>
    </row>
    <row r="9" spans="1:228">
      <c r="A9" s="2" t="s">
        <v>153</v>
      </c>
      <c r="B9" t="s">
        <v>1098</v>
      </c>
      <c r="C9" s="3" t="s">
        <v>1099</v>
      </c>
      <c r="D9" t="s">
        <v>61</v>
      </c>
      <c r="E9" t="s">
        <v>156</v>
      </c>
      <c r="F9" s="9">
        <v>140.13</v>
      </c>
      <c r="G9" s="9">
        <v>31.25</v>
      </c>
      <c r="H9" s="9">
        <v>815</v>
      </c>
      <c r="I9" t="s">
        <v>157</v>
      </c>
      <c r="J9" s="10">
        <v>41365</v>
      </c>
      <c r="K9" s="13">
        <v>1208</v>
      </c>
    </row>
    <row r="10" spans="1:228">
      <c r="A10" s="2" t="s">
        <v>159</v>
      </c>
      <c r="B10" t="s">
        <v>1100</v>
      </c>
      <c r="C10" s="3" t="s">
        <v>1096</v>
      </c>
      <c r="D10" t="s">
        <v>147</v>
      </c>
      <c r="E10" t="s">
        <v>161</v>
      </c>
      <c r="F10" s="9">
        <v>187.75</v>
      </c>
      <c r="G10" s="9">
        <v>31.25</v>
      </c>
      <c r="H10" s="9">
        <v>815</v>
      </c>
      <c r="I10" t="s">
        <v>162</v>
      </c>
      <c r="J10" s="10">
        <v>41365</v>
      </c>
      <c r="K10" s="13">
        <v>1208</v>
      </c>
    </row>
    <row r="11" spans="1:228">
      <c r="A11" s="2" t="s">
        <v>164</v>
      </c>
      <c r="B11" t="s">
        <v>1101</v>
      </c>
      <c r="C11" s="3" t="s">
        <v>1096</v>
      </c>
      <c r="D11" t="s">
        <v>147</v>
      </c>
      <c r="E11" t="s">
        <v>166</v>
      </c>
      <c r="F11" s="9">
        <v>116</v>
      </c>
      <c r="G11" s="9">
        <v>27.63</v>
      </c>
      <c r="H11" s="9">
        <v>562.5</v>
      </c>
      <c r="I11" t="s">
        <v>66</v>
      </c>
      <c r="J11" s="10">
        <v>41365</v>
      </c>
      <c r="K11" s="13">
        <v>1208</v>
      </c>
    </row>
    <row r="12" spans="1:228">
      <c r="A12" s="28" t="s">
        <v>167</v>
      </c>
      <c r="B12" s="29" t="s">
        <v>1102</v>
      </c>
      <c r="C12" s="30" t="s">
        <v>1103</v>
      </c>
      <c r="D12" s="29" t="s">
        <v>168</v>
      </c>
      <c r="E12" s="29" t="s">
        <v>171</v>
      </c>
      <c r="F12" s="33">
        <v>64.63</v>
      </c>
      <c r="G12" s="33">
        <v>0</v>
      </c>
      <c r="H12" s="33">
        <v>475</v>
      </c>
      <c r="I12" s="29" t="s">
        <v>172</v>
      </c>
      <c r="J12" s="34">
        <v>41365</v>
      </c>
      <c r="K12" s="38">
        <v>1043</v>
      </c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</row>
    <row r="13" spans="1:228">
      <c r="A13" s="2" t="s">
        <v>189</v>
      </c>
      <c r="B13" t="s">
        <v>1106</v>
      </c>
      <c r="C13" s="3" t="s">
        <v>1107</v>
      </c>
      <c r="D13" t="s">
        <v>190</v>
      </c>
      <c r="E13" t="s">
        <v>192</v>
      </c>
      <c r="F13" s="9">
        <v>51.13</v>
      </c>
      <c r="G13" s="9">
        <v>0</v>
      </c>
      <c r="H13" s="9">
        <v>375</v>
      </c>
      <c r="I13" t="s">
        <v>183</v>
      </c>
      <c r="J13" s="10">
        <v>41365</v>
      </c>
      <c r="K13" s="13">
        <v>833</v>
      </c>
    </row>
    <row r="14" spans="1:228">
      <c r="A14" s="2" t="s">
        <v>194</v>
      </c>
      <c r="B14" t="s">
        <v>1108</v>
      </c>
      <c r="C14" s="3" t="s">
        <v>1096</v>
      </c>
      <c r="D14" t="s">
        <v>147</v>
      </c>
      <c r="E14" t="s">
        <v>196</v>
      </c>
      <c r="F14" s="9">
        <v>110.38</v>
      </c>
      <c r="G14" s="9">
        <v>31.25</v>
      </c>
      <c r="H14" s="9">
        <v>475</v>
      </c>
      <c r="I14" t="s">
        <v>197</v>
      </c>
      <c r="J14" s="10">
        <v>41365</v>
      </c>
      <c r="K14" s="13">
        <v>1208</v>
      </c>
    </row>
    <row r="15" spans="1:228">
      <c r="A15" s="2" t="s">
        <v>218</v>
      </c>
      <c r="B15" t="s">
        <v>1109</v>
      </c>
      <c r="C15" s="3" t="s">
        <v>1096</v>
      </c>
      <c r="D15" t="s">
        <v>147</v>
      </c>
      <c r="E15" t="s">
        <v>221</v>
      </c>
      <c r="F15" s="9">
        <v>116</v>
      </c>
      <c r="G15" s="9">
        <v>27.63</v>
      </c>
      <c r="H15" s="9">
        <v>562.5</v>
      </c>
      <c r="I15" t="s">
        <v>66</v>
      </c>
      <c r="J15" s="10">
        <v>41365</v>
      </c>
      <c r="K15" s="13">
        <v>1208</v>
      </c>
    </row>
    <row r="16" spans="1:228">
      <c r="A16" s="2" t="s">
        <v>218</v>
      </c>
      <c r="B16" t="s">
        <v>1109</v>
      </c>
      <c r="C16" s="3" t="s">
        <v>1096</v>
      </c>
      <c r="D16" t="s">
        <v>147</v>
      </c>
      <c r="E16" t="s">
        <v>221</v>
      </c>
      <c r="F16" s="9">
        <v>116</v>
      </c>
      <c r="G16" s="9">
        <v>27.63</v>
      </c>
      <c r="H16" s="9">
        <v>562.5</v>
      </c>
      <c r="I16" t="s">
        <v>66</v>
      </c>
      <c r="J16" s="10">
        <v>41365</v>
      </c>
      <c r="K16" s="13">
        <v>1208</v>
      </c>
    </row>
    <row r="17" spans="1:11">
      <c r="A17" s="2" t="s">
        <v>229</v>
      </c>
      <c r="B17" t="s">
        <v>1111</v>
      </c>
      <c r="C17" s="3" t="s">
        <v>1112</v>
      </c>
      <c r="D17" t="s">
        <v>230</v>
      </c>
      <c r="E17" t="s">
        <v>232</v>
      </c>
      <c r="F17" s="9">
        <v>748.25</v>
      </c>
      <c r="G17" s="9">
        <v>0</v>
      </c>
      <c r="H17" s="9">
        <v>1875</v>
      </c>
      <c r="I17" t="s">
        <v>233</v>
      </c>
      <c r="J17" s="10">
        <v>41365</v>
      </c>
      <c r="K17" s="13">
        <v>0</v>
      </c>
    </row>
    <row r="18" spans="1:11">
      <c r="A18" s="2" t="s">
        <v>235</v>
      </c>
      <c r="B18" t="s">
        <v>1113</v>
      </c>
      <c r="C18" s="3" t="s">
        <v>1093</v>
      </c>
      <c r="D18" t="s">
        <v>137</v>
      </c>
      <c r="E18" t="s">
        <v>237</v>
      </c>
      <c r="F18" s="9">
        <v>748.25</v>
      </c>
      <c r="G18" s="9">
        <v>0</v>
      </c>
      <c r="H18" s="9">
        <v>1875</v>
      </c>
      <c r="I18" t="s">
        <v>233</v>
      </c>
      <c r="J18" s="10">
        <v>41365</v>
      </c>
      <c r="K18" s="13">
        <v>0</v>
      </c>
    </row>
    <row r="19" spans="1:11">
      <c r="A19" s="2" t="s">
        <v>246</v>
      </c>
      <c r="B19" t="s">
        <v>1116</v>
      </c>
      <c r="C19" s="3" t="s">
        <v>1066</v>
      </c>
      <c r="D19" t="s">
        <v>51</v>
      </c>
      <c r="E19" t="s">
        <v>248</v>
      </c>
      <c r="F19" s="9">
        <v>748.25</v>
      </c>
      <c r="G19" s="9">
        <v>0</v>
      </c>
      <c r="H19" s="9">
        <v>1875</v>
      </c>
      <c r="I19" t="s">
        <v>233</v>
      </c>
      <c r="J19" s="10">
        <v>41365</v>
      </c>
      <c r="K19" s="13">
        <v>0</v>
      </c>
    </row>
    <row r="20" spans="1:11">
      <c r="A20" s="2" t="s">
        <v>326</v>
      </c>
      <c r="B20" t="s">
        <v>1122</v>
      </c>
      <c r="C20" s="3" t="s">
        <v>1096</v>
      </c>
      <c r="D20" t="s">
        <v>147</v>
      </c>
      <c r="E20" t="s">
        <v>328</v>
      </c>
      <c r="F20" s="9">
        <v>116</v>
      </c>
      <c r="G20" s="9">
        <v>27.63</v>
      </c>
      <c r="H20" s="9">
        <v>562.5</v>
      </c>
      <c r="I20" t="s">
        <v>66</v>
      </c>
      <c r="J20" s="10">
        <v>41365</v>
      </c>
      <c r="K20" s="13">
        <v>1208</v>
      </c>
    </row>
    <row r="21" spans="1:11">
      <c r="A21" s="2" t="s">
        <v>329</v>
      </c>
      <c r="B21" t="s">
        <v>1123</v>
      </c>
      <c r="C21" s="3" t="s">
        <v>1096</v>
      </c>
      <c r="D21" t="s">
        <v>147</v>
      </c>
      <c r="E21" t="s">
        <v>331</v>
      </c>
      <c r="F21" s="9">
        <v>64.63</v>
      </c>
      <c r="G21" s="9">
        <v>0</v>
      </c>
      <c r="H21" s="9">
        <v>475</v>
      </c>
      <c r="I21" t="s">
        <v>172</v>
      </c>
      <c r="J21" s="10">
        <v>41365</v>
      </c>
      <c r="K21" s="13">
        <v>1043</v>
      </c>
    </row>
    <row r="22" spans="1:11">
      <c r="A22" s="2" t="s">
        <v>332</v>
      </c>
      <c r="B22" t="s">
        <v>1124</v>
      </c>
      <c r="C22" s="3" t="s">
        <v>1125</v>
      </c>
      <c r="D22" t="s">
        <v>333</v>
      </c>
      <c r="E22" t="s">
        <v>335</v>
      </c>
      <c r="F22" s="9">
        <v>77.25</v>
      </c>
      <c r="G22" s="9">
        <v>0</v>
      </c>
      <c r="H22" s="9">
        <v>475</v>
      </c>
      <c r="I22" t="s">
        <v>336</v>
      </c>
      <c r="J22" s="10">
        <v>41365</v>
      </c>
      <c r="K22" s="13">
        <v>1043</v>
      </c>
    </row>
    <row r="23" spans="1:11">
      <c r="A23" s="2" t="s">
        <v>341</v>
      </c>
      <c r="B23" t="s">
        <v>1128</v>
      </c>
      <c r="C23" s="3" t="s">
        <v>1096</v>
      </c>
      <c r="D23" t="s">
        <v>147</v>
      </c>
      <c r="E23" t="s">
        <v>343</v>
      </c>
      <c r="F23" s="9">
        <v>116</v>
      </c>
      <c r="G23" s="9">
        <v>27.63</v>
      </c>
      <c r="H23" s="9">
        <v>562.5</v>
      </c>
      <c r="I23" t="s">
        <v>66</v>
      </c>
      <c r="J23" s="10">
        <v>41365</v>
      </c>
      <c r="K23" s="13">
        <v>1208</v>
      </c>
    </row>
    <row r="24" spans="1:11">
      <c r="A24" s="2" t="s">
        <v>344</v>
      </c>
      <c r="B24" t="s">
        <v>1129</v>
      </c>
      <c r="C24" s="3" t="s">
        <v>1118</v>
      </c>
      <c r="D24" t="s">
        <v>250</v>
      </c>
      <c r="E24" t="s">
        <v>346</v>
      </c>
      <c r="F24" s="9">
        <v>51.13</v>
      </c>
      <c r="G24" s="9">
        <v>0</v>
      </c>
      <c r="H24" s="9">
        <v>375</v>
      </c>
      <c r="I24" t="s">
        <v>183</v>
      </c>
      <c r="J24" s="10">
        <v>41365</v>
      </c>
      <c r="K24" s="13">
        <v>833</v>
      </c>
    </row>
    <row r="25" spans="1:11">
      <c r="A25" s="2" t="s">
        <v>350</v>
      </c>
      <c r="B25" t="s">
        <v>1130</v>
      </c>
      <c r="C25" s="3" t="s">
        <v>1131</v>
      </c>
      <c r="D25" t="s">
        <v>351</v>
      </c>
      <c r="E25" t="s">
        <v>353</v>
      </c>
      <c r="F25" s="9">
        <v>51.13</v>
      </c>
      <c r="G25" s="9">
        <v>0</v>
      </c>
      <c r="H25" s="9">
        <v>375</v>
      </c>
      <c r="I25" t="s">
        <v>183</v>
      </c>
      <c r="J25" s="10">
        <v>41365</v>
      </c>
      <c r="K25" s="13">
        <v>833</v>
      </c>
    </row>
    <row r="26" spans="1:11">
      <c r="A26" s="2" t="s">
        <v>354</v>
      </c>
      <c r="B26" t="s">
        <v>1132</v>
      </c>
      <c r="C26" s="3" t="s">
        <v>1064</v>
      </c>
      <c r="D26" t="s">
        <v>133</v>
      </c>
      <c r="E26" t="s">
        <v>356</v>
      </c>
      <c r="F26" s="9">
        <v>77.5</v>
      </c>
      <c r="G26" s="9">
        <v>0</v>
      </c>
      <c r="H26" s="9">
        <v>475</v>
      </c>
      <c r="I26" t="s">
        <v>68</v>
      </c>
      <c r="J26" s="10">
        <v>41365</v>
      </c>
      <c r="K26" s="13">
        <v>1043</v>
      </c>
    </row>
    <row r="27" spans="1:11">
      <c r="A27" s="2" t="s">
        <v>357</v>
      </c>
      <c r="B27" t="s">
        <v>1133</v>
      </c>
      <c r="C27" s="3" t="s">
        <v>1134</v>
      </c>
      <c r="D27" t="s">
        <v>270</v>
      </c>
      <c r="E27" t="s">
        <v>359</v>
      </c>
      <c r="F27" s="9">
        <v>77.5</v>
      </c>
      <c r="G27" s="9">
        <v>0</v>
      </c>
      <c r="H27" s="9">
        <v>475</v>
      </c>
      <c r="I27" t="s">
        <v>68</v>
      </c>
      <c r="J27" s="10">
        <v>41365</v>
      </c>
      <c r="K27" s="13">
        <v>1043</v>
      </c>
    </row>
    <row r="28" spans="1:11">
      <c r="A28" s="2" t="s">
        <v>360</v>
      </c>
      <c r="B28" t="s">
        <v>1135</v>
      </c>
      <c r="C28" s="3" t="s">
        <v>1136</v>
      </c>
      <c r="D28" t="s">
        <v>361</v>
      </c>
      <c r="E28" t="s">
        <v>363</v>
      </c>
      <c r="F28" s="9">
        <v>77.5</v>
      </c>
      <c r="G28" s="9">
        <v>0</v>
      </c>
      <c r="H28" s="9">
        <v>475</v>
      </c>
      <c r="I28" t="s">
        <v>68</v>
      </c>
      <c r="J28" s="10">
        <v>41365</v>
      </c>
      <c r="K28" s="13">
        <v>1043</v>
      </c>
    </row>
    <row r="29" spans="1:11">
      <c r="A29" s="2" t="s">
        <v>379</v>
      </c>
      <c r="B29" t="s">
        <v>1144</v>
      </c>
      <c r="C29" s="3" t="s">
        <v>1145</v>
      </c>
      <c r="D29" t="s">
        <v>380</v>
      </c>
      <c r="E29" t="s">
        <v>382</v>
      </c>
      <c r="F29" s="9">
        <v>151.25</v>
      </c>
      <c r="G29" s="9">
        <v>0</v>
      </c>
      <c r="H29" s="9">
        <v>475</v>
      </c>
      <c r="I29" t="s">
        <v>384</v>
      </c>
      <c r="J29" s="10">
        <v>41365</v>
      </c>
      <c r="K29" s="13">
        <v>1208</v>
      </c>
    </row>
    <row r="30" spans="1:11">
      <c r="A30" s="2" t="s">
        <v>406</v>
      </c>
      <c r="B30" t="s">
        <v>1152</v>
      </c>
      <c r="C30" s="3" t="s">
        <v>1153</v>
      </c>
      <c r="D30" t="s">
        <v>407</v>
      </c>
      <c r="E30" t="s">
        <v>409</v>
      </c>
      <c r="F30" s="9">
        <v>103.25</v>
      </c>
      <c r="G30" s="9">
        <v>0</v>
      </c>
      <c r="H30" s="9">
        <v>475</v>
      </c>
      <c r="I30" t="s">
        <v>410</v>
      </c>
      <c r="J30" s="10">
        <v>41365</v>
      </c>
      <c r="K30" s="13">
        <v>1043</v>
      </c>
    </row>
    <row r="31" spans="1:11">
      <c r="A31" s="2" t="s">
        <v>411</v>
      </c>
      <c r="B31" t="s">
        <v>1154</v>
      </c>
      <c r="C31" s="3" t="s">
        <v>1155</v>
      </c>
      <c r="D31" t="s">
        <v>412</v>
      </c>
      <c r="E31" t="s">
        <v>414</v>
      </c>
      <c r="F31" s="9">
        <v>140.13</v>
      </c>
      <c r="G31" s="9">
        <v>0</v>
      </c>
      <c r="H31" s="9">
        <v>815</v>
      </c>
      <c r="I31" t="s">
        <v>157</v>
      </c>
      <c r="J31" s="10">
        <v>41365</v>
      </c>
      <c r="K31" s="13">
        <v>1208</v>
      </c>
    </row>
    <row r="32" spans="1:11">
      <c r="A32" s="2" t="s">
        <v>415</v>
      </c>
      <c r="B32" t="s">
        <v>1156</v>
      </c>
      <c r="C32" s="3" t="s">
        <v>1157</v>
      </c>
      <c r="D32" t="s">
        <v>416</v>
      </c>
      <c r="E32" t="s">
        <v>418</v>
      </c>
      <c r="F32" s="9">
        <v>157.38</v>
      </c>
      <c r="G32" s="9">
        <v>27.63</v>
      </c>
      <c r="H32" s="9">
        <v>814.6</v>
      </c>
      <c r="I32" t="s">
        <v>158</v>
      </c>
      <c r="J32" s="10">
        <v>41365</v>
      </c>
      <c r="K32" s="13">
        <v>1208</v>
      </c>
    </row>
    <row r="33" spans="1:228">
      <c r="A33" s="2" t="s">
        <v>419</v>
      </c>
      <c r="B33" t="s">
        <v>1158</v>
      </c>
      <c r="C33" s="3" t="s">
        <v>1090</v>
      </c>
      <c r="D33" t="s">
        <v>129</v>
      </c>
      <c r="E33" t="s">
        <v>421</v>
      </c>
      <c r="F33" s="9">
        <v>85.75</v>
      </c>
      <c r="G33" s="9">
        <v>0</v>
      </c>
      <c r="H33" s="9">
        <v>475</v>
      </c>
      <c r="I33" t="s">
        <v>422</v>
      </c>
      <c r="J33" s="10">
        <v>41365</v>
      </c>
      <c r="K33" s="13">
        <v>1043</v>
      </c>
    </row>
    <row r="34" spans="1:228">
      <c r="A34" s="28" t="s">
        <v>441</v>
      </c>
      <c r="B34" s="29" t="s">
        <v>1165</v>
      </c>
      <c r="C34" s="30" t="s">
        <v>1166</v>
      </c>
      <c r="D34" s="29" t="s">
        <v>442</v>
      </c>
      <c r="E34" s="29" t="s">
        <v>444</v>
      </c>
      <c r="F34" s="33">
        <v>105.38</v>
      </c>
      <c r="G34" s="33">
        <v>0</v>
      </c>
      <c r="H34" s="33">
        <v>475</v>
      </c>
      <c r="I34" s="29" t="s">
        <v>402</v>
      </c>
      <c r="J34" s="34">
        <v>41365</v>
      </c>
      <c r="K34" s="38">
        <v>1043</v>
      </c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</row>
    <row r="35" spans="1:228">
      <c r="A35" s="2" t="s">
        <v>460</v>
      </c>
      <c r="B35" t="s">
        <v>1173</v>
      </c>
      <c r="C35" s="3" t="s">
        <v>1064</v>
      </c>
      <c r="D35" t="s">
        <v>133</v>
      </c>
      <c r="E35" t="s">
        <v>462</v>
      </c>
      <c r="F35" s="9">
        <v>110.38</v>
      </c>
      <c r="G35" s="9">
        <v>0</v>
      </c>
      <c r="H35" s="9">
        <v>562.5</v>
      </c>
      <c r="I35" t="s">
        <v>197</v>
      </c>
      <c r="J35" s="10">
        <v>41365</v>
      </c>
      <c r="K35" s="13">
        <v>1208</v>
      </c>
    </row>
    <row r="36" spans="1:228">
      <c r="A36" s="2" t="s">
        <v>463</v>
      </c>
      <c r="B36" t="s">
        <v>1174</v>
      </c>
      <c r="C36" s="3" t="s">
        <v>1075</v>
      </c>
      <c r="D36" t="s">
        <v>88</v>
      </c>
      <c r="E36" t="s">
        <v>465</v>
      </c>
      <c r="F36" s="9">
        <v>77.5</v>
      </c>
      <c r="G36" s="9">
        <v>0</v>
      </c>
      <c r="H36" s="9">
        <v>475</v>
      </c>
      <c r="I36" t="s">
        <v>68</v>
      </c>
      <c r="J36" s="10">
        <v>41365</v>
      </c>
      <c r="K36" s="13">
        <v>1043</v>
      </c>
    </row>
    <row r="37" spans="1:228">
      <c r="A37" s="2" t="s">
        <v>466</v>
      </c>
      <c r="B37" t="s">
        <v>1175</v>
      </c>
      <c r="C37" s="3" t="s">
        <v>1075</v>
      </c>
      <c r="D37" t="s">
        <v>88</v>
      </c>
      <c r="E37" t="s">
        <v>468</v>
      </c>
      <c r="F37" s="9">
        <v>103.25</v>
      </c>
      <c r="G37" s="9">
        <v>0</v>
      </c>
      <c r="H37" s="9">
        <v>475</v>
      </c>
      <c r="I37" t="s">
        <v>410</v>
      </c>
      <c r="J37" s="10">
        <v>41365</v>
      </c>
      <c r="K37" s="13">
        <v>1043</v>
      </c>
    </row>
    <row r="38" spans="1:228">
      <c r="A38" s="2" t="s">
        <v>469</v>
      </c>
      <c r="B38" t="s">
        <v>1176</v>
      </c>
      <c r="C38" s="3" t="s">
        <v>1177</v>
      </c>
      <c r="D38" t="s">
        <v>470</v>
      </c>
      <c r="E38" t="s">
        <v>472</v>
      </c>
      <c r="F38" s="9">
        <v>77.25</v>
      </c>
      <c r="G38" s="9">
        <v>0</v>
      </c>
      <c r="H38" s="9">
        <v>475</v>
      </c>
      <c r="I38" t="s">
        <v>336</v>
      </c>
      <c r="J38" s="10">
        <v>41365</v>
      </c>
      <c r="K38" s="13">
        <v>1043</v>
      </c>
    </row>
    <row r="39" spans="1:228">
      <c r="A39" s="2" t="s">
        <v>490</v>
      </c>
      <c r="B39" t="s">
        <v>1184</v>
      </c>
      <c r="C39" s="3" t="s">
        <v>1096</v>
      </c>
      <c r="D39" t="s">
        <v>147</v>
      </c>
      <c r="E39" t="s">
        <v>492</v>
      </c>
      <c r="F39" s="9">
        <v>157.38</v>
      </c>
      <c r="G39" s="9">
        <v>27.63</v>
      </c>
      <c r="H39" s="9">
        <v>814.6</v>
      </c>
      <c r="I39" t="s">
        <v>158</v>
      </c>
      <c r="J39" s="10">
        <v>41365</v>
      </c>
      <c r="K39" s="13">
        <v>1208</v>
      </c>
    </row>
    <row r="40" spans="1:228">
      <c r="A40" s="2" t="s">
        <v>493</v>
      </c>
      <c r="B40" t="s">
        <v>1185</v>
      </c>
      <c r="C40" s="3" t="s">
        <v>1143</v>
      </c>
      <c r="D40" t="s">
        <v>376</v>
      </c>
      <c r="E40" t="s">
        <v>495</v>
      </c>
      <c r="F40" s="9">
        <v>140.13</v>
      </c>
      <c r="G40" s="9">
        <v>31.25</v>
      </c>
      <c r="H40" s="9">
        <v>815</v>
      </c>
      <c r="I40" t="s">
        <v>157</v>
      </c>
      <c r="J40" s="10">
        <v>41365</v>
      </c>
      <c r="K40" s="13">
        <v>1208</v>
      </c>
    </row>
    <row r="41" spans="1:228">
      <c r="A41" s="2" t="s">
        <v>499</v>
      </c>
      <c r="B41" t="s">
        <v>1187</v>
      </c>
      <c r="C41" s="3" t="s">
        <v>1143</v>
      </c>
      <c r="D41" t="s">
        <v>376</v>
      </c>
      <c r="E41" t="s">
        <v>501</v>
      </c>
      <c r="F41" s="9">
        <v>140.13</v>
      </c>
      <c r="G41" s="9">
        <v>31.25</v>
      </c>
      <c r="H41" s="9">
        <v>815</v>
      </c>
      <c r="I41" t="s">
        <v>157</v>
      </c>
      <c r="J41" s="10">
        <v>41365</v>
      </c>
      <c r="K41" s="13">
        <v>1208</v>
      </c>
    </row>
    <row r="42" spans="1:228">
      <c r="A42" s="2" t="s">
        <v>502</v>
      </c>
      <c r="B42" t="s">
        <v>1188</v>
      </c>
      <c r="C42" s="3" t="s">
        <v>1070</v>
      </c>
      <c r="D42" t="s">
        <v>503</v>
      </c>
      <c r="E42" t="s">
        <v>505</v>
      </c>
      <c r="F42" s="9">
        <v>140.13</v>
      </c>
      <c r="G42" s="9">
        <v>31.25</v>
      </c>
      <c r="H42" s="9">
        <v>815</v>
      </c>
      <c r="I42" t="s">
        <v>157</v>
      </c>
      <c r="J42" s="10">
        <v>41365</v>
      </c>
      <c r="K42" s="13">
        <v>1208</v>
      </c>
    </row>
    <row r="43" spans="1:228">
      <c r="A43" s="2" t="s">
        <v>502</v>
      </c>
      <c r="B43" t="s">
        <v>1188</v>
      </c>
      <c r="C43" s="3" t="s">
        <v>1070</v>
      </c>
      <c r="D43" t="s">
        <v>503</v>
      </c>
      <c r="E43" t="s">
        <v>507</v>
      </c>
      <c r="F43" s="9">
        <v>140.13</v>
      </c>
      <c r="G43" s="9">
        <v>31.25</v>
      </c>
      <c r="H43" s="9">
        <v>815</v>
      </c>
      <c r="I43" t="s">
        <v>157</v>
      </c>
      <c r="J43" s="10">
        <v>41365</v>
      </c>
      <c r="K43" s="13">
        <v>1208</v>
      </c>
    </row>
    <row r="44" spans="1:228">
      <c r="A44" s="2" t="s">
        <v>508</v>
      </c>
      <c r="B44" t="s">
        <v>1189</v>
      </c>
      <c r="C44" s="3" t="s">
        <v>1143</v>
      </c>
      <c r="D44" t="s">
        <v>376</v>
      </c>
      <c r="E44" t="s">
        <v>510</v>
      </c>
      <c r="F44" s="9">
        <v>187.75</v>
      </c>
      <c r="G44" s="9">
        <v>31.25</v>
      </c>
      <c r="H44" s="9">
        <v>815</v>
      </c>
      <c r="I44" t="s">
        <v>162</v>
      </c>
      <c r="J44" s="10">
        <v>41365</v>
      </c>
      <c r="K44" s="13">
        <v>1208</v>
      </c>
    </row>
    <row r="45" spans="1:228">
      <c r="A45" s="2" t="s">
        <v>511</v>
      </c>
      <c r="B45" t="s">
        <v>1190</v>
      </c>
      <c r="C45" s="3" t="s">
        <v>1143</v>
      </c>
      <c r="D45" t="s">
        <v>376</v>
      </c>
      <c r="E45" t="s">
        <v>513</v>
      </c>
      <c r="F45" s="9">
        <v>187.75</v>
      </c>
      <c r="G45" s="9">
        <v>31.25</v>
      </c>
      <c r="H45" s="9">
        <v>815</v>
      </c>
      <c r="I45" t="s">
        <v>162</v>
      </c>
      <c r="J45" s="10">
        <v>41365</v>
      </c>
      <c r="K45" s="13">
        <v>1208</v>
      </c>
    </row>
    <row r="46" spans="1:228">
      <c r="A46" s="2" t="s">
        <v>514</v>
      </c>
      <c r="B46" t="s">
        <v>1191</v>
      </c>
      <c r="C46" s="3" t="s">
        <v>1192</v>
      </c>
      <c r="D46" t="s">
        <v>515</v>
      </c>
      <c r="E46" t="s">
        <v>517</v>
      </c>
      <c r="F46" s="9">
        <v>77.25</v>
      </c>
      <c r="G46" s="9">
        <v>0</v>
      </c>
      <c r="H46" s="9">
        <v>475</v>
      </c>
      <c r="I46" t="s">
        <v>336</v>
      </c>
      <c r="J46" s="10">
        <v>41365</v>
      </c>
      <c r="K46" s="13">
        <v>1043</v>
      </c>
    </row>
    <row r="47" spans="1:228">
      <c r="A47" s="2" t="s">
        <v>522</v>
      </c>
      <c r="B47" t="s">
        <v>1194</v>
      </c>
      <c r="C47" s="3" t="s">
        <v>1143</v>
      </c>
      <c r="D47" t="s">
        <v>376</v>
      </c>
      <c r="E47" t="s">
        <v>525</v>
      </c>
      <c r="F47" s="9">
        <v>64.63</v>
      </c>
      <c r="G47" s="9">
        <v>31.25</v>
      </c>
      <c r="H47" s="9">
        <v>475</v>
      </c>
      <c r="I47" t="s">
        <v>172</v>
      </c>
      <c r="J47" s="10">
        <v>41365</v>
      </c>
      <c r="K47" s="13">
        <v>1043</v>
      </c>
    </row>
    <row r="48" spans="1:228">
      <c r="A48" s="2" t="s">
        <v>522</v>
      </c>
      <c r="B48" t="s">
        <v>1194</v>
      </c>
      <c r="C48" s="3" t="s">
        <v>1143</v>
      </c>
      <c r="D48" t="s">
        <v>376</v>
      </c>
      <c r="E48" t="s">
        <v>554</v>
      </c>
      <c r="F48" s="9">
        <v>64.63</v>
      </c>
      <c r="G48" s="9">
        <v>31.25</v>
      </c>
      <c r="H48" s="9">
        <v>475</v>
      </c>
      <c r="I48" t="s">
        <v>172</v>
      </c>
      <c r="J48" s="10">
        <v>41365</v>
      </c>
      <c r="K48" s="13">
        <v>1043</v>
      </c>
    </row>
    <row r="49" spans="1:11">
      <c r="A49" s="2" t="s">
        <v>699</v>
      </c>
      <c r="B49" t="s">
        <v>1250</v>
      </c>
      <c r="C49" s="3" t="s">
        <v>1251</v>
      </c>
      <c r="D49" t="s">
        <v>700</v>
      </c>
      <c r="E49" t="s">
        <v>702</v>
      </c>
      <c r="F49" s="9">
        <v>55.88</v>
      </c>
      <c r="G49" s="9">
        <v>0</v>
      </c>
      <c r="H49" s="9">
        <v>375</v>
      </c>
      <c r="I49" t="s">
        <v>178</v>
      </c>
      <c r="J49" s="10">
        <v>41365</v>
      </c>
      <c r="K49" s="13">
        <v>833</v>
      </c>
    </row>
    <row r="50" spans="1:11">
      <c r="A50" s="2" t="s">
        <v>703</v>
      </c>
      <c r="B50" t="s">
        <v>1252</v>
      </c>
      <c r="C50" s="3" t="s">
        <v>1253</v>
      </c>
      <c r="D50" t="s">
        <v>704</v>
      </c>
      <c r="E50" t="s">
        <v>706</v>
      </c>
      <c r="F50" s="9">
        <v>151.25</v>
      </c>
      <c r="G50" s="9">
        <v>0</v>
      </c>
      <c r="H50" s="9">
        <v>815</v>
      </c>
      <c r="I50" t="s">
        <v>384</v>
      </c>
      <c r="J50" s="10">
        <v>41365</v>
      </c>
      <c r="K50" s="13">
        <v>1208</v>
      </c>
    </row>
    <row r="51" spans="1:11">
      <c r="A51" s="2" t="s">
        <v>708</v>
      </c>
      <c r="B51" t="s">
        <v>1254</v>
      </c>
      <c r="C51" s="3" t="s">
        <v>1255</v>
      </c>
      <c r="D51" t="s">
        <v>709</v>
      </c>
      <c r="E51" t="s">
        <v>711</v>
      </c>
      <c r="F51" s="9">
        <v>76</v>
      </c>
      <c r="G51" s="9">
        <v>0</v>
      </c>
      <c r="H51" s="9">
        <v>375</v>
      </c>
      <c r="I51" t="s">
        <v>427</v>
      </c>
      <c r="J51" s="10">
        <v>41365</v>
      </c>
      <c r="K51" s="13">
        <v>833</v>
      </c>
    </row>
    <row r="52" spans="1:11">
      <c r="A52" s="2" t="s">
        <v>735</v>
      </c>
      <c r="B52" t="s">
        <v>1260</v>
      </c>
      <c r="C52" s="3" t="s">
        <v>1237</v>
      </c>
      <c r="D52" t="s">
        <v>319</v>
      </c>
      <c r="E52" t="s">
        <v>737</v>
      </c>
      <c r="F52" s="9">
        <v>110.38</v>
      </c>
      <c r="G52" s="9">
        <v>31.25</v>
      </c>
      <c r="H52" s="9">
        <v>562.5</v>
      </c>
      <c r="I52" t="s">
        <v>197</v>
      </c>
      <c r="J52" s="10">
        <v>41365</v>
      </c>
      <c r="K52" s="13">
        <v>1043</v>
      </c>
    </row>
    <row r="53" spans="1:11">
      <c r="A53" s="2" t="s">
        <v>741</v>
      </c>
      <c r="B53" t="s">
        <v>1261</v>
      </c>
      <c r="C53" s="3" t="s">
        <v>1070</v>
      </c>
      <c r="D53" t="s">
        <v>503</v>
      </c>
      <c r="E53" t="s">
        <v>743</v>
      </c>
      <c r="F53" s="9">
        <v>64.63</v>
      </c>
      <c r="G53" s="9">
        <v>0</v>
      </c>
      <c r="H53" s="9">
        <v>475</v>
      </c>
      <c r="I53" t="s">
        <v>172</v>
      </c>
      <c r="J53" s="10">
        <v>41365</v>
      </c>
      <c r="K53" s="13">
        <v>1043</v>
      </c>
    </row>
    <row r="54" spans="1:11">
      <c r="A54" s="2" t="s">
        <v>759</v>
      </c>
      <c r="B54" t="s">
        <v>1265</v>
      </c>
      <c r="C54" s="3" t="s">
        <v>1077</v>
      </c>
      <c r="D54" t="s">
        <v>94</v>
      </c>
      <c r="E54" t="s">
        <v>761</v>
      </c>
      <c r="F54" s="9">
        <v>64.63</v>
      </c>
      <c r="G54" s="9">
        <v>31.25</v>
      </c>
      <c r="H54" s="9">
        <v>475</v>
      </c>
      <c r="I54" t="s">
        <v>172</v>
      </c>
      <c r="J54" s="10">
        <v>41365</v>
      </c>
      <c r="K54" s="13">
        <v>1043</v>
      </c>
    </row>
    <row r="55" spans="1:11">
      <c r="A55" s="2" t="s">
        <v>766</v>
      </c>
      <c r="B55" t="s">
        <v>1268</v>
      </c>
      <c r="C55" s="3" t="s">
        <v>1084</v>
      </c>
      <c r="D55" t="s">
        <v>115</v>
      </c>
      <c r="E55" t="s">
        <v>768</v>
      </c>
      <c r="F55" s="9">
        <v>85.13</v>
      </c>
      <c r="G55" s="9">
        <v>27.63</v>
      </c>
      <c r="H55" s="9">
        <v>475</v>
      </c>
      <c r="I55" t="s">
        <v>56</v>
      </c>
      <c r="J55" s="10">
        <v>41365</v>
      </c>
      <c r="K55" s="13">
        <v>1043</v>
      </c>
    </row>
    <row r="56" spans="1:11">
      <c r="A56" s="2" t="s">
        <v>788</v>
      </c>
      <c r="B56" t="s">
        <v>1273</v>
      </c>
      <c r="C56" s="3" t="s">
        <v>1096</v>
      </c>
      <c r="D56" t="s">
        <v>147</v>
      </c>
      <c r="E56" t="s">
        <v>790</v>
      </c>
      <c r="F56" s="9">
        <v>116</v>
      </c>
      <c r="G56" s="9">
        <v>27.63</v>
      </c>
      <c r="H56" s="9">
        <v>562.5</v>
      </c>
      <c r="I56" t="s">
        <v>66</v>
      </c>
      <c r="J56" s="10">
        <v>41365</v>
      </c>
      <c r="K56" s="13">
        <v>1043</v>
      </c>
    </row>
    <row r="57" spans="1:11">
      <c r="A57" s="2" t="s">
        <v>817</v>
      </c>
      <c r="B57" t="s">
        <v>1281</v>
      </c>
      <c r="C57" s="3" t="s">
        <v>1064</v>
      </c>
      <c r="D57" t="s">
        <v>133</v>
      </c>
      <c r="E57" t="s">
        <v>819</v>
      </c>
      <c r="F57" s="9">
        <v>77.5</v>
      </c>
      <c r="G57" s="9">
        <v>31.25</v>
      </c>
      <c r="H57" s="9">
        <v>475</v>
      </c>
      <c r="I57" t="s">
        <v>68</v>
      </c>
      <c r="J57" s="10">
        <v>41365</v>
      </c>
      <c r="K57" s="13">
        <v>0</v>
      </c>
    </row>
    <row r="58" spans="1:11">
      <c r="A58" s="2" t="s">
        <v>820</v>
      </c>
      <c r="B58" t="s">
        <v>1282</v>
      </c>
      <c r="C58" s="3" t="s">
        <v>1283</v>
      </c>
      <c r="D58" t="s">
        <v>821</v>
      </c>
      <c r="E58" t="s">
        <v>823</v>
      </c>
      <c r="F58" s="9">
        <v>196.75</v>
      </c>
      <c r="G58" s="9">
        <v>27.63</v>
      </c>
      <c r="H58" s="9">
        <v>814.6</v>
      </c>
      <c r="I58" t="s">
        <v>383</v>
      </c>
      <c r="J58" s="10">
        <v>41365</v>
      </c>
      <c r="K58" s="13">
        <v>1208</v>
      </c>
    </row>
    <row r="59" spans="1:11">
      <c r="A59" s="2" t="s">
        <v>824</v>
      </c>
      <c r="B59" t="s">
        <v>1284</v>
      </c>
      <c r="C59" s="3" t="s">
        <v>1062</v>
      </c>
      <c r="D59" t="s">
        <v>36</v>
      </c>
      <c r="E59" t="s">
        <v>826</v>
      </c>
      <c r="F59" s="9">
        <v>77.5</v>
      </c>
      <c r="G59" s="9">
        <v>31.25</v>
      </c>
      <c r="H59" s="9">
        <v>475</v>
      </c>
      <c r="I59" t="s">
        <v>68</v>
      </c>
      <c r="J59" s="10">
        <v>41365</v>
      </c>
      <c r="K59" s="13">
        <v>0</v>
      </c>
    </row>
    <row r="60" spans="1:11">
      <c r="A60" s="2" t="s">
        <v>827</v>
      </c>
      <c r="B60" t="s">
        <v>1285</v>
      </c>
      <c r="C60" s="3" t="s">
        <v>1093</v>
      </c>
      <c r="D60" t="s">
        <v>137</v>
      </c>
      <c r="E60" t="s">
        <v>829</v>
      </c>
      <c r="F60" s="9">
        <v>77.5</v>
      </c>
      <c r="G60" s="9">
        <v>31.25</v>
      </c>
      <c r="H60" s="9">
        <v>475</v>
      </c>
      <c r="I60" t="s">
        <v>68</v>
      </c>
      <c r="J60" s="10">
        <v>41365</v>
      </c>
      <c r="K60" s="13">
        <v>0</v>
      </c>
    </row>
    <row r="61" spans="1:11">
      <c r="A61" s="2" t="s">
        <v>830</v>
      </c>
      <c r="B61" t="s">
        <v>1286</v>
      </c>
      <c r="C61" s="3" t="s">
        <v>1287</v>
      </c>
      <c r="D61" t="s">
        <v>88</v>
      </c>
      <c r="F61" s="9">
        <v>110.38</v>
      </c>
      <c r="G61" s="9">
        <v>31.25</v>
      </c>
      <c r="H61" s="9">
        <v>562.5</v>
      </c>
      <c r="I61" t="s">
        <v>197</v>
      </c>
      <c r="J61" s="10">
        <v>41365</v>
      </c>
      <c r="K61" s="13">
        <v>0</v>
      </c>
    </row>
    <row r="62" spans="1:11">
      <c r="A62" s="2" t="s">
        <v>830</v>
      </c>
      <c r="B62" t="s">
        <v>1286</v>
      </c>
      <c r="C62" s="3" t="s">
        <v>1287</v>
      </c>
      <c r="D62" t="s">
        <v>88</v>
      </c>
      <c r="E62" t="s">
        <v>832</v>
      </c>
      <c r="F62" s="9">
        <v>110.38</v>
      </c>
      <c r="G62" s="9">
        <v>31.25</v>
      </c>
      <c r="H62" s="9">
        <v>562.5</v>
      </c>
      <c r="I62" t="s">
        <v>197</v>
      </c>
      <c r="J62" s="10">
        <v>41365</v>
      </c>
      <c r="K62" s="13">
        <v>0</v>
      </c>
    </row>
    <row r="63" spans="1:11">
      <c r="A63" s="2" t="s">
        <v>837</v>
      </c>
      <c r="B63" t="s">
        <v>1290</v>
      </c>
      <c r="C63" s="3" t="s">
        <v>1291</v>
      </c>
      <c r="D63" t="s">
        <v>838</v>
      </c>
      <c r="E63" t="s">
        <v>840</v>
      </c>
      <c r="F63" s="9">
        <v>77.5</v>
      </c>
      <c r="G63" s="9">
        <v>31.25</v>
      </c>
      <c r="H63" s="9">
        <v>475</v>
      </c>
      <c r="I63" t="s">
        <v>68</v>
      </c>
      <c r="J63" s="10">
        <v>41365</v>
      </c>
      <c r="K63" s="13">
        <v>0</v>
      </c>
    </row>
    <row r="64" spans="1:11">
      <c r="A64" s="2" t="s">
        <v>844</v>
      </c>
      <c r="B64" t="s">
        <v>1293</v>
      </c>
      <c r="C64" s="3" t="s">
        <v>1112</v>
      </c>
      <c r="D64" t="s">
        <v>230</v>
      </c>
      <c r="E64" t="s">
        <v>846</v>
      </c>
      <c r="F64" s="9">
        <v>77.5</v>
      </c>
      <c r="G64" s="9">
        <v>31.25</v>
      </c>
      <c r="H64" s="9">
        <v>475</v>
      </c>
      <c r="I64" t="s">
        <v>68</v>
      </c>
      <c r="J64" s="10">
        <v>41365</v>
      </c>
      <c r="K64" s="13">
        <v>0</v>
      </c>
    </row>
    <row r="65" spans="1:228">
      <c r="A65" s="2" t="s">
        <v>847</v>
      </c>
      <c r="B65" t="s">
        <v>1097</v>
      </c>
      <c r="C65" s="3" t="s">
        <v>1075</v>
      </c>
      <c r="D65" t="s">
        <v>88</v>
      </c>
      <c r="E65" t="s">
        <v>849</v>
      </c>
      <c r="F65" s="9">
        <v>77.5</v>
      </c>
      <c r="G65" s="9">
        <v>31.25</v>
      </c>
      <c r="H65" s="9">
        <v>475</v>
      </c>
      <c r="I65" t="s">
        <v>68</v>
      </c>
      <c r="J65" s="10">
        <v>41365</v>
      </c>
      <c r="K65" s="13">
        <v>0</v>
      </c>
    </row>
    <row r="66" spans="1:228">
      <c r="A66" s="2" t="s">
        <v>862</v>
      </c>
      <c r="B66" t="s">
        <v>1299</v>
      </c>
      <c r="C66" s="3" t="s">
        <v>1068</v>
      </c>
      <c r="D66" t="s">
        <v>61</v>
      </c>
      <c r="E66" t="s">
        <v>864</v>
      </c>
      <c r="F66" s="9">
        <v>110.38</v>
      </c>
      <c r="G66" s="9">
        <v>31.25</v>
      </c>
      <c r="H66" s="9">
        <v>562.5</v>
      </c>
      <c r="I66" t="s">
        <v>197</v>
      </c>
      <c r="J66" s="10">
        <v>41365</v>
      </c>
      <c r="K66" s="13">
        <v>0</v>
      </c>
    </row>
    <row r="67" spans="1:228">
      <c r="A67" s="28" t="s">
        <v>240</v>
      </c>
      <c r="B67" s="29" t="s">
        <v>1115</v>
      </c>
      <c r="C67" s="30" t="s">
        <v>1068</v>
      </c>
      <c r="D67" s="29" t="s">
        <v>893</v>
      </c>
      <c r="E67" s="29" t="s">
        <v>895</v>
      </c>
      <c r="F67" s="33">
        <v>196.75</v>
      </c>
      <c r="G67" s="33">
        <v>27.63</v>
      </c>
      <c r="H67" s="33">
        <v>814.6</v>
      </c>
      <c r="I67" s="29" t="s">
        <v>383</v>
      </c>
      <c r="J67" s="34">
        <v>41365</v>
      </c>
      <c r="K67" s="38">
        <v>0</v>
      </c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  <c r="DM67" s="29"/>
      <c r="DN67" s="29"/>
      <c r="DO67" s="29"/>
      <c r="DP67" s="29"/>
      <c r="DQ67" s="29"/>
      <c r="DR67" s="29"/>
      <c r="DS67" s="29"/>
      <c r="DT67" s="29"/>
      <c r="DU67" s="29"/>
      <c r="DV67" s="29"/>
      <c r="DW67" s="29"/>
      <c r="DX67" s="29"/>
      <c r="DY67" s="29"/>
      <c r="DZ67" s="29"/>
      <c r="EA67" s="29"/>
      <c r="EB67" s="29"/>
      <c r="EC67" s="29"/>
      <c r="ED67" s="29"/>
      <c r="EE67" s="29"/>
      <c r="EF67" s="29"/>
      <c r="EG67" s="29"/>
      <c r="EH67" s="29"/>
      <c r="EI67" s="29"/>
      <c r="EJ67" s="29"/>
      <c r="EK67" s="29"/>
      <c r="EL67" s="29"/>
      <c r="EM67" s="29"/>
      <c r="EN67" s="29"/>
      <c r="EO67" s="29"/>
      <c r="EP67" s="29"/>
      <c r="EQ67" s="29"/>
      <c r="ER67" s="29"/>
      <c r="ES67" s="29"/>
      <c r="ET67" s="29"/>
      <c r="EU67" s="29"/>
      <c r="EV67" s="29"/>
      <c r="EW67" s="29"/>
      <c r="EX67" s="29"/>
      <c r="EY67" s="29"/>
      <c r="EZ67" s="29"/>
      <c r="FA67" s="29"/>
      <c r="FB67" s="29"/>
      <c r="FC67" s="29"/>
      <c r="FD67" s="29"/>
      <c r="FE67" s="29"/>
      <c r="FF67" s="29"/>
      <c r="FG67" s="29"/>
      <c r="FH67" s="29"/>
      <c r="FI67" s="29"/>
      <c r="FJ67" s="29"/>
      <c r="FK67" s="29"/>
      <c r="FL67" s="29"/>
      <c r="FM67" s="29"/>
      <c r="FN67" s="29"/>
      <c r="FO67" s="29"/>
      <c r="FP67" s="29"/>
      <c r="FQ67" s="29"/>
      <c r="FR67" s="29"/>
      <c r="FS67" s="29"/>
      <c r="FT67" s="29"/>
      <c r="FU67" s="29"/>
      <c r="FV67" s="29"/>
      <c r="FW67" s="29"/>
      <c r="FX67" s="29"/>
      <c r="FY67" s="29"/>
      <c r="FZ67" s="29"/>
      <c r="GA67" s="29"/>
      <c r="GB67" s="29"/>
      <c r="GC67" s="29"/>
      <c r="GD67" s="29"/>
      <c r="GE67" s="29"/>
      <c r="GF67" s="29"/>
      <c r="GG67" s="29"/>
      <c r="GH67" s="29"/>
      <c r="GI67" s="29"/>
      <c r="GJ67" s="29"/>
      <c r="GK67" s="29"/>
      <c r="GL67" s="29"/>
      <c r="GM67" s="29"/>
      <c r="GN67" s="29"/>
      <c r="GO67" s="29"/>
      <c r="GP67" s="29"/>
      <c r="GQ67" s="29"/>
      <c r="GR67" s="29"/>
      <c r="GS67" s="29"/>
      <c r="GT67" s="29"/>
      <c r="GU67" s="29"/>
      <c r="GV67" s="29"/>
      <c r="GW67" s="29"/>
      <c r="GX67" s="29"/>
      <c r="GY67" s="29"/>
      <c r="GZ67" s="29"/>
      <c r="HA67" s="29"/>
      <c r="HB67" s="29"/>
      <c r="HC67" s="29"/>
      <c r="HD67" s="29"/>
      <c r="HE67" s="29"/>
      <c r="HF67" s="29"/>
      <c r="HG67" s="29"/>
      <c r="HH67" s="29"/>
      <c r="HI67" s="29"/>
      <c r="HJ67" s="29"/>
      <c r="HK67" s="29"/>
      <c r="HL67" s="29"/>
      <c r="HM67" s="29"/>
      <c r="HN67" s="29"/>
      <c r="HO67" s="29"/>
      <c r="HP67" s="29"/>
      <c r="HQ67" s="29"/>
      <c r="HR67" s="29"/>
      <c r="HS67" s="29"/>
      <c r="HT67" s="29"/>
    </row>
    <row r="68" spans="1:228">
      <c r="A68" s="2" t="s">
        <v>899</v>
      </c>
      <c r="B68" t="s">
        <v>1307</v>
      </c>
      <c r="C68" s="3" t="s">
        <v>1308</v>
      </c>
      <c r="D68" t="s">
        <v>900</v>
      </c>
      <c r="E68" t="s">
        <v>902</v>
      </c>
      <c r="F68" s="9">
        <v>110.38</v>
      </c>
      <c r="G68" s="9">
        <v>31.25</v>
      </c>
      <c r="H68" s="9">
        <v>475</v>
      </c>
      <c r="I68" t="s">
        <v>197</v>
      </c>
      <c r="J68" s="10">
        <v>41365</v>
      </c>
      <c r="K68" s="13">
        <v>0</v>
      </c>
    </row>
    <row r="69" spans="1:228">
      <c r="A69" s="2" t="s">
        <v>959</v>
      </c>
      <c r="B69" t="s">
        <v>1325</v>
      </c>
      <c r="C69" s="3" t="s">
        <v>1207</v>
      </c>
      <c r="D69" t="s">
        <v>570</v>
      </c>
      <c r="E69" t="s">
        <v>961</v>
      </c>
      <c r="F69" s="9">
        <v>157.38</v>
      </c>
      <c r="G69" s="9">
        <v>27.63</v>
      </c>
      <c r="H69" s="9">
        <v>814.6</v>
      </c>
      <c r="I69" t="s">
        <v>158</v>
      </c>
      <c r="J69" s="10">
        <v>41365</v>
      </c>
      <c r="K69" s="13">
        <v>1208</v>
      </c>
    </row>
    <row r="70" spans="1:228">
      <c r="A70" s="2" t="s">
        <v>988</v>
      </c>
      <c r="B70" t="s">
        <v>1333</v>
      </c>
      <c r="C70" s="3" t="s">
        <v>1334</v>
      </c>
      <c r="D70" t="s">
        <v>989</v>
      </c>
      <c r="E70" t="s">
        <v>1002</v>
      </c>
      <c r="F70" s="9">
        <v>90</v>
      </c>
      <c r="G70" s="9">
        <v>0</v>
      </c>
      <c r="H70" s="9">
        <v>562.5</v>
      </c>
      <c r="I70" t="s">
        <v>990</v>
      </c>
      <c r="J70" s="10">
        <v>41365</v>
      </c>
      <c r="K70" s="13">
        <v>1208</v>
      </c>
    </row>
    <row r="71" spans="1:228">
      <c r="A71" s="2" t="s">
        <v>1011</v>
      </c>
      <c r="B71" t="s">
        <v>1340</v>
      </c>
      <c r="C71" s="3" t="s">
        <v>1131</v>
      </c>
      <c r="D71" t="s">
        <v>351</v>
      </c>
      <c r="E71" t="s">
        <v>1013</v>
      </c>
      <c r="F71" s="9">
        <v>140.13</v>
      </c>
      <c r="G71" s="9">
        <v>0</v>
      </c>
      <c r="H71" s="9">
        <v>815</v>
      </c>
      <c r="I71" t="s">
        <v>157</v>
      </c>
      <c r="J71" s="10">
        <v>41365</v>
      </c>
      <c r="K71" s="13">
        <v>1208</v>
      </c>
    </row>
    <row r="72" spans="1:228">
      <c r="F72" s="9">
        <f>SUM(F2:F71)</f>
        <v>9217.2799999999988</v>
      </c>
      <c r="G72" s="9">
        <f>SUM(G2:G71)</f>
        <v>1140.44</v>
      </c>
      <c r="H72" s="9">
        <f>SUM(H2:H71)</f>
        <v>43401.749999999993</v>
      </c>
      <c r="K72" s="9">
        <f>SUM(K2:K71)</f>
        <v>56268</v>
      </c>
    </row>
    <row r="73" spans="1:228">
      <c r="F73" s="9">
        <f>F72*1.196</f>
        <v>11023.866879999998</v>
      </c>
      <c r="G73" s="9">
        <f>G72*1.196</f>
        <v>1363.96624</v>
      </c>
      <c r="H73" s="9">
        <f>H72*1.196</f>
        <v>51908.492999999988</v>
      </c>
      <c r="K73" s="9">
        <f>K72*1.196</f>
        <v>67296.527999999991</v>
      </c>
    </row>
    <row r="74" spans="1:228">
      <c r="F74" s="9">
        <f>F73*9</f>
        <v>99214.801919999984</v>
      </c>
      <c r="G74" s="9">
        <f>G73*9</f>
        <v>12275.69616</v>
      </c>
    </row>
    <row r="76" spans="1:228">
      <c r="F76" s="9">
        <f>SUM(F74,G74,K73)</f>
        <v>178787.02607999998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zoomScaleNormal="100" workbookViewId="0"/>
  </sheetViews>
  <sheetFormatPr baseColWidth="10" defaultColWidth="8.7109375" defaultRowHeight="12.75"/>
  <cols>
    <col min="1" max="1" width="38.28515625"/>
    <col min="2" max="1025" width="10.7109375"/>
  </cols>
  <sheetData>
    <row r="1" spans="1:11" ht="51">
      <c r="A1" s="4" t="s">
        <v>0</v>
      </c>
      <c r="B1" s="4" t="s">
        <v>10</v>
      </c>
      <c r="C1" s="5" t="s">
        <v>11</v>
      </c>
      <c r="D1" s="4" t="s">
        <v>2</v>
      </c>
      <c r="E1" s="4" t="s">
        <v>16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27</v>
      </c>
    </row>
    <row r="2" spans="1:11">
      <c r="A2" s="2" t="s">
        <v>69</v>
      </c>
      <c r="B2" t="s">
        <v>1069</v>
      </c>
      <c r="C2" s="3" t="s">
        <v>1070</v>
      </c>
      <c r="D2" t="s">
        <v>70</v>
      </c>
      <c r="E2" t="s">
        <v>74</v>
      </c>
      <c r="F2" s="9">
        <v>51</v>
      </c>
      <c r="G2" s="9">
        <v>0</v>
      </c>
      <c r="H2" s="9">
        <v>475</v>
      </c>
      <c r="I2" t="s">
        <v>75</v>
      </c>
      <c r="J2" s="10">
        <v>41395</v>
      </c>
      <c r="K2" s="13">
        <v>0</v>
      </c>
    </row>
    <row r="3" spans="1:11">
      <c r="A3" s="2" t="s">
        <v>69</v>
      </c>
      <c r="B3" t="s">
        <v>1069</v>
      </c>
      <c r="C3" s="3" t="s">
        <v>1070</v>
      </c>
      <c r="D3" t="s">
        <v>70</v>
      </c>
      <c r="E3" t="s">
        <v>77</v>
      </c>
      <c r="F3" s="9">
        <v>51</v>
      </c>
      <c r="G3" s="9">
        <v>0</v>
      </c>
      <c r="H3" s="9">
        <v>475</v>
      </c>
      <c r="I3" t="s">
        <v>75</v>
      </c>
      <c r="J3" s="10">
        <v>41395</v>
      </c>
      <c r="K3" s="13">
        <v>0</v>
      </c>
    </row>
    <row r="4" spans="1:11">
      <c r="A4" s="2" t="s">
        <v>518</v>
      </c>
      <c r="B4" t="s">
        <v>1193</v>
      </c>
      <c r="C4" s="3" t="s">
        <v>1143</v>
      </c>
      <c r="D4" t="s">
        <v>376</v>
      </c>
      <c r="E4" t="s">
        <v>520</v>
      </c>
      <c r="F4" s="9">
        <v>213.5</v>
      </c>
      <c r="G4" s="9">
        <v>31.25</v>
      </c>
      <c r="H4" s="9">
        <v>1067.4000000000001</v>
      </c>
      <c r="I4" t="s">
        <v>521</v>
      </c>
      <c r="J4" s="10">
        <v>41395</v>
      </c>
      <c r="K4" s="13">
        <v>1208</v>
      </c>
    </row>
    <row r="5" spans="1:11">
      <c r="A5" s="2" t="s">
        <v>533</v>
      </c>
      <c r="B5" t="s">
        <v>1196</v>
      </c>
      <c r="C5" s="3" t="s">
        <v>1062</v>
      </c>
      <c r="D5" t="s">
        <v>36</v>
      </c>
      <c r="E5" t="s">
        <v>535</v>
      </c>
      <c r="F5" s="9">
        <v>213.5</v>
      </c>
      <c r="G5" s="9">
        <v>31.25</v>
      </c>
      <c r="H5" s="9">
        <v>1067.4000000000001</v>
      </c>
      <c r="I5" t="s">
        <v>521</v>
      </c>
      <c r="J5" s="10">
        <v>41395</v>
      </c>
      <c r="K5" s="13">
        <v>1208</v>
      </c>
    </row>
    <row r="6" spans="1:11">
      <c r="A6" s="2" t="s">
        <v>536</v>
      </c>
      <c r="B6" t="s">
        <v>1197</v>
      </c>
      <c r="C6" s="3" t="s">
        <v>1096</v>
      </c>
      <c r="D6" t="s">
        <v>537</v>
      </c>
      <c r="E6" t="s">
        <v>539</v>
      </c>
      <c r="F6" s="9">
        <v>140.13</v>
      </c>
      <c r="G6" s="9">
        <v>31.25</v>
      </c>
      <c r="H6" s="9">
        <v>815</v>
      </c>
      <c r="I6" t="s">
        <v>157</v>
      </c>
      <c r="J6" s="10">
        <v>41395</v>
      </c>
      <c r="K6" s="13">
        <v>1208</v>
      </c>
    </row>
    <row r="7" spans="1:11">
      <c r="A7" s="2" t="s">
        <v>550</v>
      </c>
      <c r="B7" t="s">
        <v>1201</v>
      </c>
      <c r="C7" s="3" t="s">
        <v>1068</v>
      </c>
      <c r="D7" t="s">
        <v>61</v>
      </c>
      <c r="E7" t="s">
        <v>552</v>
      </c>
      <c r="F7" s="9">
        <v>213.5</v>
      </c>
      <c r="G7" s="9">
        <v>31.25</v>
      </c>
      <c r="H7" s="9">
        <v>1067.4000000000001</v>
      </c>
      <c r="I7" t="s">
        <v>521</v>
      </c>
      <c r="J7" s="10">
        <v>41395</v>
      </c>
      <c r="K7" s="13">
        <v>1208</v>
      </c>
    </row>
    <row r="8" spans="1:11">
      <c r="A8" s="2" t="s">
        <v>555</v>
      </c>
      <c r="B8" t="s">
        <v>1202</v>
      </c>
      <c r="C8" s="3" t="s">
        <v>1192</v>
      </c>
      <c r="D8" t="s">
        <v>556</v>
      </c>
      <c r="E8" t="s">
        <v>558</v>
      </c>
      <c r="F8" s="9">
        <v>136.25</v>
      </c>
      <c r="G8" s="9">
        <v>27.63</v>
      </c>
      <c r="H8" s="9">
        <v>562.5</v>
      </c>
      <c r="I8" t="s">
        <v>559</v>
      </c>
      <c r="J8" s="10">
        <v>41395</v>
      </c>
      <c r="K8" s="13">
        <v>1208</v>
      </c>
    </row>
    <row r="9" spans="1:11">
      <c r="A9" s="2" t="s">
        <v>560</v>
      </c>
      <c r="B9" t="s">
        <v>1203</v>
      </c>
      <c r="C9" s="3" t="s">
        <v>1153</v>
      </c>
      <c r="D9" t="s">
        <v>407</v>
      </c>
      <c r="E9" t="s">
        <v>562</v>
      </c>
      <c r="F9" s="9">
        <v>213.5</v>
      </c>
      <c r="G9" s="9">
        <v>31.25</v>
      </c>
      <c r="H9" s="9">
        <v>1067.4000000000001</v>
      </c>
      <c r="I9" t="s">
        <v>521</v>
      </c>
      <c r="J9" s="10">
        <v>41395</v>
      </c>
      <c r="K9" s="13">
        <v>1208</v>
      </c>
    </row>
    <row r="10" spans="1:11">
      <c r="A10" s="2" t="s">
        <v>563</v>
      </c>
      <c r="B10" t="s">
        <v>1204</v>
      </c>
      <c r="C10" s="3" t="s">
        <v>1077</v>
      </c>
      <c r="D10" t="s">
        <v>94</v>
      </c>
      <c r="E10" t="s">
        <v>565</v>
      </c>
      <c r="F10" s="9">
        <v>187.75</v>
      </c>
      <c r="G10" s="9">
        <v>31.25</v>
      </c>
      <c r="H10" s="9">
        <v>815</v>
      </c>
      <c r="I10" t="s">
        <v>162</v>
      </c>
      <c r="J10" s="10">
        <v>41395</v>
      </c>
      <c r="K10" s="13">
        <v>1208</v>
      </c>
    </row>
    <row r="11" spans="1:11">
      <c r="A11" s="2" t="s">
        <v>566</v>
      </c>
      <c r="B11" t="s">
        <v>1205</v>
      </c>
      <c r="C11" s="3" t="s">
        <v>1192</v>
      </c>
      <c r="D11" t="s">
        <v>515</v>
      </c>
      <c r="E11" t="s">
        <v>568</v>
      </c>
      <c r="F11" s="9">
        <v>196.75</v>
      </c>
      <c r="G11" s="9">
        <v>27.63</v>
      </c>
      <c r="H11" s="9">
        <v>814.6</v>
      </c>
      <c r="I11" t="s">
        <v>383</v>
      </c>
      <c r="J11" s="10">
        <v>41395</v>
      </c>
      <c r="K11" s="13">
        <v>1208</v>
      </c>
    </row>
    <row r="12" spans="1:11">
      <c r="A12" s="2" t="s">
        <v>573</v>
      </c>
      <c r="B12" t="s">
        <v>1208</v>
      </c>
      <c r="C12" s="3" t="s">
        <v>1096</v>
      </c>
      <c r="D12" t="s">
        <v>147</v>
      </c>
      <c r="E12" t="s">
        <v>575</v>
      </c>
      <c r="F12" s="9">
        <v>187.75</v>
      </c>
      <c r="G12" s="9">
        <v>31.25</v>
      </c>
      <c r="H12" s="9">
        <v>815</v>
      </c>
      <c r="I12" t="s">
        <v>162</v>
      </c>
      <c r="J12" s="10">
        <v>41395</v>
      </c>
      <c r="K12" s="13">
        <v>1208</v>
      </c>
    </row>
    <row r="13" spans="1:11">
      <c r="A13" s="2" t="s">
        <v>576</v>
      </c>
      <c r="B13" t="s">
        <v>1209</v>
      </c>
      <c r="C13" s="3" t="s">
        <v>1210</v>
      </c>
      <c r="D13" t="s">
        <v>577</v>
      </c>
      <c r="E13" t="s">
        <v>579</v>
      </c>
      <c r="F13" s="9">
        <v>95.5</v>
      </c>
      <c r="G13" s="9">
        <v>31.25</v>
      </c>
      <c r="H13" s="9">
        <v>475</v>
      </c>
      <c r="I13" t="s">
        <v>45</v>
      </c>
      <c r="J13" s="10">
        <v>41395</v>
      </c>
      <c r="K13" s="13">
        <v>1208</v>
      </c>
    </row>
    <row r="14" spans="1:11">
      <c r="A14" s="2" t="s">
        <v>576</v>
      </c>
      <c r="B14" t="s">
        <v>1209</v>
      </c>
      <c r="C14" s="3" t="s">
        <v>1210</v>
      </c>
      <c r="D14" t="s">
        <v>577</v>
      </c>
      <c r="E14" t="s">
        <v>581</v>
      </c>
      <c r="F14" s="9">
        <v>95.5</v>
      </c>
      <c r="G14" s="9">
        <v>31.25</v>
      </c>
      <c r="H14" s="9">
        <v>475</v>
      </c>
      <c r="I14" t="s">
        <v>45</v>
      </c>
      <c r="J14" s="10">
        <v>41395</v>
      </c>
      <c r="K14" s="13">
        <v>1208</v>
      </c>
    </row>
    <row r="15" spans="1:11">
      <c r="A15" s="2" t="s">
        <v>582</v>
      </c>
      <c r="B15" t="s">
        <v>1211</v>
      </c>
      <c r="C15" s="3" t="s">
        <v>1207</v>
      </c>
      <c r="D15" t="s">
        <v>583</v>
      </c>
      <c r="E15" t="s">
        <v>585</v>
      </c>
      <c r="F15" s="9">
        <v>196.75</v>
      </c>
      <c r="G15" s="9">
        <v>27.63</v>
      </c>
      <c r="H15" s="9">
        <v>814.6</v>
      </c>
      <c r="I15" t="s">
        <v>383</v>
      </c>
      <c r="J15" s="10">
        <v>41395</v>
      </c>
      <c r="K15" s="13">
        <v>1208</v>
      </c>
    </row>
    <row r="16" spans="1:11">
      <c r="A16" s="2" t="s">
        <v>586</v>
      </c>
      <c r="B16" t="s">
        <v>1212</v>
      </c>
      <c r="C16" s="3" t="s">
        <v>1213</v>
      </c>
      <c r="D16" t="s">
        <v>587</v>
      </c>
      <c r="E16" t="s">
        <v>589</v>
      </c>
      <c r="F16" s="9">
        <v>196.75</v>
      </c>
      <c r="G16" s="9">
        <v>27.63</v>
      </c>
      <c r="H16" s="9">
        <v>814.6</v>
      </c>
      <c r="I16" t="s">
        <v>383</v>
      </c>
      <c r="J16" s="10">
        <v>41395</v>
      </c>
      <c r="K16" s="13">
        <v>1208</v>
      </c>
    </row>
    <row r="17" spans="1:11">
      <c r="A17" s="2" t="s">
        <v>593</v>
      </c>
      <c r="B17" t="s">
        <v>1215</v>
      </c>
      <c r="C17" s="3" t="s">
        <v>1216</v>
      </c>
      <c r="D17" t="s">
        <v>594</v>
      </c>
      <c r="E17" t="s">
        <v>596</v>
      </c>
      <c r="F17" s="9">
        <v>196.75</v>
      </c>
      <c r="G17" s="9">
        <v>27.63</v>
      </c>
      <c r="H17" s="9">
        <v>814.6</v>
      </c>
      <c r="I17" t="s">
        <v>383</v>
      </c>
      <c r="J17" s="10">
        <v>41395</v>
      </c>
      <c r="K17" s="13">
        <v>1208</v>
      </c>
    </row>
    <row r="18" spans="1:11">
      <c r="A18" s="2" t="s">
        <v>617</v>
      </c>
      <c r="B18" t="s">
        <v>1221</v>
      </c>
      <c r="C18" s="3" t="s">
        <v>1157</v>
      </c>
      <c r="D18" t="s">
        <v>416</v>
      </c>
      <c r="E18" t="s">
        <v>619</v>
      </c>
      <c r="F18" s="9">
        <v>116</v>
      </c>
      <c r="G18" s="9">
        <v>27.63</v>
      </c>
      <c r="H18" s="9">
        <v>562.5</v>
      </c>
      <c r="I18" t="s">
        <v>66</v>
      </c>
      <c r="J18" s="10">
        <v>41395</v>
      </c>
      <c r="K18" s="13">
        <v>1208</v>
      </c>
    </row>
    <row r="19" spans="1:11">
      <c r="A19" s="2" t="s">
        <v>624</v>
      </c>
      <c r="B19" t="s">
        <v>1224</v>
      </c>
      <c r="C19" s="3" t="s">
        <v>1075</v>
      </c>
      <c r="D19" t="s">
        <v>625</v>
      </c>
      <c r="F19" s="9">
        <v>110.38</v>
      </c>
      <c r="G19" s="9">
        <v>31.25</v>
      </c>
      <c r="H19" s="9">
        <v>562.5</v>
      </c>
      <c r="I19" t="s">
        <v>197</v>
      </c>
      <c r="J19" s="10">
        <v>41395</v>
      </c>
      <c r="K19" s="13">
        <v>1208</v>
      </c>
    </row>
    <row r="20" spans="1:11">
      <c r="A20" s="2" t="s">
        <v>627</v>
      </c>
      <c r="B20" t="s">
        <v>1225</v>
      </c>
      <c r="C20" s="3" t="s">
        <v>1075</v>
      </c>
      <c r="D20" t="s">
        <v>88</v>
      </c>
      <c r="E20" t="s">
        <v>629</v>
      </c>
      <c r="F20" s="9">
        <v>140.13</v>
      </c>
      <c r="G20" s="9">
        <v>31.25</v>
      </c>
      <c r="H20" s="9">
        <v>815</v>
      </c>
      <c r="I20" t="s">
        <v>157</v>
      </c>
      <c r="J20" s="10">
        <v>41395</v>
      </c>
      <c r="K20" s="13">
        <v>1208</v>
      </c>
    </row>
    <row r="21" spans="1:11">
      <c r="A21" s="2" t="s">
        <v>630</v>
      </c>
      <c r="B21" t="s">
        <v>1226</v>
      </c>
      <c r="C21" s="3" t="s">
        <v>1075</v>
      </c>
      <c r="D21" t="s">
        <v>631</v>
      </c>
      <c r="E21" t="s">
        <v>633</v>
      </c>
      <c r="F21" s="9">
        <v>95.5</v>
      </c>
      <c r="G21" s="9">
        <v>31.25</v>
      </c>
      <c r="H21" s="9">
        <v>475</v>
      </c>
      <c r="I21" t="s">
        <v>45</v>
      </c>
      <c r="J21" s="10">
        <v>41395</v>
      </c>
      <c r="K21" s="13">
        <v>1208</v>
      </c>
    </row>
    <row r="22" spans="1:11">
      <c r="A22" s="2" t="s">
        <v>634</v>
      </c>
      <c r="B22" t="s">
        <v>1227</v>
      </c>
      <c r="C22" s="3" t="s">
        <v>1077</v>
      </c>
      <c r="D22" t="s">
        <v>94</v>
      </c>
      <c r="E22" t="s">
        <v>636</v>
      </c>
      <c r="F22" s="9">
        <v>187.75</v>
      </c>
      <c r="G22" s="9">
        <v>31.25</v>
      </c>
      <c r="H22" s="9">
        <v>815</v>
      </c>
      <c r="I22" t="s">
        <v>162</v>
      </c>
      <c r="J22" s="10">
        <v>41395</v>
      </c>
      <c r="K22" s="13">
        <v>1208</v>
      </c>
    </row>
    <row r="23" spans="1:11">
      <c r="A23" s="2" t="s">
        <v>630</v>
      </c>
      <c r="B23" t="s">
        <v>1226</v>
      </c>
      <c r="C23" s="3" t="s">
        <v>1075</v>
      </c>
      <c r="D23" t="s">
        <v>631</v>
      </c>
      <c r="E23" t="s">
        <v>638</v>
      </c>
      <c r="F23" s="9">
        <v>95.5</v>
      </c>
      <c r="G23" s="9">
        <v>31.25</v>
      </c>
      <c r="H23" s="9">
        <v>475</v>
      </c>
      <c r="I23" t="s">
        <v>45</v>
      </c>
      <c r="J23" s="10">
        <v>41395</v>
      </c>
      <c r="K23" s="13">
        <v>1208</v>
      </c>
    </row>
    <row r="24" spans="1:11">
      <c r="A24" s="2" t="s">
        <v>624</v>
      </c>
      <c r="B24" t="s">
        <v>1224</v>
      </c>
      <c r="C24" s="3" t="s">
        <v>1075</v>
      </c>
      <c r="D24" t="s">
        <v>625</v>
      </c>
      <c r="E24" t="s">
        <v>640</v>
      </c>
      <c r="F24" s="9">
        <v>95.5</v>
      </c>
      <c r="G24" s="9">
        <v>31.25</v>
      </c>
      <c r="H24" s="9">
        <v>562.5</v>
      </c>
      <c r="I24" t="s">
        <v>197</v>
      </c>
      <c r="J24" s="10">
        <v>41395</v>
      </c>
      <c r="K24" s="13">
        <v>1208</v>
      </c>
    </row>
    <row r="25" spans="1:11">
      <c r="A25" s="2" t="s">
        <v>644</v>
      </c>
      <c r="B25" t="s">
        <v>1229</v>
      </c>
      <c r="C25" s="3" t="s">
        <v>1230</v>
      </c>
      <c r="D25" t="s">
        <v>645</v>
      </c>
      <c r="E25" t="s">
        <v>647</v>
      </c>
      <c r="F25" s="9">
        <v>151.25</v>
      </c>
      <c r="G25" s="9">
        <v>31.25</v>
      </c>
      <c r="H25" s="9">
        <v>815</v>
      </c>
      <c r="I25" t="s">
        <v>384</v>
      </c>
      <c r="J25" s="10">
        <v>41395</v>
      </c>
      <c r="K25" s="13">
        <v>1208</v>
      </c>
    </row>
    <row r="26" spans="1:11">
      <c r="A26" s="2" t="s">
        <v>652</v>
      </c>
      <c r="B26" t="s">
        <v>1233</v>
      </c>
      <c r="C26" s="3" t="s">
        <v>1234</v>
      </c>
      <c r="D26" t="s">
        <v>653</v>
      </c>
      <c r="E26" t="s">
        <v>655</v>
      </c>
      <c r="F26" s="9">
        <v>196.75</v>
      </c>
      <c r="G26" s="9">
        <v>27.63</v>
      </c>
      <c r="H26" s="9">
        <v>814.6</v>
      </c>
      <c r="I26" t="s">
        <v>383</v>
      </c>
      <c r="J26" s="10">
        <v>41395</v>
      </c>
      <c r="K26" s="13">
        <v>1208</v>
      </c>
    </row>
    <row r="27" spans="1:11">
      <c r="A27" s="2" t="s">
        <v>657</v>
      </c>
      <c r="B27" t="s">
        <v>1235</v>
      </c>
      <c r="C27" s="3" t="s">
        <v>1064</v>
      </c>
      <c r="D27" t="s">
        <v>133</v>
      </c>
      <c r="E27" t="s">
        <v>659</v>
      </c>
      <c r="F27" s="9">
        <v>213.5</v>
      </c>
      <c r="G27" s="9">
        <v>31.25</v>
      </c>
      <c r="H27" s="9">
        <v>1067.4000000000001</v>
      </c>
      <c r="I27" t="s">
        <v>521</v>
      </c>
      <c r="J27" s="10">
        <v>41395</v>
      </c>
      <c r="K27" s="13">
        <v>1208</v>
      </c>
    </row>
    <row r="28" spans="1:11">
      <c r="A28" s="2" t="s">
        <v>664</v>
      </c>
      <c r="B28" t="s">
        <v>1238</v>
      </c>
      <c r="C28" s="3" t="s">
        <v>1237</v>
      </c>
      <c r="D28" t="s">
        <v>319</v>
      </c>
      <c r="E28" t="s">
        <v>666</v>
      </c>
      <c r="F28" s="9">
        <v>187.75</v>
      </c>
      <c r="G28" s="9">
        <v>31.25</v>
      </c>
      <c r="H28" s="9">
        <v>815</v>
      </c>
      <c r="I28" t="s">
        <v>162</v>
      </c>
      <c r="J28" s="10">
        <v>41395</v>
      </c>
      <c r="K28" s="13">
        <v>1208</v>
      </c>
    </row>
    <row r="29" spans="1:11">
      <c r="A29" s="2" t="s">
        <v>669</v>
      </c>
      <c r="B29" t="s">
        <v>1239</v>
      </c>
      <c r="C29" s="3" t="s">
        <v>1068</v>
      </c>
      <c r="D29" t="s">
        <v>61</v>
      </c>
      <c r="E29" t="s">
        <v>671</v>
      </c>
      <c r="F29" s="9">
        <v>116</v>
      </c>
      <c r="G29" s="9">
        <v>27.63</v>
      </c>
      <c r="H29" s="9">
        <v>562.5</v>
      </c>
      <c r="I29" t="s">
        <v>66</v>
      </c>
      <c r="J29" s="10">
        <v>41395</v>
      </c>
      <c r="K29" s="13">
        <v>1208</v>
      </c>
    </row>
    <row r="30" spans="1:11">
      <c r="A30" s="2" t="s">
        <v>673</v>
      </c>
      <c r="B30" t="s">
        <v>1240</v>
      </c>
      <c r="C30" s="3" t="s">
        <v>1241</v>
      </c>
      <c r="D30" t="s">
        <v>674</v>
      </c>
      <c r="E30" t="s">
        <v>676</v>
      </c>
      <c r="F30" s="9">
        <v>196.75</v>
      </c>
      <c r="G30" s="9">
        <v>27.63</v>
      </c>
      <c r="H30" s="9">
        <v>814.6</v>
      </c>
      <c r="I30" t="s">
        <v>383</v>
      </c>
      <c r="J30" s="10">
        <v>41395</v>
      </c>
      <c r="K30" s="13">
        <v>1208</v>
      </c>
    </row>
    <row r="31" spans="1:11">
      <c r="A31" s="2" t="s">
        <v>677</v>
      </c>
      <c r="B31" t="s">
        <v>1242</v>
      </c>
      <c r="C31" s="3" t="s">
        <v>1090</v>
      </c>
      <c r="D31" t="s">
        <v>129</v>
      </c>
      <c r="E31" t="s">
        <v>679</v>
      </c>
      <c r="F31" s="9">
        <v>151.25</v>
      </c>
      <c r="G31" s="9">
        <v>31.25</v>
      </c>
      <c r="H31" s="9">
        <v>815</v>
      </c>
      <c r="I31" t="s">
        <v>384</v>
      </c>
      <c r="J31" s="10">
        <v>41395</v>
      </c>
      <c r="K31" s="13">
        <v>1208</v>
      </c>
    </row>
    <row r="32" spans="1:11">
      <c r="A32" s="2" t="s">
        <v>687</v>
      </c>
      <c r="B32" t="s">
        <v>1245</v>
      </c>
      <c r="C32" s="3" t="s">
        <v>1246</v>
      </c>
      <c r="D32" t="s">
        <v>688</v>
      </c>
      <c r="E32" t="s">
        <v>690</v>
      </c>
      <c r="F32" s="9">
        <v>116</v>
      </c>
      <c r="G32" s="9">
        <v>27.63</v>
      </c>
      <c r="H32" s="9">
        <v>562.5</v>
      </c>
      <c r="I32" t="s">
        <v>66</v>
      </c>
      <c r="J32" s="10">
        <v>41395</v>
      </c>
      <c r="K32" s="13">
        <v>1208</v>
      </c>
    </row>
    <row r="33" spans="1:11">
      <c r="A33" s="2" t="s">
        <v>723</v>
      </c>
      <c r="B33" t="s">
        <v>1257</v>
      </c>
      <c r="C33" s="3" t="s">
        <v>1125</v>
      </c>
      <c r="D33" t="s">
        <v>724</v>
      </c>
      <c r="E33" t="s">
        <v>726</v>
      </c>
      <c r="F33" s="9">
        <v>196.75</v>
      </c>
      <c r="G33" s="9">
        <v>27.63</v>
      </c>
      <c r="H33" s="9">
        <v>814.6</v>
      </c>
      <c r="I33" t="s">
        <v>383</v>
      </c>
      <c r="J33" s="10">
        <v>41395</v>
      </c>
      <c r="K33" s="13">
        <v>1208</v>
      </c>
    </row>
    <row r="34" spans="1:11">
      <c r="A34" s="2" t="s">
        <v>730</v>
      </c>
      <c r="B34" t="s">
        <v>1259</v>
      </c>
      <c r="C34" s="3" t="s">
        <v>1253</v>
      </c>
      <c r="D34" t="s">
        <v>731</v>
      </c>
      <c r="E34" t="s">
        <v>733</v>
      </c>
      <c r="F34" s="9">
        <v>196.75</v>
      </c>
      <c r="G34" s="9">
        <v>27.63</v>
      </c>
      <c r="H34" s="9">
        <v>815</v>
      </c>
      <c r="I34" t="s">
        <v>383</v>
      </c>
      <c r="J34" s="10">
        <v>41395</v>
      </c>
      <c r="K34" s="13">
        <v>1208</v>
      </c>
    </row>
    <row r="35" spans="1:11">
      <c r="A35" s="2" t="s">
        <v>773</v>
      </c>
      <c r="B35" t="s">
        <v>1271</v>
      </c>
      <c r="C35" s="3" t="s">
        <v>1112</v>
      </c>
      <c r="D35" t="s">
        <v>230</v>
      </c>
      <c r="E35" t="s">
        <v>775</v>
      </c>
      <c r="F35" s="9">
        <v>110.38</v>
      </c>
      <c r="G35" s="9">
        <v>31.25</v>
      </c>
      <c r="H35" s="9">
        <v>562.5</v>
      </c>
      <c r="I35" t="s">
        <v>197</v>
      </c>
      <c r="J35" s="10">
        <v>41395</v>
      </c>
      <c r="K35" s="13">
        <v>1208</v>
      </c>
    </row>
    <row r="36" spans="1:11">
      <c r="A36" s="2" t="s">
        <v>782</v>
      </c>
      <c r="B36" t="s">
        <v>1067</v>
      </c>
      <c r="C36" s="3" t="s">
        <v>1068</v>
      </c>
      <c r="D36" t="s">
        <v>61</v>
      </c>
      <c r="E36" t="s">
        <v>784</v>
      </c>
      <c r="F36" s="9">
        <v>110.38</v>
      </c>
      <c r="G36" s="9">
        <v>31.25</v>
      </c>
      <c r="H36" s="9">
        <v>562.5</v>
      </c>
      <c r="I36" t="s">
        <v>197</v>
      </c>
      <c r="J36" s="10">
        <v>41395</v>
      </c>
      <c r="K36" s="13">
        <v>1208</v>
      </c>
    </row>
    <row r="37" spans="1:11">
      <c r="A37" s="2" t="s">
        <v>782</v>
      </c>
      <c r="B37" t="s">
        <v>1067</v>
      </c>
      <c r="C37" s="3" t="s">
        <v>1068</v>
      </c>
      <c r="D37" t="s">
        <v>61</v>
      </c>
      <c r="E37" t="s">
        <v>787</v>
      </c>
      <c r="F37" s="9">
        <v>110.38</v>
      </c>
      <c r="G37" s="9">
        <v>31.25</v>
      </c>
      <c r="H37" s="9">
        <v>562.5</v>
      </c>
      <c r="I37" t="s">
        <v>197</v>
      </c>
      <c r="J37" s="10">
        <v>41395</v>
      </c>
      <c r="K37" s="13">
        <v>1208</v>
      </c>
    </row>
    <row r="38" spans="1:11">
      <c r="A38" s="2" t="s">
        <v>793</v>
      </c>
      <c r="B38" t="s">
        <v>1274</v>
      </c>
      <c r="C38" s="3" t="s">
        <v>1062</v>
      </c>
      <c r="D38" t="s">
        <v>36</v>
      </c>
      <c r="E38" t="s">
        <v>795</v>
      </c>
      <c r="F38" s="9">
        <v>110.38</v>
      </c>
      <c r="G38" s="9">
        <v>31.25</v>
      </c>
      <c r="H38" s="9">
        <v>562.5</v>
      </c>
      <c r="I38" t="s">
        <v>197</v>
      </c>
      <c r="J38" s="10">
        <v>41395</v>
      </c>
      <c r="K38" s="13">
        <v>1208</v>
      </c>
    </row>
    <row r="39" spans="1:11">
      <c r="A39" s="2" t="s">
        <v>798</v>
      </c>
      <c r="B39" t="s">
        <v>1275</v>
      </c>
      <c r="C39" s="3" t="s">
        <v>1062</v>
      </c>
      <c r="D39" t="s">
        <v>36</v>
      </c>
      <c r="E39" t="s">
        <v>800</v>
      </c>
      <c r="F39" s="9">
        <v>140.13</v>
      </c>
      <c r="G39" s="9">
        <v>31.25</v>
      </c>
      <c r="H39" s="9">
        <v>815</v>
      </c>
      <c r="I39" t="s">
        <v>157</v>
      </c>
      <c r="J39" s="10">
        <v>41395</v>
      </c>
      <c r="K39" s="13">
        <v>1208</v>
      </c>
    </row>
    <row r="40" spans="1:11">
      <c r="A40" s="2" t="s">
        <v>793</v>
      </c>
      <c r="B40" t="s">
        <v>1274</v>
      </c>
      <c r="C40" s="3" t="s">
        <v>1062</v>
      </c>
      <c r="D40" t="s">
        <v>36</v>
      </c>
      <c r="E40" t="s">
        <v>802</v>
      </c>
      <c r="F40" s="9">
        <v>110.38</v>
      </c>
      <c r="G40" s="9">
        <v>31.25</v>
      </c>
      <c r="H40" s="9">
        <v>562.5</v>
      </c>
      <c r="I40" t="s">
        <v>197</v>
      </c>
      <c r="J40" s="10">
        <v>41395</v>
      </c>
      <c r="K40" s="13">
        <v>1208</v>
      </c>
    </row>
    <row r="41" spans="1:11">
      <c r="A41" s="2" t="s">
        <v>803</v>
      </c>
      <c r="B41" t="s">
        <v>1276</v>
      </c>
      <c r="C41" s="3" t="s">
        <v>1277</v>
      </c>
      <c r="D41" t="s">
        <v>804</v>
      </c>
      <c r="E41" t="s">
        <v>806</v>
      </c>
      <c r="F41" s="9">
        <v>151.25</v>
      </c>
      <c r="G41" s="9">
        <v>31.25</v>
      </c>
      <c r="H41" s="9">
        <v>815</v>
      </c>
      <c r="I41" t="s">
        <v>384</v>
      </c>
      <c r="J41" s="10">
        <v>41395</v>
      </c>
      <c r="K41" s="13">
        <v>1208</v>
      </c>
    </row>
    <row r="42" spans="1:11">
      <c r="A42" s="2" t="s">
        <v>807</v>
      </c>
      <c r="B42" t="s">
        <v>1278</v>
      </c>
      <c r="C42" s="3" t="s">
        <v>1279</v>
      </c>
      <c r="D42" t="s">
        <v>808</v>
      </c>
      <c r="E42" t="s">
        <v>810</v>
      </c>
      <c r="F42" s="9">
        <v>187.75</v>
      </c>
      <c r="G42" s="9">
        <v>31.25</v>
      </c>
      <c r="H42" s="9">
        <v>815</v>
      </c>
      <c r="I42" t="s">
        <v>162</v>
      </c>
      <c r="J42" s="10">
        <v>41395</v>
      </c>
      <c r="K42" s="13">
        <v>1208</v>
      </c>
    </row>
    <row r="43" spans="1:11">
      <c r="A43" s="2" t="s">
        <v>833</v>
      </c>
      <c r="B43" t="s">
        <v>1288</v>
      </c>
      <c r="C43" s="3" t="s">
        <v>1289</v>
      </c>
      <c r="D43" t="s">
        <v>834</v>
      </c>
      <c r="E43" t="s">
        <v>836</v>
      </c>
      <c r="F43" s="9">
        <v>151.25</v>
      </c>
      <c r="G43" s="9">
        <v>31.25</v>
      </c>
      <c r="H43" s="9">
        <v>815</v>
      </c>
      <c r="I43" t="s">
        <v>384</v>
      </c>
      <c r="J43" s="10">
        <v>41395</v>
      </c>
      <c r="K43" s="13">
        <v>1208</v>
      </c>
    </row>
    <row r="44" spans="1:11">
      <c r="A44" s="2" t="s">
        <v>841</v>
      </c>
      <c r="B44" t="s">
        <v>1292</v>
      </c>
      <c r="C44" s="3" t="s">
        <v>1143</v>
      </c>
      <c r="D44" t="s">
        <v>376</v>
      </c>
      <c r="E44" t="s">
        <v>843</v>
      </c>
      <c r="F44" s="9">
        <v>157.38</v>
      </c>
      <c r="G44" s="9">
        <v>27.63</v>
      </c>
      <c r="H44" s="9">
        <v>814.6</v>
      </c>
      <c r="I44" t="s">
        <v>158</v>
      </c>
      <c r="J44" s="10">
        <v>41395</v>
      </c>
      <c r="K44" s="13">
        <v>1208</v>
      </c>
    </row>
    <row r="45" spans="1:11">
      <c r="A45" s="2" t="s">
        <v>850</v>
      </c>
      <c r="B45" t="s">
        <v>1294</v>
      </c>
      <c r="C45" s="3" t="s">
        <v>1295</v>
      </c>
      <c r="D45" t="s">
        <v>851</v>
      </c>
      <c r="E45" t="s">
        <v>853</v>
      </c>
      <c r="F45" s="9">
        <v>196.75</v>
      </c>
      <c r="G45" s="9">
        <v>27.63</v>
      </c>
      <c r="H45" s="9">
        <v>814.6</v>
      </c>
      <c r="I45" t="s">
        <v>383</v>
      </c>
      <c r="J45" s="10">
        <v>41395</v>
      </c>
      <c r="K45" s="13">
        <v>1208</v>
      </c>
    </row>
    <row r="46" spans="1:11">
      <c r="A46" s="2" t="s">
        <v>854</v>
      </c>
      <c r="B46" t="s">
        <v>1296</v>
      </c>
      <c r="C46" s="3" t="s">
        <v>1068</v>
      </c>
      <c r="D46" t="s">
        <v>61</v>
      </c>
      <c r="E46" t="s">
        <v>856</v>
      </c>
      <c r="F46" s="9">
        <v>110.38</v>
      </c>
      <c r="G46" s="9">
        <v>31.25</v>
      </c>
      <c r="H46" s="9">
        <v>562.5</v>
      </c>
      <c r="I46" t="s">
        <v>197</v>
      </c>
      <c r="J46" s="10">
        <v>41395</v>
      </c>
      <c r="K46" s="13">
        <v>1208</v>
      </c>
    </row>
    <row r="47" spans="1:11">
      <c r="A47" s="2" t="s">
        <v>858</v>
      </c>
      <c r="B47" t="s">
        <v>1297</v>
      </c>
      <c r="C47" s="3" t="s">
        <v>1298</v>
      </c>
      <c r="D47" t="s">
        <v>859</v>
      </c>
      <c r="E47" t="s">
        <v>861</v>
      </c>
      <c r="F47" s="9">
        <v>196.75</v>
      </c>
      <c r="G47" s="9">
        <v>27.63</v>
      </c>
      <c r="H47" s="9">
        <v>814.6</v>
      </c>
      <c r="I47" t="s">
        <v>383</v>
      </c>
      <c r="J47" s="10">
        <v>41395</v>
      </c>
      <c r="K47" s="13">
        <v>1208</v>
      </c>
    </row>
    <row r="48" spans="1:11">
      <c r="A48" s="2" t="s">
        <v>865</v>
      </c>
      <c r="B48" t="s">
        <v>1300</v>
      </c>
      <c r="C48" s="3" t="s">
        <v>1077</v>
      </c>
      <c r="D48" t="s">
        <v>94</v>
      </c>
      <c r="E48" t="s">
        <v>867</v>
      </c>
      <c r="F48" s="9">
        <v>110.38</v>
      </c>
      <c r="G48" s="9">
        <v>31.25</v>
      </c>
      <c r="H48" s="9">
        <v>562.5</v>
      </c>
      <c r="I48" t="s">
        <v>197</v>
      </c>
      <c r="J48" s="10">
        <v>41395</v>
      </c>
      <c r="K48" s="13">
        <v>1208</v>
      </c>
    </row>
    <row r="49" spans="1:11">
      <c r="A49" s="2" t="s">
        <v>870</v>
      </c>
      <c r="B49" t="s">
        <v>1301</v>
      </c>
      <c r="C49" s="3" t="s">
        <v>1249</v>
      </c>
      <c r="D49" t="s">
        <v>871</v>
      </c>
      <c r="E49" t="s">
        <v>873</v>
      </c>
      <c r="F49" s="9">
        <v>105.38</v>
      </c>
      <c r="G49" s="9">
        <v>27.63</v>
      </c>
      <c r="H49" s="9">
        <v>475</v>
      </c>
      <c r="I49" t="s">
        <v>402</v>
      </c>
      <c r="J49" s="10">
        <v>41395</v>
      </c>
      <c r="K49" s="13">
        <v>1208</v>
      </c>
    </row>
    <row r="50" spans="1:11">
      <c r="A50" s="2" t="s">
        <v>883</v>
      </c>
      <c r="B50" t="s">
        <v>1302</v>
      </c>
      <c r="C50" s="3" t="s">
        <v>1064</v>
      </c>
      <c r="D50" t="s">
        <v>133</v>
      </c>
      <c r="E50" t="s">
        <v>885</v>
      </c>
      <c r="F50" s="9">
        <v>140.13</v>
      </c>
      <c r="G50" s="9">
        <v>31.25</v>
      </c>
      <c r="H50" s="9">
        <v>815</v>
      </c>
      <c r="I50" t="s">
        <v>157</v>
      </c>
      <c r="J50" s="10">
        <v>41395</v>
      </c>
      <c r="K50" s="13">
        <v>1208</v>
      </c>
    </row>
    <row r="51" spans="1:11">
      <c r="A51" s="2" t="s">
        <v>886</v>
      </c>
      <c r="B51" t="s">
        <v>1303</v>
      </c>
      <c r="C51" s="3" t="s">
        <v>1304</v>
      </c>
      <c r="D51" t="s">
        <v>887</v>
      </c>
      <c r="E51" t="s">
        <v>889</v>
      </c>
      <c r="F51" s="9">
        <v>196.75</v>
      </c>
      <c r="G51" s="9">
        <v>27.63</v>
      </c>
      <c r="H51" s="9">
        <v>814.6</v>
      </c>
      <c r="I51" t="s">
        <v>383</v>
      </c>
      <c r="J51" s="10">
        <v>41395</v>
      </c>
      <c r="K51" s="13">
        <v>1208</v>
      </c>
    </row>
    <row r="52" spans="1:11">
      <c r="A52" s="2" t="s">
        <v>890</v>
      </c>
      <c r="B52" t="s">
        <v>1305</v>
      </c>
      <c r="C52" s="3" t="s">
        <v>1070</v>
      </c>
      <c r="D52" t="s">
        <v>503</v>
      </c>
      <c r="E52" t="s">
        <v>892</v>
      </c>
      <c r="F52" s="9">
        <v>140.13</v>
      </c>
      <c r="G52" s="9">
        <v>31.25</v>
      </c>
      <c r="H52" s="9">
        <v>815</v>
      </c>
      <c r="I52" t="s">
        <v>157</v>
      </c>
      <c r="J52" s="10">
        <v>41395</v>
      </c>
      <c r="K52" s="13">
        <v>1208</v>
      </c>
    </row>
    <row r="53" spans="1:11">
      <c r="A53" s="2" t="s">
        <v>896</v>
      </c>
      <c r="B53" t="s">
        <v>1306</v>
      </c>
      <c r="C53" s="3" t="s">
        <v>1143</v>
      </c>
      <c r="D53" t="s">
        <v>376</v>
      </c>
      <c r="E53" t="s">
        <v>898</v>
      </c>
      <c r="F53" s="9">
        <v>140.13</v>
      </c>
      <c r="G53" s="9">
        <v>0</v>
      </c>
      <c r="H53" s="9">
        <v>814.6</v>
      </c>
      <c r="I53" t="s">
        <v>157</v>
      </c>
      <c r="J53" s="10">
        <v>41395</v>
      </c>
      <c r="K53" s="13">
        <v>1208</v>
      </c>
    </row>
    <row r="54" spans="1:11">
      <c r="A54" s="2" t="s">
        <v>908</v>
      </c>
      <c r="B54" t="s">
        <v>1309</v>
      </c>
      <c r="C54" s="3" t="s">
        <v>1310</v>
      </c>
      <c r="D54" t="s">
        <v>909</v>
      </c>
      <c r="E54" t="s">
        <v>911</v>
      </c>
      <c r="F54" s="9">
        <v>157.38</v>
      </c>
      <c r="G54" s="9">
        <v>27.63</v>
      </c>
      <c r="H54" s="9">
        <v>814.6</v>
      </c>
      <c r="I54" t="s">
        <v>158</v>
      </c>
      <c r="J54" s="10">
        <v>41395</v>
      </c>
      <c r="K54" s="13">
        <v>1208</v>
      </c>
    </row>
    <row r="55" spans="1:11">
      <c r="A55" s="2" t="s">
        <v>912</v>
      </c>
      <c r="B55" t="s">
        <v>1311</v>
      </c>
      <c r="C55" s="3" t="s">
        <v>1312</v>
      </c>
      <c r="D55" t="s">
        <v>913</v>
      </c>
      <c r="E55" t="s">
        <v>915</v>
      </c>
      <c r="F55" s="9">
        <v>196.75</v>
      </c>
      <c r="G55" s="9">
        <v>27.63</v>
      </c>
      <c r="H55" s="9">
        <v>814.6</v>
      </c>
      <c r="I55" t="s">
        <v>383</v>
      </c>
      <c r="J55" s="10">
        <v>41395</v>
      </c>
      <c r="K55" s="13">
        <v>1208</v>
      </c>
    </row>
    <row r="56" spans="1:11">
      <c r="A56" s="2" t="s">
        <v>916</v>
      </c>
      <c r="B56" t="s">
        <v>1313</v>
      </c>
      <c r="C56" s="3" t="s">
        <v>1075</v>
      </c>
      <c r="D56" t="s">
        <v>88</v>
      </c>
      <c r="E56" t="s">
        <v>918</v>
      </c>
      <c r="F56" s="9">
        <v>140.13</v>
      </c>
      <c r="G56" s="9">
        <v>31.25</v>
      </c>
      <c r="H56" s="9">
        <v>815</v>
      </c>
      <c r="I56" t="s">
        <v>157</v>
      </c>
      <c r="J56" s="10">
        <v>41395</v>
      </c>
      <c r="K56" s="13">
        <v>1208</v>
      </c>
    </row>
    <row r="57" spans="1:11">
      <c r="A57" s="2" t="s">
        <v>919</v>
      </c>
      <c r="B57" t="s">
        <v>1314</v>
      </c>
      <c r="C57" s="3" t="s">
        <v>1134</v>
      </c>
      <c r="D57" t="s">
        <v>270</v>
      </c>
      <c r="E57" t="s">
        <v>921</v>
      </c>
      <c r="F57" s="9">
        <v>140.13</v>
      </c>
      <c r="G57" s="9">
        <v>31.25</v>
      </c>
      <c r="H57" s="9">
        <v>815</v>
      </c>
      <c r="I57" t="s">
        <v>157</v>
      </c>
      <c r="J57" s="10">
        <v>41395</v>
      </c>
      <c r="K57" s="13">
        <v>1208</v>
      </c>
    </row>
    <row r="58" spans="1:11">
      <c r="A58" s="2" t="s">
        <v>922</v>
      </c>
      <c r="B58" t="s">
        <v>1315</v>
      </c>
      <c r="C58" s="3" t="s">
        <v>1316</v>
      </c>
      <c r="D58" t="s">
        <v>923</v>
      </c>
      <c r="E58" t="s">
        <v>925</v>
      </c>
      <c r="F58" s="9">
        <v>196.75</v>
      </c>
      <c r="G58" s="9">
        <v>27.63</v>
      </c>
      <c r="H58" s="9">
        <v>814.6</v>
      </c>
      <c r="I58" t="s">
        <v>383</v>
      </c>
      <c r="J58" s="10">
        <v>41395</v>
      </c>
      <c r="K58" s="13">
        <v>1208</v>
      </c>
    </row>
    <row r="59" spans="1:11">
      <c r="A59" s="2" t="s">
        <v>922</v>
      </c>
      <c r="B59" t="s">
        <v>1315</v>
      </c>
      <c r="C59" s="3" t="s">
        <v>1316</v>
      </c>
      <c r="D59" t="s">
        <v>926</v>
      </c>
      <c r="E59" t="s">
        <v>928</v>
      </c>
      <c r="F59" s="9">
        <v>151.25</v>
      </c>
      <c r="G59" s="9">
        <v>31.25</v>
      </c>
      <c r="H59" s="9">
        <v>815</v>
      </c>
      <c r="I59" t="s">
        <v>384</v>
      </c>
      <c r="J59" s="10">
        <v>41395</v>
      </c>
      <c r="K59" s="13">
        <v>1208</v>
      </c>
    </row>
    <row r="60" spans="1:11">
      <c r="A60" s="2" t="s">
        <v>929</v>
      </c>
      <c r="B60" t="s">
        <v>1317</v>
      </c>
      <c r="C60" s="3" t="s">
        <v>1318</v>
      </c>
      <c r="D60" t="s">
        <v>930</v>
      </c>
      <c r="E60" t="s">
        <v>932</v>
      </c>
      <c r="F60" s="9">
        <v>95.5</v>
      </c>
      <c r="G60" s="9">
        <v>31.25</v>
      </c>
      <c r="H60" s="9">
        <v>475</v>
      </c>
      <c r="I60" t="s">
        <v>45</v>
      </c>
      <c r="J60" s="10">
        <v>41395</v>
      </c>
      <c r="K60" s="13">
        <v>1208</v>
      </c>
    </row>
    <row r="61" spans="1:11">
      <c r="A61" s="2" t="s">
        <v>929</v>
      </c>
      <c r="B61" t="s">
        <v>1317</v>
      </c>
      <c r="C61" s="3" t="s">
        <v>1318</v>
      </c>
      <c r="D61" t="s">
        <v>930</v>
      </c>
      <c r="E61" t="s">
        <v>940</v>
      </c>
      <c r="F61" s="9">
        <v>95.5</v>
      </c>
      <c r="G61" s="9">
        <v>31.25</v>
      </c>
      <c r="H61" s="9">
        <v>475</v>
      </c>
      <c r="I61" t="s">
        <v>45</v>
      </c>
      <c r="J61" s="10">
        <v>41395</v>
      </c>
      <c r="K61" s="13">
        <v>1208</v>
      </c>
    </row>
    <row r="62" spans="1:11">
      <c r="A62" s="2" t="s">
        <v>945</v>
      </c>
      <c r="B62" t="s">
        <v>1319</v>
      </c>
      <c r="C62" s="3" t="s">
        <v>1318</v>
      </c>
      <c r="D62" t="s">
        <v>930</v>
      </c>
      <c r="E62" t="s">
        <v>947</v>
      </c>
      <c r="F62" s="9">
        <v>140.13</v>
      </c>
      <c r="G62" s="9">
        <v>31.25</v>
      </c>
      <c r="H62" s="9">
        <v>815</v>
      </c>
      <c r="I62" t="s">
        <v>157</v>
      </c>
      <c r="J62" s="10">
        <v>41395</v>
      </c>
      <c r="K62" s="13">
        <v>1208</v>
      </c>
    </row>
    <row r="63" spans="1:11">
      <c r="A63" s="2" t="s">
        <v>948</v>
      </c>
      <c r="B63" t="s">
        <v>1320</v>
      </c>
      <c r="C63" s="3" t="s">
        <v>1321</v>
      </c>
      <c r="D63" t="s">
        <v>949</v>
      </c>
      <c r="E63" t="s">
        <v>951</v>
      </c>
      <c r="F63" s="9">
        <v>196.75</v>
      </c>
      <c r="G63" s="9">
        <v>27.63</v>
      </c>
      <c r="H63" s="9">
        <v>814.6</v>
      </c>
      <c r="I63" t="s">
        <v>383</v>
      </c>
      <c r="J63" s="10">
        <v>41395</v>
      </c>
      <c r="K63" s="13">
        <v>1208</v>
      </c>
    </row>
    <row r="64" spans="1:11">
      <c r="A64" s="2" t="s">
        <v>952</v>
      </c>
      <c r="B64" t="s">
        <v>1322</v>
      </c>
      <c r="C64" s="3" t="s">
        <v>1323</v>
      </c>
      <c r="D64" t="s">
        <v>953</v>
      </c>
      <c r="E64" t="s">
        <v>955</v>
      </c>
      <c r="F64" s="9">
        <v>196.75</v>
      </c>
      <c r="G64" s="9">
        <v>27.63</v>
      </c>
      <c r="H64" s="9">
        <v>814.6</v>
      </c>
      <c r="I64" t="s">
        <v>383</v>
      </c>
      <c r="J64" s="10">
        <v>41395</v>
      </c>
      <c r="K64" s="13">
        <v>1208</v>
      </c>
    </row>
    <row r="65" spans="1:11">
      <c r="A65" s="2" t="s">
        <v>956</v>
      </c>
      <c r="B65" t="s">
        <v>1324</v>
      </c>
      <c r="C65" s="3" t="s">
        <v>1136</v>
      </c>
      <c r="D65" t="s">
        <v>361</v>
      </c>
      <c r="E65" t="s">
        <v>958</v>
      </c>
      <c r="F65" s="9">
        <v>140.13</v>
      </c>
      <c r="G65" s="9">
        <v>31.25</v>
      </c>
      <c r="H65" s="9">
        <v>815</v>
      </c>
      <c r="I65" t="s">
        <v>157</v>
      </c>
      <c r="J65" s="10">
        <v>41395</v>
      </c>
      <c r="K65" s="13">
        <v>1208</v>
      </c>
    </row>
    <row r="66" spans="1:11">
      <c r="A66" s="2" t="s">
        <v>963</v>
      </c>
      <c r="B66" t="s">
        <v>1326</v>
      </c>
      <c r="C66" s="3" t="s">
        <v>1155</v>
      </c>
      <c r="D66" t="s">
        <v>446</v>
      </c>
      <c r="E66" t="s">
        <v>965</v>
      </c>
      <c r="F66" s="9">
        <v>187.75</v>
      </c>
      <c r="G66" s="9">
        <v>31.25</v>
      </c>
      <c r="H66" s="9">
        <v>815</v>
      </c>
      <c r="I66" t="s">
        <v>162</v>
      </c>
      <c r="J66" s="10">
        <v>41395</v>
      </c>
      <c r="K66" s="13">
        <v>1208</v>
      </c>
    </row>
    <row r="67" spans="1:11">
      <c r="A67" s="2" t="s">
        <v>966</v>
      </c>
      <c r="B67" t="s">
        <v>1327</v>
      </c>
      <c r="C67" s="3" t="s">
        <v>1328</v>
      </c>
      <c r="D67" t="s">
        <v>967</v>
      </c>
      <c r="E67" t="s">
        <v>969</v>
      </c>
      <c r="F67" s="9">
        <v>196.75</v>
      </c>
      <c r="G67" s="9">
        <v>27.63</v>
      </c>
      <c r="H67" s="9">
        <v>814.6</v>
      </c>
      <c r="I67" t="s">
        <v>383</v>
      </c>
      <c r="J67" s="10">
        <v>41395</v>
      </c>
      <c r="K67" s="13">
        <v>1208</v>
      </c>
    </row>
    <row r="68" spans="1:11">
      <c r="A68" s="2" t="s">
        <v>976</v>
      </c>
      <c r="B68" t="s">
        <v>1329</v>
      </c>
      <c r="C68" s="3" t="s">
        <v>1330</v>
      </c>
      <c r="D68" t="s">
        <v>977</v>
      </c>
      <c r="E68" t="s">
        <v>979</v>
      </c>
      <c r="F68" s="9">
        <v>95.5</v>
      </c>
      <c r="G68" s="9">
        <v>31.25</v>
      </c>
      <c r="H68" s="9">
        <v>475</v>
      </c>
      <c r="I68" t="s">
        <v>45</v>
      </c>
      <c r="J68" s="10">
        <v>41395</v>
      </c>
      <c r="K68" s="13">
        <v>1208</v>
      </c>
    </row>
    <row r="69" spans="1:11">
      <c r="A69" s="2" t="s">
        <v>976</v>
      </c>
      <c r="B69" t="s">
        <v>1329</v>
      </c>
      <c r="C69" s="3" t="s">
        <v>1330</v>
      </c>
      <c r="D69" t="s">
        <v>977</v>
      </c>
      <c r="E69" t="s">
        <v>981</v>
      </c>
      <c r="F69" s="9">
        <v>95.5</v>
      </c>
      <c r="G69" s="9">
        <v>31.25</v>
      </c>
      <c r="H69" s="9">
        <v>475</v>
      </c>
      <c r="I69" t="s">
        <v>45</v>
      </c>
      <c r="J69" s="10">
        <v>41395</v>
      </c>
      <c r="K69" s="13">
        <v>1208</v>
      </c>
    </row>
    <row r="70" spans="1:11">
      <c r="A70" s="2" t="s">
        <v>982</v>
      </c>
      <c r="B70" t="s">
        <v>1331</v>
      </c>
      <c r="C70" s="3" t="s">
        <v>1141</v>
      </c>
      <c r="D70" t="s">
        <v>372</v>
      </c>
      <c r="E70" t="s">
        <v>984</v>
      </c>
      <c r="F70" s="9">
        <v>140.13</v>
      </c>
      <c r="G70" s="9">
        <v>31.25</v>
      </c>
      <c r="H70" s="9">
        <v>815</v>
      </c>
      <c r="I70" t="s">
        <v>157</v>
      </c>
      <c r="J70" s="10">
        <v>41395</v>
      </c>
      <c r="K70" s="13">
        <v>1208</v>
      </c>
    </row>
    <row r="71" spans="1:11">
      <c r="A71" s="2" t="s">
        <v>985</v>
      </c>
      <c r="B71" t="s">
        <v>1332</v>
      </c>
      <c r="C71" s="3" t="s">
        <v>1220</v>
      </c>
      <c r="D71" t="s">
        <v>602</v>
      </c>
      <c r="E71" t="s">
        <v>987</v>
      </c>
      <c r="F71" s="9">
        <v>110.38</v>
      </c>
      <c r="G71" s="9">
        <v>31.25</v>
      </c>
      <c r="H71" s="9">
        <v>562.5</v>
      </c>
      <c r="I71" t="s">
        <v>197</v>
      </c>
      <c r="J71" s="10">
        <v>41395</v>
      </c>
      <c r="K71" s="13">
        <v>1208</v>
      </c>
    </row>
    <row r="72" spans="1:11">
      <c r="A72" s="2" t="s">
        <v>988</v>
      </c>
      <c r="B72" t="s">
        <v>1333</v>
      </c>
      <c r="C72" s="3" t="s">
        <v>1334</v>
      </c>
      <c r="D72" t="s">
        <v>989</v>
      </c>
      <c r="F72" s="9">
        <v>90</v>
      </c>
      <c r="G72" s="9">
        <v>0</v>
      </c>
      <c r="H72" s="9">
        <v>562.5</v>
      </c>
      <c r="I72" t="s">
        <v>990</v>
      </c>
      <c r="J72" s="10">
        <v>41395</v>
      </c>
      <c r="K72" s="13">
        <v>1208</v>
      </c>
    </row>
    <row r="73" spans="1:11">
      <c r="A73" s="2" t="s">
        <v>992</v>
      </c>
      <c r="B73" t="s">
        <v>1335</v>
      </c>
      <c r="C73" s="3" t="s">
        <v>1096</v>
      </c>
      <c r="D73" t="s">
        <v>147</v>
      </c>
      <c r="E73" t="s">
        <v>994</v>
      </c>
      <c r="F73" s="9">
        <v>140.13</v>
      </c>
      <c r="G73" s="9">
        <v>31.25</v>
      </c>
      <c r="H73" s="9">
        <v>815</v>
      </c>
      <c r="I73" t="s">
        <v>157</v>
      </c>
      <c r="J73" s="10">
        <v>41395</v>
      </c>
      <c r="K73" s="13">
        <v>1208</v>
      </c>
    </row>
    <row r="74" spans="1:11">
      <c r="A74" s="2" t="s">
        <v>995</v>
      </c>
      <c r="B74" t="s">
        <v>1336</v>
      </c>
      <c r="C74" s="3" t="s">
        <v>1077</v>
      </c>
      <c r="D74" t="s">
        <v>94</v>
      </c>
      <c r="E74" t="s">
        <v>997</v>
      </c>
      <c r="F74" s="9">
        <v>140.13</v>
      </c>
      <c r="G74" s="9">
        <v>31.25</v>
      </c>
      <c r="H74" s="9">
        <v>815</v>
      </c>
      <c r="I74" t="s">
        <v>157</v>
      </c>
      <c r="J74" s="10">
        <v>41395</v>
      </c>
      <c r="K74" s="13">
        <v>1208</v>
      </c>
    </row>
    <row r="75" spans="1:11">
      <c r="A75" s="2" t="s">
        <v>998</v>
      </c>
      <c r="B75" t="s">
        <v>1337</v>
      </c>
      <c r="C75" s="3" t="s">
        <v>1139</v>
      </c>
      <c r="D75" t="s">
        <v>368</v>
      </c>
      <c r="E75" t="s">
        <v>1000</v>
      </c>
      <c r="F75" s="9">
        <v>140.13</v>
      </c>
      <c r="G75" s="9">
        <v>31.25</v>
      </c>
      <c r="H75" s="9">
        <v>815</v>
      </c>
      <c r="I75" t="s">
        <v>157</v>
      </c>
      <c r="J75" s="10">
        <v>41395</v>
      </c>
      <c r="K75" s="13">
        <v>1208</v>
      </c>
    </row>
    <row r="76" spans="1:11">
      <c r="A76" s="2" t="s">
        <v>1004</v>
      </c>
      <c r="B76" t="s">
        <v>1338</v>
      </c>
      <c r="C76" s="3" t="s">
        <v>1237</v>
      </c>
      <c r="D76" t="s">
        <v>319</v>
      </c>
      <c r="E76" t="s">
        <v>1006</v>
      </c>
      <c r="F76" s="9">
        <v>187.75</v>
      </c>
      <c r="G76" s="9">
        <v>31.25</v>
      </c>
      <c r="H76" s="9">
        <v>815</v>
      </c>
      <c r="I76" t="s">
        <v>162</v>
      </c>
      <c r="J76" s="10">
        <v>41395</v>
      </c>
      <c r="K76" s="13">
        <v>1208</v>
      </c>
    </row>
    <row r="77" spans="1:11">
      <c r="A77" s="2" t="s">
        <v>1007</v>
      </c>
      <c r="B77" t="s">
        <v>1339</v>
      </c>
      <c r="C77" s="3" t="s">
        <v>1143</v>
      </c>
      <c r="D77" t="s">
        <v>376</v>
      </c>
      <c r="E77" t="s">
        <v>1009</v>
      </c>
      <c r="F77" s="9">
        <v>157.38</v>
      </c>
      <c r="G77" s="9">
        <v>27.63</v>
      </c>
      <c r="H77" s="9">
        <v>814.6</v>
      </c>
      <c r="I77" t="s">
        <v>158</v>
      </c>
      <c r="J77" s="10">
        <v>41395</v>
      </c>
      <c r="K77" s="13">
        <v>1208</v>
      </c>
    </row>
    <row r="78" spans="1:11">
      <c r="A78" s="2" t="s">
        <v>1014</v>
      </c>
      <c r="C78" s="3">
        <v>80330</v>
      </c>
      <c r="D78" t="s">
        <v>1015</v>
      </c>
      <c r="E78" t="s">
        <v>1017</v>
      </c>
      <c r="F78" s="9">
        <v>140.13</v>
      </c>
      <c r="G78" s="9">
        <v>31.25</v>
      </c>
      <c r="H78" s="9">
        <v>815</v>
      </c>
      <c r="I78" t="s">
        <v>157</v>
      </c>
      <c r="J78" s="10">
        <v>41395</v>
      </c>
      <c r="K78" s="13">
        <v>1208</v>
      </c>
    </row>
    <row r="79" spans="1:11">
      <c r="A79" s="2" t="s">
        <v>1014</v>
      </c>
      <c r="C79" s="3">
        <v>80600</v>
      </c>
      <c r="D79" t="s">
        <v>503</v>
      </c>
      <c r="E79" t="s">
        <v>1019</v>
      </c>
      <c r="F79" s="9">
        <v>140.13</v>
      </c>
      <c r="G79" s="9">
        <v>31.25</v>
      </c>
      <c r="H79" s="9">
        <v>815</v>
      </c>
      <c r="I79" t="s">
        <v>157</v>
      </c>
      <c r="J79" s="10">
        <v>41395</v>
      </c>
      <c r="K79" s="13">
        <v>1208</v>
      </c>
    </row>
    <row r="80" spans="1:11">
      <c r="A80" s="2" t="s">
        <v>1014</v>
      </c>
      <c r="C80" s="46">
        <v>2000</v>
      </c>
      <c r="D80" t="s">
        <v>61</v>
      </c>
      <c r="E80" t="s">
        <v>1021</v>
      </c>
      <c r="F80" s="9">
        <v>140.13</v>
      </c>
      <c r="G80" s="9">
        <v>31.25</v>
      </c>
      <c r="H80" s="9">
        <v>815</v>
      </c>
      <c r="I80" t="s">
        <v>157</v>
      </c>
      <c r="J80" s="10">
        <v>41395</v>
      </c>
      <c r="K80" s="13">
        <v>1208</v>
      </c>
    </row>
    <row r="81" spans="1:11">
      <c r="A81" s="2" t="s">
        <v>1022</v>
      </c>
      <c r="B81" t="s">
        <v>1341</v>
      </c>
      <c r="C81" s="3">
        <v>80000</v>
      </c>
      <c r="D81" t="s">
        <v>94</v>
      </c>
      <c r="F81" s="9">
        <v>566</v>
      </c>
      <c r="G81" s="9"/>
      <c r="H81" s="9">
        <v>5504.92</v>
      </c>
      <c r="I81" t="s">
        <v>1025</v>
      </c>
      <c r="J81" s="10">
        <v>41395</v>
      </c>
      <c r="K81" s="13">
        <v>0</v>
      </c>
    </row>
    <row r="82" spans="1:11">
      <c r="A82" s="2" t="s">
        <v>995</v>
      </c>
      <c r="B82" t="s">
        <v>1336</v>
      </c>
      <c r="C82" s="3">
        <v>80000</v>
      </c>
      <c r="D82" t="s">
        <v>94</v>
      </c>
      <c r="F82" s="9">
        <v>566</v>
      </c>
      <c r="G82" s="9"/>
      <c r="H82" s="9">
        <v>5504.92</v>
      </c>
      <c r="I82" t="s">
        <v>1025</v>
      </c>
      <c r="J82" s="10">
        <v>41395</v>
      </c>
      <c r="K82" s="13">
        <v>0</v>
      </c>
    </row>
    <row r="83" spans="1:11">
      <c r="F83" s="9">
        <f>SUM(F2:F82)</f>
        <v>12906.899999999992</v>
      </c>
      <c r="G83" s="9">
        <f>SUM(G2:G82)</f>
        <v>2256.8700000000013</v>
      </c>
      <c r="H83" s="9">
        <f>SUM(H2:H82)</f>
        <v>69121.739999999976</v>
      </c>
      <c r="K83" s="9">
        <f>SUM(K2:K82)</f>
        <v>93016</v>
      </c>
    </row>
    <row r="84" spans="1:11">
      <c r="F84" s="9">
        <f>F83*1.196</f>
        <v>15436.65239999999</v>
      </c>
      <c r="G84" s="9">
        <f>G83*1.196</f>
        <v>2699.2165200000013</v>
      </c>
      <c r="H84" s="9">
        <f>H83*1.196</f>
        <v>82669.601039999965</v>
      </c>
      <c r="K84" s="9">
        <f>K83*1.196</f>
        <v>111247.136</v>
      </c>
    </row>
    <row r="85" spans="1:11">
      <c r="F85" s="9">
        <f>F84*9</f>
        <v>138929.8715999999</v>
      </c>
      <c r="G85" s="9">
        <f>G84*9</f>
        <v>24292.948680000012</v>
      </c>
    </row>
    <row r="87" spans="1:11">
      <c r="F87" s="9">
        <f>SUM(F85,G85,K84)</f>
        <v>274469.95627999993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9"/>
  <sheetViews>
    <sheetView zoomScaleNormal="100" workbookViewId="0"/>
  </sheetViews>
  <sheetFormatPr baseColWidth="10" defaultColWidth="8.7109375" defaultRowHeight="12.75"/>
  <cols>
    <col min="1" max="4" width="10.7109375"/>
    <col min="5" max="5" width="19.140625"/>
    <col min="6" max="1025" width="10.7109375"/>
  </cols>
  <sheetData>
    <row r="1" spans="1:228" ht="51">
      <c r="A1" s="4" t="s">
        <v>0</v>
      </c>
      <c r="B1" s="4" t="s">
        <v>10</v>
      </c>
      <c r="C1" s="5" t="s">
        <v>11</v>
      </c>
      <c r="D1" s="4" t="s">
        <v>2</v>
      </c>
      <c r="E1" s="4" t="s">
        <v>16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27</v>
      </c>
    </row>
    <row r="2" spans="1:228">
      <c r="A2" s="16" t="s">
        <v>78</v>
      </c>
      <c r="B2" s="17" t="s">
        <v>1071</v>
      </c>
      <c r="C2" s="18" t="s">
        <v>1072</v>
      </c>
      <c r="D2" s="17" t="s">
        <v>79</v>
      </c>
      <c r="E2" s="17" t="s">
        <v>81</v>
      </c>
      <c r="F2" s="20">
        <v>370.75</v>
      </c>
      <c r="G2" s="20">
        <v>0</v>
      </c>
      <c r="H2" s="20">
        <v>0</v>
      </c>
      <c r="I2" s="17" t="s">
        <v>82</v>
      </c>
      <c r="J2" s="21">
        <v>41426</v>
      </c>
      <c r="K2" s="24">
        <v>0</v>
      </c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</row>
    <row r="3" spans="1:228">
      <c r="A3" s="16" t="s">
        <v>223</v>
      </c>
      <c r="B3" s="17" t="s">
        <v>1110</v>
      </c>
      <c r="C3" s="18" t="s">
        <v>1072</v>
      </c>
      <c r="D3" s="17" t="s">
        <v>224</v>
      </c>
      <c r="E3" s="17" t="s">
        <v>228</v>
      </c>
      <c r="F3" s="20">
        <v>370.75</v>
      </c>
      <c r="G3" s="20">
        <v>0</v>
      </c>
      <c r="H3" s="20">
        <v>0</v>
      </c>
      <c r="I3" s="17" t="s">
        <v>82</v>
      </c>
      <c r="J3" s="21">
        <v>41426</v>
      </c>
      <c r="K3" s="24">
        <v>0</v>
      </c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</row>
    <row r="4" spans="1:228">
      <c r="A4" s="16" t="s">
        <v>238</v>
      </c>
      <c r="B4" s="17" t="s">
        <v>1114</v>
      </c>
      <c r="C4" s="18" t="s">
        <v>1077</v>
      </c>
      <c r="D4" s="17" t="s">
        <v>94</v>
      </c>
      <c r="E4" s="17" t="s">
        <v>239</v>
      </c>
      <c r="F4" s="20">
        <v>370.75</v>
      </c>
      <c r="G4" s="20">
        <v>0</v>
      </c>
      <c r="H4" s="20">
        <v>0</v>
      </c>
      <c r="I4" s="17" t="s">
        <v>82</v>
      </c>
      <c r="J4" s="21">
        <v>41426</v>
      </c>
      <c r="K4" s="24">
        <v>0</v>
      </c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</row>
    <row r="5" spans="1:228">
      <c r="A5" s="16" t="s">
        <v>249</v>
      </c>
      <c r="B5" s="17" t="s">
        <v>1117</v>
      </c>
      <c r="C5" s="18" t="s">
        <v>1118</v>
      </c>
      <c r="D5" s="17" t="s">
        <v>250</v>
      </c>
      <c r="E5" s="17" t="s">
        <v>252</v>
      </c>
      <c r="F5" s="20">
        <v>370.75</v>
      </c>
      <c r="G5" s="20">
        <v>0</v>
      </c>
      <c r="H5" s="20">
        <v>0</v>
      </c>
      <c r="I5" s="17" t="s">
        <v>82</v>
      </c>
      <c r="J5" s="21">
        <v>41426</v>
      </c>
      <c r="K5" s="24">
        <v>0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</row>
    <row r="6" spans="1:228">
      <c r="A6" s="16" t="s">
        <v>256</v>
      </c>
      <c r="B6" s="17" t="s">
        <v>1120</v>
      </c>
      <c r="C6" s="18" t="s">
        <v>1077</v>
      </c>
      <c r="D6" s="17" t="s">
        <v>94</v>
      </c>
      <c r="E6" s="17" t="s">
        <v>258</v>
      </c>
      <c r="F6" s="20">
        <v>370.75</v>
      </c>
      <c r="G6" s="20">
        <v>0</v>
      </c>
      <c r="H6" s="20">
        <v>0</v>
      </c>
      <c r="I6" s="17" t="s">
        <v>82</v>
      </c>
      <c r="J6" s="21">
        <v>41426</v>
      </c>
      <c r="K6" s="24">
        <v>0</v>
      </c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</row>
    <row r="7" spans="1:228">
      <c r="A7" s="17" t="s">
        <v>473</v>
      </c>
      <c r="B7" s="17" t="s">
        <v>1178</v>
      </c>
      <c r="C7" s="18" t="s">
        <v>1179</v>
      </c>
      <c r="D7" s="17" t="s">
        <v>474</v>
      </c>
      <c r="E7" s="17" t="s">
        <v>476</v>
      </c>
      <c r="F7" s="20">
        <v>370.75</v>
      </c>
      <c r="G7" s="20">
        <v>0</v>
      </c>
      <c r="H7" s="20">
        <v>0</v>
      </c>
      <c r="I7" s="17" t="s">
        <v>82</v>
      </c>
      <c r="J7" s="21">
        <v>41426</v>
      </c>
      <c r="K7" s="24">
        <v>0</v>
      </c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</row>
    <row r="8" spans="1:228">
      <c r="F8" s="9">
        <f>SUM(F2:F7)</f>
        <v>2224.5</v>
      </c>
      <c r="G8" s="9"/>
      <c r="H8" s="9"/>
      <c r="K8" s="9"/>
    </row>
    <row r="9" spans="1:228">
      <c r="F9" s="9">
        <f>F8*1.196*7</f>
        <v>18623.513999999999</v>
      </c>
      <c r="G9" s="9"/>
      <c r="H9" s="9"/>
      <c r="K9" s="9"/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7"/>
  <sheetViews>
    <sheetView topLeftCell="I1" zoomScaleNormal="100" workbookViewId="0">
      <selection activeCell="Q5" sqref="Q5"/>
    </sheetView>
  </sheetViews>
  <sheetFormatPr baseColWidth="10" defaultColWidth="8.7109375" defaultRowHeight="12.75"/>
  <cols>
    <col min="1" max="1" width="34.85546875"/>
    <col min="2" max="2" width="30.140625"/>
    <col min="3" max="3" width="10.7109375"/>
    <col min="4" max="4" width="23.7109375"/>
    <col min="5" max="5" width="8.28515625"/>
    <col min="6" max="8" width="10.7109375"/>
    <col min="9" max="9" width="28.28515625"/>
    <col min="10" max="12" width="10.7109375"/>
    <col min="13" max="13" width="22.85546875"/>
    <col min="14" max="15" width="10.7109375"/>
    <col min="16" max="16" width="15.28515625"/>
    <col min="17" max="17" width="17.140625"/>
    <col min="18" max="18" width="11.7109375"/>
    <col min="19" max="1025" width="10.7109375"/>
  </cols>
  <sheetData>
    <row r="1" spans="1:20" ht="51">
      <c r="A1" s="4" t="s">
        <v>0</v>
      </c>
      <c r="B1" s="4" t="s">
        <v>10</v>
      </c>
      <c r="C1" s="5" t="s">
        <v>11</v>
      </c>
      <c r="D1" s="4" t="s">
        <v>2</v>
      </c>
      <c r="E1" s="4" t="s">
        <v>4</v>
      </c>
      <c r="F1" s="4" t="s">
        <v>13</v>
      </c>
      <c r="G1" s="4" t="s">
        <v>14</v>
      </c>
      <c r="H1" s="4" t="s">
        <v>15</v>
      </c>
      <c r="I1" s="4" t="s">
        <v>16</v>
      </c>
      <c r="J1" s="4" t="s">
        <v>19</v>
      </c>
      <c r="K1" s="4" t="s">
        <v>20</v>
      </c>
      <c r="L1" s="4" t="s">
        <v>21</v>
      </c>
      <c r="M1" s="4" t="s">
        <v>22</v>
      </c>
      <c r="N1" s="4" t="s">
        <v>23</v>
      </c>
      <c r="O1" s="4" t="s">
        <v>27</v>
      </c>
      <c r="P1" s="4" t="s">
        <v>1402</v>
      </c>
      <c r="Q1" s="4" t="s">
        <v>1403</v>
      </c>
      <c r="S1" s="4" t="s">
        <v>1404</v>
      </c>
      <c r="T1" s="4" t="s">
        <v>1057</v>
      </c>
    </row>
    <row r="2" spans="1:20">
      <c r="A2" s="91" t="s">
        <v>60</v>
      </c>
      <c r="B2" s="91" t="s">
        <v>1067</v>
      </c>
      <c r="C2" s="92" t="s">
        <v>1068</v>
      </c>
      <c r="D2" s="91" t="s">
        <v>61</v>
      </c>
      <c r="E2" s="91" t="s">
        <v>1405</v>
      </c>
      <c r="F2" s="91" t="s">
        <v>62</v>
      </c>
      <c r="G2" s="91" t="s">
        <v>63</v>
      </c>
      <c r="H2" s="91" t="s">
        <v>64</v>
      </c>
      <c r="I2" s="91" t="s">
        <v>65</v>
      </c>
      <c r="J2" s="93">
        <v>77.5</v>
      </c>
      <c r="K2" s="93">
        <v>31.25</v>
      </c>
      <c r="L2" s="93">
        <v>475</v>
      </c>
      <c r="M2" s="91" t="s">
        <v>68</v>
      </c>
      <c r="N2" s="94">
        <v>41365</v>
      </c>
      <c r="O2" s="95">
        <v>1043</v>
      </c>
      <c r="P2" s="91" t="s">
        <v>671</v>
      </c>
      <c r="Q2" s="9">
        <f t="shared" ref="Q2:Q33" si="0">(J2*12*1.196)+(K2*12*1.196)+(L2*1.196)</f>
        <v>2128.88</v>
      </c>
      <c r="S2" s="9">
        <v>4700</v>
      </c>
      <c r="T2" s="9">
        <f t="shared" ref="T2:T33" si="1">S2-Q2</f>
        <v>2571.12</v>
      </c>
    </row>
    <row r="3" spans="1:20">
      <c r="A3" s="91" t="s">
        <v>84</v>
      </c>
      <c r="B3" s="91" t="s">
        <v>1073</v>
      </c>
      <c r="C3" s="92" t="s">
        <v>1068</v>
      </c>
      <c r="D3" s="91" t="s">
        <v>61</v>
      </c>
      <c r="E3" s="91" t="s">
        <v>1405</v>
      </c>
      <c r="F3" s="91" t="s">
        <v>85</v>
      </c>
      <c r="G3" s="91" t="s">
        <v>63</v>
      </c>
      <c r="H3" s="91" t="s">
        <v>64</v>
      </c>
      <c r="I3" s="91" t="s">
        <v>86</v>
      </c>
      <c r="J3" s="93">
        <v>77.5</v>
      </c>
      <c r="K3" s="93">
        <v>31.25</v>
      </c>
      <c r="L3" s="93">
        <v>475</v>
      </c>
      <c r="M3" s="91" t="s">
        <v>68</v>
      </c>
      <c r="N3" s="94">
        <v>41365</v>
      </c>
      <c r="O3" s="95">
        <v>0</v>
      </c>
      <c r="P3" s="91" t="s">
        <v>671</v>
      </c>
      <c r="Q3" s="9">
        <f t="shared" si="0"/>
        <v>2128.88</v>
      </c>
      <c r="S3" s="9">
        <v>4700</v>
      </c>
      <c r="T3" s="9">
        <f t="shared" si="1"/>
        <v>2571.12</v>
      </c>
    </row>
    <row r="4" spans="1:20">
      <c r="A4" s="91" t="s">
        <v>153</v>
      </c>
      <c r="B4" s="91" t="s">
        <v>1098</v>
      </c>
      <c r="C4" s="92" t="s">
        <v>1099</v>
      </c>
      <c r="D4" s="91" t="s">
        <v>61</v>
      </c>
      <c r="E4" s="91" t="s">
        <v>1405</v>
      </c>
      <c r="F4" s="91" t="s">
        <v>154</v>
      </c>
      <c r="G4" s="91" t="s">
        <v>53</v>
      </c>
      <c r="H4" s="91" t="s">
        <v>155</v>
      </c>
      <c r="I4" s="91" t="s">
        <v>156</v>
      </c>
      <c r="J4" s="93">
        <v>140.13</v>
      </c>
      <c r="K4" s="93">
        <v>31.25</v>
      </c>
      <c r="L4" s="93">
        <v>815</v>
      </c>
      <c r="M4" s="91" t="s">
        <v>157</v>
      </c>
      <c r="N4" s="94">
        <v>41365</v>
      </c>
      <c r="O4" s="95">
        <v>1208</v>
      </c>
      <c r="P4" s="91" t="s">
        <v>671</v>
      </c>
      <c r="Q4" s="9">
        <f t="shared" si="0"/>
        <v>3434.3857600000001</v>
      </c>
      <c r="S4" s="9">
        <v>4700</v>
      </c>
      <c r="T4" s="9">
        <f t="shared" si="1"/>
        <v>1265.6142399999999</v>
      </c>
    </row>
    <row r="5" spans="1:20">
      <c r="A5" s="91" t="s">
        <v>159</v>
      </c>
      <c r="B5" s="91" t="s">
        <v>1100</v>
      </c>
      <c r="C5" s="92" t="s">
        <v>1096</v>
      </c>
      <c r="D5" s="91" t="s">
        <v>147</v>
      </c>
      <c r="E5" s="91" t="s">
        <v>1405</v>
      </c>
      <c r="F5" s="91" t="s">
        <v>160</v>
      </c>
      <c r="G5" s="91" t="s">
        <v>53</v>
      </c>
      <c r="H5" s="91" t="s">
        <v>155</v>
      </c>
      <c r="I5" s="91" t="s">
        <v>161</v>
      </c>
      <c r="J5" s="93">
        <v>187.75</v>
      </c>
      <c r="K5" s="93">
        <v>31.25</v>
      </c>
      <c r="L5" s="93">
        <v>815</v>
      </c>
      <c r="M5" s="91" t="s">
        <v>162</v>
      </c>
      <c r="N5" s="94">
        <v>41365</v>
      </c>
      <c r="O5" s="95">
        <v>1208</v>
      </c>
      <c r="P5" s="91" t="s">
        <v>671</v>
      </c>
      <c r="Q5" s="9">
        <f t="shared" si="0"/>
        <v>4117.8279999999995</v>
      </c>
      <c r="S5" s="9">
        <v>4700</v>
      </c>
      <c r="T5" s="9">
        <f t="shared" si="1"/>
        <v>582.17200000000048</v>
      </c>
    </row>
    <row r="6" spans="1:20">
      <c r="A6" s="91" t="s">
        <v>164</v>
      </c>
      <c r="B6" s="91" t="s">
        <v>1101</v>
      </c>
      <c r="C6" s="92" t="s">
        <v>1096</v>
      </c>
      <c r="D6" s="91" t="s">
        <v>147</v>
      </c>
      <c r="E6" s="91" t="s">
        <v>1405</v>
      </c>
      <c r="F6" s="91" t="s">
        <v>165</v>
      </c>
      <c r="G6" s="91" t="s">
        <v>63</v>
      </c>
      <c r="H6" s="91" t="s">
        <v>64</v>
      </c>
      <c r="I6" s="91" t="s">
        <v>166</v>
      </c>
      <c r="J6" s="93">
        <v>116</v>
      </c>
      <c r="K6" s="93">
        <v>27.63</v>
      </c>
      <c r="L6" s="93">
        <v>562.5</v>
      </c>
      <c r="M6" s="91" t="s">
        <v>66</v>
      </c>
      <c r="N6" s="94">
        <v>41365</v>
      </c>
      <c r="O6" s="95">
        <v>1208</v>
      </c>
      <c r="P6" s="91" t="s">
        <v>671</v>
      </c>
      <c r="Q6" s="9">
        <f t="shared" si="0"/>
        <v>2734.1277599999999</v>
      </c>
      <c r="S6" s="9">
        <v>4700</v>
      </c>
      <c r="T6" s="9">
        <f t="shared" si="1"/>
        <v>1965.8722400000001</v>
      </c>
    </row>
    <row r="7" spans="1:20">
      <c r="A7" s="91" t="s">
        <v>194</v>
      </c>
      <c r="B7" s="91" t="s">
        <v>1108</v>
      </c>
      <c r="C7" s="92" t="s">
        <v>1096</v>
      </c>
      <c r="D7" s="91" t="s">
        <v>147</v>
      </c>
      <c r="E7" s="91" t="s">
        <v>1405</v>
      </c>
      <c r="F7" s="91" t="s">
        <v>195</v>
      </c>
      <c r="G7" s="91" t="s">
        <v>63</v>
      </c>
      <c r="H7" s="91" t="s">
        <v>64</v>
      </c>
      <c r="I7" s="91" t="s">
        <v>196</v>
      </c>
      <c r="J7" s="93">
        <v>110.38</v>
      </c>
      <c r="K7" s="93">
        <v>31.25</v>
      </c>
      <c r="L7" s="93">
        <v>475</v>
      </c>
      <c r="M7" s="91" t="s">
        <v>197</v>
      </c>
      <c r="N7" s="94">
        <v>41365</v>
      </c>
      <c r="O7" s="95">
        <v>1208</v>
      </c>
      <c r="P7" s="91" t="s">
        <v>671</v>
      </c>
      <c r="Q7" s="9">
        <f t="shared" si="0"/>
        <v>2600.77376</v>
      </c>
      <c r="S7" s="9">
        <v>4700</v>
      </c>
      <c r="T7" s="9">
        <f t="shared" si="1"/>
        <v>2099.22624</v>
      </c>
    </row>
    <row r="8" spans="1:20">
      <c r="A8" s="91" t="s">
        <v>341</v>
      </c>
      <c r="B8" s="91" t="s">
        <v>1128</v>
      </c>
      <c r="C8" s="92" t="s">
        <v>1096</v>
      </c>
      <c r="D8" s="91" t="s">
        <v>147</v>
      </c>
      <c r="E8" s="91" t="s">
        <v>1405</v>
      </c>
      <c r="F8" s="91" t="s">
        <v>342</v>
      </c>
      <c r="G8" s="91" t="s">
        <v>63</v>
      </c>
      <c r="H8" s="91" t="s">
        <v>64</v>
      </c>
      <c r="I8" s="91" t="s">
        <v>343</v>
      </c>
      <c r="J8" s="93">
        <v>116</v>
      </c>
      <c r="K8" s="93">
        <v>27.63</v>
      </c>
      <c r="L8" s="93">
        <v>562.5</v>
      </c>
      <c r="M8" s="91" t="s">
        <v>66</v>
      </c>
      <c r="N8" s="94">
        <v>41365</v>
      </c>
      <c r="O8" s="95">
        <v>1208</v>
      </c>
      <c r="P8" s="91" t="s">
        <v>671</v>
      </c>
      <c r="Q8" s="9">
        <f t="shared" si="0"/>
        <v>2734.1277599999999</v>
      </c>
      <c r="S8" s="9">
        <v>4700</v>
      </c>
      <c r="T8" s="9">
        <f t="shared" si="1"/>
        <v>1965.8722400000001</v>
      </c>
    </row>
    <row r="9" spans="1:20">
      <c r="A9" s="91" t="s">
        <v>490</v>
      </c>
      <c r="B9" s="91" t="s">
        <v>1184</v>
      </c>
      <c r="C9" s="92" t="s">
        <v>1096</v>
      </c>
      <c r="D9" s="91" t="s">
        <v>147</v>
      </c>
      <c r="E9" s="91" t="s">
        <v>1405</v>
      </c>
      <c r="F9" s="91" t="s">
        <v>491</v>
      </c>
      <c r="G9" s="91" t="s">
        <v>53</v>
      </c>
      <c r="H9" s="91" t="s">
        <v>155</v>
      </c>
      <c r="I9" s="91" t="s">
        <v>492</v>
      </c>
      <c r="J9" s="93">
        <v>157.38</v>
      </c>
      <c r="K9" s="93">
        <v>27.63</v>
      </c>
      <c r="L9" s="93">
        <v>814.6</v>
      </c>
      <c r="M9" s="91" t="s">
        <v>158</v>
      </c>
      <c r="N9" s="94">
        <v>41365</v>
      </c>
      <c r="O9" s="95">
        <v>1208</v>
      </c>
      <c r="P9" s="91" t="s">
        <v>671</v>
      </c>
      <c r="Q9" s="9">
        <f t="shared" si="0"/>
        <v>3629.5251200000002</v>
      </c>
      <c r="S9" s="9">
        <v>4700</v>
      </c>
      <c r="T9" s="9">
        <f t="shared" si="1"/>
        <v>1070.4748799999998</v>
      </c>
    </row>
    <row r="10" spans="1:20">
      <c r="A10" s="91" t="s">
        <v>536</v>
      </c>
      <c r="B10" s="91" t="s">
        <v>1197</v>
      </c>
      <c r="C10" s="92" t="s">
        <v>1096</v>
      </c>
      <c r="D10" s="91" t="s">
        <v>537</v>
      </c>
      <c r="E10" s="91" t="s">
        <v>1405</v>
      </c>
      <c r="F10" s="91" t="s">
        <v>538</v>
      </c>
      <c r="G10" s="91" t="s">
        <v>53</v>
      </c>
      <c r="H10" s="91" t="s">
        <v>155</v>
      </c>
      <c r="I10" s="91" t="s">
        <v>539</v>
      </c>
      <c r="J10" s="93">
        <v>140.13</v>
      </c>
      <c r="K10" s="93">
        <v>31.25</v>
      </c>
      <c r="L10" s="93">
        <v>815</v>
      </c>
      <c r="M10" s="91" t="s">
        <v>157</v>
      </c>
      <c r="N10" s="94">
        <v>41395</v>
      </c>
      <c r="O10" s="95">
        <v>1208</v>
      </c>
      <c r="P10" s="91" t="s">
        <v>671</v>
      </c>
      <c r="Q10" s="9">
        <f t="shared" si="0"/>
        <v>3434.3857600000001</v>
      </c>
      <c r="S10" s="9">
        <v>4700</v>
      </c>
      <c r="T10" s="9">
        <f t="shared" si="1"/>
        <v>1265.6142399999999</v>
      </c>
    </row>
    <row r="11" spans="1:20">
      <c r="A11" s="91" t="s">
        <v>555</v>
      </c>
      <c r="B11" s="91" t="s">
        <v>1202</v>
      </c>
      <c r="C11" s="92" t="s">
        <v>1192</v>
      </c>
      <c r="D11" s="91" t="s">
        <v>556</v>
      </c>
      <c r="E11" s="91" t="s">
        <v>1405</v>
      </c>
      <c r="F11" s="91" t="s">
        <v>557</v>
      </c>
      <c r="G11" s="91" t="s">
        <v>63</v>
      </c>
      <c r="H11" s="91" t="s">
        <v>64</v>
      </c>
      <c r="I11" s="91" t="s">
        <v>558</v>
      </c>
      <c r="J11" s="93">
        <v>136.25</v>
      </c>
      <c r="K11" s="93">
        <v>27.63</v>
      </c>
      <c r="L11" s="93">
        <v>562.5</v>
      </c>
      <c r="M11" s="91" t="s">
        <v>559</v>
      </c>
      <c r="N11" s="94">
        <v>41395</v>
      </c>
      <c r="O11" s="95">
        <v>1208</v>
      </c>
      <c r="P11" s="91" t="s">
        <v>671</v>
      </c>
      <c r="Q11" s="9">
        <f t="shared" si="0"/>
        <v>3024.75576</v>
      </c>
      <c r="S11" s="9">
        <v>4700</v>
      </c>
      <c r="T11" s="9">
        <f t="shared" si="1"/>
        <v>1675.24424</v>
      </c>
    </row>
    <row r="12" spans="1:20">
      <c r="A12" s="91" t="s">
        <v>566</v>
      </c>
      <c r="B12" s="91" t="s">
        <v>1205</v>
      </c>
      <c r="C12" s="92" t="s">
        <v>1192</v>
      </c>
      <c r="D12" s="91" t="s">
        <v>515</v>
      </c>
      <c r="E12" s="91" t="s">
        <v>1405</v>
      </c>
      <c r="F12" s="91" t="s">
        <v>567</v>
      </c>
      <c r="G12" s="91" t="s">
        <v>53</v>
      </c>
      <c r="H12" s="91" t="s">
        <v>155</v>
      </c>
      <c r="I12" s="91" t="s">
        <v>568</v>
      </c>
      <c r="J12" s="93">
        <v>196.75</v>
      </c>
      <c r="K12" s="93">
        <v>27.63</v>
      </c>
      <c r="L12" s="93">
        <v>814.6</v>
      </c>
      <c r="M12" s="91" t="s">
        <v>383</v>
      </c>
      <c r="N12" s="94">
        <v>41395</v>
      </c>
      <c r="O12" s="95">
        <v>1208</v>
      </c>
      <c r="P12" s="91" t="s">
        <v>671</v>
      </c>
      <c r="Q12" s="9">
        <f t="shared" si="0"/>
        <v>4194.5633600000001</v>
      </c>
      <c r="S12" s="9">
        <v>4700</v>
      </c>
      <c r="T12" s="9">
        <f t="shared" si="1"/>
        <v>505.4366399999999</v>
      </c>
    </row>
    <row r="13" spans="1:20">
      <c r="A13" s="91" t="s">
        <v>569</v>
      </c>
      <c r="B13" s="91" t="s">
        <v>1206</v>
      </c>
      <c r="C13" s="92" t="s">
        <v>1207</v>
      </c>
      <c r="D13" s="91" t="s">
        <v>570</v>
      </c>
      <c r="E13" s="91" t="s">
        <v>1405</v>
      </c>
      <c r="F13" s="91" t="s">
        <v>571</v>
      </c>
      <c r="G13" s="91" t="s">
        <v>63</v>
      </c>
      <c r="H13" s="91" t="s">
        <v>64</v>
      </c>
      <c r="I13" s="91" t="s">
        <v>572</v>
      </c>
      <c r="J13" s="93">
        <v>85.13</v>
      </c>
      <c r="K13" s="93">
        <v>27.63</v>
      </c>
      <c r="L13" s="93">
        <v>475</v>
      </c>
      <c r="M13" s="91" t="s">
        <v>56</v>
      </c>
      <c r="N13" s="94">
        <v>41334</v>
      </c>
      <c r="O13" s="95">
        <v>0</v>
      </c>
      <c r="P13" s="91" t="s">
        <v>671</v>
      </c>
      <c r="Q13" s="9">
        <f t="shared" si="0"/>
        <v>2186.4315200000001</v>
      </c>
      <c r="S13" s="9">
        <v>4700</v>
      </c>
      <c r="T13" s="9">
        <f t="shared" si="1"/>
        <v>2513.5684799999999</v>
      </c>
    </row>
    <row r="14" spans="1:20">
      <c r="A14" s="91" t="s">
        <v>582</v>
      </c>
      <c r="B14" s="91" t="s">
        <v>1211</v>
      </c>
      <c r="C14" s="92" t="s">
        <v>1207</v>
      </c>
      <c r="D14" s="91" t="s">
        <v>583</v>
      </c>
      <c r="E14" s="91" t="s">
        <v>1405</v>
      </c>
      <c r="F14" s="91" t="s">
        <v>584</v>
      </c>
      <c r="G14" s="91" t="s">
        <v>53</v>
      </c>
      <c r="H14" s="91" t="s">
        <v>155</v>
      </c>
      <c r="I14" s="91" t="s">
        <v>585</v>
      </c>
      <c r="J14" s="93">
        <v>196.75</v>
      </c>
      <c r="K14" s="93">
        <v>27.63</v>
      </c>
      <c r="L14" s="93">
        <v>814.6</v>
      </c>
      <c r="M14" s="91" t="s">
        <v>383</v>
      </c>
      <c r="N14" s="94">
        <v>41395</v>
      </c>
      <c r="O14" s="95">
        <v>1208</v>
      </c>
      <c r="P14" s="91" t="s">
        <v>671</v>
      </c>
      <c r="Q14" s="9">
        <f t="shared" si="0"/>
        <v>4194.5633600000001</v>
      </c>
      <c r="S14" s="9">
        <v>4700</v>
      </c>
      <c r="T14" s="9">
        <f t="shared" si="1"/>
        <v>505.4366399999999</v>
      </c>
    </row>
    <row r="15" spans="1:20">
      <c r="A15" s="91" t="s">
        <v>586</v>
      </c>
      <c r="B15" s="91" t="s">
        <v>1212</v>
      </c>
      <c r="C15" s="92" t="s">
        <v>1213</v>
      </c>
      <c r="D15" s="91" t="s">
        <v>587</v>
      </c>
      <c r="E15" s="91" t="s">
        <v>1405</v>
      </c>
      <c r="F15" s="91" t="s">
        <v>588</v>
      </c>
      <c r="G15" s="91" t="s">
        <v>53</v>
      </c>
      <c r="H15" s="91" t="s">
        <v>155</v>
      </c>
      <c r="I15" s="91" t="s">
        <v>589</v>
      </c>
      <c r="J15" s="93">
        <v>196.75</v>
      </c>
      <c r="K15" s="93">
        <v>27.63</v>
      </c>
      <c r="L15" s="93">
        <v>814.6</v>
      </c>
      <c r="M15" s="91" t="s">
        <v>383</v>
      </c>
      <c r="N15" s="94">
        <v>41395</v>
      </c>
      <c r="O15" s="95">
        <v>1208</v>
      </c>
      <c r="P15" s="91" t="s">
        <v>671</v>
      </c>
      <c r="Q15" s="9">
        <f t="shared" si="0"/>
        <v>4194.5633600000001</v>
      </c>
      <c r="S15" s="9">
        <v>4700</v>
      </c>
      <c r="T15" s="9">
        <f t="shared" si="1"/>
        <v>505.4366399999999</v>
      </c>
    </row>
    <row r="16" spans="1:20">
      <c r="A16" s="91" t="s">
        <v>590</v>
      </c>
      <c r="B16" s="91" t="s">
        <v>1214</v>
      </c>
      <c r="C16" s="92" t="s">
        <v>1084</v>
      </c>
      <c r="D16" s="91" t="s">
        <v>115</v>
      </c>
      <c r="E16" s="91" t="s">
        <v>1405</v>
      </c>
      <c r="F16" s="91" t="s">
        <v>591</v>
      </c>
      <c r="G16" s="91" t="s">
        <v>53</v>
      </c>
      <c r="H16" s="91" t="s">
        <v>155</v>
      </c>
      <c r="I16" s="91" t="s">
        <v>592</v>
      </c>
      <c r="J16" s="93">
        <v>157.38</v>
      </c>
      <c r="K16" s="93">
        <v>27.63</v>
      </c>
      <c r="L16" s="93">
        <v>814.6</v>
      </c>
      <c r="M16" s="91" t="s">
        <v>158</v>
      </c>
      <c r="N16" s="94">
        <v>41334</v>
      </c>
      <c r="O16" s="95">
        <v>0</v>
      </c>
      <c r="P16" s="91" t="s">
        <v>671</v>
      </c>
      <c r="Q16" s="9">
        <f t="shared" si="0"/>
        <v>3629.5251200000002</v>
      </c>
      <c r="S16" s="9">
        <v>4700</v>
      </c>
      <c r="T16" s="9">
        <f t="shared" si="1"/>
        <v>1070.4748799999998</v>
      </c>
    </row>
    <row r="17" spans="1:20">
      <c r="A17" s="91" t="s">
        <v>593</v>
      </c>
      <c r="B17" s="91" t="s">
        <v>1215</v>
      </c>
      <c r="C17" s="92" t="s">
        <v>1216</v>
      </c>
      <c r="D17" s="91" t="s">
        <v>594</v>
      </c>
      <c r="E17" s="91" t="s">
        <v>1405</v>
      </c>
      <c r="F17" s="91" t="s">
        <v>595</v>
      </c>
      <c r="G17" s="91" t="s">
        <v>53</v>
      </c>
      <c r="H17" s="91" t="s">
        <v>155</v>
      </c>
      <c r="I17" s="91" t="s">
        <v>596</v>
      </c>
      <c r="J17" s="93">
        <v>196.75</v>
      </c>
      <c r="K17" s="93">
        <v>27.63</v>
      </c>
      <c r="L17" s="93">
        <v>814.6</v>
      </c>
      <c r="M17" s="91" t="s">
        <v>383</v>
      </c>
      <c r="N17" s="94">
        <v>41395</v>
      </c>
      <c r="O17" s="95">
        <v>1208</v>
      </c>
      <c r="P17" s="91" t="s">
        <v>671</v>
      </c>
      <c r="Q17" s="9">
        <f t="shared" si="0"/>
        <v>4194.5633600000001</v>
      </c>
      <c r="S17" s="9">
        <v>4700</v>
      </c>
      <c r="T17" s="9">
        <f t="shared" si="1"/>
        <v>505.4366399999999</v>
      </c>
    </row>
    <row r="18" spans="1:20">
      <c r="A18" s="91" t="s">
        <v>597</v>
      </c>
      <c r="B18" s="91" t="s">
        <v>1217</v>
      </c>
      <c r="C18" s="92" t="s">
        <v>1218</v>
      </c>
      <c r="D18" s="91" t="s">
        <v>598</v>
      </c>
      <c r="E18" s="91" t="s">
        <v>1405</v>
      </c>
      <c r="F18" s="91" t="s">
        <v>599</v>
      </c>
      <c r="G18" s="91" t="s">
        <v>53</v>
      </c>
      <c r="H18" s="91" t="s">
        <v>155</v>
      </c>
      <c r="I18" s="91" t="s">
        <v>600</v>
      </c>
      <c r="J18" s="93">
        <v>151.25</v>
      </c>
      <c r="K18" s="93">
        <v>31.25</v>
      </c>
      <c r="L18" s="93">
        <v>814.6</v>
      </c>
      <c r="M18" s="91" t="s">
        <v>384</v>
      </c>
      <c r="N18" s="94">
        <v>41334</v>
      </c>
      <c r="O18" s="95">
        <v>0</v>
      </c>
      <c r="P18" s="91" t="s">
        <v>671</v>
      </c>
      <c r="Q18" s="9">
        <f t="shared" si="0"/>
        <v>3593.5015999999996</v>
      </c>
      <c r="S18" s="9">
        <v>4700</v>
      </c>
      <c r="T18" s="9">
        <f t="shared" si="1"/>
        <v>1106.4984000000004</v>
      </c>
    </row>
    <row r="19" spans="1:20">
      <c r="A19" s="91" t="s">
        <v>620</v>
      </c>
      <c r="B19" s="91" t="s">
        <v>1222</v>
      </c>
      <c r="C19" s="92" t="s">
        <v>1223</v>
      </c>
      <c r="D19" s="91" t="s">
        <v>621</v>
      </c>
      <c r="E19" s="91" t="s">
        <v>1405</v>
      </c>
      <c r="F19" s="91" t="s">
        <v>622</v>
      </c>
      <c r="G19" s="91" t="s">
        <v>53</v>
      </c>
      <c r="H19" s="91" t="s">
        <v>155</v>
      </c>
      <c r="I19" s="91" t="s">
        <v>623</v>
      </c>
      <c r="J19" s="93">
        <v>140.13</v>
      </c>
      <c r="K19" s="93">
        <v>31.25</v>
      </c>
      <c r="L19" s="93">
        <v>815</v>
      </c>
      <c r="M19" s="91" t="s">
        <v>157</v>
      </c>
      <c r="N19" s="94">
        <v>41334</v>
      </c>
      <c r="O19" s="95">
        <v>0</v>
      </c>
      <c r="P19" s="91" t="s">
        <v>671</v>
      </c>
      <c r="Q19" s="9">
        <f t="shared" si="0"/>
        <v>3434.3857600000001</v>
      </c>
      <c r="S19" s="9">
        <v>4700</v>
      </c>
      <c r="T19" s="9">
        <f t="shared" si="1"/>
        <v>1265.6142399999999</v>
      </c>
    </row>
    <row r="20" spans="1:20">
      <c r="A20" s="91" t="s">
        <v>624</v>
      </c>
      <c r="B20" s="91" t="s">
        <v>1224</v>
      </c>
      <c r="C20" s="92" t="s">
        <v>1075</v>
      </c>
      <c r="D20" s="91" t="s">
        <v>625</v>
      </c>
      <c r="E20" s="91" t="s">
        <v>1405</v>
      </c>
      <c r="F20" s="91"/>
      <c r="G20" s="91"/>
      <c r="H20" s="91"/>
      <c r="I20" s="91"/>
      <c r="J20" s="93">
        <v>110.38</v>
      </c>
      <c r="K20" s="93">
        <v>31.25</v>
      </c>
      <c r="L20" s="93">
        <v>562.5</v>
      </c>
      <c r="M20" s="91" t="s">
        <v>197</v>
      </c>
      <c r="N20" s="94">
        <v>41395</v>
      </c>
      <c r="O20" s="95">
        <v>1208</v>
      </c>
      <c r="P20" s="91" t="s">
        <v>671</v>
      </c>
      <c r="Q20" s="9">
        <f t="shared" si="0"/>
        <v>2705.4237599999997</v>
      </c>
      <c r="S20" s="9">
        <v>4700</v>
      </c>
      <c r="T20" s="9">
        <f t="shared" si="1"/>
        <v>1994.5762400000003</v>
      </c>
    </row>
    <row r="21" spans="1:20">
      <c r="A21" s="91" t="s">
        <v>627</v>
      </c>
      <c r="B21" s="91" t="s">
        <v>1225</v>
      </c>
      <c r="C21" s="92" t="s">
        <v>1075</v>
      </c>
      <c r="D21" s="91" t="s">
        <v>88</v>
      </c>
      <c r="E21" s="91" t="s">
        <v>1405</v>
      </c>
      <c r="F21" s="91" t="s">
        <v>628</v>
      </c>
      <c r="G21" s="91" t="s">
        <v>53</v>
      </c>
      <c r="H21" s="91" t="s">
        <v>64</v>
      </c>
      <c r="I21" s="91" t="s">
        <v>629</v>
      </c>
      <c r="J21" s="93">
        <v>140.13</v>
      </c>
      <c r="K21" s="93">
        <v>31.25</v>
      </c>
      <c r="L21" s="93">
        <v>815</v>
      </c>
      <c r="M21" s="91" t="s">
        <v>157</v>
      </c>
      <c r="N21" s="94">
        <v>41395</v>
      </c>
      <c r="O21" s="95">
        <v>1208</v>
      </c>
      <c r="P21" s="91" t="s">
        <v>671</v>
      </c>
      <c r="Q21" s="9">
        <f t="shared" si="0"/>
        <v>3434.3857600000001</v>
      </c>
      <c r="S21" s="9">
        <v>4700</v>
      </c>
      <c r="T21" s="9">
        <f t="shared" si="1"/>
        <v>1265.6142399999999</v>
      </c>
    </row>
    <row r="22" spans="1:20">
      <c r="A22" s="91" t="s">
        <v>630</v>
      </c>
      <c r="B22" s="91" t="s">
        <v>1226</v>
      </c>
      <c r="C22" s="92" t="s">
        <v>1075</v>
      </c>
      <c r="D22" s="91" t="s">
        <v>631</v>
      </c>
      <c r="E22" s="91" t="s">
        <v>1405</v>
      </c>
      <c r="F22" s="91" t="s">
        <v>632</v>
      </c>
      <c r="G22" s="91" t="s">
        <v>53</v>
      </c>
      <c r="H22" s="91" t="s">
        <v>524</v>
      </c>
      <c r="I22" s="91" t="s">
        <v>633</v>
      </c>
      <c r="J22" s="93">
        <v>95.5</v>
      </c>
      <c r="K22" s="93">
        <v>31.25</v>
      </c>
      <c r="L22" s="93">
        <v>475</v>
      </c>
      <c r="M22" s="91" t="s">
        <v>45</v>
      </c>
      <c r="N22" s="94">
        <v>41395</v>
      </c>
      <c r="O22" s="95">
        <v>1208</v>
      </c>
      <c r="P22" s="91" t="s">
        <v>671</v>
      </c>
      <c r="Q22" s="9">
        <f t="shared" si="0"/>
        <v>2387.2159999999999</v>
      </c>
      <c r="S22" s="9">
        <v>4700</v>
      </c>
      <c r="T22" s="9">
        <f t="shared" si="1"/>
        <v>2312.7840000000001</v>
      </c>
    </row>
    <row r="23" spans="1:20">
      <c r="A23" s="91" t="s">
        <v>630</v>
      </c>
      <c r="B23" s="91" t="s">
        <v>1226</v>
      </c>
      <c r="C23" s="92" t="s">
        <v>1075</v>
      </c>
      <c r="D23" s="91" t="s">
        <v>631</v>
      </c>
      <c r="E23" s="91" t="s">
        <v>1405</v>
      </c>
      <c r="F23" s="91" t="s">
        <v>637</v>
      </c>
      <c r="G23" s="91" t="s">
        <v>53</v>
      </c>
      <c r="H23" s="91" t="s">
        <v>524</v>
      </c>
      <c r="I23" s="91" t="s">
        <v>638</v>
      </c>
      <c r="J23" s="93">
        <v>95.5</v>
      </c>
      <c r="K23" s="93">
        <v>31.25</v>
      </c>
      <c r="L23" s="93">
        <v>475</v>
      </c>
      <c r="M23" s="91" t="s">
        <v>45</v>
      </c>
      <c r="N23" s="94">
        <v>41395</v>
      </c>
      <c r="O23" s="95">
        <v>1208</v>
      </c>
      <c r="P23" s="91" t="s">
        <v>671</v>
      </c>
      <c r="Q23" s="9">
        <f t="shared" si="0"/>
        <v>2387.2159999999999</v>
      </c>
      <c r="S23" s="9">
        <v>4700</v>
      </c>
      <c r="T23" s="9">
        <f t="shared" si="1"/>
        <v>2312.7840000000001</v>
      </c>
    </row>
    <row r="24" spans="1:20">
      <c r="A24" s="91" t="s">
        <v>624</v>
      </c>
      <c r="B24" s="91" t="s">
        <v>1224</v>
      </c>
      <c r="C24" s="92" t="s">
        <v>1075</v>
      </c>
      <c r="D24" s="91" t="s">
        <v>625</v>
      </c>
      <c r="E24" s="91" t="s">
        <v>1405</v>
      </c>
      <c r="F24" s="91" t="s">
        <v>639</v>
      </c>
      <c r="G24" s="91" t="s">
        <v>53</v>
      </c>
      <c r="H24" s="91" t="s">
        <v>64</v>
      </c>
      <c r="I24" s="91" t="s">
        <v>640</v>
      </c>
      <c r="J24" s="93">
        <v>95.5</v>
      </c>
      <c r="K24" s="93">
        <v>31.25</v>
      </c>
      <c r="L24" s="93">
        <v>562.5</v>
      </c>
      <c r="M24" s="91" t="s">
        <v>197</v>
      </c>
      <c r="N24" s="94">
        <v>41395</v>
      </c>
      <c r="O24" s="95">
        <v>1208</v>
      </c>
      <c r="P24" s="91" t="s">
        <v>671</v>
      </c>
      <c r="Q24" s="9">
        <f t="shared" si="0"/>
        <v>2491.866</v>
      </c>
      <c r="S24" s="9">
        <v>4700</v>
      </c>
      <c r="T24" s="9">
        <f t="shared" si="1"/>
        <v>2208.134</v>
      </c>
    </row>
    <row r="25" spans="1:20">
      <c r="A25" s="91" t="s">
        <v>641</v>
      </c>
      <c r="B25" s="91" t="s">
        <v>1228</v>
      </c>
      <c r="C25" s="92" t="s">
        <v>1075</v>
      </c>
      <c r="D25" s="91" t="s">
        <v>88</v>
      </c>
      <c r="E25" s="91" t="s">
        <v>1405</v>
      </c>
      <c r="F25" s="91" t="s">
        <v>642</v>
      </c>
      <c r="G25" s="91" t="s">
        <v>53</v>
      </c>
      <c r="H25" s="91" t="s">
        <v>155</v>
      </c>
      <c r="I25" s="91" t="s">
        <v>643</v>
      </c>
      <c r="J25" s="93">
        <v>140.13</v>
      </c>
      <c r="K25" s="93">
        <v>31.25</v>
      </c>
      <c r="L25" s="93">
        <v>815</v>
      </c>
      <c r="M25" s="91" t="s">
        <v>157</v>
      </c>
      <c r="N25" s="94">
        <v>41334</v>
      </c>
      <c r="O25" s="95">
        <v>0</v>
      </c>
      <c r="P25" s="91" t="s">
        <v>671</v>
      </c>
      <c r="Q25" s="9">
        <f t="shared" si="0"/>
        <v>3434.3857600000001</v>
      </c>
      <c r="S25" s="9">
        <v>4700</v>
      </c>
      <c r="T25" s="9">
        <f t="shared" si="1"/>
        <v>1265.6142399999999</v>
      </c>
    </row>
    <row r="26" spans="1:20">
      <c r="A26" s="91" t="s">
        <v>644</v>
      </c>
      <c r="B26" s="91" t="s">
        <v>1229</v>
      </c>
      <c r="C26" s="92" t="s">
        <v>1230</v>
      </c>
      <c r="D26" s="91" t="s">
        <v>645</v>
      </c>
      <c r="E26" s="91" t="s">
        <v>1405</v>
      </c>
      <c r="F26" s="91" t="s">
        <v>646</v>
      </c>
      <c r="G26" s="91" t="s">
        <v>53</v>
      </c>
      <c r="H26" s="91" t="s">
        <v>155</v>
      </c>
      <c r="I26" s="91" t="s">
        <v>647</v>
      </c>
      <c r="J26" s="93">
        <v>151.25</v>
      </c>
      <c r="K26" s="93">
        <v>31.25</v>
      </c>
      <c r="L26" s="93">
        <v>815</v>
      </c>
      <c r="M26" s="91" t="s">
        <v>384</v>
      </c>
      <c r="N26" s="94">
        <v>41395</v>
      </c>
      <c r="O26" s="95">
        <v>1208</v>
      </c>
      <c r="P26" s="91" t="s">
        <v>671</v>
      </c>
      <c r="Q26" s="9">
        <f t="shared" si="0"/>
        <v>3593.9799999999996</v>
      </c>
      <c r="S26" s="9">
        <v>4700</v>
      </c>
      <c r="T26" s="9">
        <f t="shared" si="1"/>
        <v>1106.0200000000004</v>
      </c>
    </row>
    <row r="27" spans="1:20">
      <c r="A27" s="91" t="s">
        <v>648</v>
      </c>
      <c r="B27" s="91" t="s">
        <v>1231</v>
      </c>
      <c r="C27" s="92" t="s">
        <v>1232</v>
      </c>
      <c r="D27" s="91" t="s">
        <v>649</v>
      </c>
      <c r="E27" s="91" t="s">
        <v>1405</v>
      </c>
      <c r="F27" s="91" t="s">
        <v>650</v>
      </c>
      <c r="G27" s="91" t="s">
        <v>63</v>
      </c>
      <c r="H27" s="91" t="s">
        <v>64</v>
      </c>
      <c r="I27" s="91" t="s">
        <v>651</v>
      </c>
      <c r="J27" s="93">
        <v>116.63</v>
      </c>
      <c r="K27" s="93">
        <v>31.25</v>
      </c>
      <c r="L27" s="93">
        <v>562.5</v>
      </c>
      <c r="M27" s="91" t="s">
        <v>484</v>
      </c>
      <c r="N27" s="94">
        <v>41334</v>
      </c>
      <c r="O27" s="95">
        <v>0</v>
      </c>
      <c r="P27" s="91" t="s">
        <v>671</v>
      </c>
      <c r="Q27" s="9">
        <f t="shared" si="0"/>
        <v>2795.1237599999999</v>
      </c>
      <c r="S27" s="9">
        <v>4700</v>
      </c>
      <c r="T27" s="9">
        <f t="shared" si="1"/>
        <v>1904.8762400000001</v>
      </c>
    </row>
    <row r="28" spans="1:20">
      <c r="A28" s="91" t="s">
        <v>673</v>
      </c>
      <c r="B28" s="91" t="s">
        <v>1240</v>
      </c>
      <c r="C28" s="92" t="s">
        <v>1241</v>
      </c>
      <c r="D28" s="91" t="s">
        <v>674</v>
      </c>
      <c r="E28" s="91" t="s">
        <v>1405</v>
      </c>
      <c r="F28" s="91" t="s">
        <v>675</v>
      </c>
      <c r="G28" s="91" t="s">
        <v>53</v>
      </c>
      <c r="H28" s="91" t="s">
        <v>155</v>
      </c>
      <c r="I28" s="91" t="s">
        <v>676</v>
      </c>
      <c r="J28" s="93">
        <v>196.75</v>
      </c>
      <c r="K28" s="93">
        <v>27.63</v>
      </c>
      <c r="L28" s="93">
        <v>814.6</v>
      </c>
      <c r="M28" s="91" t="s">
        <v>383</v>
      </c>
      <c r="N28" s="94">
        <v>41395</v>
      </c>
      <c r="O28" s="95">
        <v>1208</v>
      </c>
      <c r="P28" s="91" t="s">
        <v>671</v>
      </c>
      <c r="Q28" s="9">
        <f t="shared" si="0"/>
        <v>4194.5633600000001</v>
      </c>
      <c r="S28" s="9">
        <v>4700</v>
      </c>
      <c r="T28" s="9">
        <f t="shared" si="1"/>
        <v>505.4366399999999</v>
      </c>
    </row>
    <row r="29" spans="1:20">
      <c r="A29" s="91" t="s">
        <v>677</v>
      </c>
      <c r="B29" s="91" t="s">
        <v>1242</v>
      </c>
      <c r="C29" s="92" t="s">
        <v>1090</v>
      </c>
      <c r="D29" s="91" t="s">
        <v>129</v>
      </c>
      <c r="E29" s="91" t="s">
        <v>1405</v>
      </c>
      <c r="F29" s="91" t="s">
        <v>678</v>
      </c>
      <c r="G29" s="91" t="s">
        <v>53</v>
      </c>
      <c r="H29" s="91" t="s">
        <v>155</v>
      </c>
      <c r="I29" s="91" t="s">
        <v>679</v>
      </c>
      <c r="J29" s="93">
        <v>151.25</v>
      </c>
      <c r="K29" s="93">
        <v>31.25</v>
      </c>
      <c r="L29" s="93">
        <v>815</v>
      </c>
      <c r="M29" s="91" t="s">
        <v>384</v>
      </c>
      <c r="N29" s="94">
        <v>41395</v>
      </c>
      <c r="O29" s="95">
        <v>1208</v>
      </c>
      <c r="P29" s="91" t="s">
        <v>671</v>
      </c>
      <c r="Q29" s="9">
        <f t="shared" si="0"/>
        <v>3593.9799999999996</v>
      </c>
      <c r="S29" s="9">
        <v>4700</v>
      </c>
      <c r="T29" s="9">
        <f t="shared" si="1"/>
        <v>1106.0200000000004</v>
      </c>
    </row>
    <row r="30" spans="1:20">
      <c r="A30" s="91" t="s">
        <v>723</v>
      </c>
      <c r="B30" s="91" t="s">
        <v>1257</v>
      </c>
      <c r="C30" s="92" t="s">
        <v>1125</v>
      </c>
      <c r="D30" s="91" t="s">
        <v>724</v>
      </c>
      <c r="E30" s="91" t="s">
        <v>1405</v>
      </c>
      <c r="F30" s="91" t="s">
        <v>725</v>
      </c>
      <c r="G30" s="91" t="s">
        <v>53</v>
      </c>
      <c r="H30" s="91" t="s">
        <v>155</v>
      </c>
      <c r="I30" s="91" t="s">
        <v>726</v>
      </c>
      <c r="J30" s="93">
        <v>196.75</v>
      </c>
      <c r="K30" s="93">
        <v>27.63</v>
      </c>
      <c r="L30" s="93">
        <v>814.6</v>
      </c>
      <c r="M30" s="91" t="s">
        <v>383</v>
      </c>
      <c r="N30" s="94">
        <v>41395</v>
      </c>
      <c r="O30" s="95">
        <v>1208</v>
      </c>
      <c r="P30" s="91" t="s">
        <v>671</v>
      </c>
      <c r="Q30" s="9">
        <f t="shared" si="0"/>
        <v>4194.5633600000001</v>
      </c>
      <c r="S30" s="9">
        <v>4700</v>
      </c>
      <c r="T30" s="9">
        <f t="shared" si="1"/>
        <v>505.4366399999999</v>
      </c>
    </row>
    <row r="31" spans="1:20">
      <c r="A31" s="91" t="s">
        <v>730</v>
      </c>
      <c r="B31" s="91" t="s">
        <v>1259</v>
      </c>
      <c r="C31" s="92" t="s">
        <v>1253</v>
      </c>
      <c r="D31" s="91" t="s">
        <v>731</v>
      </c>
      <c r="E31" s="91" t="s">
        <v>1405</v>
      </c>
      <c r="F31" s="91" t="s">
        <v>732</v>
      </c>
      <c r="G31" s="91" t="s">
        <v>53</v>
      </c>
      <c r="H31" s="91" t="s">
        <v>155</v>
      </c>
      <c r="I31" s="91" t="s">
        <v>733</v>
      </c>
      <c r="J31" s="93">
        <v>196.75</v>
      </c>
      <c r="K31" s="93">
        <v>27.63</v>
      </c>
      <c r="L31" s="93">
        <v>815</v>
      </c>
      <c r="M31" s="91" t="s">
        <v>383</v>
      </c>
      <c r="N31" s="94">
        <v>41395</v>
      </c>
      <c r="O31" s="95">
        <v>1208</v>
      </c>
      <c r="P31" s="91" t="s">
        <v>671</v>
      </c>
      <c r="Q31" s="9">
        <f t="shared" si="0"/>
        <v>4195.0417600000001</v>
      </c>
      <c r="S31" s="9">
        <v>4700</v>
      </c>
      <c r="T31" s="9">
        <f t="shared" si="1"/>
        <v>504.95823999999993</v>
      </c>
    </row>
    <row r="32" spans="1:20">
      <c r="A32" s="91" t="s">
        <v>765</v>
      </c>
      <c r="B32" s="91" t="s">
        <v>1267</v>
      </c>
      <c r="C32" s="92" t="s">
        <v>1062</v>
      </c>
      <c r="D32" s="91" t="s">
        <v>36</v>
      </c>
      <c r="E32" s="91" t="s">
        <v>1405</v>
      </c>
      <c r="F32" s="91"/>
      <c r="G32" s="91"/>
      <c r="H32" s="91"/>
      <c r="I32" s="91"/>
      <c r="J32" s="93">
        <v>110.38</v>
      </c>
      <c r="K32" s="93">
        <v>31.25</v>
      </c>
      <c r="L32" s="93">
        <v>562.5</v>
      </c>
      <c r="M32" s="91" t="s">
        <v>197</v>
      </c>
      <c r="N32" s="94">
        <v>41334</v>
      </c>
      <c r="O32" s="95">
        <v>0</v>
      </c>
      <c r="P32" s="91" t="s">
        <v>671</v>
      </c>
      <c r="Q32" s="9">
        <f t="shared" si="0"/>
        <v>2705.4237599999997</v>
      </c>
      <c r="S32" s="9">
        <v>4700</v>
      </c>
      <c r="T32" s="9">
        <f t="shared" si="1"/>
        <v>1994.5762400000003</v>
      </c>
    </row>
    <row r="33" spans="1:20">
      <c r="A33" s="91" t="s">
        <v>765</v>
      </c>
      <c r="B33" s="91" t="s">
        <v>1267</v>
      </c>
      <c r="C33" s="92" t="s">
        <v>1062</v>
      </c>
      <c r="D33" s="91" t="s">
        <v>36</v>
      </c>
      <c r="E33" s="91" t="s">
        <v>1405</v>
      </c>
      <c r="F33" s="91" t="s">
        <v>796</v>
      </c>
      <c r="G33" s="91" t="s">
        <v>53</v>
      </c>
      <c r="H33" s="91" t="s">
        <v>54</v>
      </c>
      <c r="I33" s="91" t="s">
        <v>797</v>
      </c>
      <c r="J33" s="93">
        <v>110.38</v>
      </c>
      <c r="K33" s="93">
        <v>31.25</v>
      </c>
      <c r="L33" s="93">
        <v>562.5</v>
      </c>
      <c r="M33" s="91" t="s">
        <v>197</v>
      </c>
      <c r="N33" s="94">
        <v>41334</v>
      </c>
      <c r="O33" s="95">
        <v>0</v>
      </c>
      <c r="P33" s="91" t="s">
        <v>671</v>
      </c>
      <c r="Q33" s="9">
        <f t="shared" si="0"/>
        <v>2705.4237599999997</v>
      </c>
      <c r="S33" s="9">
        <v>4700</v>
      </c>
      <c r="T33" s="9">
        <f t="shared" si="1"/>
        <v>1994.5762400000003</v>
      </c>
    </row>
    <row r="34" spans="1:20">
      <c r="A34" s="91" t="s">
        <v>798</v>
      </c>
      <c r="B34" s="91" t="s">
        <v>1275</v>
      </c>
      <c r="C34" s="92" t="s">
        <v>1062</v>
      </c>
      <c r="D34" s="91" t="s">
        <v>36</v>
      </c>
      <c r="E34" s="91" t="s">
        <v>1405</v>
      </c>
      <c r="F34" s="91" t="s">
        <v>799</v>
      </c>
      <c r="G34" s="91" t="s">
        <v>53</v>
      </c>
      <c r="H34" s="91" t="s">
        <v>155</v>
      </c>
      <c r="I34" s="91" t="s">
        <v>800</v>
      </c>
      <c r="J34" s="93">
        <v>140.13</v>
      </c>
      <c r="K34" s="93">
        <v>31.25</v>
      </c>
      <c r="L34" s="93">
        <v>815</v>
      </c>
      <c r="M34" s="91" t="s">
        <v>157</v>
      </c>
      <c r="N34" s="94">
        <v>41395</v>
      </c>
      <c r="O34" s="95">
        <v>1208</v>
      </c>
      <c r="P34" s="91" t="s">
        <v>671</v>
      </c>
      <c r="Q34" s="9">
        <f t="shared" ref="Q34:Q68" si="2">(J34*12*1.196)+(K34*12*1.196)+(L34*1.196)</f>
        <v>3434.3857600000001</v>
      </c>
      <c r="S34" s="9">
        <v>4700</v>
      </c>
      <c r="T34" s="9">
        <f t="shared" ref="T34:T62" si="3">S34-Q34</f>
        <v>1265.6142399999999</v>
      </c>
    </row>
    <row r="35" spans="1:20">
      <c r="A35" s="91" t="s">
        <v>803</v>
      </c>
      <c r="B35" s="91" t="s">
        <v>1276</v>
      </c>
      <c r="C35" s="92" t="s">
        <v>1277</v>
      </c>
      <c r="D35" s="91" t="s">
        <v>804</v>
      </c>
      <c r="E35" s="91" t="s">
        <v>1405</v>
      </c>
      <c r="F35" s="91" t="s">
        <v>805</v>
      </c>
      <c r="G35" s="91" t="s">
        <v>53</v>
      </c>
      <c r="H35" s="91" t="s">
        <v>155</v>
      </c>
      <c r="I35" s="91" t="s">
        <v>806</v>
      </c>
      <c r="J35" s="93">
        <v>151.25</v>
      </c>
      <c r="K35" s="93">
        <v>31.25</v>
      </c>
      <c r="L35" s="93">
        <v>815</v>
      </c>
      <c r="M35" s="91" t="s">
        <v>384</v>
      </c>
      <c r="N35" s="94">
        <v>41395</v>
      </c>
      <c r="O35" s="95">
        <v>1208</v>
      </c>
      <c r="P35" s="91" t="s">
        <v>671</v>
      </c>
      <c r="Q35" s="9">
        <f t="shared" si="2"/>
        <v>3593.9799999999996</v>
      </c>
      <c r="S35" s="9">
        <v>4700</v>
      </c>
      <c r="T35" s="9">
        <f t="shared" si="3"/>
        <v>1106.0200000000004</v>
      </c>
    </row>
    <row r="36" spans="1:20">
      <c r="A36" s="91" t="s">
        <v>807</v>
      </c>
      <c r="B36" s="91" t="s">
        <v>1278</v>
      </c>
      <c r="C36" s="92" t="s">
        <v>1279</v>
      </c>
      <c r="D36" s="91" t="s">
        <v>808</v>
      </c>
      <c r="E36" s="91" t="s">
        <v>1405</v>
      </c>
      <c r="F36" s="91" t="s">
        <v>809</v>
      </c>
      <c r="G36" s="91" t="s">
        <v>53</v>
      </c>
      <c r="H36" s="91" t="s">
        <v>155</v>
      </c>
      <c r="I36" s="91" t="s">
        <v>810</v>
      </c>
      <c r="J36" s="93">
        <v>187.75</v>
      </c>
      <c r="K36" s="93">
        <v>31.25</v>
      </c>
      <c r="L36" s="93">
        <v>815</v>
      </c>
      <c r="M36" s="91" t="s">
        <v>162</v>
      </c>
      <c r="N36" s="94">
        <v>41395</v>
      </c>
      <c r="O36" s="95">
        <v>1208</v>
      </c>
      <c r="P36" s="91" t="s">
        <v>671</v>
      </c>
      <c r="Q36" s="9">
        <f t="shared" si="2"/>
        <v>4117.8279999999995</v>
      </c>
      <c r="S36" s="9">
        <v>4700</v>
      </c>
      <c r="T36" s="9">
        <f t="shared" si="3"/>
        <v>582.17200000000048</v>
      </c>
    </row>
    <row r="37" spans="1:20">
      <c r="A37" s="91" t="s">
        <v>820</v>
      </c>
      <c r="B37" s="91" t="s">
        <v>1282</v>
      </c>
      <c r="C37" s="92" t="s">
        <v>1283</v>
      </c>
      <c r="D37" s="91" t="s">
        <v>821</v>
      </c>
      <c r="E37" s="91" t="s">
        <v>1405</v>
      </c>
      <c r="F37" s="91" t="s">
        <v>822</v>
      </c>
      <c r="G37" s="91" t="s">
        <v>53</v>
      </c>
      <c r="H37" s="91" t="s">
        <v>155</v>
      </c>
      <c r="I37" s="91" t="s">
        <v>823</v>
      </c>
      <c r="J37" s="93">
        <v>196.75</v>
      </c>
      <c r="K37" s="93">
        <v>27.63</v>
      </c>
      <c r="L37" s="93">
        <v>814.6</v>
      </c>
      <c r="M37" s="91" t="s">
        <v>383</v>
      </c>
      <c r="N37" s="94">
        <v>41365</v>
      </c>
      <c r="O37" s="95">
        <v>1208</v>
      </c>
      <c r="P37" s="91" t="s">
        <v>671</v>
      </c>
      <c r="Q37" s="9">
        <f t="shared" si="2"/>
        <v>4194.5633600000001</v>
      </c>
      <c r="S37" s="9">
        <v>4700</v>
      </c>
      <c r="T37" s="9">
        <f t="shared" si="3"/>
        <v>505.4366399999999</v>
      </c>
    </row>
    <row r="38" spans="1:20">
      <c r="A38" s="91" t="s">
        <v>830</v>
      </c>
      <c r="B38" s="91" t="s">
        <v>1286</v>
      </c>
      <c r="C38" s="92" t="s">
        <v>1287</v>
      </c>
      <c r="D38" s="91" t="s">
        <v>88</v>
      </c>
      <c r="E38" s="91" t="s">
        <v>1405</v>
      </c>
      <c r="F38" s="91"/>
      <c r="G38" s="91"/>
      <c r="H38" s="91"/>
      <c r="I38" s="91"/>
      <c r="J38" s="93">
        <v>110.38</v>
      </c>
      <c r="K38" s="93">
        <v>31.25</v>
      </c>
      <c r="L38" s="93">
        <v>562.5</v>
      </c>
      <c r="M38" s="91" t="s">
        <v>197</v>
      </c>
      <c r="N38" s="94">
        <v>41365</v>
      </c>
      <c r="O38" s="95">
        <v>0</v>
      </c>
      <c r="P38" s="91" t="s">
        <v>671</v>
      </c>
      <c r="Q38" s="9">
        <f t="shared" si="2"/>
        <v>2705.4237599999997</v>
      </c>
      <c r="S38" s="9">
        <v>4700</v>
      </c>
      <c r="T38" s="9">
        <f t="shared" si="3"/>
        <v>1994.5762400000003</v>
      </c>
    </row>
    <row r="39" spans="1:20">
      <c r="A39" s="91" t="s">
        <v>830</v>
      </c>
      <c r="B39" s="91" t="s">
        <v>1286</v>
      </c>
      <c r="C39" s="92" t="s">
        <v>1287</v>
      </c>
      <c r="D39" s="91" t="s">
        <v>88</v>
      </c>
      <c r="E39" s="91" t="s">
        <v>1405</v>
      </c>
      <c r="F39" s="91" t="s">
        <v>831</v>
      </c>
      <c r="G39" s="91" t="s">
        <v>53</v>
      </c>
      <c r="H39" s="91" t="s">
        <v>64</v>
      </c>
      <c r="I39" s="91" t="s">
        <v>832</v>
      </c>
      <c r="J39" s="93">
        <v>110.38</v>
      </c>
      <c r="K39" s="93">
        <v>31.25</v>
      </c>
      <c r="L39" s="93">
        <v>562.5</v>
      </c>
      <c r="M39" s="91" t="s">
        <v>197</v>
      </c>
      <c r="N39" s="94">
        <v>41365</v>
      </c>
      <c r="O39" s="95">
        <v>0</v>
      </c>
      <c r="P39" s="91" t="s">
        <v>671</v>
      </c>
      <c r="Q39" s="9">
        <f t="shared" si="2"/>
        <v>2705.4237599999997</v>
      </c>
      <c r="S39" s="9">
        <v>4700</v>
      </c>
      <c r="T39" s="9">
        <f t="shared" si="3"/>
        <v>1994.5762400000003</v>
      </c>
    </row>
    <row r="40" spans="1:20">
      <c r="A40" s="91" t="s">
        <v>833</v>
      </c>
      <c r="B40" s="91" t="s">
        <v>1288</v>
      </c>
      <c r="C40" s="92" t="s">
        <v>1289</v>
      </c>
      <c r="D40" s="91" t="s">
        <v>834</v>
      </c>
      <c r="E40" s="91" t="s">
        <v>1405</v>
      </c>
      <c r="F40" s="91" t="s">
        <v>835</v>
      </c>
      <c r="G40" s="91" t="s">
        <v>53</v>
      </c>
      <c r="H40" s="91" t="s">
        <v>155</v>
      </c>
      <c r="I40" s="91" t="s">
        <v>836</v>
      </c>
      <c r="J40" s="93">
        <v>151.25</v>
      </c>
      <c r="K40" s="93">
        <v>31.25</v>
      </c>
      <c r="L40" s="93">
        <v>815</v>
      </c>
      <c r="M40" s="91" t="s">
        <v>384</v>
      </c>
      <c r="N40" s="94">
        <v>41395</v>
      </c>
      <c r="O40" s="95">
        <v>1208</v>
      </c>
      <c r="P40" s="91" t="s">
        <v>671</v>
      </c>
      <c r="Q40" s="9">
        <f t="shared" si="2"/>
        <v>3593.9799999999996</v>
      </c>
      <c r="S40" s="9">
        <v>4700</v>
      </c>
      <c r="T40" s="9">
        <f t="shared" si="3"/>
        <v>1106.0200000000004</v>
      </c>
    </row>
    <row r="41" spans="1:20">
      <c r="A41" s="91" t="s">
        <v>850</v>
      </c>
      <c r="B41" s="91" t="s">
        <v>1294</v>
      </c>
      <c r="C41" s="92" t="s">
        <v>1295</v>
      </c>
      <c r="D41" s="91" t="s">
        <v>851</v>
      </c>
      <c r="E41" s="91" t="s">
        <v>1405</v>
      </c>
      <c r="F41" s="91" t="s">
        <v>852</v>
      </c>
      <c r="G41" s="91" t="s">
        <v>53</v>
      </c>
      <c r="H41" s="91" t="s">
        <v>155</v>
      </c>
      <c r="I41" s="91" t="s">
        <v>853</v>
      </c>
      <c r="J41" s="93">
        <v>196.75</v>
      </c>
      <c r="K41" s="93">
        <v>27.63</v>
      </c>
      <c r="L41" s="93">
        <v>814.6</v>
      </c>
      <c r="M41" s="91" t="s">
        <v>383</v>
      </c>
      <c r="N41" s="94">
        <v>41395</v>
      </c>
      <c r="O41" s="95">
        <v>1208</v>
      </c>
      <c r="P41" s="91" t="s">
        <v>671</v>
      </c>
      <c r="Q41" s="9">
        <f t="shared" si="2"/>
        <v>4194.5633600000001</v>
      </c>
      <c r="S41" s="9">
        <v>4700</v>
      </c>
      <c r="T41" s="9">
        <f t="shared" si="3"/>
        <v>505.4366399999999</v>
      </c>
    </row>
    <row r="42" spans="1:20">
      <c r="A42" s="91" t="s">
        <v>858</v>
      </c>
      <c r="B42" s="91" t="s">
        <v>1297</v>
      </c>
      <c r="C42" s="92" t="s">
        <v>1298</v>
      </c>
      <c r="D42" s="91" t="s">
        <v>859</v>
      </c>
      <c r="E42" s="91" t="s">
        <v>1405</v>
      </c>
      <c r="F42" s="91" t="s">
        <v>860</v>
      </c>
      <c r="G42" s="91" t="s">
        <v>53</v>
      </c>
      <c r="H42" s="91" t="s">
        <v>155</v>
      </c>
      <c r="I42" s="91" t="s">
        <v>861</v>
      </c>
      <c r="J42" s="93">
        <v>196.75</v>
      </c>
      <c r="K42" s="93">
        <v>27.63</v>
      </c>
      <c r="L42" s="93">
        <v>814.6</v>
      </c>
      <c r="M42" s="91" t="s">
        <v>383</v>
      </c>
      <c r="N42" s="94">
        <v>41395</v>
      </c>
      <c r="O42" s="95">
        <v>1208</v>
      </c>
      <c r="P42" s="91" t="s">
        <v>671</v>
      </c>
      <c r="Q42" s="9">
        <f t="shared" si="2"/>
        <v>4194.5633600000001</v>
      </c>
      <c r="S42" s="9">
        <v>4700</v>
      </c>
      <c r="T42" s="9">
        <f t="shared" si="3"/>
        <v>505.4366399999999</v>
      </c>
    </row>
    <row r="43" spans="1:20">
      <c r="A43" s="91" t="s">
        <v>870</v>
      </c>
      <c r="B43" s="91" t="s">
        <v>1301</v>
      </c>
      <c r="C43" s="92" t="s">
        <v>1249</v>
      </c>
      <c r="D43" s="91" t="s">
        <v>871</v>
      </c>
      <c r="E43" s="91" t="s">
        <v>1405</v>
      </c>
      <c r="F43" s="91" t="s">
        <v>872</v>
      </c>
      <c r="G43" s="91" t="s">
        <v>63</v>
      </c>
      <c r="H43" s="91" t="s">
        <v>64</v>
      </c>
      <c r="I43" s="91" t="s">
        <v>873</v>
      </c>
      <c r="J43" s="93">
        <v>105.38</v>
      </c>
      <c r="K43" s="93">
        <v>27.63</v>
      </c>
      <c r="L43" s="93">
        <v>475</v>
      </c>
      <c r="M43" s="91" t="s">
        <v>402</v>
      </c>
      <c r="N43" s="94">
        <v>41395</v>
      </c>
      <c r="O43" s="95">
        <v>1208</v>
      </c>
      <c r="P43" s="91" t="s">
        <v>671</v>
      </c>
      <c r="Q43" s="9">
        <f t="shared" si="2"/>
        <v>2477.0595199999998</v>
      </c>
      <c r="S43" s="9">
        <v>4700</v>
      </c>
      <c r="T43" s="9">
        <f t="shared" si="3"/>
        <v>2222.9404800000002</v>
      </c>
    </row>
    <row r="44" spans="1:20">
      <c r="A44" s="91" t="s">
        <v>874</v>
      </c>
      <c r="B44" s="91" t="s">
        <v>1389</v>
      </c>
      <c r="C44" s="92" t="s">
        <v>1064</v>
      </c>
      <c r="D44" s="91" t="s">
        <v>133</v>
      </c>
      <c r="E44" s="91" t="s">
        <v>1405</v>
      </c>
      <c r="F44" s="91" t="s">
        <v>875</v>
      </c>
      <c r="G44" s="91" t="s">
        <v>53</v>
      </c>
      <c r="H44" s="91" t="s">
        <v>64</v>
      </c>
      <c r="I44" s="91" t="s">
        <v>876</v>
      </c>
      <c r="J44" s="93">
        <v>116</v>
      </c>
      <c r="K44" s="93">
        <v>27.63</v>
      </c>
      <c r="L44" s="93">
        <v>562.5</v>
      </c>
      <c r="M44" s="91" t="s">
        <v>66</v>
      </c>
      <c r="N44" s="94">
        <v>41306</v>
      </c>
      <c r="O44" s="95">
        <v>0</v>
      </c>
      <c r="P44" s="91" t="s">
        <v>671</v>
      </c>
      <c r="Q44" s="9">
        <f t="shared" si="2"/>
        <v>2734.1277599999999</v>
      </c>
      <c r="S44" s="9">
        <v>4700</v>
      </c>
      <c r="T44" s="9">
        <f t="shared" si="3"/>
        <v>1965.8722400000001</v>
      </c>
    </row>
    <row r="45" spans="1:20">
      <c r="A45" s="91" t="s">
        <v>883</v>
      </c>
      <c r="B45" s="91" t="s">
        <v>1302</v>
      </c>
      <c r="C45" s="92" t="s">
        <v>1064</v>
      </c>
      <c r="D45" s="91" t="s">
        <v>133</v>
      </c>
      <c r="E45" s="91" t="s">
        <v>1405</v>
      </c>
      <c r="F45" s="91" t="s">
        <v>884</v>
      </c>
      <c r="G45" s="91" t="s">
        <v>53</v>
      </c>
      <c r="H45" s="91" t="s">
        <v>155</v>
      </c>
      <c r="I45" s="91" t="s">
        <v>885</v>
      </c>
      <c r="J45" s="93">
        <v>140.13</v>
      </c>
      <c r="K45" s="93">
        <v>31.25</v>
      </c>
      <c r="L45" s="93">
        <v>815</v>
      </c>
      <c r="M45" s="91" t="s">
        <v>157</v>
      </c>
      <c r="N45" s="94">
        <v>41395</v>
      </c>
      <c r="O45" s="95">
        <v>1208</v>
      </c>
      <c r="P45" s="91" t="s">
        <v>671</v>
      </c>
      <c r="Q45" s="9">
        <f t="shared" si="2"/>
        <v>3434.3857600000001</v>
      </c>
      <c r="S45" s="9">
        <v>4700</v>
      </c>
      <c r="T45" s="9">
        <f t="shared" si="3"/>
        <v>1265.6142399999999</v>
      </c>
    </row>
    <row r="46" spans="1:20">
      <c r="A46" s="91" t="s">
        <v>886</v>
      </c>
      <c r="B46" s="91" t="s">
        <v>1303</v>
      </c>
      <c r="C46" s="92" t="s">
        <v>1304</v>
      </c>
      <c r="D46" s="91" t="s">
        <v>887</v>
      </c>
      <c r="E46" s="91" t="s">
        <v>1405</v>
      </c>
      <c r="F46" s="91" t="s">
        <v>888</v>
      </c>
      <c r="G46" s="91" t="s">
        <v>53</v>
      </c>
      <c r="H46" s="91" t="s">
        <v>155</v>
      </c>
      <c r="I46" s="91" t="s">
        <v>889</v>
      </c>
      <c r="J46" s="93">
        <v>196.75</v>
      </c>
      <c r="K46" s="93">
        <v>27.63</v>
      </c>
      <c r="L46" s="93">
        <v>814.6</v>
      </c>
      <c r="M46" s="91" t="s">
        <v>383</v>
      </c>
      <c r="N46" s="94">
        <v>41395</v>
      </c>
      <c r="O46" s="95">
        <v>1208</v>
      </c>
      <c r="P46" s="91" t="s">
        <v>671</v>
      </c>
      <c r="Q46" s="9">
        <f t="shared" si="2"/>
        <v>4194.5633600000001</v>
      </c>
      <c r="S46" s="9">
        <v>4700</v>
      </c>
      <c r="T46" s="9">
        <f t="shared" si="3"/>
        <v>505.4366399999999</v>
      </c>
    </row>
    <row r="47" spans="1:20">
      <c r="A47" s="91" t="s">
        <v>899</v>
      </c>
      <c r="B47" s="91" t="s">
        <v>1307</v>
      </c>
      <c r="C47" s="92" t="s">
        <v>1308</v>
      </c>
      <c r="D47" s="91" t="s">
        <v>900</v>
      </c>
      <c r="E47" s="91" t="s">
        <v>1405</v>
      </c>
      <c r="F47" s="91" t="s">
        <v>901</v>
      </c>
      <c r="G47" s="91" t="s">
        <v>63</v>
      </c>
      <c r="H47" s="91" t="s">
        <v>64</v>
      </c>
      <c r="I47" s="91" t="s">
        <v>902</v>
      </c>
      <c r="J47" s="93">
        <v>110.38</v>
      </c>
      <c r="K47" s="93">
        <v>31.25</v>
      </c>
      <c r="L47" s="93">
        <v>475</v>
      </c>
      <c r="M47" s="91" t="s">
        <v>197</v>
      </c>
      <c r="N47" s="94">
        <v>41365</v>
      </c>
      <c r="O47" s="95">
        <v>0</v>
      </c>
      <c r="P47" s="91" t="s">
        <v>671</v>
      </c>
      <c r="Q47" s="9">
        <f t="shared" si="2"/>
        <v>2600.77376</v>
      </c>
      <c r="S47" s="9">
        <v>4700</v>
      </c>
      <c r="T47" s="9">
        <f t="shared" si="3"/>
        <v>2099.22624</v>
      </c>
    </row>
    <row r="48" spans="1:20">
      <c r="A48" s="91" t="s">
        <v>908</v>
      </c>
      <c r="B48" s="91" t="s">
        <v>1309</v>
      </c>
      <c r="C48" s="92" t="s">
        <v>1310</v>
      </c>
      <c r="D48" s="91" t="s">
        <v>909</v>
      </c>
      <c r="E48" s="91" t="s">
        <v>1405</v>
      </c>
      <c r="F48" s="91" t="s">
        <v>910</v>
      </c>
      <c r="G48" s="91" t="s">
        <v>53</v>
      </c>
      <c r="H48" s="91" t="s">
        <v>155</v>
      </c>
      <c r="I48" s="91" t="s">
        <v>911</v>
      </c>
      <c r="J48" s="93">
        <v>157.38</v>
      </c>
      <c r="K48" s="93">
        <v>27.63</v>
      </c>
      <c r="L48" s="93">
        <v>814.6</v>
      </c>
      <c r="M48" s="91" t="s">
        <v>158</v>
      </c>
      <c r="N48" s="94">
        <v>41395</v>
      </c>
      <c r="O48" s="95">
        <v>1208</v>
      </c>
      <c r="P48" s="91" t="s">
        <v>671</v>
      </c>
      <c r="Q48" s="9">
        <f t="shared" si="2"/>
        <v>3629.5251200000002</v>
      </c>
      <c r="S48" s="9">
        <v>4700</v>
      </c>
      <c r="T48" s="9">
        <f t="shared" si="3"/>
        <v>1070.4748799999998</v>
      </c>
    </row>
    <row r="49" spans="1:25">
      <c r="A49" s="91" t="s">
        <v>912</v>
      </c>
      <c r="B49" s="91" t="s">
        <v>1311</v>
      </c>
      <c r="C49" s="92" t="s">
        <v>1312</v>
      </c>
      <c r="D49" s="91" t="s">
        <v>913</v>
      </c>
      <c r="E49" s="91" t="s">
        <v>1405</v>
      </c>
      <c r="F49" s="91" t="s">
        <v>914</v>
      </c>
      <c r="G49" s="91" t="s">
        <v>53</v>
      </c>
      <c r="H49" s="91" t="s">
        <v>155</v>
      </c>
      <c r="I49" s="91" t="s">
        <v>915</v>
      </c>
      <c r="J49" s="93">
        <v>196.75</v>
      </c>
      <c r="K49" s="93">
        <v>27.63</v>
      </c>
      <c r="L49" s="93">
        <v>814.6</v>
      </c>
      <c r="M49" s="91" t="s">
        <v>383</v>
      </c>
      <c r="N49" s="94">
        <v>41395</v>
      </c>
      <c r="O49" s="95">
        <v>1208</v>
      </c>
      <c r="P49" s="91" t="s">
        <v>671</v>
      </c>
      <c r="Q49" s="9">
        <f t="shared" si="2"/>
        <v>4194.5633600000001</v>
      </c>
      <c r="S49" s="9">
        <v>4700</v>
      </c>
      <c r="T49" s="9">
        <f t="shared" si="3"/>
        <v>505.4366399999999</v>
      </c>
    </row>
    <row r="50" spans="1:25">
      <c r="A50" s="91" t="s">
        <v>919</v>
      </c>
      <c r="B50" s="91" t="s">
        <v>1314</v>
      </c>
      <c r="C50" s="92" t="s">
        <v>1134</v>
      </c>
      <c r="D50" s="91" t="s">
        <v>270</v>
      </c>
      <c r="E50" s="91" t="s">
        <v>1405</v>
      </c>
      <c r="F50" s="91" t="s">
        <v>920</v>
      </c>
      <c r="G50" s="91" t="s">
        <v>53</v>
      </c>
      <c r="H50" s="91" t="s">
        <v>155</v>
      </c>
      <c r="I50" s="91" t="s">
        <v>921</v>
      </c>
      <c r="J50" s="93">
        <v>140.13</v>
      </c>
      <c r="K50" s="93">
        <v>31.25</v>
      </c>
      <c r="L50" s="93">
        <v>815</v>
      </c>
      <c r="M50" s="91" t="s">
        <v>157</v>
      </c>
      <c r="N50" s="94">
        <v>41395</v>
      </c>
      <c r="O50" s="95">
        <v>1208</v>
      </c>
      <c r="P50" s="91" t="s">
        <v>671</v>
      </c>
      <c r="Q50" s="9">
        <f t="shared" si="2"/>
        <v>3434.3857600000001</v>
      </c>
      <c r="S50" s="9">
        <v>4700</v>
      </c>
      <c r="T50" s="9">
        <f t="shared" si="3"/>
        <v>1265.6142399999999</v>
      </c>
    </row>
    <row r="51" spans="1:25">
      <c r="A51" s="91" t="s">
        <v>922</v>
      </c>
      <c r="B51" s="91" t="s">
        <v>1315</v>
      </c>
      <c r="C51" s="92" t="s">
        <v>1316</v>
      </c>
      <c r="D51" s="91" t="s">
        <v>923</v>
      </c>
      <c r="E51" s="91" t="s">
        <v>1405</v>
      </c>
      <c r="F51" s="91" t="s">
        <v>924</v>
      </c>
      <c r="G51" s="91" t="s">
        <v>53</v>
      </c>
      <c r="H51" s="91" t="s">
        <v>155</v>
      </c>
      <c r="I51" s="91" t="s">
        <v>925</v>
      </c>
      <c r="J51" s="93">
        <v>196.75</v>
      </c>
      <c r="K51" s="93">
        <v>27.63</v>
      </c>
      <c r="L51" s="93">
        <v>814.6</v>
      </c>
      <c r="M51" s="91" t="s">
        <v>383</v>
      </c>
      <c r="N51" s="94">
        <v>41395</v>
      </c>
      <c r="O51" s="95">
        <v>1208</v>
      </c>
      <c r="P51" s="91" t="s">
        <v>671</v>
      </c>
      <c r="Q51" s="9">
        <f t="shared" si="2"/>
        <v>4194.5633600000001</v>
      </c>
      <c r="S51" s="9">
        <v>4700</v>
      </c>
      <c r="T51" s="9">
        <f t="shared" si="3"/>
        <v>505.4366399999999</v>
      </c>
    </row>
    <row r="52" spans="1:25">
      <c r="A52" s="91" t="s">
        <v>922</v>
      </c>
      <c r="B52" s="91" t="s">
        <v>1315</v>
      </c>
      <c r="C52" s="92" t="s">
        <v>1316</v>
      </c>
      <c r="D52" s="91" t="s">
        <v>926</v>
      </c>
      <c r="E52" s="91" t="s">
        <v>1405</v>
      </c>
      <c r="F52" s="91" t="s">
        <v>927</v>
      </c>
      <c r="G52" s="91" t="s">
        <v>53</v>
      </c>
      <c r="H52" s="91" t="s">
        <v>155</v>
      </c>
      <c r="I52" s="91" t="s">
        <v>928</v>
      </c>
      <c r="J52" s="93">
        <v>151.25</v>
      </c>
      <c r="K52" s="93">
        <v>31.25</v>
      </c>
      <c r="L52" s="93">
        <v>815</v>
      </c>
      <c r="M52" s="91" t="s">
        <v>384</v>
      </c>
      <c r="N52" s="94">
        <v>41395</v>
      </c>
      <c r="O52" s="95">
        <v>1208</v>
      </c>
      <c r="P52" s="91" t="s">
        <v>671</v>
      </c>
      <c r="Q52" s="9">
        <f t="shared" si="2"/>
        <v>3593.9799999999996</v>
      </c>
      <c r="S52" s="9">
        <v>4700</v>
      </c>
      <c r="T52" s="9">
        <f t="shared" si="3"/>
        <v>1106.0200000000004</v>
      </c>
    </row>
    <row r="53" spans="1:25">
      <c r="A53" s="91" t="s">
        <v>929</v>
      </c>
      <c r="B53" s="91" t="s">
        <v>1317</v>
      </c>
      <c r="C53" s="92" t="s">
        <v>1318</v>
      </c>
      <c r="D53" s="91" t="s">
        <v>930</v>
      </c>
      <c r="E53" s="91" t="s">
        <v>1405</v>
      </c>
      <c r="F53" s="91" t="s">
        <v>931</v>
      </c>
      <c r="G53" s="91" t="s">
        <v>53</v>
      </c>
      <c r="H53" s="91" t="s">
        <v>524</v>
      </c>
      <c r="I53" s="91" t="s">
        <v>932</v>
      </c>
      <c r="J53" s="93">
        <v>95.5</v>
      </c>
      <c r="K53" s="93">
        <v>31.25</v>
      </c>
      <c r="L53" s="93">
        <v>475</v>
      </c>
      <c r="M53" s="91" t="s">
        <v>45</v>
      </c>
      <c r="N53" s="94">
        <v>41395</v>
      </c>
      <c r="O53" s="95">
        <v>1208</v>
      </c>
      <c r="P53" s="91" t="s">
        <v>671</v>
      </c>
      <c r="Q53" s="9">
        <f t="shared" si="2"/>
        <v>2387.2159999999999</v>
      </c>
      <c r="S53" s="9">
        <v>4700</v>
      </c>
      <c r="T53" s="9">
        <f t="shared" si="3"/>
        <v>2312.7840000000001</v>
      </c>
    </row>
    <row r="54" spans="1:25">
      <c r="A54" s="91" t="s">
        <v>929</v>
      </c>
      <c r="B54" s="91" t="s">
        <v>1317</v>
      </c>
      <c r="C54" s="92" t="s">
        <v>1318</v>
      </c>
      <c r="D54" s="91" t="s">
        <v>930</v>
      </c>
      <c r="E54" s="91" t="s">
        <v>1405</v>
      </c>
      <c r="F54" s="91" t="s">
        <v>939</v>
      </c>
      <c r="G54" s="91" t="s">
        <v>53</v>
      </c>
      <c r="H54" s="91" t="s">
        <v>524</v>
      </c>
      <c r="I54" s="91" t="s">
        <v>940</v>
      </c>
      <c r="J54" s="93">
        <v>95.5</v>
      </c>
      <c r="K54" s="93">
        <v>31.25</v>
      </c>
      <c r="L54" s="93">
        <v>475</v>
      </c>
      <c r="M54" s="91" t="s">
        <v>45</v>
      </c>
      <c r="N54" s="94">
        <v>41395</v>
      </c>
      <c r="O54" s="95">
        <v>1208</v>
      </c>
      <c r="P54" s="91" t="s">
        <v>671</v>
      </c>
      <c r="Q54" s="9">
        <f t="shared" si="2"/>
        <v>2387.2159999999999</v>
      </c>
      <c r="S54" s="9">
        <v>4700</v>
      </c>
      <c r="T54" s="9">
        <f t="shared" si="3"/>
        <v>2312.7840000000001</v>
      </c>
    </row>
    <row r="55" spans="1:25">
      <c r="A55" s="91" t="s">
        <v>945</v>
      </c>
      <c r="B55" s="91" t="s">
        <v>1319</v>
      </c>
      <c r="C55" s="92" t="s">
        <v>1318</v>
      </c>
      <c r="D55" s="91" t="s">
        <v>930</v>
      </c>
      <c r="E55" s="91" t="s">
        <v>1405</v>
      </c>
      <c r="F55" s="91" t="s">
        <v>946</v>
      </c>
      <c r="G55" s="91" t="s">
        <v>53</v>
      </c>
      <c r="H55" s="91" t="s">
        <v>155</v>
      </c>
      <c r="I55" s="91" t="s">
        <v>947</v>
      </c>
      <c r="J55" s="93">
        <v>140.13</v>
      </c>
      <c r="K55" s="93">
        <v>31.25</v>
      </c>
      <c r="L55" s="93">
        <v>815</v>
      </c>
      <c r="M55" s="91" t="s">
        <v>157</v>
      </c>
      <c r="N55" s="94">
        <v>41395</v>
      </c>
      <c r="O55" s="95">
        <v>1208</v>
      </c>
      <c r="P55" s="91" t="s">
        <v>671</v>
      </c>
      <c r="Q55" s="9">
        <f t="shared" si="2"/>
        <v>3434.3857600000001</v>
      </c>
      <c r="S55" s="9">
        <v>4700</v>
      </c>
      <c r="T55" s="9">
        <f t="shared" si="3"/>
        <v>1265.6142399999999</v>
      </c>
    </row>
    <row r="56" spans="1:25">
      <c r="A56" s="91" t="s">
        <v>948</v>
      </c>
      <c r="B56" s="91" t="s">
        <v>1320</v>
      </c>
      <c r="C56" s="92" t="s">
        <v>1321</v>
      </c>
      <c r="D56" s="91" t="s">
        <v>949</v>
      </c>
      <c r="E56" s="91" t="s">
        <v>1405</v>
      </c>
      <c r="F56" s="91" t="s">
        <v>950</v>
      </c>
      <c r="G56" s="91" t="s">
        <v>53</v>
      </c>
      <c r="H56" s="91" t="s">
        <v>155</v>
      </c>
      <c r="I56" s="91" t="s">
        <v>951</v>
      </c>
      <c r="J56" s="93">
        <v>196.75</v>
      </c>
      <c r="K56" s="93">
        <v>27.63</v>
      </c>
      <c r="L56" s="93">
        <v>814.6</v>
      </c>
      <c r="M56" s="91" t="s">
        <v>383</v>
      </c>
      <c r="N56" s="94">
        <v>41395</v>
      </c>
      <c r="O56" s="95">
        <v>1208</v>
      </c>
      <c r="P56" s="91" t="s">
        <v>671</v>
      </c>
      <c r="Q56" s="9">
        <f t="shared" si="2"/>
        <v>4194.5633600000001</v>
      </c>
      <c r="S56" s="9">
        <v>4700</v>
      </c>
      <c r="T56" s="9">
        <f t="shared" si="3"/>
        <v>505.4366399999999</v>
      </c>
    </row>
    <row r="57" spans="1:25">
      <c r="A57" s="91" t="s">
        <v>952</v>
      </c>
      <c r="B57" s="91" t="s">
        <v>1322</v>
      </c>
      <c r="C57" s="92" t="s">
        <v>1323</v>
      </c>
      <c r="D57" s="91" t="s">
        <v>953</v>
      </c>
      <c r="E57" s="91" t="s">
        <v>1405</v>
      </c>
      <c r="F57" s="91" t="s">
        <v>954</v>
      </c>
      <c r="G57" s="91" t="s">
        <v>53</v>
      </c>
      <c r="H57" s="91" t="s">
        <v>155</v>
      </c>
      <c r="I57" s="91" t="s">
        <v>955</v>
      </c>
      <c r="J57" s="93">
        <v>196.75</v>
      </c>
      <c r="K57" s="93">
        <v>27.63</v>
      </c>
      <c r="L57" s="93">
        <v>814.6</v>
      </c>
      <c r="M57" s="91" t="s">
        <v>383</v>
      </c>
      <c r="N57" s="94">
        <v>41395</v>
      </c>
      <c r="O57" s="95">
        <v>1208</v>
      </c>
      <c r="P57" s="91" t="s">
        <v>671</v>
      </c>
      <c r="Q57" s="9">
        <f t="shared" si="2"/>
        <v>4194.5633600000001</v>
      </c>
      <c r="S57" s="9">
        <v>4700</v>
      </c>
      <c r="T57" s="9">
        <f t="shared" si="3"/>
        <v>505.4366399999999</v>
      </c>
    </row>
    <row r="58" spans="1:25">
      <c r="A58" s="91" t="s">
        <v>956</v>
      </c>
      <c r="B58" s="91" t="s">
        <v>1324</v>
      </c>
      <c r="C58" s="92" t="s">
        <v>1136</v>
      </c>
      <c r="D58" s="91" t="s">
        <v>361</v>
      </c>
      <c r="E58" s="91" t="s">
        <v>1405</v>
      </c>
      <c r="F58" s="91" t="s">
        <v>957</v>
      </c>
      <c r="G58" s="91" t="s">
        <v>53</v>
      </c>
      <c r="H58" s="91" t="s">
        <v>155</v>
      </c>
      <c r="I58" s="91" t="s">
        <v>958</v>
      </c>
      <c r="J58" s="93">
        <v>140.13</v>
      </c>
      <c r="K58" s="93">
        <v>31.25</v>
      </c>
      <c r="L58" s="93">
        <v>815</v>
      </c>
      <c r="M58" s="91" t="s">
        <v>157</v>
      </c>
      <c r="N58" s="94">
        <v>41395</v>
      </c>
      <c r="O58" s="95">
        <v>1208</v>
      </c>
      <c r="P58" s="91" t="s">
        <v>671</v>
      </c>
      <c r="Q58" s="9">
        <f t="shared" si="2"/>
        <v>3434.3857600000001</v>
      </c>
      <c r="S58" s="9">
        <v>4700</v>
      </c>
      <c r="T58" s="9">
        <f t="shared" si="3"/>
        <v>1265.6142399999999</v>
      </c>
    </row>
    <row r="59" spans="1:25">
      <c r="A59" s="91" t="s">
        <v>963</v>
      </c>
      <c r="B59" s="91" t="s">
        <v>1326</v>
      </c>
      <c r="C59" s="92" t="s">
        <v>1155</v>
      </c>
      <c r="D59" s="91" t="s">
        <v>446</v>
      </c>
      <c r="E59" s="91" t="s">
        <v>1405</v>
      </c>
      <c r="F59" s="91" t="s">
        <v>964</v>
      </c>
      <c r="G59" s="91" t="s">
        <v>53</v>
      </c>
      <c r="H59" s="91" t="s">
        <v>155</v>
      </c>
      <c r="I59" s="91" t="s">
        <v>965</v>
      </c>
      <c r="J59" s="93">
        <v>187.75</v>
      </c>
      <c r="K59" s="93">
        <v>31.25</v>
      </c>
      <c r="L59" s="93">
        <v>815</v>
      </c>
      <c r="M59" s="91" t="s">
        <v>162</v>
      </c>
      <c r="N59" s="94">
        <v>41395</v>
      </c>
      <c r="O59" s="95">
        <v>1208</v>
      </c>
      <c r="P59" s="91" t="s">
        <v>671</v>
      </c>
      <c r="Q59" s="9">
        <f t="shared" si="2"/>
        <v>4117.8279999999995</v>
      </c>
      <c r="S59" s="9">
        <v>4700</v>
      </c>
      <c r="T59" s="9">
        <f t="shared" si="3"/>
        <v>582.17200000000048</v>
      </c>
    </row>
    <row r="60" spans="1:25">
      <c r="A60" s="91" t="s">
        <v>966</v>
      </c>
      <c r="B60" s="91" t="s">
        <v>1327</v>
      </c>
      <c r="C60" s="92" t="s">
        <v>1328</v>
      </c>
      <c r="D60" s="91" t="s">
        <v>967</v>
      </c>
      <c r="E60" s="91" t="s">
        <v>1405</v>
      </c>
      <c r="F60" s="91" t="s">
        <v>968</v>
      </c>
      <c r="G60" s="91" t="s">
        <v>53</v>
      </c>
      <c r="H60" s="91" t="s">
        <v>155</v>
      </c>
      <c r="I60" s="91" t="s">
        <v>969</v>
      </c>
      <c r="J60" s="93">
        <v>196.75</v>
      </c>
      <c r="K60" s="93">
        <v>27.63</v>
      </c>
      <c r="L60" s="93">
        <v>814.6</v>
      </c>
      <c r="M60" s="91" t="s">
        <v>383</v>
      </c>
      <c r="N60" s="94">
        <v>41395</v>
      </c>
      <c r="O60" s="95">
        <v>1208</v>
      </c>
      <c r="P60" s="91" t="s">
        <v>671</v>
      </c>
      <c r="Q60" s="9">
        <f t="shared" si="2"/>
        <v>4194.5633600000001</v>
      </c>
      <c r="S60" s="9">
        <v>4700</v>
      </c>
      <c r="T60" s="9">
        <f t="shared" si="3"/>
        <v>505.4366399999999</v>
      </c>
    </row>
    <row r="61" spans="1:25">
      <c r="A61" s="91" t="s">
        <v>976</v>
      </c>
      <c r="B61" s="91" t="s">
        <v>1329</v>
      </c>
      <c r="C61" s="92" t="s">
        <v>1330</v>
      </c>
      <c r="D61" s="91" t="s">
        <v>977</v>
      </c>
      <c r="E61" s="91" t="s">
        <v>1405</v>
      </c>
      <c r="F61" s="91" t="s">
        <v>978</v>
      </c>
      <c r="G61" s="91" t="s">
        <v>53</v>
      </c>
      <c r="H61" s="91" t="s">
        <v>524</v>
      </c>
      <c r="I61" s="91" t="s">
        <v>979</v>
      </c>
      <c r="J61" s="93">
        <v>95.5</v>
      </c>
      <c r="K61" s="93">
        <v>31.25</v>
      </c>
      <c r="L61" s="93">
        <v>475</v>
      </c>
      <c r="M61" s="91" t="s">
        <v>45</v>
      </c>
      <c r="N61" s="94">
        <v>41395</v>
      </c>
      <c r="O61" s="95">
        <v>1208</v>
      </c>
      <c r="P61" s="91" t="s">
        <v>671</v>
      </c>
      <c r="Q61" s="9">
        <f t="shared" si="2"/>
        <v>2387.2159999999999</v>
      </c>
      <c r="S61" s="9">
        <v>4700</v>
      </c>
      <c r="T61" s="9">
        <f t="shared" si="3"/>
        <v>2312.7840000000001</v>
      </c>
    </row>
    <row r="62" spans="1:25">
      <c r="A62" s="91" t="s">
        <v>976</v>
      </c>
      <c r="B62" s="91" t="s">
        <v>1329</v>
      </c>
      <c r="C62" s="92" t="s">
        <v>1330</v>
      </c>
      <c r="D62" s="91" t="s">
        <v>977</v>
      </c>
      <c r="E62" s="91" t="s">
        <v>1405</v>
      </c>
      <c r="F62" s="91" t="s">
        <v>980</v>
      </c>
      <c r="G62" s="91" t="s">
        <v>53</v>
      </c>
      <c r="H62" s="91" t="s">
        <v>524</v>
      </c>
      <c r="I62" s="91" t="s">
        <v>981</v>
      </c>
      <c r="J62" s="93">
        <v>95.5</v>
      </c>
      <c r="K62" s="93">
        <v>31.25</v>
      </c>
      <c r="L62" s="93">
        <v>475</v>
      </c>
      <c r="M62" s="91" t="s">
        <v>45</v>
      </c>
      <c r="N62" s="94">
        <v>41395</v>
      </c>
      <c r="O62" s="95">
        <v>1208</v>
      </c>
      <c r="P62" s="91" t="s">
        <v>671</v>
      </c>
      <c r="Q62" s="9">
        <f t="shared" si="2"/>
        <v>2387.2159999999999</v>
      </c>
      <c r="S62" s="9">
        <v>4700</v>
      </c>
      <c r="T62" s="9">
        <f t="shared" si="3"/>
        <v>2312.7840000000001</v>
      </c>
    </row>
    <row r="63" spans="1:25">
      <c r="A63" s="91" t="s">
        <v>985</v>
      </c>
      <c r="B63" s="91" t="s">
        <v>1332</v>
      </c>
      <c r="C63" s="92" t="s">
        <v>1220</v>
      </c>
      <c r="D63" s="91" t="s">
        <v>602</v>
      </c>
      <c r="E63" s="91" t="s">
        <v>1405</v>
      </c>
      <c r="F63" s="91" t="s">
        <v>986</v>
      </c>
      <c r="G63" s="91" t="s">
        <v>53</v>
      </c>
      <c r="H63" s="91" t="s">
        <v>64</v>
      </c>
      <c r="I63" s="91" t="s">
        <v>987</v>
      </c>
      <c r="J63" s="93">
        <v>110.38</v>
      </c>
      <c r="K63" s="93">
        <v>31.25</v>
      </c>
      <c r="L63" s="93">
        <v>562.5</v>
      </c>
      <c r="M63" s="91" t="s">
        <v>197</v>
      </c>
      <c r="N63" s="94">
        <v>41395</v>
      </c>
      <c r="O63" s="95">
        <v>1208</v>
      </c>
      <c r="P63" s="91" t="s">
        <v>671</v>
      </c>
      <c r="Q63" s="9">
        <f t="shared" si="2"/>
        <v>2705.4237599999997</v>
      </c>
      <c r="R63" s="9">
        <f>SUM(Q2:Q63)</f>
        <v>207455.57664000004</v>
      </c>
      <c r="S63" s="9">
        <f>4700*62</f>
        <v>291400</v>
      </c>
    </row>
    <row r="64" spans="1:25">
      <c r="A64" s="91" t="s">
        <v>354</v>
      </c>
      <c r="B64" s="91" t="e">
        <f>VLOOKUP(BdC!A84,main!A$1:Z$1048378,2,0)</f>
        <v>#N/A</v>
      </c>
      <c r="C64" s="92" t="e">
        <f>VLOOKUP(A64,main!A$1:Z$1048378,4,0)</f>
        <v>#N/A</v>
      </c>
      <c r="D64" s="91" t="s">
        <v>133</v>
      </c>
      <c r="E64" s="91" t="e">
        <f>VLOOKUP(A64,main!A$1:E$1048378,5,0)</f>
        <v>#N/A</v>
      </c>
      <c r="F64" s="91" t="s">
        <v>355</v>
      </c>
      <c r="G64" s="91" t="s">
        <v>38</v>
      </c>
      <c r="H64" s="91" t="s">
        <v>170</v>
      </c>
      <c r="I64" s="91" t="s">
        <v>356</v>
      </c>
      <c r="J64" s="93">
        <v>77.5</v>
      </c>
      <c r="K64" s="93">
        <v>0</v>
      </c>
      <c r="L64" s="93">
        <v>475</v>
      </c>
      <c r="M64" s="91" t="s">
        <v>68</v>
      </c>
      <c r="N64" s="94">
        <v>41365</v>
      </c>
      <c r="O64" s="95">
        <v>1043</v>
      </c>
      <c r="P64" s="91" t="s">
        <v>671</v>
      </c>
      <c r="Q64" s="9">
        <f t="shared" si="2"/>
        <v>1680.38</v>
      </c>
      <c r="S64" s="11"/>
      <c r="T64" s="11"/>
      <c r="U64" s="11"/>
      <c r="V64" s="8"/>
      <c r="W64" s="12"/>
      <c r="X64" s="12"/>
      <c r="Y64" s="12"/>
    </row>
    <row r="65" spans="1:25">
      <c r="A65" s="91" t="s">
        <v>357</v>
      </c>
      <c r="B65" s="91" t="e">
        <f>VLOOKUP(BdC!A85,main!A$1:Z$1048378,2,0)</f>
        <v>#N/A</v>
      </c>
      <c r="C65" s="92" t="e">
        <f>VLOOKUP(A65,main!A$1:Z$1048378,4,0)</f>
        <v>#N/A</v>
      </c>
      <c r="D65" s="91" t="s">
        <v>270</v>
      </c>
      <c r="E65" s="91" t="e">
        <f>VLOOKUP(A65,main!A$1:E$1048378,5,0)</f>
        <v>#N/A</v>
      </c>
      <c r="F65" s="91" t="s">
        <v>358</v>
      </c>
      <c r="G65" s="91" t="s">
        <v>38</v>
      </c>
      <c r="H65" s="91" t="s">
        <v>170</v>
      </c>
      <c r="I65" s="91" t="s">
        <v>359</v>
      </c>
      <c r="J65" s="93">
        <v>77.5</v>
      </c>
      <c r="K65" s="93">
        <v>0</v>
      </c>
      <c r="L65" s="93">
        <v>475</v>
      </c>
      <c r="M65" s="91" t="s">
        <v>68</v>
      </c>
      <c r="N65" s="94">
        <v>41365</v>
      </c>
      <c r="O65" s="95">
        <v>1043</v>
      </c>
      <c r="P65" s="91" t="s">
        <v>671</v>
      </c>
      <c r="Q65" s="9">
        <f t="shared" si="2"/>
        <v>1680.38</v>
      </c>
      <c r="S65" s="11"/>
      <c r="T65" s="11"/>
      <c r="U65" s="11"/>
      <c r="W65" s="12"/>
      <c r="X65" s="12"/>
      <c r="Y65" s="12"/>
    </row>
    <row r="66" spans="1:25">
      <c r="A66" s="91" t="s">
        <v>360</v>
      </c>
      <c r="B66" s="91" t="e">
        <f>VLOOKUP(BdC!A86,main!A$1:Z$1048378,2,0)</f>
        <v>#N/A</v>
      </c>
      <c r="C66" s="92" t="e">
        <f>VLOOKUP(A66,main!A$1:Z$1048378,4,0)</f>
        <v>#N/A</v>
      </c>
      <c r="D66" s="91" t="s">
        <v>361</v>
      </c>
      <c r="E66" s="91" t="e">
        <f>VLOOKUP(A66,main!A$1:E$1048378,5,0)</f>
        <v>#N/A</v>
      </c>
      <c r="F66" s="91" t="s">
        <v>362</v>
      </c>
      <c r="G66" s="91" t="s">
        <v>38</v>
      </c>
      <c r="H66" s="91" t="s">
        <v>170</v>
      </c>
      <c r="I66" s="91" t="s">
        <v>363</v>
      </c>
      <c r="J66" s="93">
        <v>77.5</v>
      </c>
      <c r="K66" s="93">
        <v>0</v>
      </c>
      <c r="L66" s="93">
        <v>475</v>
      </c>
      <c r="M66" s="91" t="s">
        <v>68</v>
      </c>
      <c r="N66" s="94">
        <v>41365</v>
      </c>
      <c r="O66" s="95">
        <v>1043</v>
      </c>
      <c r="P66" s="91" t="s">
        <v>671</v>
      </c>
      <c r="Q66" s="9">
        <f t="shared" si="2"/>
        <v>1680.38</v>
      </c>
      <c r="S66" s="11"/>
      <c r="T66" s="11"/>
      <c r="U66" s="11"/>
      <c r="W66" s="12"/>
      <c r="X66" s="12"/>
      <c r="Y66" s="12"/>
    </row>
    <row r="67" spans="1:25">
      <c r="A67" s="91" t="s">
        <v>530</v>
      </c>
      <c r="B67" s="91" t="e">
        <f>VLOOKUP(BdC!A131,main!A$1:Z$1048378,2,0)</f>
        <v>#N/A</v>
      </c>
      <c r="C67" s="92" t="e">
        <f>VLOOKUP(A67,main!A$1:Z$1048378,4,0)</f>
        <v>#N/A</v>
      </c>
      <c r="D67" s="91" t="s">
        <v>88</v>
      </c>
      <c r="E67" s="91" t="e">
        <f>VLOOKUP(A67,main!A$1:E$1048378,5,0)</f>
        <v>#N/A</v>
      </c>
      <c r="F67" s="91" t="s">
        <v>531</v>
      </c>
      <c r="G67" s="91" t="s">
        <v>63</v>
      </c>
      <c r="H67" s="91" t="s">
        <v>524</v>
      </c>
      <c r="I67" s="91" t="s">
        <v>532</v>
      </c>
      <c r="J67" s="93">
        <v>64.63</v>
      </c>
      <c r="K67" s="93">
        <v>31.25</v>
      </c>
      <c r="L67" s="93">
        <v>475</v>
      </c>
      <c r="M67" s="91" t="s">
        <v>172</v>
      </c>
      <c r="N67" s="94">
        <v>41334</v>
      </c>
      <c r="O67" s="95">
        <v>0</v>
      </c>
      <c r="P67" s="91" t="s">
        <v>671</v>
      </c>
      <c r="Q67" s="9">
        <f t="shared" si="2"/>
        <v>1944.1697599999998</v>
      </c>
      <c r="S67" s="11"/>
      <c r="T67" s="11"/>
      <c r="U67" s="11"/>
      <c r="W67" s="12"/>
      <c r="X67" s="12"/>
      <c r="Y67" s="12"/>
    </row>
    <row r="68" spans="1:25">
      <c r="A68" s="91" t="s">
        <v>669</v>
      </c>
      <c r="B68" s="91" t="s">
        <v>1239</v>
      </c>
      <c r="C68" s="92" t="s">
        <v>1068</v>
      </c>
      <c r="D68" s="91" t="s">
        <v>61</v>
      </c>
      <c r="E68" s="91" t="s">
        <v>1026</v>
      </c>
      <c r="F68" s="91" t="s">
        <v>670</v>
      </c>
      <c r="G68" s="91" t="s">
        <v>53</v>
      </c>
      <c r="H68" s="91" t="s">
        <v>64</v>
      </c>
      <c r="I68" s="91" t="s">
        <v>671</v>
      </c>
      <c r="J68" s="93">
        <v>116</v>
      </c>
      <c r="K68" s="93">
        <v>27.63</v>
      </c>
      <c r="L68" s="93">
        <v>562.5</v>
      </c>
      <c r="M68" s="91" t="s">
        <v>66</v>
      </c>
      <c r="N68" s="94">
        <v>41395</v>
      </c>
      <c r="O68" s="95">
        <v>1208</v>
      </c>
      <c r="P68" s="91" t="s">
        <v>671</v>
      </c>
      <c r="Q68" s="9">
        <f t="shared" si="2"/>
        <v>2734.1277599999999</v>
      </c>
    </row>
    <row r="69" spans="1:25">
      <c r="A69" s="96" t="s">
        <v>988</v>
      </c>
      <c r="B69" s="56" t="s">
        <v>1333</v>
      </c>
      <c r="C69" s="97" t="s">
        <v>1334</v>
      </c>
      <c r="D69" s="56" t="s">
        <v>989</v>
      </c>
      <c r="E69" s="56" t="s">
        <v>1405</v>
      </c>
      <c r="F69" s="56"/>
      <c r="G69" s="56"/>
      <c r="H69" s="56"/>
      <c r="I69" s="56"/>
      <c r="J69" s="52">
        <v>90</v>
      </c>
      <c r="K69" s="52">
        <v>0</v>
      </c>
      <c r="L69" s="52">
        <v>562.5</v>
      </c>
      <c r="M69" s="56" t="s">
        <v>990</v>
      </c>
      <c r="N69" s="98">
        <v>41395</v>
      </c>
      <c r="O69" s="99">
        <v>1208</v>
      </c>
      <c r="P69" s="56" t="s">
        <v>1406</v>
      </c>
    </row>
    <row r="70" spans="1:25">
      <c r="A70" s="96" t="s">
        <v>988</v>
      </c>
      <c r="B70" s="56" t="s">
        <v>1333</v>
      </c>
      <c r="C70" s="97" t="s">
        <v>1334</v>
      </c>
      <c r="D70" s="56" t="s">
        <v>989</v>
      </c>
      <c r="E70" s="56" t="s">
        <v>1405</v>
      </c>
      <c r="F70" s="56" t="s">
        <v>1001</v>
      </c>
      <c r="G70" s="56" t="s">
        <v>38</v>
      </c>
      <c r="H70" s="56" t="s">
        <v>39</v>
      </c>
      <c r="I70" s="56" t="s">
        <v>1002</v>
      </c>
      <c r="J70" s="52">
        <v>90</v>
      </c>
      <c r="K70" s="52">
        <v>0</v>
      </c>
      <c r="L70" s="52">
        <v>562.5</v>
      </c>
      <c r="M70" s="56" t="s">
        <v>990</v>
      </c>
      <c r="N70" s="98">
        <v>41365</v>
      </c>
      <c r="O70" s="99">
        <v>1208</v>
      </c>
      <c r="P70" s="56" t="s">
        <v>1406</v>
      </c>
    </row>
    <row r="71" spans="1:25">
      <c r="A71" s="96" t="s">
        <v>1011</v>
      </c>
      <c r="B71" s="56" t="s">
        <v>1340</v>
      </c>
      <c r="C71" s="97" t="s">
        <v>1131</v>
      </c>
      <c r="D71" s="56" t="s">
        <v>351</v>
      </c>
      <c r="E71" s="56" t="s">
        <v>1405</v>
      </c>
      <c r="F71" s="56" t="s">
        <v>1012</v>
      </c>
      <c r="G71" s="56" t="s">
        <v>38</v>
      </c>
      <c r="H71" s="56" t="s">
        <v>90</v>
      </c>
      <c r="I71" s="56" t="s">
        <v>1013</v>
      </c>
      <c r="J71" s="52">
        <v>140.13</v>
      </c>
      <c r="K71" s="52">
        <v>0</v>
      </c>
      <c r="L71" s="52">
        <v>815</v>
      </c>
      <c r="M71" s="56" t="s">
        <v>157</v>
      </c>
      <c r="N71" s="98">
        <v>41365</v>
      </c>
      <c r="O71" s="99">
        <v>1208</v>
      </c>
      <c r="P71" s="56" t="s">
        <v>1406</v>
      </c>
    </row>
    <row r="72" spans="1:25">
      <c r="A72" s="96" t="s">
        <v>179</v>
      </c>
      <c r="B72" s="56" t="s">
        <v>1375</v>
      </c>
      <c r="C72" s="97" t="s">
        <v>1359</v>
      </c>
      <c r="D72" s="56" t="s">
        <v>180</v>
      </c>
      <c r="E72" s="56" t="s">
        <v>1407</v>
      </c>
      <c r="F72" s="56" t="s">
        <v>181</v>
      </c>
      <c r="G72" s="56" t="s">
        <v>38</v>
      </c>
      <c r="H72" s="56" t="s">
        <v>90</v>
      </c>
      <c r="I72" s="56" t="s">
        <v>182</v>
      </c>
      <c r="J72" s="52">
        <v>51.13</v>
      </c>
      <c r="K72" s="52">
        <v>0</v>
      </c>
      <c r="L72" s="52">
        <v>375</v>
      </c>
      <c r="M72" s="56" t="s">
        <v>183</v>
      </c>
      <c r="N72" s="98">
        <v>41306</v>
      </c>
      <c r="O72" s="99">
        <v>0</v>
      </c>
      <c r="P72" s="56" t="s">
        <v>1406</v>
      </c>
    </row>
    <row r="73" spans="1:25">
      <c r="A73" s="96" t="s">
        <v>184</v>
      </c>
      <c r="B73" s="56" t="s">
        <v>1104</v>
      </c>
      <c r="C73" s="97" t="s">
        <v>1105</v>
      </c>
      <c r="D73" s="56" t="s">
        <v>185</v>
      </c>
      <c r="E73" s="56" t="s">
        <v>1407</v>
      </c>
      <c r="F73" s="56" t="s">
        <v>186</v>
      </c>
      <c r="G73" s="56" t="s">
        <v>38</v>
      </c>
      <c r="H73" s="56" t="s">
        <v>90</v>
      </c>
      <c r="I73" s="56" t="s">
        <v>187</v>
      </c>
      <c r="J73" s="52">
        <v>68.75</v>
      </c>
      <c r="K73" s="52">
        <v>0</v>
      </c>
      <c r="L73" s="52">
        <v>375</v>
      </c>
      <c r="M73" s="56" t="s">
        <v>188</v>
      </c>
      <c r="N73" s="98">
        <v>41334</v>
      </c>
      <c r="O73" s="99">
        <v>0</v>
      </c>
      <c r="P73" s="56" t="s">
        <v>1406</v>
      </c>
    </row>
    <row r="74" spans="1:25">
      <c r="A74" s="96" t="s">
        <v>189</v>
      </c>
      <c r="B74" s="56" t="s">
        <v>1106</v>
      </c>
      <c r="C74" s="97" t="s">
        <v>1107</v>
      </c>
      <c r="D74" s="56" t="s">
        <v>190</v>
      </c>
      <c r="E74" s="56" t="s">
        <v>1407</v>
      </c>
      <c r="F74" s="56" t="s">
        <v>191</v>
      </c>
      <c r="G74" s="56" t="s">
        <v>38</v>
      </c>
      <c r="H74" s="56" t="s">
        <v>90</v>
      </c>
      <c r="I74" s="56" t="s">
        <v>192</v>
      </c>
      <c r="J74" s="52">
        <v>51.13</v>
      </c>
      <c r="K74" s="52">
        <v>0</v>
      </c>
      <c r="L74" s="52">
        <v>375</v>
      </c>
      <c r="M74" s="56" t="s">
        <v>183</v>
      </c>
      <c r="N74" s="98">
        <v>41365</v>
      </c>
      <c r="O74" s="99">
        <v>833</v>
      </c>
      <c r="P74" s="56" t="s">
        <v>1406</v>
      </c>
    </row>
    <row r="75" spans="1:25">
      <c r="A75" s="96" t="s">
        <v>198</v>
      </c>
      <c r="B75" s="56" t="s">
        <v>1376</v>
      </c>
      <c r="C75" s="97" t="s">
        <v>1077</v>
      </c>
      <c r="D75" s="56" t="s">
        <v>94</v>
      </c>
      <c r="E75" s="56" t="s">
        <v>1407</v>
      </c>
      <c r="F75" s="56" t="s">
        <v>199</v>
      </c>
      <c r="G75" s="56" t="s">
        <v>38</v>
      </c>
      <c r="H75" s="56" t="s">
        <v>90</v>
      </c>
      <c r="I75" s="56" t="s">
        <v>200</v>
      </c>
      <c r="J75" s="52">
        <v>51.75</v>
      </c>
      <c r="K75" s="52">
        <v>0</v>
      </c>
      <c r="L75" s="52">
        <v>263.75</v>
      </c>
      <c r="M75" s="56" t="s">
        <v>97</v>
      </c>
      <c r="N75" s="98">
        <v>41306</v>
      </c>
      <c r="O75" s="99">
        <v>0</v>
      </c>
      <c r="P75" s="56" t="s">
        <v>1406</v>
      </c>
    </row>
    <row r="76" spans="1:25">
      <c r="A76" s="96" t="s">
        <v>205</v>
      </c>
      <c r="B76" s="56" t="s">
        <v>1377</v>
      </c>
      <c r="C76" s="97" t="s">
        <v>1374</v>
      </c>
      <c r="D76" s="56" t="s">
        <v>175</v>
      </c>
      <c r="E76" s="56" t="s">
        <v>1407</v>
      </c>
      <c r="F76" s="56" t="s">
        <v>206</v>
      </c>
      <c r="G76" s="56" t="s">
        <v>38</v>
      </c>
      <c r="H76" s="56" t="s">
        <v>90</v>
      </c>
      <c r="I76" s="56" t="s">
        <v>207</v>
      </c>
      <c r="J76" s="52">
        <v>55.88</v>
      </c>
      <c r="K76" s="52">
        <v>0</v>
      </c>
      <c r="L76" s="52">
        <v>375</v>
      </c>
      <c r="M76" s="56" t="s">
        <v>178</v>
      </c>
      <c r="N76" s="98">
        <v>41306</v>
      </c>
      <c r="O76" s="99">
        <v>0</v>
      </c>
      <c r="P76" s="56" t="s">
        <v>1406</v>
      </c>
    </row>
    <row r="77" spans="1:25">
      <c r="A77" s="96" t="s">
        <v>208</v>
      </c>
      <c r="B77" s="56" t="s">
        <v>1378</v>
      </c>
      <c r="C77" s="97" t="s">
        <v>1077</v>
      </c>
      <c r="D77" s="56" t="s">
        <v>94</v>
      </c>
      <c r="E77" s="56" t="s">
        <v>1407</v>
      </c>
      <c r="F77" s="56" t="s">
        <v>209</v>
      </c>
      <c r="G77" s="56" t="s">
        <v>38</v>
      </c>
      <c r="H77" s="56" t="s">
        <v>90</v>
      </c>
      <c r="I77" s="56" t="s">
        <v>210</v>
      </c>
      <c r="J77" s="52">
        <v>51.75</v>
      </c>
      <c r="K77" s="52">
        <v>0</v>
      </c>
      <c r="L77" s="52">
        <v>263.75</v>
      </c>
      <c r="M77" s="56" t="s">
        <v>97</v>
      </c>
      <c r="N77" s="98">
        <v>41306</v>
      </c>
      <c r="O77" s="99">
        <v>0</v>
      </c>
      <c r="P77" s="56" t="s">
        <v>1406</v>
      </c>
    </row>
    <row r="78" spans="1:25">
      <c r="A78" s="96" t="s">
        <v>211</v>
      </c>
      <c r="B78" s="56" t="s">
        <v>1379</v>
      </c>
      <c r="C78" s="97" t="s">
        <v>1363</v>
      </c>
      <c r="D78" s="56" t="s">
        <v>212</v>
      </c>
      <c r="E78" s="56" t="s">
        <v>1407</v>
      </c>
      <c r="F78" s="56" t="s">
        <v>213</v>
      </c>
      <c r="G78" s="56" t="s">
        <v>38</v>
      </c>
      <c r="H78" s="56" t="s">
        <v>90</v>
      </c>
      <c r="I78" s="56" t="s">
        <v>214</v>
      </c>
      <c r="J78" s="52">
        <v>51.13</v>
      </c>
      <c r="K78" s="52">
        <v>0</v>
      </c>
      <c r="L78" s="52">
        <v>375</v>
      </c>
      <c r="M78" s="56" t="s">
        <v>183</v>
      </c>
      <c r="N78" s="98">
        <v>41306</v>
      </c>
      <c r="O78" s="99">
        <v>0</v>
      </c>
      <c r="P78" s="56" t="s">
        <v>1406</v>
      </c>
    </row>
    <row r="79" spans="1:25">
      <c r="A79" s="96" t="s">
        <v>215</v>
      </c>
      <c r="B79" s="56" t="s">
        <v>1380</v>
      </c>
      <c r="C79" s="97" t="s">
        <v>1077</v>
      </c>
      <c r="D79" s="56" t="s">
        <v>94</v>
      </c>
      <c r="E79" s="56" t="s">
        <v>1407</v>
      </c>
      <c r="F79" s="56" t="s">
        <v>216</v>
      </c>
      <c r="G79" s="56" t="s">
        <v>38</v>
      </c>
      <c r="H79" s="56" t="s">
        <v>90</v>
      </c>
      <c r="I79" s="56" t="s">
        <v>217</v>
      </c>
      <c r="J79" s="52">
        <v>51.75</v>
      </c>
      <c r="K79" s="52">
        <v>0</v>
      </c>
      <c r="L79" s="52">
        <v>263.75</v>
      </c>
      <c r="M79" s="56" t="s">
        <v>97</v>
      </c>
      <c r="N79" s="98">
        <v>41306</v>
      </c>
      <c r="O79" s="99">
        <v>0</v>
      </c>
      <c r="P79" s="56" t="s">
        <v>1406</v>
      </c>
    </row>
    <row r="80" spans="1:25">
      <c r="A80" s="96" t="s">
        <v>344</v>
      </c>
      <c r="B80" s="56" t="s">
        <v>1129</v>
      </c>
      <c r="C80" s="97" t="s">
        <v>1118</v>
      </c>
      <c r="D80" s="56" t="s">
        <v>250</v>
      </c>
      <c r="E80" s="56" t="s">
        <v>1407</v>
      </c>
      <c r="F80" s="56" t="s">
        <v>345</v>
      </c>
      <c r="G80" s="56" t="s">
        <v>38</v>
      </c>
      <c r="H80" s="56" t="s">
        <v>90</v>
      </c>
      <c r="I80" s="56" t="s">
        <v>346</v>
      </c>
      <c r="J80" s="52">
        <v>51.13</v>
      </c>
      <c r="K80" s="52">
        <v>0</v>
      </c>
      <c r="L80" s="52">
        <v>375</v>
      </c>
      <c r="M80" s="56" t="s">
        <v>183</v>
      </c>
      <c r="N80" s="98">
        <v>41365</v>
      </c>
      <c r="O80" s="99">
        <v>833</v>
      </c>
      <c r="P80" s="56" t="s">
        <v>1406</v>
      </c>
    </row>
    <row r="81" spans="1:16">
      <c r="A81" s="96" t="s">
        <v>347</v>
      </c>
      <c r="B81" s="56" t="s">
        <v>1381</v>
      </c>
      <c r="C81" s="97" t="s">
        <v>1366</v>
      </c>
      <c r="D81" s="56" t="s">
        <v>323</v>
      </c>
      <c r="E81" s="56" t="s">
        <v>1407</v>
      </c>
      <c r="F81" s="56" t="s">
        <v>348</v>
      </c>
      <c r="G81" s="56" t="s">
        <v>38</v>
      </c>
      <c r="H81" s="56" t="s">
        <v>90</v>
      </c>
      <c r="I81" s="56" t="s">
        <v>349</v>
      </c>
      <c r="J81" s="52">
        <v>51.13</v>
      </c>
      <c r="K81" s="52">
        <v>0</v>
      </c>
      <c r="L81" s="52">
        <v>375</v>
      </c>
      <c r="M81" s="56" t="s">
        <v>183</v>
      </c>
      <c r="N81" s="98">
        <v>41306</v>
      </c>
      <c r="O81" s="99">
        <v>0</v>
      </c>
      <c r="P81" s="56" t="s">
        <v>1406</v>
      </c>
    </row>
    <row r="82" spans="1:16">
      <c r="A82" s="96" t="s">
        <v>350</v>
      </c>
      <c r="B82" s="56" t="s">
        <v>1130</v>
      </c>
      <c r="C82" s="97" t="s">
        <v>1131</v>
      </c>
      <c r="D82" s="56" t="s">
        <v>351</v>
      </c>
      <c r="E82" s="56" t="s">
        <v>1407</v>
      </c>
      <c r="F82" s="56" t="s">
        <v>352</v>
      </c>
      <c r="G82" s="56" t="s">
        <v>38</v>
      </c>
      <c r="H82" s="56" t="s">
        <v>90</v>
      </c>
      <c r="I82" s="56" t="s">
        <v>353</v>
      </c>
      <c r="J82" s="52">
        <v>51.13</v>
      </c>
      <c r="K82" s="52">
        <v>0</v>
      </c>
      <c r="L82" s="52">
        <v>375</v>
      </c>
      <c r="M82" s="56" t="s">
        <v>183</v>
      </c>
      <c r="N82" s="98">
        <v>41365</v>
      </c>
      <c r="O82" s="99">
        <v>833</v>
      </c>
      <c r="P82" s="56" t="s">
        <v>1406</v>
      </c>
    </row>
    <row r="83" spans="1:16">
      <c r="A83" s="96" t="s">
        <v>664</v>
      </c>
      <c r="B83" s="56" t="s">
        <v>1238</v>
      </c>
      <c r="C83" s="97" t="s">
        <v>1237</v>
      </c>
      <c r="D83" s="56" t="s">
        <v>319</v>
      </c>
      <c r="E83" s="56" t="s">
        <v>1407</v>
      </c>
      <c r="F83" s="56" t="s">
        <v>665</v>
      </c>
      <c r="G83" s="56" t="s">
        <v>53</v>
      </c>
      <c r="H83" s="56" t="s">
        <v>155</v>
      </c>
      <c r="I83" s="56" t="s">
        <v>666</v>
      </c>
      <c r="J83" s="52">
        <v>187.75</v>
      </c>
      <c r="K83" s="52">
        <v>31.25</v>
      </c>
      <c r="L83" s="52">
        <v>815</v>
      </c>
      <c r="M83" s="56" t="s">
        <v>162</v>
      </c>
      <c r="N83" s="98">
        <v>41395</v>
      </c>
      <c r="O83" s="99">
        <v>1208</v>
      </c>
      <c r="P83" s="56" t="s">
        <v>1406</v>
      </c>
    </row>
    <row r="84" spans="1:16">
      <c r="A84" s="100" t="s">
        <v>868</v>
      </c>
      <c r="B84" s="100" t="s">
        <v>1388</v>
      </c>
      <c r="C84" s="101" t="s">
        <v>1093</v>
      </c>
      <c r="D84" s="100" t="s">
        <v>137</v>
      </c>
      <c r="E84" s="100" t="s">
        <v>1408</v>
      </c>
      <c r="F84" s="100" t="s">
        <v>869</v>
      </c>
      <c r="G84" s="100" t="s">
        <v>53</v>
      </c>
      <c r="H84" s="100" t="s">
        <v>155</v>
      </c>
      <c r="I84" s="100" t="s">
        <v>868</v>
      </c>
      <c r="J84" s="102">
        <v>140.13</v>
      </c>
      <c r="K84" s="102">
        <v>31.25</v>
      </c>
      <c r="L84" s="102">
        <v>815</v>
      </c>
      <c r="M84" s="100" t="s">
        <v>157</v>
      </c>
      <c r="N84" s="103">
        <v>41306</v>
      </c>
      <c r="O84" s="104">
        <v>0</v>
      </c>
      <c r="P84" s="100" t="s">
        <v>868</v>
      </c>
    </row>
    <row r="85" spans="1:16">
      <c r="A85" s="105" t="s">
        <v>1022</v>
      </c>
      <c r="B85" s="105" t="s">
        <v>1341</v>
      </c>
      <c r="C85" s="106">
        <v>80000</v>
      </c>
      <c r="D85" s="105" t="s">
        <v>94</v>
      </c>
      <c r="E85" s="105" t="s">
        <v>1023</v>
      </c>
      <c r="F85" s="105"/>
      <c r="G85" s="105"/>
      <c r="H85" s="105"/>
      <c r="I85" s="105"/>
      <c r="J85" s="107">
        <v>566</v>
      </c>
      <c r="K85" s="107"/>
      <c r="L85" s="107"/>
      <c r="M85" s="105" t="s">
        <v>1025</v>
      </c>
      <c r="N85" s="108">
        <v>41395</v>
      </c>
      <c r="O85" s="109">
        <v>0</v>
      </c>
      <c r="P85" s="105" t="s">
        <v>1409</v>
      </c>
    </row>
    <row r="86" spans="1:16">
      <c r="A86" s="16" t="s">
        <v>240</v>
      </c>
      <c r="B86" s="16" t="s">
        <v>1115</v>
      </c>
      <c r="C86" s="110" t="s">
        <v>1068</v>
      </c>
      <c r="D86" s="17" t="s">
        <v>241</v>
      </c>
      <c r="E86" s="17" t="s">
        <v>1026</v>
      </c>
      <c r="F86" s="17" t="s">
        <v>242</v>
      </c>
      <c r="G86" s="17" t="s">
        <v>226</v>
      </c>
      <c r="H86" s="17" t="s">
        <v>227</v>
      </c>
      <c r="I86" s="17" t="s">
        <v>243</v>
      </c>
      <c r="J86" s="20">
        <v>695.75</v>
      </c>
      <c r="K86" s="20">
        <v>0</v>
      </c>
      <c r="L86" s="20">
        <v>1875</v>
      </c>
      <c r="M86" s="19"/>
      <c r="N86" s="19"/>
      <c r="O86" s="24"/>
      <c r="P86" s="17" t="s">
        <v>240</v>
      </c>
    </row>
    <row r="87" spans="1:16">
      <c r="A87" s="16" t="s">
        <v>240</v>
      </c>
      <c r="B87" s="17" t="s">
        <v>1115</v>
      </c>
      <c r="C87" s="18" t="s">
        <v>1068</v>
      </c>
      <c r="D87" s="17" t="s">
        <v>893</v>
      </c>
      <c r="E87" s="17" t="s">
        <v>1026</v>
      </c>
      <c r="F87" s="17" t="s">
        <v>894</v>
      </c>
      <c r="G87" s="17" t="s">
        <v>53</v>
      </c>
      <c r="H87" s="17" t="s">
        <v>155</v>
      </c>
      <c r="I87" s="17" t="s">
        <v>895</v>
      </c>
      <c r="J87" s="20">
        <v>196.75</v>
      </c>
      <c r="K87" s="20">
        <v>27.63</v>
      </c>
      <c r="L87" s="20">
        <v>814.6</v>
      </c>
      <c r="M87" s="17" t="s">
        <v>383</v>
      </c>
      <c r="N87" s="21">
        <v>41365</v>
      </c>
      <c r="O87" s="24">
        <v>0</v>
      </c>
      <c r="P87" s="17" t="s">
        <v>240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4"/>
  <sheetViews>
    <sheetView showGridLines="0" tabSelected="1" zoomScaleNormal="100" workbookViewId="0">
      <pane xSplit="1" ySplit="1" topLeftCell="N2" activePane="bottomRight" state="frozen"/>
      <selection pane="topRight" activeCell="B1" sqref="B1"/>
      <selection pane="bottomLeft" activeCell="A2" sqref="A2"/>
      <selection pane="bottomRight" activeCell="R2" sqref="R2"/>
    </sheetView>
  </sheetViews>
  <sheetFormatPr baseColWidth="10" defaultColWidth="8.7109375" defaultRowHeight="12.75"/>
  <cols>
    <col min="1" max="2" width="50.85546875" customWidth="1"/>
    <col min="3" max="3" width="22.7109375"/>
    <col min="4" max="4" width="13.140625" customWidth="1"/>
    <col min="5" max="5" width="39" customWidth="1"/>
    <col min="6" max="6" width="15.7109375"/>
    <col min="7" max="7" width="2.28515625" style="132" customWidth="1"/>
    <col min="8" max="8" width="13.42578125" customWidth="1"/>
    <col min="9" max="13" width="18.28515625" customWidth="1"/>
    <col min="14" max="14" width="2.42578125" style="132" customWidth="1"/>
    <col min="15" max="18" width="13.28515625" customWidth="1"/>
    <col min="19" max="19" width="4.85546875" style="219" customWidth="1"/>
    <col min="20" max="20" width="13.28515625" customWidth="1"/>
    <col min="21" max="21" width="10.42578125" customWidth="1"/>
    <col min="22" max="22" width="10.7109375" customWidth="1"/>
    <col min="24" max="24" width="2" style="132" customWidth="1"/>
    <col min="25" max="25" width="9.140625"/>
    <col min="26" max="26" width="11.5703125" customWidth="1"/>
    <col min="27" max="1035" width="9.140625"/>
  </cols>
  <sheetData>
    <row r="1" spans="1:26" s="235" customFormat="1" ht="49.5" customHeight="1">
      <c r="A1" s="231" t="s">
        <v>0</v>
      </c>
      <c r="B1" s="231" t="s">
        <v>1</v>
      </c>
      <c r="C1" s="231" t="s">
        <v>2</v>
      </c>
      <c r="D1" s="231" t="s">
        <v>3</v>
      </c>
      <c r="E1" s="231" t="s">
        <v>4</v>
      </c>
      <c r="F1" s="231" t="s">
        <v>5</v>
      </c>
      <c r="G1" s="232" t="s">
        <v>1498</v>
      </c>
      <c r="H1" s="231" t="s">
        <v>1497</v>
      </c>
      <c r="I1" s="231" t="s">
        <v>1579</v>
      </c>
      <c r="J1" s="231" t="s">
        <v>1578</v>
      </c>
      <c r="K1" s="231" t="s">
        <v>1501</v>
      </c>
      <c r="L1" s="231" t="s">
        <v>1500</v>
      </c>
      <c r="M1" s="231" t="s">
        <v>1576</v>
      </c>
      <c r="N1" s="232" t="s">
        <v>1499</v>
      </c>
      <c r="O1" s="231" t="s">
        <v>1504</v>
      </c>
      <c r="P1" s="231" t="s">
        <v>1586</v>
      </c>
      <c r="Q1" s="231" t="s">
        <v>1588</v>
      </c>
      <c r="R1" s="231" t="s">
        <v>1590</v>
      </c>
      <c r="S1" s="233" t="s">
        <v>1592</v>
      </c>
      <c r="T1" s="231" t="s">
        <v>1505</v>
      </c>
      <c r="U1" s="231" t="s">
        <v>1585</v>
      </c>
      <c r="V1" s="231" t="s">
        <v>1589</v>
      </c>
      <c r="W1" s="231" t="s">
        <v>1591</v>
      </c>
      <c r="X1" s="232" t="s">
        <v>1587</v>
      </c>
      <c r="Y1" s="231" t="s">
        <v>1502</v>
      </c>
      <c r="Z1" s="234"/>
    </row>
    <row r="2" spans="1:26">
      <c r="A2" s="14"/>
      <c r="B2" s="177"/>
      <c r="C2" s="14"/>
      <c r="D2" s="14"/>
      <c r="E2" s="14"/>
      <c r="F2" s="14"/>
      <c r="G2" s="129"/>
      <c r="H2" s="14"/>
      <c r="I2" s="14"/>
      <c r="J2" s="189"/>
      <c r="K2" s="14"/>
      <c r="L2" s="14"/>
      <c r="M2" s="189"/>
      <c r="N2" s="129"/>
      <c r="O2" s="14" t="s">
        <v>38</v>
      </c>
      <c r="P2" s="14">
        <v>1</v>
      </c>
      <c r="Q2" s="14">
        <v>3</v>
      </c>
      <c r="R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30</v>
      </c>
      <c r="S2" s="213"/>
      <c r="T2" s="14"/>
      <c r="U2" s="14"/>
      <c r="V2" s="14"/>
      <c r="W2" s="14">
        <f>SUMPRODUCT(('PRIX LOT1'!$B$12:$B$31=Tableau1[[#This Row],[Technologie WAN B]])*('PRIX LOT1'!$C$12:$C$31=Tableau1[[#This Row],[Débit Wan B]])*('PRIX LOT1'!$P$12:$P$31))</f>
        <v>0</v>
      </c>
      <c r="X2" s="129"/>
      <c r="Y2" s="14"/>
    </row>
    <row r="3" spans="1:26">
      <c r="A3" s="14"/>
      <c r="B3" s="139"/>
      <c r="C3" s="14"/>
      <c r="D3" s="14"/>
      <c r="E3" s="14"/>
      <c r="F3" s="14"/>
      <c r="G3" s="129"/>
      <c r="H3" s="14"/>
      <c r="I3" s="14"/>
      <c r="J3" s="189"/>
      <c r="K3" s="14"/>
      <c r="L3" s="14"/>
      <c r="M3" s="189"/>
      <c r="N3" s="129"/>
      <c r="O3" s="14" t="s">
        <v>38</v>
      </c>
      <c r="P3" s="14">
        <v>8</v>
      </c>
      <c r="Q3" s="14">
        <v>4</v>
      </c>
      <c r="R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120</v>
      </c>
      <c r="S3" s="213"/>
      <c r="T3" s="14" t="s">
        <v>38</v>
      </c>
      <c r="U3" s="14">
        <v>1</v>
      </c>
      <c r="V3" s="14"/>
      <c r="W3" s="14">
        <f>SUMPRODUCT(('PRIX LOT1'!$B$12:$B$31=Tableau1[[#This Row],[Technologie WAN B]])*('PRIX LOT1'!$C$12:$C$31=Tableau1[[#This Row],[Débit Wan B]])*('PRIX LOT1'!$P$12:$P$31))</f>
        <v>120</v>
      </c>
      <c r="X3" s="129"/>
      <c r="Y3" s="14"/>
    </row>
    <row r="4" spans="1:26">
      <c r="A4" s="14"/>
      <c r="B4" s="139"/>
      <c r="C4" s="14"/>
      <c r="D4" s="14"/>
      <c r="E4" s="14"/>
      <c r="F4" s="14"/>
      <c r="G4" s="129"/>
      <c r="H4" s="14"/>
      <c r="I4" s="14"/>
      <c r="J4" s="189"/>
      <c r="K4" s="14"/>
      <c r="L4" s="14"/>
      <c r="M4" s="189"/>
      <c r="N4" s="129"/>
      <c r="O4" s="14" t="s">
        <v>1503</v>
      </c>
      <c r="P4" s="230">
        <v>100</v>
      </c>
      <c r="Q4" s="14">
        <v>1</v>
      </c>
      <c r="R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" s="213"/>
      <c r="T4" s="14" t="s">
        <v>38</v>
      </c>
      <c r="U4" s="14">
        <v>8</v>
      </c>
      <c r="V4" s="14"/>
      <c r="W4" s="14">
        <f>SUMPRODUCT(('PRIX LOT1'!$B$12:$B$31=Tableau1[[#This Row],[Technologie WAN B]])*('PRIX LOT1'!$C$12:$C$31=Tableau1[[#This Row],[Débit Wan B]])*('PRIX LOT1'!$P$12:$P$31))</f>
        <v>120</v>
      </c>
      <c r="X4" s="129"/>
      <c r="Y4" s="14"/>
    </row>
    <row r="5" spans="1:26">
      <c r="A5" s="14"/>
      <c r="B5" s="140"/>
      <c r="C5" s="14"/>
      <c r="D5" s="14"/>
      <c r="E5" s="14"/>
      <c r="F5" s="14"/>
      <c r="G5" s="129"/>
      <c r="H5" s="14"/>
      <c r="I5" s="14"/>
      <c r="J5" s="189"/>
      <c r="K5" s="14"/>
      <c r="L5" s="14"/>
      <c r="M5" s="189"/>
      <c r="N5" s="129"/>
      <c r="O5" s="14"/>
      <c r="P5" s="14"/>
      <c r="Q5" s="14"/>
      <c r="R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" s="213"/>
      <c r="T5" s="14" t="s">
        <v>1503</v>
      </c>
      <c r="U5" s="14">
        <v>100</v>
      </c>
      <c r="V5" s="14"/>
      <c r="W5" s="14">
        <f>SUMPRODUCT(('PRIX LOT1'!$B$12:$B$31=Tableau1[[#This Row],[Technologie WAN B]])*('PRIX LOT1'!$C$12:$C$31=Tableau1[[#This Row],[Débit Wan B]])*('PRIX LOT1'!$P$12:$P$31))</f>
        <v>120</v>
      </c>
      <c r="X5" s="129"/>
      <c r="Y5" s="14"/>
    </row>
    <row r="6" spans="1:26">
      <c r="A6" s="14"/>
      <c r="B6" s="14"/>
      <c r="C6" s="14"/>
      <c r="D6" s="14"/>
      <c r="E6" s="14"/>
      <c r="F6" s="14"/>
      <c r="G6" s="129"/>
      <c r="H6" s="14"/>
      <c r="I6" s="14"/>
      <c r="J6" s="189"/>
      <c r="K6" s="14"/>
      <c r="L6" s="14"/>
      <c r="M6" s="189"/>
      <c r="N6" s="129"/>
      <c r="O6" s="14"/>
      <c r="P6" s="14"/>
      <c r="Q6" s="14"/>
      <c r="R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" s="213"/>
      <c r="T6" s="14" t="s">
        <v>63</v>
      </c>
      <c r="U6" s="14">
        <v>2</v>
      </c>
      <c r="V6" s="14"/>
      <c r="W6" s="14">
        <f>SUMPRODUCT(('PRIX LOT1'!$B$12:$B$31=Tableau1[[#This Row],[Technologie WAN B]])*('PRIX LOT1'!$C$12:$C$31=Tableau1[[#This Row],[Débit Wan B]])*('PRIX LOT1'!$P$12:$P$31))</f>
        <v>120</v>
      </c>
      <c r="X6" s="129"/>
      <c r="Y6" s="14"/>
    </row>
    <row r="7" spans="1:26">
      <c r="A7" s="14"/>
      <c r="B7" s="14"/>
      <c r="C7" s="14"/>
      <c r="D7" s="14"/>
      <c r="E7" s="14"/>
      <c r="F7" s="14"/>
      <c r="G7" s="129"/>
      <c r="H7" s="14"/>
      <c r="I7" s="14"/>
      <c r="J7" s="189"/>
      <c r="K7" s="14"/>
      <c r="L7" s="14"/>
      <c r="M7" s="189"/>
      <c r="N7" s="129"/>
      <c r="O7" s="14"/>
      <c r="P7" s="14"/>
      <c r="Q7" s="14"/>
      <c r="R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" s="213"/>
      <c r="T7" s="14" t="s">
        <v>63</v>
      </c>
      <c r="U7" s="14">
        <v>8</v>
      </c>
      <c r="V7" s="14"/>
      <c r="W7" s="14">
        <f>SUMPRODUCT(('PRIX LOT1'!$B$12:$B$31=Tableau1[[#This Row],[Technologie WAN B]])*('PRIX LOT1'!$C$12:$C$31=Tableau1[[#This Row],[Débit Wan B]])*('PRIX LOT1'!$P$12:$P$31))</f>
        <v>120</v>
      </c>
      <c r="X7" s="129"/>
      <c r="Y7" s="14"/>
    </row>
    <row r="8" spans="1:26">
      <c r="A8" s="14"/>
      <c r="B8" s="14"/>
      <c r="C8" s="14"/>
      <c r="D8" s="14"/>
      <c r="E8" s="14"/>
      <c r="F8" s="14"/>
      <c r="G8" s="129"/>
      <c r="H8" s="14"/>
      <c r="I8" s="14"/>
      <c r="J8" s="189"/>
      <c r="K8" s="14"/>
      <c r="L8" s="14"/>
      <c r="M8" s="189"/>
      <c r="N8" s="129"/>
      <c r="O8" s="14" t="s">
        <v>1503</v>
      </c>
      <c r="P8" s="14">
        <v>100</v>
      </c>
      <c r="Q8" s="14">
        <v>2</v>
      </c>
      <c r="R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" s="213"/>
      <c r="T8" s="14" t="s">
        <v>63</v>
      </c>
      <c r="U8" s="14">
        <v>4</v>
      </c>
      <c r="V8" s="14"/>
      <c r="W8" s="14">
        <f>SUMPRODUCT(('PRIX LOT1'!$B$12:$B$31=Tableau1[[#This Row],[Technologie WAN B]])*('PRIX LOT1'!$C$12:$C$31=Tableau1[[#This Row],[Débit Wan B]])*('PRIX LOT1'!$P$12:$P$31))</f>
        <v>120</v>
      </c>
      <c r="X8" s="129"/>
      <c r="Y8" s="14"/>
    </row>
    <row r="9" spans="1:26">
      <c r="A9" s="14"/>
      <c r="B9" s="14"/>
      <c r="C9" s="14"/>
      <c r="D9" s="14"/>
      <c r="E9" s="14"/>
      <c r="F9" s="14"/>
      <c r="G9" s="129"/>
      <c r="H9" s="14"/>
      <c r="I9" s="14"/>
      <c r="J9" s="189"/>
      <c r="K9" s="14"/>
      <c r="L9" s="14"/>
      <c r="M9" s="189"/>
      <c r="N9" s="129"/>
      <c r="O9" s="14" t="s">
        <v>38</v>
      </c>
      <c r="P9" s="14">
        <v>8</v>
      </c>
      <c r="Q9" s="14">
        <v>3</v>
      </c>
      <c r="R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30</v>
      </c>
      <c r="S9" s="213"/>
      <c r="T9" s="14" t="s">
        <v>1503</v>
      </c>
      <c r="U9" s="14">
        <v>10</v>
      </c>
      <c r="V9" s="14"/>
      <c r="W9" s="14">
        <f>SUMPRODUCT(('PRIX LOT1'!$B$12:$B$31=Tableau1[[#This Row],[Technologie WAN B]])*('PRIX LOT1'!$C$12:$C$31=Tableau1[[#This Row],[Débit Wan B]])*('PRIX LOT1'!$P$12:$P$31))</f>
        <v>120</v>
      </c>
      <c r="X9" s="129"/>
      <c r="Y9" s="14"/>
    </row>
    <row r="10" spans="1:26">
      <c r="A10" s="14"/>
      <c r="B10" s="14"/>
      <c r="C10" s="14"/>
      <c r="D10" s="14"/>
      <c r="E10" s="14"/>
      <c r="F10" s="14"/>
      <c r="G10" s="129"/>
      <c r="H10" s="14"/>
      <c r="I10" s="14"/>
      <c r="J10" s="189"/>
      <c r="K10" s="14"/>
      <c r="L10" s="14"/>
      <c r="M10" s="189"/>
      <c r="N10" s="129"/>
      <c r="O10" s="14" t="s">
        <v>1503</v>
      </c>
      <c r="P10" s="14">
        <v>10</v>
      </c>
      <c r="Q10" s="14">
        <v>4</v>
      </c>
      <c r="R1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120</v>
      </c>
      <c r="S10" s="213"/>
      <c r="T10" s="14" t="s">
        <v>63</v>
      </c>
      <c r="U10" s="14">
        <v>4</v>
      </c>
      <c r="V10" s="14"/>
      <c r="W10" s="14">
        <f>SUMPRODUCT(('PRIX LOT1'!$B$12:$B$31=Tableau1[[#This Row],[Technologie WAN B]])*('PRIX LOT1'!$C$12:$C$31=Tableau1[[#This Row],[Débit Wan B]])*('PRIX LOT1'!$P$12:$P$31))</f>
        <v>120</v>
      </c>
      <c r="X10" s="129"/>
      <c r="Y10" s="14"/>
    </row>
    <row r="11" spans="1:26">
      <c r="A11" s="14"/>
      <c r="B11" s="14"/>
      <c r="C11" s="14"/>
      <c r="D11" s="14"/>
      <c r="E11" s="14"/>
      <c r="F11" s="14"/>
      <c r="G11" s="129"/>
      <c r="H11" s="14"/>
      <c r="I11" s="14"/>
      <c r="J11" s="189"/>
      <c r="K11" s="14"/>
      <c r="L11" s="14"/>
      <c r="M11" s="189"/>
      <c r="N11" s="129"/>
      <c r="O11" s="14" t="s">
        <v>1503</v>
      </c>
      <c r="P11" s="14"/>
      <c r="Q11" s="14"/>
      <c r="R1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1" s="213"/>
      <c r="T11" s="14" t="s">
        <v>63</v>
      </c>
      <c r="U11" s="14">
        <v>4</v>
      </c>
      <c r="V11" s="14"/>
      <c r="W11" s="14">
        <f>SUMPRODUCT(('PRIX LOT1'!$B$12:$B$31=Tableau1[[#This Row],[Technologie WAN B]])*('PRIX LOT1'!$C$12:$C$31=Tableau1[[#This Row],[Débit Wan B]])*('PRIX LOT1'!$P$12:$P$31))</f>
        <v>120</v>
      </c>
      <c r="X11" s="129"/>
      <c r="Y11" s="14"/>
    </row>
    <row r="12" spans="1:26">
      <c r="A12" s="14"/>
      <c r="B12" s="14"/>
      <c r="C12" s="14"/>
      <c r="D12" s="14"/>
      <c r="E12" s="14"/>
      <c r="F12" s="14"/>
      <c r="G12" s="129"/>
      <c r="H12" s="14"/>
      <c r="I12" s="14"/>
      <c r="J12" s="189"/>
      <c r="K12" s="14"/>
      <c r="L12" s="14"/>
      <c r="M12" s="189"/>
      <c r="N12" s="129"/>
      <c r="O12" s="14" t="s">
        <v>1503</v>
      </c>
      <c r="P12" s="14"/>
      <c r="Q12" s="14"/>
      <c r="R1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2" s="213"/>
      <c r="T12" s="14" t="s">
        <v>63</v>
      </c>
      <c r="U12" s="14">
        <v>4</v>
      </c>
      <c r="V12" s="14"/>
      <c r="W12" s="14">
        <f>SUMPRODUCT(('PRIX LOT1'!$B$12:$B$31=Tableau1[[#This Row],[Technologie WAN B]])*('PRIX LOT1'!$C$12:$C$31=Tableau1[[#This Row],[Débit Wan B]])*('PRIX LOT1'!$P$12:$P$31))</f>
        <v>120</v>
      </c>
      <c r="X12" s="129"/>
      <c r="Y12" s="14"/>
    </row>
    <row r="13" spans="1:26">
      <c r="A13" s="14"/>
      <c r="B13" s="14"/>
      <c r="C13" s="14"/>
      <c r="D13" s="14"/>
      <c r="E13" s="14"/>
      <c r="F13" s="14"/>
      <c r="G13" s="129"/>
      <c r="H13" s="14"/>
      <c r="I13" s="14"/>
      <c r="J13" s="189"/>
      <c r="K13" s="14"/>
      <c r="L13" s="14"/>
      <c r="M13" s="189"/>
      <c r="N13" s="129"/>
      <c r="O13" s="14" t="s">
        <v>1503</v>
      </c>
      <c r="P13" s="14"/>
      <c r="Q13" s="14"/>
      <c r="R1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3" s="213"/>
      <c r="T13" s="14" t="s">
        <v>63</v>
      </c>
      <c r="U13" s="14">
        <v>4</v>
      </c>
      <c r="V13" s="14"/>
      <c r="W13" s="14">
        <f>SUMPRODUCT(('PRIX LOT1'!$B$12:$B$31=Tableau1[[#This Row],[Technologie WAN B]])*('PRIX LOT1'!$C$12:$C$31=Tableau1[[#This Row],[Débit Wan B]])*('PRIX LOT1'!$P$12:$P$31))</f>
        <v>120</v>
      </c>
      <c r="X13" s="129"/>
      <c r="Y13" s="14"/>
    </row>
    <row r="14" spans="1:26">
      <c r="A14" s="14"/>
      <c r="B14" s="14"/>
      <c r="C14" s="14"/>
      <c r="D14" s="14"/>
      <c r="E14" s="14"/>
      <c r="F14" s="14"/>
      <c r="G14" s="129"/>
      <c r="H14" s="14"/>
      <c r="I14" s="14"/>
      <c r="J14" s="189"/>
      <c r="K14" s="14"/>
      <c r="L14" s="14"/>
      <c r="M14" s="189"/>
      <c r="N14" s="129"/>
      <c r="O14" s="14" t="s">
        <v>1503</v>
      </c>
      <c r="P14" s="14"/>
      <c r="Q14" s="14"/>
      <c r="R1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4" s="213"/>
      <c r="T14" s="14" t="s">
        <v>63</v>
      </c>
      <c r="U14" s="14">
        <v>2</v>
      </c>
      <c r="V14" s="14"/>
      <c r="W14" s="14">
        <f>SUMPRODUCT(('PRIX LOT1'!$B$12:$B$31=Tableau1[[#This Row],[Technologie WAN B]])*('PRIX LOT1'!$C$12:$C$31=Tableau1[[#This Row],[Débit Wan B]])*('PRIX LOT1'!$P$12:$P$31))</f>
        <v>120</v>
      </c>
      <c r="X14" s="129"/>
      <c r="Y14" s="14"/>
    </row>
    <row r="15" spans="1:26">
      <c r="A15" s="14"/>
      <c r="B15" s="14"/>
      <c r="C15" s="14"/>
      <c r="D15" s="14"/>
      <c r="E15" s="14"/>
      <c r="F15" s="14"/>
      <c r="G15" s="129"/>
      <c r="H15" s="14"/>
      <c r="I15" s="14"/>
      <c r="J15" s="189"/>
      <c r="K15" s="14"/>
      <c r="L15" s="14"/>
      <c r="M15" s="189"/>
      <c r="N15" s="129"/>
      <c r="O15" s="14"/>
      <c r="P15" s="14"/>
      <c r="Q15" s="14"/>
      <c r="R1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5" s="213"/>
      <c r="T15" s="14"/>
      <c r="U15" s="14">
        <v>10</v>
      </c>
      <c r="V15" s="14"/>
      <c r="W15" s="14">
        <f>SUMPRODUCT(('PRIX LOT1'!$B$12:$B$31=Tableau1[[#This Row],[Technologie WAN B]])*('PRIX LOT1'!$C$12:$C$31=Tableau1[[#This Row],[Débit Wan B]])*('PRIX LOT1'!$P$12:$P$31))</f>
        <v>0</v>
      </c>
      <c r="X15" s="129"/>
      <c r="Y15" s="14"/>
    </row>
    <row r="16" spans="1:26">
      <c r="A16" s="14"/>
      <c r="B16" s="14"/>
      <c r="C16" s="14"/>
      <c r="D16" s="14"/>
      <c r="E16" s="14"/>
      <c r="F16" s="14"/>
      <c r="G16" s="129"/>
      <c r="H16" s="14"/>
      <c r="I16" s="14"/>
      <c r="J16" s="189"/>
      <c r="K16" s="14"/>
      <c r="L16" s="14"/>
      <c r="M16" s="189"/>
      <c r="N16" s="129"/>
      <c r="O16" s="14"/>
      <c r="P16" s="14"/>
      <c r="Q16" s="14"/>
      <c r="R1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6" s="213"/>
      <c r="T16" s="14"/>
      <c r="U16" s="14"/>
      <c r="V16" s="14"/>
      <c r="W16" s="14">
        <f>SUMPRODUCT(('PRIX LOT1'!$B$12:$B$31=Tableau1[[#This Row],[Technologie WAN B]])*('PRIX LOT1'!$C$12:$C$31=Tableau1[[#This Row],[Débit Wan B]])*('PRIX LOT1'!$P$12:$P$31))</f>
        <v>0</v>
      </c>
      <c r="X16" s="129"/>
      <c r="Y16" s="14"/>
    </row>
    <row r="17" spans="1:25">
      <c r="A17" s="14"/>
      <c r="B17" s="14"/>
      <c r="C17" s="14"/>
      <c r="D17" s="14"/>
      <c r="E17" s="14"/>
      <c r="F17" s="14"/>
      <c r="G17" s="129"/>
      <c r="H17" s="14"/>
      <c r="I17" s="14"/>
      <c r="J17" s="189"/>
      <c r="K17" s="14"/>
      <c r="L17" s="14"/>
      <c r="M17" s="189"/>
      <c r="N17" s="129"/>
      <c r="O17" s="14"/>
      <c r="P17" s="14"/>
      <c r="Q17" s="14"/>
      <c r="R1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7" s="213"/>
      <c r="T17" s="14"/>
      <c r="U17" s="14">
        <v>4</v>
      </c>
      <c r="V17" s="14"/>
      <c r="W17" s="14">
        <f>SUMPRODUCT(('PRIX LOT1'!$B$12:$B$31=Tableau1[[#This Row],[Technologie WAN B]])*('PRIX LOT1'!$C$12:$C$31=Tableau1[[#This Row],[Débit Wan B]])*('PRIX LOT1'!$P$12:$P$31))</f>
        <v>0</v>
      </c>
      <c r="X17" s="129"/>
      <c r="Y17" s="14"/>
    </row>
    <row r="18" spans="1:25">
      <c r="A18" s="14"/>
      <c r="B18" s="14"/>
      <c r="C18" s="14"/>
      <c r="D18" s="14"/>
      <c r="E18" s="14"/>
      <c r="F18" s="14"/>
      <c r="G18" s="129"/>
      <c r="H18" s="14"/>
      <c r="I18" s="14"/>
      <c r="J18" s="189"/>
      <c r="K18" s="14"/>
      <c r="L18" s="14"/>
      <c r="M18" s="189"/>
      <c r="N18" s="129"/>
      <c r="O18" s="14" t="s">
        <v>1582</v>
      </c>
      <c r="P18" s="14" t="s">
        <v>1583</v>
      </c>
      <c r="Q18" s="14"/>
      <c r="R1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8" s="213"/>
      <c r="T18" s="14" t="s">
        <v>63</v>
      </c>
      <c r="U18" s="14">
        <v>4</v>
      </c>
      <c r="V18" s="14"/>
      <c r="W18" s="14">
        <f>SUMPRODUCT(('PRIX LOT1'!$B$12:$B$31=Tableau1[[#This Row],[Technologie WAN B]])*('PRIX LOT1'!$C$12:$C$31=Tableau1[[#This Row],[Débit Wan B]])*('PRIX LOT1'!$P$12:$P$31))</f>
        <v>120</v>
      </c>
      <c r="X18" s="129"/>
      <c r="Y18" s="14"/>
    </row>
    <row r="19" spans="1:25">
      <c r="A19" s="14"/>
      <c r="B19" s="14"/>
      <c r="C19" s="14"/>
      <c r="D19" s="14"/>
      <c r="E19" s="14"/>
      <c r="F19" s="14"/>
      <c r="G19" s="129"/>
      <c r="H19" s="14"/>
      <c r="I19" s="14"/>
      <c r="J19" s="189"/>
      <c r="K19" s="14"/>
      <c r="L19" s="14"/>
      <c r="M19" s="189"/>
      <c r="N19" s="129"/>
      <c r="O19" s="14" t="s">
        <v>1503</v>
      </c>
      <c r="P19" s="14"/>
      <c r="Q19" s="14"/>
      <c r="R1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9" s="213"/>
      <c r="T19" s="14" t="s">
        <v>1503</v>
      </c>
      <c r="U19" s="14">
        <v>10</v>
      </c>
      <c r="V19" s="14"/>
      <c r="W19" s="14">
        <f>SUMPRODUCT(('PRIX LOT1'!$B$12:$B$31=Tableau1[[#This Row],[Technologie WAN B]])*('PRIX LOT1'!$C$12:$C$31=Tableau1[[#This Row],[Débit Wan B]])*('PRIX LOT1'!$P$12:$P$31))</f>
        <v>120</v>
      </c>
      <c r="X19" s="129"/>
      <c r="Y19" s="14"/>
    </row>
    <row r="20" spans="1:25">
      <c r="A20" s="14"/>
      <c r="B20" s="14"/>
      <c r="C20" s="14"/>
      <c r="D20" s="14"/>
      <c r="E20" s="14"/>
      <c r="F20" s="14"/>
      <c r="G20" s="129"/>
      <c r="H20" s="14"/>
      <c r="I20" s="14"/>
      <c r="J20" s="189"/>
      <c r="K20" s="14"/>
      <c r="L20" s="14"/>
      <c r="M20" s="189"/>
      <c r="N20" s="129"/>
      <c r="O20" s="14"/>
      <c r="P20" s="14"/>
      <c r="Q20" s="14"/>
      <c r="R2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0" s="213"/>
      <c r="T20" s="14"/>
      <c r="U20" s="14"/>
      <c r="V20" s="14"/>
      <c r="W20" s="14">
        <f>SUMPRODUCT(('PRIX LOT1'!$B$12:$B$31=Tableau1[[#This Row],[Technologie WAN B]])*('PRIX LOT1'!$C$12:$C$31=Tableau1[[#This Row],[Débit Wan B]])*('PRIX LOT1'!$P$12:$P$31))</f>
        <v>0</v>
      </c>
      <c r="X20" s="129"/>
      <c r="Y20" s="14"/>
    </row>
    <row r="21" spans="1:25">
      <c r="A21" s="14"/>
      <c r="B21" s="14"/>
      <c r="C21" s="14"/>
      <c r="D21" s="14"/>
      <c r="E21" s="14"/>
      <c r="F21" s="14"/>
      <c r="G21" s="129"/>
      <c r="H21" s="14"/>
      <c r="I21" s="14"/>
      <c r="J21" s="189"/>
      <c r="K21" s="14"/>
      <c r="L21" s="14"/>
      <c r="M21" s="189"/>
      <c r="N21" s="129"/>
      <c r="O21" s="14"/>
      <c r="P21" s="14"/>
      <c r="Q21" s="14"/>
      <c r="R2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1" s="213"/>
      <c r="T21" s="14"/>
      <c r="U21" s="14"/>
      <c r="V21" s="14"/>
      <c r="W21" s="14">
        <f>SUMPRODUCT(('PRIX LOT1'!$B$12:$B$31=Tableau1[[#This Row],[Technologie WAN B]])*('PRIX LOT1'!$C$12:$C$31=Tableau1[[#This Row],[Débit Wan B]])*('PRIX LOT1'!$P$12:$P$31))</f>
        <v>0</v>
      </c>
      <c r="X21" s="129"/>
      <c r="Y21" s="14"/>
    </row>
    <row r="22" spans="1:25">
      <c r="A22" s="14"/>
      <c r="B22" s="14"/>
      <c r="C22" s="14"/>
      <c r="D22" s="14"/>
      <c r="E22" s="14"/>
      <c r="F22" s="14"/>
      <c r="G22" s="129"/>
      <c r="H22" s="14"/>
      <c r="I22" s="14"/>
      <c r="J22" s="189"/>
      <c r="K22" s="14"/>
      <c r="L22" s="14"/>
      <c r="M22" s="189"/>
      <c r="N22" s="129"/>
      <c r="O22" s="14"/>
      <c r="P22" s="14"/>
      <c r="Q22" s="14"/>
      <c r="R2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2" s="213"/>
      <c r="T22" s="14"/>
      <c r="U22" s="14"/>
      <c r="V22" s="14"/>
      <c r="W22" s="14">
        <f>SUMPRODUCT(('PRIX LOT1'!$B$12:$B$31=Tableau1[[#This Row],[Technologie WAN B]])*('PRIX LOT1'!$C$12:$C$31=Tableau1[[#This Row],[Débit Wan B]])*('PRIX LOT1'!$P$12:$P$31))</f>
        <v>0</v>
      </c>
      <c r="X22" s="129"/>
      <c r="Y22" s="14"/>
    </row>
    <row r="23" spans="1:25">
      <c r="A23" s="14"/>
      <c r="B23" s="14"/>
      <c r="C23" s="14"/>
      <c r="D23" s="14"/>
      <c r="E23" s="14"/>
      <c r="F23" s="14"/>
      <c r="G23" s="129"/>
      <c r="H23" s="14"/>
      <c r="I23" s="14"/>
      <c r="J23" s="189"/>
      <c r="K23" s="14"/>
      <c r="L23" s="14"/>
      <c r="M23" s="189"/>
      <c r="N23" s="129"/>
      <c r="O23" s="14"/>
      <c r="P23" s="14"/>
      <c r="Q23" s="14"/>
      <c r="R2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3" s="213"/>
      <c r="T23" s="14"/>
      <c r="U23" s="14"/>
      <c r="V23" s="14"/>
      <c r="W23" s="14">
        <f>SUMPRODUCT(('PRIX LOT1'!$B$12:$B$31=Tableau1[[#This Row],[Technologie WAN B]])*('PRIX LOT1'!$C$12:$C$31=Tableau1[[#This Row],[Débit Wan B]])*('PRIX LOT1'!$P$12:$P$31))</f>
        <v>0</v>
      </c>
      <c r="X23" s="129"/>
      <c r="Y23" s="14"/>
    </row>
    <row r="24" spans="1:25">
      <c r="A24" s="14"/>
      <c r="B24" s="14"/>
      <c r="C24" s="14"/>
      <c r="D24" s="14"/>
      <c r="E24" s="14"/>
      <c r="F24" s="14"/>
      <c r="G24" s="129"/>
      <c r="H24" s="14"/>
      <c r="I24" s="14"/>
      <c r="J24" s="189"/>
      <c r="K24" s="14"/>
      <c r="L24" s="14"/>
      <c r="M24" s="189"/>
      <c r="N24" s="129"/>
      <c r="O24" s="14"/>
      <c r="P24" s="14"/>
      <c r="Q24" s="14"/>
      <c r="R2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4" s="213"/>
      <c r="T24" s="14"/>
      <c r="U24" s="14"/>
      <c r="V24" s="14"/>
      <c r="W24" s="14">
        <f>SUMPRODUCT(('PRIX LOT1'!$B$12:$B$31=Tableau1[[#This Row],[Technologie WAN B]])*('PRIX LOT1'!$C$12:$C$31=Tableau1[[#This Row],[Débit Wan B]])*('PRIX LOT1'!$P$12:$P$31))</f>
        <v>0</v>
      </c>
      <c r="X24" s="129"/>
      <c r="Y24" s="14"/>
    </row>
    <row r="25" spans="1:25">
      <c r="A25" s="14"/>
      <c r="B25" s="14"/>
      <c r="C25" s="14"/>
      <c r="D25" s="14"/>
      <c r="E25" s="14"/>
      <c r="F25" s="14"/>
      <c r="G25" s="129"/>
      <c r="H25" s="14"/>
      <c r="I25" s="14"/>
      <c r="J25" s="189"/>
      <c r="K25" s="14"/>
      <c r="L25" s="14"/>
      <c r="M25" s="189"/>
      <c r="N25" s="129"/>
      <c r="O25" s="14"/>
      <c r="P25" s="14"/>
      <c r="Q25" s="14"/>
      <c r="R2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5" s="213"/>
      <c r="T25" s="14"/>
      <c r="U25" s="14"/>
      <c r="V25" s="14"/>
      <c r="W25" s="14">
        <f>SUMPRODUCT(('PRIX LOT1'!$B$12:$B$31=Tableau1[[#This Row],[Technologie WAN B]])*('PRIX LOT1'!$C$12:$C$31=Tableau1[[#This Row],[Débit Wan B]])*('PRIX LOT1'!$P$12:$P$31))</f>
        <v>0</v>
      </c>
      <c r="X25" s="129"/>
      <c r="Y25" s="14"/>
    </row>
    <row r="26" spans="1:25">
      <c r="A26" s="14"/>
      <c r="B26" s="14"/>
      <c r="C26" s="14"/>
      <c r="D26" s="14"/>
      <c r="E26" s="14"/>
      <c r="F26" s="14"/>
      <c r="G26" s="129"/>
      <c r="H26" s="14"/>
      <c r="I26" s="14"/>
      <c r="J26" s="189"/>
      <c r="K26" s="14"/>
      <c r="L26" s="14"/>
      <c r="M26" s="189"/>
      <c r="N26" s="129"/>
      <c r="O26" s="14"/>
      <c r="P26" s="14"/>
      <c r="Q26" s="14"/>
      <c r="R2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6" s="213"/>
      <c r="T26" s="14"/>
      <c r="U26" s="14"/>
      <c r="V26" s="14"/>
      <c r="W26" s="14">
        <f>SUMPRODUCT(('PRIX LOT1'!$B$12:$B$31=Tableau1[[#This Row],[Technologie WAN B]])*('PRIX LOT1'!$C$12:$C$31=Tableau1[[#This Row],[Débit Wan B]])*('PRIX LOT1'!$P$12:$P$31))</f>
        <v>0</v>
      </c>
      <c r="X26" s="129"/>
      <c r="Y26" s="14"/>
    </row>
    <row r="27" spans="1:25">
      <c r="A27" s="14"/>
      <c r="B27" s="14"/>
      <c r="C27" s="14"/>
      <c r="D27" s="14"/>
      <c r="E27" s="14"/>
      <c r="F27" s="14"/>
      <c r="G27" s="129"/>
      <c r="H27" s="14"/>
      <c r="I27" s="14"/>
      <c r="J27" s="189"/>
      <c r="K27" s="14"/>
      <c r="L27" s="14"/>
      <c r="M27" s="189"/>
      <c r="N27" s="129"/>
      <c r="O27" s="14"/>
      <c r="P27" s="14"/>
      <c r="Q27" s="14"/>
      <c r="R2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7" s="213"/>
      <c r="T27" s="14"/>
      <c r="U27" s="14"/>
      <c r="V27" s="14"/>
      <c r="W27" s="14">
        <f>SUMPRODUCT(('PRIX LOT1'!$B$12:$B$31=Tableau1[[#This Row],[Technologie WAN B]])*('PRIX LOT1'!$C$12:$C$31=Tableau1[[#This Row],[Débit Wan B]])*('PRIX LOT1'!$P$12:$P$31))</f>
        <v>0</v>
      </c>
      <c r="X27" s="129"/>
      <c r="Y27" s="14"/>
    </row>
    <row r="28" spans="1:25">
      <c r="A28" s="14"/>
      <c r="B28" s="177"/>
      <c r="C28" s="14"/>
      <c r="D28" s="14"/>
      <c r="E28" s="14"/>
      <c r="F28" s="14"/>
      <c r="G28" s="129"/>
      <c r="H28" s="14"/>
      <c r="I28" s="14"/>
      <c r="J28" s="189"/>
      <c r="K28" s="14"/>
      <c r="L28" s="14"/>
      <c r="M28" s="189"/>
      <c r="N28" s="129"/>
      <c r="O28" s="14"/>
      <c r="P28" s="14"/>
      <c r="Q28" s="14"/>
      <c r="R2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8" s="213"/>
      <c r="T28" s="14"/>
      <c r="U28" s="14"/>
      <c r="V28" s="14"/>
      <c r="W28" s="14">
        <f>SUMPRODUCT(('PRIX LOT1'!$B$12:$B$31=Tableau1[[#This Row],[Technologie WAN B]])*('PRIX LOT1'!$C$12:$C$31=Tableau1[[#This Row],[Débit Wan B]])*('PRIX LOT1'!$P$12:$P$31))</f>
        <v>0</v>
      </c>
      <c r="X28" s="129"/>
      <c r="Y28" s="14"/>
    </row>
    <row r="29" spans="1:25">
      <c r="A29" s="14"/>
      <c r="B29" s="14"/>
      <c r="C29" s="14"/>
      <c r="D29" s="14"/>
      <c r="E29" s="14"/>
      <c r="F29" s="14"/>
      <c r="G29" s="129"/>
      <c r="H29" s="14"/>
      <c r="I29" s="14"/>
      <c r="J29" s="189"/>
      <c r="K29" s="14"/>
      <c r="L29" s="14"/>
      <c r="M29" s="189"/>
      <c r="N29" s="129"/>
      <c r="O29" s="14"/>
      <c r="P29" s="14"/>
      <c r="Q29" s="14"/>
      <c r="R2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29" s="213"/>
      <c r="T29" s="14"/>
      <c r="U29" s="14"/>
      <c r="V29" s="14"/>
      <c r="W29" s="14">
        <f>SUMPRODUCT(('PRIX LOT1'!$B$12:$B$31=Tableau1[[#This Row],[Technologie WAN B]])*('PRIX LOT1'!$C$12:$C$31=Tableau1[[#This Row],[Débit Wan B]])*('PRIX LOT1'!$P$12:$P$31))</f>
        <v>0</v>
      </c>
      <c r="X29" s="129"/>
      <c r="Y29" s="14"/>
    </row>
    <row r="30" spans="1:25">
      <c r="A30" s="14"/>
      <c r="B30" s="14"/>
      <c r="C30" s="14"/>
      <c r="D30" s="14"/>
      <c r="E30" s="14"/>
      <c r="F30" s="14"/>
      <c r="G30" s="129"/>
      <c r="H30" s="14"/>
      <c r="I30" s="14"/>
      <c r="J30" s="189"/>
      <c r="K30" s="14"/>
      <c r="L30" s="14"/>
      <c r="M30" s="189"/>
      <c r="N30" s="129"/>
      <c r="O30" s="14"/>
      <c r="P30" s="14"/>
      <c r="Q30" s="14"/>
      <c r="R3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0" s="213"/>
      <c r="T30" s="14"/>
      <c r="U30" s="14"/>
      <c r="V30" s="14"/>
      <c r="W30" s="14">
        <f>SUMPRODUCT(('PRIX LOT1'!$B$12:$B$31=Tableau1[[#This Row],[Technologie WAN B]])*('PRIX LOT1'!$C$12:$C$31=Tableau1[[#This Row],[Débit Wan B]])*('PRIX LOT1'!$P$12:$P$31))</f>
        <v>0</v>
      </c>
      <c r="X30" s="129"/>
      <c r="Y30" s="14"/>
    </row>
    <row r="31" spans="1:25">
      <c r="A31" s="14"/>
      <c r="B31" s="14"/>
      <c r="C31" s="14"/>
      <c r="D31" s="14"/>
      <c r="E31" s="14"/>
      <c r="F31" s="14"/>
      <c r="G31" s="129"/>
      <c r="H31" s="14"/>
      <c r="I31" s="14"/>
      <c r="J31" s="189"/>
      <c r="K31" s="14"/>
      <c r="L31" s="14"/>
      <c r="M31" s="189"/>
      <c r="N31" s="129"/>
      <c r="O31" s="14"/>
      <c r="P31" s="14"/>
      <c r="Q31" s="14"/>
      <c r="R3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1" s="213"/>
      <c r="T31" s="14"/>
      <c r="U31" s="14"/>
      <c r="V31" s="14"/>
      <c r="W31" s="14">
        <f>SUMPRODUCT(('PRIX LOT1'!$B$12:$B$31=Tableau1[[#This Row],[Technologie WAN B]])*('PRIX LOT1'!$C$12:$C$31=Tableau1[[#This Row],[Débit Wan B]])*('PRIX LOT1'!$P$12:$P$31))</f>
        <v>0</v>
      </c>
      <c r="X31" s="129"/>
      <c r="Y31" s="14"/>
    </row>
    <row r="32" spans="1:25">
      <c r="A32" s="14"/>
      <c r="B32" s="14"/>
      <c r="C32" s="14"/>
      <c r="D32" s="14"/>
      <c r="E32" s="14"/>
      <c r="F32" s="14"/>
      <c r="G32" s="129"/>
      <c r="H32" s="14"/>
      <c r="I32" s="14"/>
      <c r="J32" s="189"/>
      <c r="K32" s="14"/>
      <c r="L32" s="14"/>
      <c r="M32" s="189"/>
      <c r="N32" s="129"/>
      <c r="O32" s="14"/>
      <c r="P32" s="14"/>
      <c r="Q32" s="14"/>
      <c r="R3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2" s="213"/>
      <c r="T32" s="14"/>
      <c r="U32" s="14"/>
      <c r="V32" s="14"/>
      <c r="W32" s="14">
        <f>SUMPRODUCT(('PRIX LOT1'!$B$12:$B$31=Tableau1[[#This Row],[Technologie WAN B]])*('PRIX LOT1'!$C$12:$C$31=Tableau1[[#This Row],[Débit Wan B]])*('PRIX LOT1'!$P$12:$P$31))</f>
        <v>0</v>
      </c>
      <c r="X32" s="129"/>
      <c r="Y32" s="14"/>
    </row>
    <row r="33" spans="1:25">
      <c r="A33" s="14"/>
      <c r="B33" s="14"/>
      <c r="C33" s="14"/>
      <c r="D33" s="14"/>
      <c r="E33" s="14"/>
      <c r="F33" s="14"/>
      <c r="G33" s="129"/>
      <c r="H33" s="14"/>
      <c r="I33" s="205"/>
      <c r="J33" s="189"/>
      <c r="K33" s="14"/>
      <c r="L33" s="14"/>
      <c r="M33" s="189"/>
      <c r="N33" s="129"/>
      <c r="O33" s="14"/>
      <c r="P33" s="14"/>
      <c r="Q33" s="14"/>
      <c r="R3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3" s="213"/>
      <c r="T33" s="14"/>
      <c r="U33" s="14"/>
      <c r="V33" s="14"/>
      <c r="W33" s="14">
        <f>SUMPRODUCT(('PRIX LOT1'!$B$12:$B$31=Tableau1[[#This Row],[Technologie WAN B]])*('PRIX LOT1'!$C$12:$C$31=Tableau1[[#This Row],[Débit Wan B]])*('PRIX LOT1'!$P$12:$P$31))</f>
        <v>0</v>
      </c>
      <c r="X33" s="129"/>
      <c r="Y33" s="14"/>
    </row>
    <row r="34" spans="1:25">
      <c r="A34" s="14"/>
      <c r="B34" s="178"/>
      <c r="C34" s="14"/>
      <c r="D34" s="14"/>
      <c r="E34" s="14"/>
      <c r="F34" s="14"/>
      <c r="G34" s="129"/>
      <c r="H34" s="14"/>
      <c r="I34" s="14"/>
      <c r="J34" s="189"/>
      <c r="K34" s="14"/>
      <c r="L34" s="14"/>
      <c r="M34" s="189"/>
      <c r="N34" s="129"/>
      <c r="O34" s="14"/>
      <c r="P34" s="14"/>
      <c r="Q34" s="14"/>
      <c r="R3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4" s="213"/>
      <c r="T34" s="14"/>
      <c r="U34" s="14">
        <v>2</v>
      </c>
      <c r="V34" s="14"/>
      <c r="W34" s="14">
        <f>SUMPRODUCT(('PRIX LOT1'!$B$12:$B$31=Tableau1[[#This Row],[Technologie WAN B]])*('PRIX LOT1'!$C$12:$C$31=Tableau1[[#This Row],[Débit Wan B]])*('PRIX LOT1'!$P$12:$P$31))</f>
        <v>0</v>
      </c>
      <c r="X34" s="129"/>
      <c r="Y34" s="14"/>
    </row>
    <row r="35" spans="1:25">
      <c r="A35" s="14"/>
      <c r="B35" s="14"/>
      <c r="C35" s="14"/>
      <c r="D35" s="14"/>
      <c r="E35" s="14"/>
      <c r="F35" s="14"/>
      <c r="G35" s="129"/>
      <c r="H35" s="14"/>
      <c r="I35" s="14"/>
      <c r="J35" s="189"/>
      <c r="K35" s="14"/>
      <c r="L35" s="14"/>
      <c r="M35" s="189"/>
      <c r="N35" s="129"/>
      <c r="O35" s="14"/>
      <c r="P35" s="14"/>
      <c r="Q35" s="14"/>
      <c r="R3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5" s="213"/>
      <c r="T35" s="14"/>
      <c r="U35" s="14"/>
      <c r="V35" s="14"/>
      <c r="W35" s="14">
        <f>SUMPRODUCT(('PRIX LOT1'!$B$12:$B$31=Tableau1[[#This Row],[Technologie WAN B]])*('PRIX LOT1'!$C$12:$C$31=Tableau1[[#This Row],[Débit Wan B]])*('PRIX LOT1'!$P$12:$P$31))</f>
        <v>0</v>
      </c>
      <c r="X35" s="129"/>
      <c r="Y35" s="14"/>
    </row>
    <row r="36" spans="1:25">
      <c r="A36" s="14"/>
      <c r="B36" s="14"/>
      <c r="C36" s="14"/>
      <c r="D36" s="14"/>
      <c r="E36" s="14"/>
      <c r="F36" s="14"/>
      <c r="G36" s="129"/>
      <c r="H36" s="14"/>
      <c r="I36" s="14"/>
      <c r="J36" s="189"/>
      <c r="K36" s="14"/>
      <c r="L36" s="14"/>
      <c r="M36" s="189"/>
      <c r="N36" s="129"/>
      <c r="O36" s="14"/>
      <c r="P36" s="14"/>
      <c r="Q36" s="14"/>
      <c r="R3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6" s="213"/>
      <c r="T36" s="14"/>
      <c r="U36" s="14"/>
      <c r="V36" s="14"/>
      <c r="W36" s="14">
        <f>SUMPRODUCT(('PRIX LOT1'!$B$12:$B$31=Tableau1[[#This Row],[Technologie WAN B]])*('PRIX LOT1'!$C$12:$C$31=Tableau1[[#This Row],[Débit Wan B]])*('PRIX LOT1'!$P$12:$P$31))</f>
        <v>0</v>
      </c>
      <c r="X36" s="129"/>
      <c r="Y36" s="14"/>
    </row>
    <row r="37" spans="1:25">
      <c r="A37" s="179"/>
      <c r="B37" s="180"/>
      <c r="C37" s="181"/>
      <c r="D37" s="182"/>
      <c r="E37" s="183"/>
      <c r="F37" s="184"/>
      <c r="G37" s="184"/>
      <c r="H37" s="185"/>
      <c r="I37" s="186"/>
      <c r="J37" s="189"/>
      <c r="K37" s="186"/>
      <c r="L37" s="186"/>
      <c r="M37" s="186"/>
      <c r="N37" s="186"/>
      <c r="O37" s="186"/>
      <c r="P37" s="186"/>
      <c r="Q37" s="186"/>
      <c r="R3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7" s="214"/>
      <c r="T37" s="186"/>
      <c r="U37" s="186" t="s">
        <v>6</v>
      </c>
      <c r="V37" s="186"/>
      <c r="W37" s="186">
        <f>SUMPRODUCT(('PRIX LOT1'!$B$12:$B$31=Tableau1[[#This Row],[Technologie WAN B]])*('PRIX LOT1'!$C$12:$C$31=Tableau1[[#This Row],[Débit Wan B]])*('PRIX LOT1'!$P$12:$P$31))</f>
        <v>0</v>
      </c>
      <c r="X37" s="209"/>
      <c r="Y37" s="186"/>
    </row>
    <row r="38" spans="1:25">
      <c r="A38" s="179"/>
      <c r="B38" s="180"/>
      <c r="C38" s="181"/>
      <c r="D38" s="182"/>
      <c r="E38" s="183"/>
      <c r="F38" s="184"/>
      <c r="G38" s="184"/>
      <c r="H38" s="185"/>
      <c r="I38" s="186"/>
      <c r="J38" s="189"/>
      <c r="K38" s="186"/>
      <c r="L38" s="186"/>
      <c r="M38" s="186"/>
      <c r="N38" s="186"/>
      <c r="O38" s="186"/>
      <c r="P38" s="186"/>
      <c r="Q38" s="186"/>
      <c r="R3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8" s="214"/>
      <c r="T38" s="186"/>
      <c r="U38" s="186" t="s">
        <v>6</v>
      </c>
      <c r="V38" s="186"/>
      <c r="W38" s="186">
        <f>SUMPRODUCT(('PRIX LOT1'!$B$12:$B$31=Tableau1[[#This Row],[Technologie WAN B]])*('PRIX LOT1'!$C$12:$C$31=Tableau1[[#This Row],[Débit Wan B]])*('PRIX LOT1'!$P$12:$P$31))</f>
        <v>0</v>
      </c>
      <c r="X38" s="209"/>
      <c r="Y38" s="186"/>
    </row>
    <row r="39" spans="1:25">
      <c r="A39" s="14"/>
      <c r="B39" s="14"/>
      <c r="C39" s="14"/>
      <c r="D39" s="14"/>
      <c r="E39" s="14"/>
      <c r="F39" s="14"/>
      <c r="G39" s="129"/>
      <c r="H39" s="14"/>
      <c r="I39" s="14"/>
      <c r="J39" s="189"/>
      <c r="K39" s="14"/>
      <c r="L39" s="14"/>
      <c r="M39" s="189"/>
      <c r="N39" s="129"/>
      <c r="O39" s="14" t="s">
        <v>1503</v>
      </c>
      <c r="P39" s="14"/>
      <c r="Q39" s="14"/>
      <c r="R3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39" s="213"/>
      <c r="T39" s="14" t="s">
        <v>1503</v>
      </c>
      <c r="U39" s="14">
        <v>10</v>
      </c>
      <c r="V39" s="14"/>
      <c r="W39" s="14">
        <f>SUMPRODUCT(('PRIX LOT1'!$B$12:$B$31=Tableau1[[#This Row],[Technologie WAN B]])*('PRIX LOT1'!$C$12:$C$31=Tableau1[[#This Row],[Débit Wan B]])*('PRIX LOT1'!$P$12:$P$31))</f>
        <v>120</v>
      </c>
      <c r="X39" s="129"/>
      <c r="Y39" s="14"/>
    </row>
    <row r="40" spans="1:25">
      <c r="A40" s="14"/>
      <c r="B40" s="14"/>
      <c r="C40" s="14"/>
      <c r="D40" s="14"/>
      <c r="E40" s="14"/>
      <c r="F40" s="14"/>
      <c r="G40" s="129"/>
      <c r="H40" s="14"/>
      <c r="I40" s="14"/>
      <c r="J40" s="189"/>
      <c r="K40" s="14"/>
      <c r="L40" s="14"/>
      <c r="M40" s="189"/>
      <c r="N40" s="129"/>
      <c r="O40" s="14" t="s">
        <v>1503</v>
      </c>
      <c r="P40" s="14"/>
      <c r="Q40" s="14"/>
      <c r="R4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0" s="213"/>
      <c r="T40" s="14" t="s">
        <v>1503</v>
      </c>
      <c r="U40" s="14">
        <v>10</v>
      </c>
      <c r="V40" s="14"/>
      <c r="W40" s="14">
        <f>SUMPRODUCT(('PRIX LOT1'!$B$12:$B$31=Tableau1[[#This Row],[Technologie WAN B]])*('PRIX LOT1'!$C$12:$C$31=Tableau1[[#This Row],[Débit Wan B]])*('PRIX LOT1'!$P$12:$P$31))</f>
        <v>120</v>
      </c>
      <c r="X40" s="129"/>
      <c r="Y40" s="14"/>
    </row>
    <row r="41" spans="1:25">
      <c r="A41" s="14"/>
      <c r="B41" s="14"/>
      <c r="C41" s="14"/>
      <c r="D41" s="14"/>
      <c r="E41" s="14"/>
      <c r="F41" s="14"/>
      <c r="G41" s="129"/>
      <c r="H41" s="14"/>
      <c r="I41" s="14"/>
      <c r="J41" s="189"/>
      <c r="K41" s="14"/>
      <c r="L41" s="14"/>
      <c r="M41" s="189"/>
      <c r="N41" s="129"/>
      <c r="O41" s="14" t="s">
        <v>1503</v>
      </c>
      <c r="P41" s="14"/>
      <c r="Q41" s="14"/>
      <c r="R4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1" s="213"/>
      <c r="T41" s="14" t="s">
        <v>1503</v>
      </c>
      <c r="U41" s="14">
        <v>10</v>
      </c>
      <c r="V41" s="14"/>
      <c r="W41" s="14">
        <f>SUMPRODUCT(('PRIX LOT1'!$B$12:$B$31=Tableau1[[#This Row],[Technologie WAN B]])*('PRIX LOT1'!$C$12:$C$31=Tableau1[[#This Row],[Débit Wan B]])*('PRIX LOT1'!$P$12:$P$31))</f>
        <v>120</v>
      </c>
      <c r="X41" s="129"/>
      <c r="Y41" s="14"/>
    </row>
    <row r="42" spans="1:25">
      <c r="A42" s="14"/>
      <c r="B42" s="14"/>
      <c r="C42" s="14"/>
      <c r="D42" s="14"/>
      <c r="E42" s="14"/>
      <c r="F42" s="14"/>
      <c r="G42" s="129"/>
      <c r="H42" s="14"/>
      <c r="I42" s="14"/>
      <c r="J42" s="189"/>
      <c r="K42" s="14"/>
      <c r="L42" s="14"/>
      <c r="M42" s="189"/>
      <c r="N42" s="129"/>
      <c r="O42" s="14" t="s">
        <v>1503</v>
      </c>
      <c r="P42" s="14"/>
      <c r="Q42" s="14"/>
      <c r="R4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2" s="213"/>
      <c r="T42" s="14" t="s">
        <v>1503</v>
      </c>
      <c r="U42" s="14">
        <v>10</v>
      </c>
      <c r="V42" s="14"/>
      <c r="W42" s="14">
        <f>SUMPRODUCT(('PRIX LOT1'!$B$12:$B$31=Tableau1[[#This Row],[Technologie WAN B]])*('PRIX LOT1'!$C$12:$C$31=Tableau1[[#This Row],[Débit Wan B]])*('PRIX LOT1'!$P$12:$P$31))</f>
        <v>120</v>
      </c>
      <c r="X42" s="129"/>
      <c r="Y42" s="14"/>
    </row>
    <row r="43" spans="1:25">
      <c r="A43" s="14"/>
      <c r="B43" s="14"/>
      <c r="C43" s="14"/>
      <c r="D43" s="14"/>
      <c r="E43" s="14"/>
      <c r="F43" s="14"/>
      <c r="G43" s="129"/>
      <c r="H43" s="14"/>
      <c r="I43" s="14"/>
      <c r="J43" s="189"/>
      <c r="K43" s="14"/>
      <c r="L43" s="14"/>
      <c r="M43" s="189"/>
      <c r="N43" s="129"/>
      <c r="O43" s="14" t="s">
        <v>1503</v>
      </c>
      <c r="P43" s="14"/>
      <c r="Q43" s="14"/>
      <c r="R4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3" s="213"/>
      <c r="T43" s="14" t="s">
        <v>1503</v>
      </c>
      <c r="U43" s="14">
        <v>10</v>
      </c>
      <c r="V43" s="14"/>
      <c r="W43" s="14">
        <f>SUMPRODUCT(('PRIX LOT1'!$B$12:$B$31=Tableau1[[#This Row],[Technologie WAN B]])*('PRIX LOT1'!$C$12:$C$31=Tableau1[[#This Row],[Débit Wan B]])*('PRIX LOT1'!$P$12:$P$31))</f>
        <v>120</v>
      </c>
      <c r="X43" s="129"/>
      <c r="Y43" s="14"/>
    </row>
    <row r="44" spans="1:25">
      <c r="A44" s="14"/>
      <c r="B44" s="14"/>
      <c r="C44" s="14"/>
      <c r="D44" s="14"/>
      <c r="E44" s="14"/>
      <c r="F44" s="14"/>
      <c r="G44" s="129"/>
      <c r="H44" s="14"/>
      <c r="I44" s="14"/>
      <c r="J44" s="189"/>
      <c r="K44" s="14"/>
      <c r="L44" s="14"/>
      <c r="M44" s="189"/>
      <c r="N44" s="129"/>
      <c r="O44" s="14" t="s">
        <v>1503</v>
      </c>
      <c r="P44" s="14"/>
      <c r="Q44" s="14"/>
      <c r="R4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4" s="213"/>
      <c r="T44" s="14" t="s">
        <v>1503</v>
      </c>
      <c r="U44" s="14">
        <v>10</v>
      </c>
      <c r="V44" s="14"/>
      <c r="W44" s="14">
        <f>SUMPRODUCT(('PRIX LOT1'!$B$12:$B$31=Tableau1[[#This Row],[Technologie WAN B]])*('PRIX LOT1'!$C$12:$C$31=Tableau1[[#This Row],[Débit Wan B]])*('PRIX LOT1'!$P$12:$P$31))</f>
        <v>120</v>
      </c>
      <c r="X44" s="129"/>
      <c r="Y44" s="14"/>
    </row>
    <row r="45" spans="1:25">
      <c r="A45" s="14"/>
      <c r="B45" s="14"/>
      <c r="C45" s="14"/>
      <c r="D45" s="14"/>
      <c r="E45" s="14"/>
      <c r="F45" s="14"/>
      <c r="G45" s="129"/>
      <c r="H45" s="14"/>
      <c r="I45" s="14"/>
      <c r="J45" s="189"/>
      <c r="K45" s="14"/>
      <c r="L45" s="14"/>
      <c r="M45" s="189"/>
      <c r="N45" s="129"/>
      <c r="O45" s="14" t="s">
        <v>1503</v>
      </c>
      <c r="P45" s="14"/>
      <c r="Q45" s="14"/>
      <c r="R4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5" s="213"/>
      <c r="T45" s="14" t="s">
        <v>1503</v>
      </c>
      <c r="U45" s="14">
        <v>10</v>
      </c>
      <c r="V45" s="14"/>
      <c r="W45" s="14">
        <f>SUMPRODUCT(('PRIX LOT1'!$B$12:$B$31=Tableau1[[#This Row],[Technologie WAN B]])*('PRIX LOT1'!$C$12:$C$31=Tableau1[[#This Row],[Débit Wan B]])*('PRIX LOT1'!$P$12:$P$31))</f>
        <v>120</v>
      </c>
      <c r="X45" s="129"/>
      <c r="Y45" s="14"/>
    </row>
    <row r="46" spans="1:25">
      <c r="A46" s="14"/>
      <c r="B46" s="14"/>
      <c r="C46" s="14"/>
      <c r="D46" s="14"/>
      <c r="E46" s="14"/>
      <c r="F46" s="14"/>
      <c r="G46" s="129"/>
      <c r="H46" s="14"/>
      <c r="I46" s="14"/>
      <c r="J46" s="189"/>
      <c r="K46" s="14"/>
      <c r="L46" s="14"/>
      <c r="M46" s="189"/>
      <c r="N46" s="129"/>
      <c r="O46" s="14" t="s">
        <v>1503</v>
      </c>
      <c r="P46" s="14"/>
      <c r="Q46" s="14"/>
      <c r="R4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6" s="213"/>
      <c r="T46" s="14" t="s">
        <v>1503</v>
      </c>
      <c r="U46" s="14">
        <v>10</v>
      </c>
      <c r="V46" s="14"/>
      <c r="W46" s="14">
        <f>SUMPRODUCT(('PRIX LOT1'!$B$12:$B$31=Tableau1[[#This Row],[Technologie WAN B]])*('PRIX LOT1'!$C$12:$C$31=Tableau1[[#This Row],[Débit Wan B]])*('PRIX LOT1'!$P$12:$P$31))</f>
        <v>120</v>
      </c>
      <c r="X46" s="129"/>
      <c r="Y46" s="14"/>
    </row>
    <row r="47" spans="1:25">
      <c r="A47" s="14"/>
      <c r="B47" s="14"/>
      <c r="C47" s="14"/>
      <c r="D47" s="14"/>
      <c r="E47" s="14"/>
      <c r="F47" s="14"/>
      <c r="G47" s="129"/>
      <c r="H47" s="14"/>
      <c r="I47" s="14"/>
      <c r="J47" s="189"/>
      <c r="K47" s="14"/>
      <c r="L47" s="14"/>
      <c r="M47" s="189"/>
      <c r="N47" s="129"/>
      <c r="O47" s="14" t="s">
        <v>1503</v>
      </c>
      <c r="P47" s="14"/>
      <c r="Q47" s="14"/>
      <c r="R4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7" s="213"/>
      <c r="T47" s="14" t="s">
        <v>1503</v>
      </c>
      <c r="U47" s="14">
        <v>10</v>
      </c>
      <c r="V47" s="14"/>
      <c r="W47" s="14">
        <f>SUMPRODUCT(('PRIX LOT1'!$B$12:$B$31=Tableau1[[#This Row],[Technologie WAN B]])*('PRIX LOT1'!$C$12:$C$31=Tableau1[[#This Row],[Débit Wan B]])*('PRIX LOT1'!$P$12:$P$31))</f>
        <v>120</v>
      </c>
      <c r="X47" s="129"/>
      <c r="Y47" s="14"/>
    </row>
    <row r="48" spans="1:25">
      <c r="A48" s="14"/>
      <c r="B48" s="14"/>
      <c r="C48" s="14"/>
      <c r="D48" s="14"/>
      <c r="E48" s="14"/>
      <c r="F48" s="14"/>
      <c r="G48" s="129"/>
      <c r="H48" s="14"/>
      <c r="I48" s="14"/>
      <c r="J48" s="189"/>
      <c r="K48" s="14"/>
      <c r="L48" s="14"/>
      <c r="M48" s="189"/>
      <c r="N48" s="129"/>
      <c r="O48" s="14" t="s">
        <v>1503</v>
      </c>
      <c r="P48" s="14"/>
      <c r="Q48" s="14"/>
      <c r="R4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8" s="213"/>
      <c r="T48" s="14" t="s">
        <v>1503</v>
      </c>
      <c r="U48" s="14">
        <v>10</v>
      </c>
      <c r="V48" s="14"/>
      <c r="W48" s="14">
        <f>SUMPRODUCT(('PRIX LOT1'!$B$12:$B$31=Tableau1[[#This Row],[Technologie WAN B]])*('PRIX LOT1'!$C$12:$C$31=Tableau1[[#This Row],[Débit Wan B]])*('PRIX LOT1'!$P$12:$P$31))</f>
        <v>120</v>
      </c>
      <c r="X48" s="129"/>
      <c r="Y48" s="14"/>
    </row>
    <row r="49" spans="1:25">
      <c r="A49" s="14"/>
      <c r="B49" s="14"/>
      <c r="C49" s="14"/>
      <c r="D49" s="14"/>
      <c r="E49" s="14"/>
      <c r="F49" s="14"/>
      <c r="G49" s="129"/>
      <c r="H49" s="14"/>
      <c r="I49" s="14"/>
      <c r="J49" s="189"/>
      <c r="K49" s="14"/>
      <c r="L49" s="14"/>
      <c r="M49" s="189"/>
      <c r="N49" s="129"/>
      <c r="O49" s="14"/>
      <c r="P49" s="14"/>
      <c r="Q49" s="14"/>
      <c r="R4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49" s="213"/>
      <c r="T49" s="14"/>
      <c r="U49" s="14"/>
      <c r="V49" s="14"/>
      <c r="W49" s="14">
        <f>SUMPRODUCT(('PRIX LOT1'!$B$12:$B$31=Tableau1[[#This Row],[Technologie WAN B]])*('PRIX LOT1'!$C$12:$C$31=Tableau1[[#This Row],[Débit Wan B]])*('PRIX LOT1'!$P$12:$P$31))</f>
        <v>0</v>
      </c>
      <c r="X49" s="129"/>
      <c r="Y49" s="14"/>
    </row>
    <row r="50" spans="1:25">
      <c r="A50" s="14"/>
      <c r="B50" s="14"/>
      <c r="C50" s="14"/>
      <c r="D50" s="14"/>
      <c r="E50" s="14"/>
      <c r="F50" s="14"/>
      <c r="G50" s="129"/>
      <c r="H50" s="14"/>
      <c r="I50" s="14"/>
      <c r="J50" s="189"/>
      <c r="K50" s="14"/>
      <c r="L50" s="14"/>
      <c r="M50" s="189"/>
      <c r="N50" s="129"/>
      <c r="O50" s="14"/>
      <c r="P50" s="14"/>
      <c r="Q50" s="14"/>
      <c r="R5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0" s="213"/>
      <c r="T50" s="14"/>
      <c r="U50" s="14"/>
      <c r="V50" s="14"/>
      <c r="W50" s="14">
        <f>SUMPRODUCT(('PRIX LOT1'!$B$12:$B$31=Tableau1[[#This Row],[Technologie WAN B]])*('PRIX LOT1'!$C$12:$C$31=Tableau1[[#This Row],[Débit Wan B]])*('PRIX LOT1'!$P$12:$P$31))</f>
        <v>0</v>
      </c>
      <c r="X50" s="129"/>
      <c r="Y50" s="14"/>
    </row>
    <row r="51" spans="1:25">
      <c r="A51" s="14"/>
      <c r="B51" s="14"/>
      <c r="C51" s="14"/>
      <c r="D51" s="14"/>
      <c r="E51" s="14"/>
      <c r="F51" s="14"/>
      <c r="G51" s="129"/>
      <c r="H51" s="14"/>
      <c r="I51" s="14"/>
      <c r="J51" s="189"/>
      <c r="K51" s="14"/>
      <c r="L51" s="14"/>
      <c r="M51" s="189"/>
      <c r="N51" s="129"/>
      <c r="O51" s="14"/>
      <c r="P51" s="14"/>
      <c r="Q51" s="14"/>
      <c r="R5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1" s="213"/>
      <c r="T51" s="14"/>
      <c r="U51" s="14"/>
      <c r="V51" s="14"/>
      <c r="W51" s="14">
        <f>SUMPRODUCT(('PRIX LOT1'!$B$12:$B$31=Tableau1[[#This Row],[Technologie WAN B]])*('PRIX LOT1'!$C$12:$C$31=Tableau1[[#This Row],[Débit Wan B]])*('PRIX LOT1'!$P$12:$P$31))</f>
        <v>0</v>
      </c>
      <c r="X51" s="129"/>
      <c r="Y51" s="14"/>
    </row>
    <row r="52" spans="1:25">
      <c r="A52" s="14"/>
      <c r="B52" s="14"/>
      <c r="C52" s="14"/>
      <c r="D52" s="14"/>
      <c r="E52" s="14"/>
      <c r="F52" s="14"/>
      <c r="G52" s="129"/>
      <c r="H52" s="14"/>
      <c r="I52" s="14"/>
      <c r="J52" s="189"/>
      <c r="K52" s="14"/>
      <c r="L52" s="14"/>
      <c r="M52" s="189"/>
      <c r="N52" s="129"/>
      <c r="O52" s="14"/>
      <c r="P52" s="14"/>
      <c r="Q52" s="14"/>
      <c r="R5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2" s="213"/>
      <c r="T52" s="14"/>
      <c r="U52" s="14">
        <v>2</v>
      </c>
      <c r="V52" s="14"/>
      <c r="W52" s="14">
        <f>SUMPRODUCT(('PRIX LOT1'!$B$12:$B$31=Tableau1[[#This Row],[Technologie WAN B]])*('PRIX LOT1'!$C$12:$C$31=Tableau1[[#This Row],[Débit Wan B]])*('PRIX LOT1'!$P$12:$P$31))</f>
        <v>0</v>
      </c>
      <c r="X52" s="129"/>
      <c r="Y52" s="14"/>
    </row>
    <row r="53" spans="1:25">
      <c r="A53" s="14"/>
      <c r="B53" s="14"/>
      <c r="C53" s="14"/>
      <c r="D53" s="14"/>
      <c r="E53" s="14"/>
      <c r="F53" s="14"/>
      <c r="G53" s="129"/>
      <c r="H53" s="14"/>
      <c r="I53" s="14"/>
      <c r="J53" s="189"/>
      <c r="K53" s="14"/>
      <c r="L53" s="14"/>
      <c r="M53" s="189"/>
      <c r="N53" s="129"/>
      <c r="O53" s="14" t="s">
        <v>1503</v>
      </c>
      <c r="P53" s="14"/>
      <c r="Q53" s="14"/>
      <c r="R5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3" s="213"/>
      <c r="T53" s="14" t="s">
        <v>1503</v>
      </c>
      <c r="U53" s="14">
        <v>10</v>
      </c>
      <c r="V53" s="14"/>
      <c r="W53" s="14">
        <f>SUMPRODUCT(('PRIX LOT1'!$B$12:$B$31=Tableau1[[#This Row],[Technologie WAN B]])*('PRIX LOT1'!$C$12:$C$31=Tableau1[[#This Row],[Débit Wan B]])*('PRIX LOT1'!$P$12:$P$31))</f>
        <v>120</v>
      </c>
      <c r="X53" s="129"/>
      <c r="Y53" s="14"/>
    </row>
    <row r="54" spans="1:25">
      <c r="A54" s="14"/>
      <c r="B54" s="14"/>
      <c r="C54" s="14"/>
      <c r="D54" s="14"/>
      <c r="E54" s="14"/>
      <c r="F54" s="14"/>
      <c r="G54" s="129"/>
      <c r="H54" s="14"/>
      <c r="I54" s="14"/>
      <c r="J54" s="189"/>
      <c r="K54" s="14"/>
      <c r="L54" s="14"/>
      <c r="M54" s="189"/>
      <c r="N54" s="129"/>
      <c r="O54" s="14" t="s">
        <v>1503</v>
      </c>
      <c r="P54" s="14"/>
      <c r="Q54" s="14"/>
      <c r="R5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4" s="213"/>
      <c r="T54" s="14" t="s">
        <v>1503</v>
      </c>
      <c r="U54" s="14">
        <v>10</v>
      </c>
      <c r="V54" s="14"/>
      <c r="W54" s="14">
        <f>SUMPRODUCT(('PRIX LOT1'!$B$12:$B$31=Tableau1[[#This Row],[Technologie WAN B]])*('PRIX LOT1'!$C$12:$C$31=Tableau1[[#This Row],[Débit Wan B]])*('PRIX LOT1'!$P$12:$P$31))</f>
        <v>120</v>
      </c>
      <c r="X54" s="129"/>
      <c r="Y54" s="14"/>
    </row>
    <row r="55" spans="1:25">
      <c r="A55" s="14"/>
      <c r="B55" s="14"/>
      <c r="C55" s="14"/>
      <c r="D55" s="14"/>
      <c r="E55" s="14"/>
      <c r="F55" s="14"/>
      <c r="G55" s="129"/>
      <c r="H55" s="14"/>
      <c r="I55" s="14"/>
      <c r="J55" s="189"/>
      <c r="K55" s="14"/>
      <c r="L55" s="14"/>
      <c r="M55" s="189"/>
      <c r="N55" s="129"/>
      <c r="O55" s="14" t="s">
        <v>1503</v>
      </c>
      <c r="P55" s="14"/>
      <c r="Q55" s="14"/>
      <c r="R5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5" s="213"/>
      <c r="T55" s="14" t="s">
        <v>1503</v>
      </c>
      <c r="U55" s="14">
        <v>10</v>
      </c>
      <c r="V55" s="14"/>
      <c r="W55" s="14">
        <f>SUMPRODUCT(('PRIX LOT1'!$B$12:$B$31=Tableau1[[#This Row],[Technologie WAN B]])*('PRIX LOT1'!$C$12:$C$31=Tableau1[[#This Row],[Débit Wan B]])*('PRIX LOT1'!$P$12:$P$31))</f>
        <v>120</v>
      </c>
      <c r="X55" s="129"/>
      <c r="Y55" s="14"/>
    </row>
    <row r="56" spans="1:25">
      <c r="A56" s="14"/>
      <c r="B56" s="178"/>
      <c r="C56" s="14"/>
      <c r="D56" s="14"/>
      <c r="E56" s="14"/>
      <c r="F56" s="14"/>
      <c r="G56" s="129"/>
      <c r="H56" s="14"/>
      <c r="I56" s="14"/>
      <c r="J56" s="189"/>
      <c r="K56" s="14"/>
      <c r="L56" s="14"/>
      <c r="M56" s="189"/>
      <c r="N56" s="129"/>
      <c r="O56" s="14"/>
      <c r="P56" s="14"/>
      <c r="Q56" s="14"/>
      <c r="R5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6" s="213"/>
      <c r="T56" s="14"/>
      <c r="U56" s="14"/>
      <c r="V56" s="14"/>
      <c r="W56" s="14">
        <f>SUMPRODUCT(('PRIX LOT1'!$B$12:$B$31=Tableau1[[#This Row],[Technologie WAN B]])*('PRIX LOT1'!$C$12:$C$31=Tableau1[[#This Row],[Débit Wan B]])*('PRIX LOT1'!$P$12:$P$31))</f>
        <v>0</v>
      </c>
      <c r="X56" s="129"/>
      <c r="Y56" s="14"/>
    </row>
    <row r="57" spans="1:25">
      <c r="A57" s="14"/>
      <c r="B57" s="14"/>
      <c r="C57" s="14"/>
      <c r="D57" s="14"/>
      <c r="E57" s="14"/>
      <c r="F57" s="14"/>
      <c r="G57" s="129"/>
      <c r="H57" s="14"/>
      <c r="I57" s="14"/>
      <c r="J57" s="189"/>
      <c r="K57" s="14"/>
      <c r="L57" s="14"/>
      <c r="M57" s="189"/>
      <c r="N57" s="129"/>
      <c r="O57" s="14"/>
      <c r="P57" s="14"/>
      <c r="Q57" s="14"/>
      <c r="R5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7" s="213"/>
      <c r="T57" s="14"/>
      <c r="U57" s="14"/>
      <c r="V57" s="14"/>
      <c r="W57" s="14">
        <f>SUMPRODUCT(('PRIX LOT1'!$B$12:$B$31=Tableau1[[#This Row],[Technologie WAN B]])*('PRIX LOT1'!$C$12:$C$31=Tableau1[[#This Row],[Débit Wan B]])*('PRIX LOT1'!$P$12:$P$31))</f>
        <v>0</v>
      </c>
      <c r="X57" s="129"/>
      <c r="Y57" s="14"/>
    </row>
    <row r="58" spans="1:25">
      <c r="A58" s="14"/>
      <c r="B58" s="14"/>
      <c r="C58" s="14"/>
      <c r="D58" s="14"/>
      <c r="E58" s="14"/>
      <c r="F58" s="14"/>
      <c r="G58" s="129"/>
      <c r="H58" s="14"/>
      <c r="I58" s="14"/>
      <c r="J58" s="189"/>
      <c r="K58" s="14"/>
      <c r="L58" s="14"/>
      <c r="M58" s="189"/>
      <c r="N58" s="129"/>
      <c r="O58" s="14"/>
      <c r="P58" s="14"/>
      <c r="Q58" s="14"/>
      <c r="R5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8" s="213"/>
      <c r="T58" s="14"/>
      <c r="U58" s="14"/>
      <c r="V58" s="14"/>
      <c r="W58" s="14">
        <f>SUMPRODUCT(('PRIX LOT1'!$B$12:$B$31=Tableau1[[#This Row],[Technologie WAN B]])*('PRIX LOT1'!$C$12:$C$31=Tableau1[[#This Row],[Débit Wan B]])*('PRIX LOT1'!$P$12:$P$31))</f>
        <v>0</v>
      </c>
      <c r="X58" s="129"/>
      <c r="Y58" s="14"/>
    </row>
    <row r="59" spans="1:25">
      <c r="A59" s="14"/>
      <c r="B59" s="14"/>
      <c r="C59" s="14"/>
      <c r="D59" s="14"/>
      <c r="E59" s="14"/>
      <c r="F59" s="14"/>
      <c r="G59" s="129"/>
      <c r="H59" s="14"/>
      <c r="I59" s="14"/>
      <c r="J59" s="189"/>
      <c r="K59" s="14"/>
      <c r="L59" s="14"/>
      <c r="M59" s="189"/>
      <c r="N59" s="129"/>
      <c r="O59" s="14"/>
      <c r="P59" s="14"/>
      <c r="Q59" s="14"/>
      <c r="R5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59" s="213"/>
      <c r="T59" s="14"/>
      <c r="U59" s="14">
        <v>4</v>
      </c>
      <c r="V59" s="14"/>
      <c r="W59" s="14">
        <f>SUMPRODUCT(('PRIX LOT1'!$B$12:$B$31=Tableau1[[#This Row],[Technologie WAN B]])*('PRIX LOT1'!$C$12:$C$31=Tableau1[[#This Row],[Débit Wan B]])*('PRIX LOT1'!$P$12:$P$31))</f>
        <v>0</v>
      </c>
      <c r="X59" s="129"/>
      <c r="Y59" s="14"/>
    </row>
    <row r="60" spans="1:25">
      <c r="A60" s="14"/>
      <c r="B60" s="14"/>
      <c r="C60" s="14"/>
      <c r="D60" s="14"/>
      <c r="E60" s="14"/>
      <c r="F60" s="14"/>
      <c r="G60" s="129"/>
      <c r="H60" s="14"/>
      <c r="I60" s="14"/>
      <c r="J60" s="189"/>
      <c r="K60" s="14"/>
      <c r="L60" s="14"/>
      <c r="M60" s="189"/>
      <c r="N60" s="129"/>
      <c r="O60" s="14"/>
      <c r="P60" s="14"/>
      <c r="Q60" s="14"/>
      <c r="R6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0" s="213"/>
      <c r="T60" s="14"/>
      <c r="U60" s="14">
        <v>10</v>
      </c>
      <c r="V60" s="14"/>
      <c r="W60" s="14">
        <f>SUMPRODUCT(('PRIX LOT1'!$B$12:$B$31=Tableau1[[#This Row],[Technologie WAN B]])*('PRIX LOT1'!$C$12:$C$31=Tableau1[[#This Row],[Débit Wan B]])*('PRIX LOT1'!$P$12:$P$31))</f>
        <v>0</v>
      </c>
      <c r="X60" s="129"/>
      <c r="Y60" s="14"/>
    </row>
    <row r="61" spans="1:25">
      <c r="A61" s="14"/>
      <c r="B61" s="14"/>
      <c r="C61" s="14"/>
      <c r="D61" s="14"/>
      <c r="E61" s="14"/>
      <c r="F61" s="14"/>
      <c r="G61" s="129"/>
      <c r="H61" s="14"/>
      <c r="I61" s="14"/>
      <c r="J61" s="189"/>
      <c r="K61" s="14"/>
      <c r="L61" s="14"/>
      <c r="M61" s="189"/>
      <c r="N61" s="129"/>
      <c r="O61" s="14"/>
      <c r="P61" s="14"/>
      <c r="Q61" s="14"/>
      <c r="R6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1" s="213"/>
      <c r="T61" s="14"/>
      <c r="U61" s="14"/>
      <c r="V61" s="14"/>
      <c r="W61" s="14">
        <f>SUMPRODUCT(('PRIX LOT1'!$B$12:$B$31=Tableau1[[#This Row],[Technologie WAN B]])*('PRIX LOT1'!$C$12:$C$31=Tableau1[[#This Row],[Débit Wan B]])*('PRIX LOT1'!$P$12:$P$31))</f>
        <v>0</v>
      </c>
      <c r="X61" s="129"/>
      <c r="Y61" s="14"/>
    </row>
    <row r="62" spans="1:25">
      <c r="A62" s="14"/>
      <c r="B62" s="14"/>
      <c r="C62" s="14"/>
      <c r="D62" s="14"/>
      <c r="E62" s="14"/>
      <c r="F62" s="14"/>
      <c r="G62" s="129"/>
      <c r="H62" s="14"/>
      <c r="I62" s="14"/>
      <c r="J62" s="189"/>
      <c r="K62" s="14"/>
      <c r="L62" s="14"/>
      <c r="M62" s="189"/>
      <c r="N62" s="129"/>
      <c r="O62" s="14"/>
      <c r="P62" s="14"/>
      <c r="Q62" s="14"/>
      <c r="R6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2" s="213"/>
      <c r="T62" s="14"/>
      <c r="U62" s="14">
        <v>10</v>
      </c>
      <c r="V62" s="14"/>
      <c r="W62" s="14">
        <f>SUMPRODUCT(('PRIX LOT1'!$B$12:$B$31=Tableau1[[#This Row],[Technologie WAN B]])*('PRIX LOT1'!$C$12:$C$31=Tableau1[[#This Row],[Débit Wan B]])*('PRIX LOT1'!$P$12:$P$31))</f>
        <v>0</v>
      </c>
      <c r="X62" s="129"/>
      <c r="Y62" s="14"/>
    </row>
    <row r="63" spans="1:25" ht="14.25">
      <c r="A63" s="14"/>
      <c r="B63" s="201"/>
      <c r="C63" s="14"/>
      <c r="D63" s="14"/>
      <c r="E63" s="14"/>
      <c r="F63" s="14"/>
      <c r="G63" s="129"/>
      <c r="H63" s="14"/>
      <c r="I63" s="14"/>
      <c r="J63" s="189"/>
      <c r="K63" s="14"/>
      <c r="L63" s="14"/>
      <c r="M63" s="189"/>
      <c r="N63" s="129"/>
      <c r="O63" s="14"/>
      <c r="P63" s="14"/>
      <c r="Q63" s="14"/>
      <c r="R6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3" s="213"/>
      <c r="T63" s="14"/>
      <c r="U63" s="14"/>
      <c r="V63" s="14"/>
      <c r="W63" s="14">
        <f>SUMPRODUCT(('PRIX LOT1'!$B$12:$B$31=Tableau1[[#This Row],[Technologie WAN B]])*('PRIX LOT1'!$C$12:$C$31=Tableau1[[#This Row],[Débit Wan B]])*('PRIX LOT1'!$P$12:$P$31))</f>
        <v>0</v>
      </c>
      <c r="X63" s="129"/>
      <c r="Y63" s="14"/>
    </row>
    <row r="64" spans="1:25">
      <c r="A64" s="14"/>
      <c r="B64" s="14"/>
      <c r="C64" s="14"/>
      <c r="D64" s="14"/>
      <c r="E64" s="14"/>
      <c r="F64" s="14"/>
      <c r="G64" s="129"/>
      <c r="H64" s="14"/>
      <c r="I64" s="14"/>
      <c r="J64" s="189"/>
      <c r="K64" s="14"/>
      <c r="L64" s="14"/>
      <c r="M64" s="189"/>
      <c r="N64" s="129"/>
      <c r="O64" s="14" t="s">
        <v>1503</v>
      </c>
      <c r="P64" s="14"/>
      <c r="Q64" s="14"/>
      <c r="R6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4" s="213"/>
      <c r="T64" s="14" t="s">
        <v>63</v>
      </c>
      <c r="U64" s="14">
        <v>4</v>
      </c>
      <c r="V64" s="14"/>
      <c r="W64" s="14">
        <f>SUMPRODUCT(('PRIX LOT1'!$B$12:$B$31=Tableau1[[#This Row],[Technologie WAN B]])*('PRIX LOT1'!$C$12:$C$31=Tableau1[[#This Row],[Débit Wan B]])*('PRIX LOT1'!$P$12:$P$31))</f>
        <v>120</v>
      </c>
      <c r="X64" s="129"/>
      <c r="Y64" s="14"/>
    </row>
    <row r="65" spans="1:25">
      <c r="A65" s="14"/>
      <c r="B65" s="14"/>
      <c r="C65" s="14"/>
      <c r="D65" s="14"/>
      <c r="E65" s="14"/>
      <c r="F65" s="14"/>
      <c r="G65" s="129"/>
      <c r="H65" s="14"/>
      <c r="I65" s="14"/>
      <c r="J65" s="189"/>
      <c r="K65" s="14"/>
      <c r="L65" s="14"/>
      <c r="M65" s="189"/>
      <c r="N65" s="129"/>
      <c r="O65" s="14" t="s">
        <v>1503</v>
      </c>
      <c r="P65" s="14"/>
      <c r="Q65" s="14"/>
      <c r="R6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5" s="213"/>
      <c r="T65" s="14" t="s">
        <v>63</v>
      </c>
      <c r="U65" s="14">
        <v>4</v>
      </c>
      <c r="V65" s="14"/>
      <c r="W65" s="14">
        <f>SUMPRODUCT(('PRIX LOT1'!$B$12:$B$31=Tableau1[[#This Row],[Technologie WAN B]])*('PRIX LOT1'!$C$12:$C$31=Tableau1[[#This Row],[Débit Wan B]])*('PRIX LOT1'!$P$12:$P$31))</f>
        <v>120</v>
      </c>
      <c r="X65" s="129"/>
      <c r="Y65" s="14"/>
    </row>
    <row r="66" spans="1:25">
      <c r="A66" s="14"/>
      <c r="B66" s="14"/>
      <c r="C66" s="14"/>
      <c r="D66" s="14"/>
      <c r="E66" s="14"/>
      <c r="F66" s="14"/>
      <c r="G66" s="129"/>
      <c r="H66" s="14"/>
      <c r="I66" s="14"/>
      <c r="J66" s="189"/>
      <c r="K66" s="14"/>
      <c r="L66" s="14"/>
      <c r="M66" s="189"/>
      <c r="N66" s="129"/>
      <c r="O66" s="14" t="s">
        <v>63</v>
      </c>
      <c r="P66" s="14"/>
      <c r="Q66" s="14"/>
      <c r="R6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6" s="213"/>
      <c r="T66" s="14" t="s">
        <v>63</v>
      </c>
      <c r="U66" s="14">
        <v>2</v>
      </c>
      <c r="V66" s="14"/>
      <c r="W66" s="14">
        <f>SUMPRODUCT(('PRIX LOT1'!$B$12:$B$31=Tableau1[[#This Row],[Technologie WAN B]])*('PRIX LOT1'!$C$12:$C$31=Tableau1[[#This Row],[Débit Wan B]])*('PRIX LOT1'!$P$12:$P$31))</f>
        <v>120</v>
      </c>
      <c r="X66" s="129"/>
      <c r="Y66" s="14"/>
    </row>
    <row r="67" spans="1:25" ht="14.25">
      <c r="A67" s="14"/>
      <c r="B67" s="201"/>
      <c r="C67" s="14"/>
      <c r="D67" s="14"/>
      <c r="E67" s="14"/>
      <c r="F67" s="14"/>
      <c r="G67" s="129"/>
      <c r="H67" s="14"/>
      <c r="I67" s="14"/>
      <c r="J67" s="189"/>
      <c r="K67" s="14"/>
      <c r="L67" s="14"/>
      <c r="M67" s="189"/>
      <c r="N67" s="129"/>
      <c r="O67" s="14"/>
      <c r="P67" s="14"/>
      <c r="Q67" s="14"/>
      <c r="R6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7" s="213"/>
      <c r="T67" s="14"/>
      <c r="U67" s="14"/>
      <c r="V67" s="14"/>
      <c r="W67" s="14">
        <f>SUMPRODUCT(('PRIX LOT1'!$B$12:$B$31=Tableau1[[#This Row],[Technologie WAN B]])*('PRIX LOT1'!$C$12:$C$31=Tableau1[[#This Row],[Débit Wan B]])*('PRIX LOT1'!$P$12:$P$31))</f>
        <v>0</v>
      </c>
      <c r="X67" s="129"/>
      <c r="Y67" s="14"/>
    </row>
    <row r="68" spans="1:25" ht="14.25">
      <c r="A68" s="14"/>
      <c r="B68" s="201"/>
      <c r="C68" s="14"/>
      <c r="D68" s="14"/>
      <c r="E68" s="14"/>
      <c r="F68" s="14"/>
      <c r="G68" s="129"/>
      <c r="H68" s="14"/>
      <c r="I68" s="14"/>
      <c r="J68" s="189"/>
      <c r="K68" s="14"/>
      <c r="L68" s="14"/>
      <c r="M68" s="189"/>
      <c r="N68" s="129"/>
      <c r="O68" s="14"/>
      <c r="P68" s="14"/>
      <c r="Q68" s="14"/>
      <c r="R6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8" s="213"/>
      <c r="T68" s="14"/>
      <c r="U68" s="14"/>
      <c r="V68" s="14"/>
      <c r="W68" s="14">
        <f>SUMPRODUCT(('PRIX LOT1'!$B$12:$B$31=Tableau1[[#This Row],[Technologie WAN B]])*('PRIX LOT1'!$C$12:$C$31=Tableau1[[#This Row],[Débit Wan B]])*('PRIX LOT1'!$P$12:$P$31))</f>
        <v>0</v>
      </c>
      <c r="X68" s="129"/>
      <c r="Y68" s="14"/>
    </row>
    <row r="69" spans="1:25" ht="14.25">
      <c r="A69" s="14"/>
      <c r="B69" s="201"/>
      <c r="C69" s="14"/>
      <c r="D69" s="14"/>
      <c r="E69" s="14"/>
      <c r="F69" s="14"/>
      <c r="G69" s="129"/>
      <c r="H69" s="14"/>
      <c r="I69" s="14"/>
      <c r="J69" s="189"/>
      <c r="K69" s="14"/>
      <c r="L69" s="14"/>
      <c r="M69" s="189"/>
      <c r="N69" s="129"/>
      <c r="O69" s="14"/>
      <c r="P69" s="14"/>
      <c r="Q69" s="14"/>
      <c r="R6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69" s="213"/>
      <c r="T69" s="14"/>
      <c r="U69" s="14"/>
      <c r="V69" s="14"/>
      <c r="W69" s="14">
        <f>SUMPRODUCT(('PRIX LOT1'!$B$12:$B$31=Tableau1[[#This Row],[Technologie WAN B]])*('PRIX LOT1'!$C$12:$C$31=Tableau1[[#This Row],[Débit Wan B]])*('PRIX LOT1'!$P$12:$P$31))</f>
        <v>0</v>
      </c>
      <c r="X69" s="129"/>
      <c r="Y69" s="14"/>
    </row>
    <row r="70" spans="1:25" ht="14.25">
      <c r="A70" s="14"/>
      <c r="B70" s="201"/>
      <c r="C70" s="14"/>
      <c r="D70" s="14"/>
      <c r="E70" s="14"/>
      <c r="F70" s="14"/>
      <c r="G70" s="129"/>
      <c r="H70" s="14"/>
      <c r="I70" s="14"/>
      <c r="J70" s="189"/>
      <c r="K70" s="14"/>
      <c r="L70" s="14"/>
      <c r="M70" s="189"/>
      <c r="N70" s="129"/>
      <c r="O70" s="14"/>
      <c r="P70" s="14"/>
      <c r="Q70" s="14"/>
      <c r="R7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0" s="213"/>
      <c r="T70" s="14"/>
      <c r="U70" s="14"/>
      <c r="V70" s="14"/>
      <c r="W70" s="14">
        <f>SUMPRODUCT(('PRIX LOT1'!$B$12:$B$31=Tableau1[[#This Row],[Technologie WAN B]])*('PRIX LOT1'!$C$12:$C$31=Tableau1[[#This Row],[Débit Wan B]])*('PRIX LOT1'!$P$12:$P$31))</f>
        <v>0</v>
      </c>
      <c r="X70" s="129"/>
      <c r="Y70" s="14"/>
    </row>
    <row r="71" spans="1:25" ht="14.25">
      <c r="A71" s="14"/>
      <c r="B71" s="201"/>
      <c r="C71" s="14"/>
      <c r="D71" s="14"/>
      <c r="E71" s="14"/>
      <c r="F71" s="14"/>
      <c r="G71" s="129"/>
      <c r="H71" s="14"/>
      <c r="I71" s="14"/>
      <c r="J71" s="189"/>
      <c r="K71" s="14"/>
      <c r="L71" s="14"/>
      <c r="M71" s="189"/>
      <c r="N71" s="129"/>
      <c r="O71" s="14"/>
      <c r="P71" s="14"/>
      <c r="Q71" s="14"/>
      <c r="R7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1" s="213"/>
      <c r="T71" s="14"/>
      <c r="U71" s="14"/>
      <c r="V71" s="14"/>
      <c r="W71" s="14">
        <f>SUMPRODUCT(('PRIX LOT1'!$B$12:$B$31=Tableau1[[#This Row],[Technologie WAN B]])*('PRIX LOT1'!$C$12:$C$31=Tableau1[[#This Row],[Débit Wan B]])*('PRIX LOT1'!$P$12:$P$31))</f>
        <v>0</v>
      </c>
      <c r="X71" s="129"/>
      <c r="Y71" s="14"/>
    </row>
    <row r="72" spans="1:25">
      <c r="A72" s="14"/>
      <c r="B72" s="14"/>
      <c r="C72" s="14"/>
      <c r="D72" s="14"/>
      <c r="E72" s="14"/>
      <c r="F72" s="14"/>
      <c r="G72" s="129"/>
      <c r="H72" s="14"/>
      <c r="I72" s="14"/>
      <c r="J72" s="189"/>
      <c r="K72" s="14"/>
      <c r="L72" s="14"/>
      <c r="M72" s="189"/>
      <c r="N72" s="129"/>
      <c r="O72" s="14" t="s">
        <v>1503</v>
      </c>
      <c r="P72" s="14"/>
      <c r="Q72" s="14"/>
      <c r="R7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2" s="213"/>
      <c r="T72" s="14" t="s">
        <v>1503</v>
      </c>
      <c r="U72" s="14">
        <v>10</v>
      </c>
      <c r="V72" s="14"/>
      <c r="W72" s="14">
        <f>SUMPRODUCT(('PRIX LOT1'!$B$12:$B$31=Tableau1[[#This Row],[Technologie WAN B]])*('PRIX LOT1'!$C$12:$C$31=Tableau1[[#This Row],[Débit Wan B]])*('PRIX LOT1'!$P$12:$P$31))</f>
        <v>120</v>
      </c>
      <c r="X72" s="129"/>
      <c r="Y72" s="14"/>
    </row>
    <row r="73" spans="1:25" ht="14.25">
      <c r="A73" s="14"/>
      <c r="B73" s="201"/>
      <c r="C73" s="14"/>
      <c r="D73" s="14"/>
      <c r="E73" s="14"/>
      <c r="F73" s="14"/>
      <c r="G73" s="129"/>
      <c r="H73" s="14"/>
      <c r="I73" s="14"/>
      <c r="J73" s="189"/>
      <c r="K73" s="14"/>
      <c r="L73" s="14"/>
      <c r="M73" s="189"/>
      <c r="N73" s="129"/>
      <c r="O73" s="14"/>
      <c r="P73" s="14"/>
      <c r="Q73" s="14"/>
      <c r="R7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3" s="213"/>
      <c r="T73" s="14"/>
      <c r="U73" s="14"/>
      <c r="V73" s="14"/>
      <c r="W73" s="14">
        <f>SUMPRODUCT(('PRIX LOT1'!$B$12:$B$31=Tableau1[[#This Row],[Technologie WAN B]])*('PRIX LOT1'!$C$12:$C$31=Tableau1[[#This Row],[Débit Wan B]])*('PRIX LOT1'!$P$12:$P$31))</f>
        <v>0</v>
      </c>
      <c r="X73" s="129"/>
      <c r="Y73" s="14"/>
    </row>
    <row r="74" spans="1:25" ht="14.25">
      <c r="A74" s="14"/>
      <c r="B74" s="201"/>
      <c r="C74" s="14"/>
      <c r="D74" s="14"/>
      <c r="E74" s="14"/>
      <c r="F74" s="14"/>
      <c r="G74" s="129"/>
      <c r="H74" s="14"/>
      <c r="I74" s="14"/>
      <c r="J74" s="189"/>
      <c r="K74" s="14"/>
      <c r="L74" s="14"/>
      <c r="M74" s="189"/>
      <c r="N74" s="129"/>
      <c r="O74" s="14"/>
      <c r="P74" s="14"/>
      <c r="Q74" s="14"/>
      <c r="R7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4" s="213"/>
      <c r="T74" s="14"/>
      <c r="U74" s="14"/>
      <c r="V74" s="14"/>
      <c r="W74" s="14">
        <f>SUMPRODUCT(('PRIX LOT1'!$B$12:$B$31=Tableau1[[#This Row],[Technologie WAN B]])*('PRIX LOT1'!$C$12:$C$31=Tableau1[[#This Row],[Débit Wan B]])*('PRIX LOT1'!$P$12:$P$31))</f>
        <v>0</v>
      </c>
      <c r="X74" s="129"/>
      <c r="Y74" s="14"/>
    </row>
    <row r="75" spans="1:25">
      <c r="A75" s="14"/>
      <c r="B75" s="14"/>
      <c r="C75" s="14"/>
      <c r="D75" s="14"/>
      <c r="E75" s="14"/>
      <c r="F75" s="14"/>
      <c r="G75" s="129"/>
      <c r="H75" s="14"/>
      <c r="I75" s="14"/>
      <c r="J75" s="189"/>
      <c r="K75" s="14"/>
      <c r="L75" s="14"/>
      <c r="M75" s="189"/>
      <c r="N75" s="129"/>
      <c r="O75" s="14"/>
      <c r="P75" s="14"/>
      <c r="Q75" s="14"/>
      <c r="R7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5" s="213"/>
      <c r="T75" s="14"/>
      <c r="U75" s="14">
        <v>4</v>
      </c>
      <c r="V75" s="14"/>
      <c r="W75" s="14">
        <f>SUMPRODUCT(('PRIX LOT1'!$B$12:$B$31=Tableau1[[#This Row],[Technologie WAN B]])*('PRIX LOT1'!$C$12:$C$31=Tableau1[[#This Row],[Débit Wan B]])*('PRIX LOT1'!$P$12:$P$31))</f>
        <v>0</v>
      </c>
      <c r="X75" s="129"/>
      <c r="Y75" s="14"/>
    </row>
    <row r="76" spans="1:25">
      <c r="A76" s="14"/>
      <c r="B76" s="14"/>
      <c r="C76" s="14"/>
      <c r="D76" s="14"/>
      <c r="E76" s="14"/>
      <c r="F76" s="14"/>
      <c r="G76" s="129"/>
      <c r="H76" s="14"/>
      <c r="I76" s="14"/>
      <c r="J76" s="189"/>
      <c r="K76" s="14"/>
      <c r="L76" s="14"/>
      <c r="M76" s="189"/>
      <c r="N76" s="129"/>
      <c r="O76" s="14"/>
      <c r="P76" s="14"/>
      <c r="Q76" s="14"/>
      <c r="R7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6" s="213"/>
      <c r="T76" s="14"/>
      <c r="U76" s="14">
        <v>10</v>
      </c>
      <c r="V76" s="14"/>
      <c r="W76" s="14">
        <f>SUMPRODUCT(('PRIX LOT1'!$B$12:$B$31=Tableau1[[#This Row],[Technologie WAN B]])*('PRIX LOT1'!$C$12:$C$31=Tableau1[[#This Row],[Débit Wan B]])*('PRIX LOT1'!$P$12:$P$31))</f>
        <v>0</v>
      </c>
      <c r="X76" s="129"/>
      <c r="Y76" s="14"/>
    </row>
    <row r="77" spans="1:25">
      <c r="A77" s="14"/>
      <c r="B77" s="14"/>
      <c r="C77" s="14"/>
      <c r="D77" s="14"/>
      <c r="E77" s="14"/>
      <c r="F77" s="14"/>
      <c r="G77" s="129"/>
      <c r="H77" s="14"/>
      <c r="I77" s="14"/>
      <c r="J77" s="189"/>
      <c r="K77" s="14"/>
      <c r="L77" s="14"/>
      <c r="M77" s="189"/>
      <c r="N77" s="129"/>
      <c r="O77" s="14"/>
      <c r="P77" s="14"/>
      <c r="Q77" s="14"/>
      <c r="R7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7" s="213"/>
      <c r="T77" s="14"/>
      <c r="U77" s="14">
        <v>4</v>
      </c>
      <c r="V77" s="14"/>
      <c r="W77" s="14">
        <f>SUMPRODUCT(('PRIX LOT1'!$B$12:$B$31=Tableau1[[#This Row],[Technologie WAN B]])*('PRIX LOT1'!$C$12:$C$31=Tableau1[[#This Row],[Débit Wan B]])*('PRIX LOT1'!$P$12:$P$31))</f>
        <v>0</v>
      </c>
      <c r="X77" s="129"/>
      <c r="Y77" s="14"/>
    </row>
    <row r="78" spans="1:25">
      <c r="A78" s="14"/>
      <c r="B78" s="14"/>
      <c r="C78" s="14"/>
      <c r="D78" s="14"/>
      <c r="E78" s="14"/>
      <c r="F78" s="14"/>
      <c r="G78" s="129"/>
      <c r="H78" s="14"/>
      <c r="I78" s="14"/>
      <c r="J78" s="189"/>
      <c r="K78" s="14"/>
      <c r="L78" s="14"/>
      <c r="M78" s="189"/>
      <c r="N78" s="129"/>
      <c r="O78" s="14"/>
      <c r="P78" s="14"/>
      <c r="Q78" s="14"/>
      <c r="R7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8" s="213"/>
      <c r="T78" s="14"/>
      <c r="U78" s="14"/>
      <c r="V78" s="14"/>
      <c r="W78" s="14">
        <f>SUMPRODUCT(('PRIX LOT1'!$B$12:$B$31=Tableau1[[#This Row],[Technologie WAN B]])*('PRIX LOT1'!$C$12:$C$31=Tableau1[[#This Row],[Débit Wan B]])*('PRIX LOT1'!$P$12:$P$31))</f>
        <v>0</v>
      </c>
      <c r="X78" s="129"/>
      <c r="Y78" s="14"/>
    </row>
    <row r="79" spans="1:25">
      <c r="A79" s="14"/>
      <c r="B79" s="187"/>
      <c r="C79" s="14"/>
      <c r="D79" s="14"/>
      <c r="E79" s="14"/>
      <c r="F79" s="14"/>
      <c r="G79" s="129"/>
      <c r="H79" s="14"/>
      <c r="I79" s="14"/>
      <c r="J79" s="189"/>
      <c r="K79" s="14"/>
      <c r="L79" s="14"/>
      <c r="M79" s="189"/>
      <c r="N79" s="129"/>
      <c r="O79" s="14"/>
      <c r="P79" s="14"/>
      <c r="Q79" s="14"/>
      <c r="R7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79" s="213"/>
      <c r="T79" s="14"/>
      <c r="U79" s="14"/>
      <c r="V79" s="14"/>
      <c r="W79" s="14">
        <f>SUMPRODUCT(('PRIX LOT1'!$B$12:$B$31=Tableau1[[#This Row],[Technologie WAN B]])*('PRIX LOT1'!$C$12:$C$31=Tableau1[[#This Row],[Débit Wan B]])*('PRIX LOT1'!$P$12:$P$31))</f>
        <v>0</v>
      </c>
      <c r="X79" s="129"/>
      <c r="Y79" s="14"/>
    </row>
    <row r="80" spans="1:25" ht="14.25">
      <c r="A80" s="14"/>
      <c r="B80" s="201"/>
      <c r="C80" s="14"/>
      <c r="D80" s="14"/>
      <c r="E80" s="14"/>
      <c r="F80" s="14"/>
      <c r="G80" s="129"/>
      <c r="H80" s="14"/>
      <c r="I80" s="14"/>
      <c r="J80" s="189"/>
      <c r="K80" s="14"/>
      <c r="L80" s="14"/>
      <c r="M80" s="189"/>
      <c r="N80" s="129"/>
      <c r="O80" s="14"/>
      <c r="P80" s="14"/>
      <c r="Q80" s="14"/>
      <c r="R8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0" s="213"/>
      <c r="T80" s="14"/>
      <c r="U80" s="14"/>
      <c r="V80" s="14"/>
      <c r="W80" s="14">
        <f>SUMPRODUCT(('PRIX LOT1'!$B$12:$B$31=Tableau1[[#This Row],[Technologie WAN B]])*('PRIX LOT1'!$C$12:$C$31=Tableau1[[#This Row],[Débit Wan B]])*('PRIX LOT1'!$P$12:$P$31))</f>
        <v>0</v>
      </c>
      <c r="X80" s="129"/>
      <c r="Y80" s="14"/>
    </row>
    <row r="81" spans="1:25">
      <c r="A81" s="14"/>
      <c r="B81" s="14"/>
      <c r="C81" s="14"/>
      <c r="D81" s="14"/>
      <c r="E81" s="14"/>
      <c r="F81" s="14"/>
      <c r="G81" s="129"/>
      <c r="H81" s="14"/>
      <c r="I81" s="14"/>
      <c r="J81" s="189"/>
      <c r="K81" s="14"/>
      <c r="L81" s="14"/>
      <c r="M81" s="189"/>
      <c r="N81" s="129"/>
      <c r="O81" s="14"/>
      <c r="P81" s="14"/>
      <c r="Q81" s="14"/>
      <c r="R8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1" s="213"/>
      <c r="T81" s="14"/>
      <c r="U81" s="14"/>
      <c r="V81" s="14"/>
      <c r="W81" s="14">
        <f>SUMPRODUCT(('PRIX LOT1'!$B$12:$B$31=Tableau1[[#This Row],[Technologie WAN B]])*('PRIX LOT1'!$C$12:$C$31=Tableau1[[#This Row],[Débit Wan B]])*('PRIX LOT1'!$P$12:$P$31))</f>
        <v>0</v>
      </c>
      <c r="X81" s="129"/>
      <c r="Y81" s="14"/>
    </row>
    <row r="82" spans="1:25">
      <c r="A82" s="14"/>
      <c r="B82" s="14"/>
      <c r="C82" s="14"/>
      <c r="D82" s="14"/>
      <c r="E82" s="14"/>
      <c r="F82" s="14"/>
      <c r="G82" s="129"/>
      <c r="H82" s="14"/>
      <c r="I82" s="14"/>
      <c r="J82" s="189"/>
      <c r="K82" s="14"/>
      <c r="L82" s="14"/>
      <c r="M82" s="189"/>
      <c r="N82" s="129"/>
      <c r="O82" s="14"/>
      <c r="P82" s="14"/>
      <c r="Q82" s="14"/>
      <c r="R8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2" s="213"/>
      <c r="T82" s="14"/>
      <c r="U82" s="14"/>
      <c r="V82" s="14"/>
      <c r="W82" s="14">
        <f>SUMPRODUCT(('PRIX LOT1'!$B$12:$B$31=Tableau1[[#This Row],[Technologie WAN B]])*('PRIX LOT1'!$C$12:$C$31=Tableau1[[#This Row],[Débit Wan B]])*('PRIX LOT1'!$P$12:$P$31))</f>
        <v>0</v>
      </c>
      <c r="X82" s="129"/>
      <c r="Y82" s="14"/>
    </row>
    <row r="83" spans="1:25">
      <c r="A83" s="14"/>
      <c r="B83" s="14"/>
      <c r="C83" s="14"/>
      <c r="D83" s="14"/>
      <c r="E83" s="14"/>
      <c r="F83" s="14"/>
      <c r="G83" s="129"/>
      <c r="H83" s="14"/>
      <c r="I83" s="14"/>
      <c r="J83" s="189"/>
      <c r="K83" s="14"/>
      <c r="L83" s="14"/>
      <c r="M83" s="189"/>
      <c r="N83" s="129"/>
      <c r="O83" s="14"/>
      <c r="P83" s="14"/>
      <c r="Q83" s="14"/>
      <c r="R8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3" s="213"/>
      <c r="T83" s="14"/>
      <c r="U83" s="14"/>
      <c r="V83" s="14"/>
      <c r="W83" s="14">
        <f>SUMPRODUCT(('PRIX LOT1'!$B$12:$B$31=Tableau1[[#This Row],[Technologie WAN B]])*('PRIX LOT1'!$C$12:$C$31=Tableau1[[#This Row],[Débit Wan B]])*('PRIX LOT1'!$P$12:$P$31))</f>
        <v>0</v>
      </c>
      <c r="X83" s="129"/>
      <c r="Y83" s="14"/>
    </row>
    <row r="84" spans="1:25">
      <c r="A84" s="14"/>
      <c r="B84" s="14"/>
      <c r="C84" s="14"/>
      <c r="D84" s="14"/>
      <c r="E84" s="14"/>
      <c r="F84" s="14"/>
      <c r="G84" s="129"/>
      <c r="H84" s="14"/>
      <c r="I84" s="14"/>
      <c r="J84" s="189"/>
      <c r="K84" s="14"/>
      <c r="L84" s="14"/>
      <c r="M84" s="189"/>
      <c r="N84" s="129"/>
      <c r="O84" s="14"/>
      <c r="P84" s="14"/>
      <c r="Q84" s="14"/>
      <c r="R8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4" s="213"/>
      <c r="T84" s="14"/>
      <c r="U84" s="14"/>
      <c r="V84" s="14"/>
      <c r="W84" s="14">
        <f>SUMPRODUCT(('PRIX LOT1'!$B$12:$B$31=Tableau1[[#This Row],[Technologie WAN B]])*('PRIX LOT1'!$C$12:$C$31=Tableau1[[#This Row],[Débit Wan B]])*('PRIX LOT1'!$P$12:$P$31))</f>
        <v>0</v>
      </c>
      <c r="X84" s="129"/>
      <c r="Y84" s="14"/>
    </row>
    <row r="85" spans="1:25" ht="14.25">
      <c r="A85" s="14"/>
      <c r="B85" s="201"/>
      <c r="C85" s="14"/>
      <c r="D85" s="14"/>
      <c r="E85" s="14"/>
      <c r="F85" s="14"/>
      <c r="G85" s="129"/>
      <c r="H85" s="14"/>
      <c r="I85" s="14"/>
      <c r="J85" s="189"/>
      <c r="K85" s="14"/>
      <c r="L85" s="14"/>
      <c r="M85" s="189"/>
      <c r="N85" s="129"/>
      <c r="O85" s="14"/>
      <c r="P85" s="14"/>
      <c r="Q85" s="14"/>
      <c r="R8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5" s="213"/>
      <c r="T85" s="14"/>
      <c r="U85" s="14"/>
      <c r="V85" s="14"/>
      <c r="W85" s="14">
        <f>SUMPRODUCT(('PRIX LOT1'!$B$12:$B$31=Tableau1[[#This Row],[Technologie WAN B]])*('PRIX LOT1'!$C$12:$C$31=Tableau1[[#This Row],[Débit Wan B]])*('PRIX LOT1'!$P$12:$P$31))</f>
        <v>0</v>
      </c>
      <c r="X85" s="129"/>
      <c r="Y85" s="14"/>
    </row>
    <row r="86" spans="1:25">
      <c r="A86" s="14"/>
      <c r="B86" s="14"/>
      <c r="C86" s="14"/>
      <c r="D86" s="14"/>
      <c r="E86" s="14"/>
      <c r="F86" s="14"/>
      <c r="G86" s="129"/>
      <c r="H86" s="14"/>
      <c r="I86" s="14"/>
      <c r="J86" s="189"/>
      <c r="K86" s="14"/>
      <c r="L86" s="14"/>
      <c r="M86" s="189"/>
      <c r="N86" s="129"/>
      <c r="O86" s="14"/>
      <c r="P86" s="14"/>
      <c r="Q86" s="14"/>
      <c r="R8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6" s="213"/>
      <c r="T86" s="14"/>
      <c r="U86" s="14"/>
      <c r="V86" s="14"/>
      <c r="W86" s="14">
        <f>SUMPRODUCT(('PRIX LOT1'!$B$12:$B$31=Tableau1[[#This Row],[Technologie WAN B]])*('PRIX LOT1'!$C$12:$C$31=Tableau1[[#This Row],[Débit Wan B]])*('PRIX LOT1'!$P$12:$P$31))</f>
        <v>0</v>
      </c>
      <c r="X86" s="129"/>
      <c r="Y86" s="14"/>
    </row>
    <row r="87" spans="1:25">
      <c r="A87" s="14"/>
      <c r="B87" s="14"/>
      <c r="C87" s="14"/>
      <c r="D87" s="14"/>
      <c r="E87" s="14"/>
      <c r="F87" s="14"/>
      <c r="G87" s="129"/>
      <c r="H87" s="14"/>
      <c r="I87" s="14"/>
      <c r="J87" s="189"/>
      <c r="K87" s="14"/>
      <c r="L87" s="14"/>
      <c r="M87" s="189"/>
      <c r="N87" s="129"/>
      <c r="O87" s="14"/>
      <c r="P87" s="14"/>
      <c r="Q87" s="14"/>
      <c r="R8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7" s="213"/>
      <c r="T87" s="14"/>
      <c r="U87" s="14"/>
      <c r="V87" s="14"/>
      <c r="W87" s="14">
        <f>SUMPRODUCT(('PRIX LOT1'!$B$12:$B$31=Tableau1[[#This Row],[Technologie WAN B]])*('PRIX LOT1'!$C$12:$C$31=Tableau1[[#This Row],[Débit Wan B]])*('PRIX LOT1'!$P$12:$P$31))</f>
        <v>0</v>
      </c>
      <c r="X87" s="129"/>
      <c r="Y87" s="14"/>
    </row>
    <row r="88" spans="1:25">
      <c r="A88" s="14"/>
      <c r="B88" s="14"/>
      <c r="C88" s="14"/>
      <c r="D88" s="14"/>
      <c r="E88" s="14"/>
      <c r="F88" s="14"/>
      <c r="G88" s="129"/>
      <c r="H88" s="14"/>
      <c r="I88" s="14"/>
      <c r="J88" s="189"/>
      <c r="K88" s="14"/>
      <c r="L88" s="14"/>
      <c r="M88" s="189"/>
      <c r="N88" s="129"/>
      <c r="O88" s="14"/>
      <c r="P88" s="14"/>
      <c r="Q88" s="14"/>
      <c r="R8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8" s="213"/>
      <c r="T88" s="14"/>
      <c r="U88" s="14"/>
      <c r="V88" s="14"/>
      <c r="W88" s="14">
        <f>SUMPRODUCT(('PRIX LOT1'!$B$12:$B$31=Tableau1[[#This Row],[Technologie WAN B]])*('PRIX LOT1'!$C$12:$C$31=Tableau1[[#This Row],[Débit Wan B]])*('PRIX LOT1'!$P$12:$P$31))</f>
        <v>0</v>
      </c>
      <c r="X88" s="129"/>
      <c r="Y88" s="14"/>
    </row>
    <row r="89" spans="1:25" ht="14.25">
      <c r="A89" s="14"/>
      <c r="B89" s="201"/>
      <c r="C89" s="14"/>
      <c r="D89" s="14"/>
      <c r="E89" s="14"/>
      <c r="F89" s="14"/>
      <c r="G89" s="129"/>
      <c r="H89" s="14"/>
      <c r="I89" s="14"/>
      <c r="J89" s="189"/>
      <c r="K89" s="14"/>
      <c r="L89" s="14"/>
      <c r="M89" s="189"/>
      <c r="N89" s="129"/>
      <c r="O89" s="14"/>
      <c r="P89" s="14"/>
      <c r="Q89" s="14"/>
      <c r="R8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89" s="213"/>
      <c r="T89" s="14"/>
      <c r="U89" s="14"/>
      <c r="V89" s="14"/>
      <c r="W89" s="14">
        <f>SUMPRODUCT(('PRIX LOT1'!$B$12:$B$31=Tableau1[[#This Row],[Technologie WAN B]])*('PRIX LOT1'!$C$12:$C$31=Tableau1[[#This Row],[Débit Wan B]])*('PRIX LOT1'!$P$12:$P$31))</f>
        <v>0</v>
      </c>
      <c r="X89" s="129"/>
      <c r="Y89" s="14"/>
    </row>
    <row r="90" spans="1:25">
      <c r="A90" s="14"/>
      <c r="B90" s="14"/>
      <c r="C90" s="14"/>
      <c r="D90" s="14"/>
      <c r="E90" s="14"/>
      <c r="F90" s="14"/>
      <c r="G90" s="129"/>
      <c r="H90" s="14"/>
      <c r="I90" s="14"/>
      <c r="J90" s="189"/>
      <c r="K90" s="14"/>
      <c r="L90" s="14"/>
      <c r="M90" s="189"/>
      <c r="N90" s="129"/>
      <c r="O90" s="14"/>
      <c r="P90" s="14"/>
      <c r="Q90" s="14"/>
      <c r="R9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0" s="213"/>
      <c r="T90" s="14"/>
      <c r="U90" s="14"/>
      <c r="V90" s="14"/>
      <c r="W90" s="14">
        <f>SUMPRODUCT(('PRIX LOT1'!$B$12:$B$31=Tableau1[[#This Row],[Technologie WAN B]])*('PRIX LOT1'!$C$12:$C$31=Tableau1[[#This Row],[Débit Wan B]])*('PRIX LOT1'!$P$12:$P$31))</f>
        <v>0</v>
      </c>
      <c r="X90" s="129"/>
      <c r="Y90" s="14"/>
    </row>
    <row r="91" spans="1:25">
      <c r="A91" s="14"/>
      <c r="B91" s="14"/>
      <c r="C91" s="14"/>
      <c r="D91" s="14"/>
      <c r="E91" s="14"/>
      <c r="F91" s="14"/>
      <c r="G91" s="129"/>
      <c r="H91" s="14"/>
      <c r="I91" s="14"/>
      <c r="J91" s="189"/>
      <c r="K91" s="14"/>
      <c r="L91" s="14"/>
      <c r="M91" s="189"/>
      <c r="N91" s="129"/>
      <c r="O91" s="14"/>
      <c r="P91" s="14"/>
      <c r="Q91" s="14"/>
      <c r="R9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1" s="213"/>
      <c r="T91" s="14"/>
      <c r="U91" s="14"/>
      <c r="V91" s="14"/>
      <c r="W91" s="14">
        <f>SUMPRODUCT(('PRIX LOT1'!$B$12:$B$31=Tableau1[[#This Row],[Technologie WAN B]])*('PRIX LOT1'!$C$12:$C$31=Tableau1[[#This Row],[Débit Wan B]])*('PRIX LOT1'!$P$12:$P$31))</f>
        <v>0</v>
      </c>
      <c r="X91" s="129"/>
      <c r="Y91" s="14"/>
    </row>
    <row r="92" spans="1:25" ht="14.25">
      <c r="A92" s="14"/>
      <c r="B92" s="201"/>
      <c r="C92" s="14"/>
      <c r="D92" s="14"/>
      <c r="E92" s="14"/>
      <c r="F92" s="14"/>
      <c r="G92" s="129"/>
      <c r="H92" s="14"/>
      <c r="I92" s="14"/>
      <c r="J92" s="189"/>
      <c r="K92" s="14"/>
      <c r="L92" s="14"/>
      <c r="M92" s="189"/>
      <c r="N92" s="129"/>
      <c r="O92" s="14"/>
      <c r="P92" s="14"/>
      <c r="Q92" s="14"/>
      <c r="R9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2" s="213"/>
      <c r="T92" s="14"/>
      <c r="U92" s="14">
        <v>2</v>
      </c>
      <c r="V92" s="14"/>
      <c r="W92" s="14">
        <f>SUMPRODUCT(('PRIX LOT1'!$B$12:$B$31=Tableau1[[#This Row],[Technologie WAN B]])*('PRIX LOT1'!$C$12:$C$31=Tableau1[[#This Row],[Débit Wan B]])*('PRIX LOT1'!$P$12:$P$31))</f>
        <v>0</v>
      </c>
      <c r="X92" s="129"/>
      <c r="Y92" s="14"/>
    </row>
    <row r="93" spans="1:25">
      <c r="A93" s="14"/>
      <c r="B93" s="14"/>
      <c r="C93" s="14"/>
      <c r="D93" s="14"/>
      <c r="E93" s="14"/>
      <c r="F93" s="14"/>
      <c r="G93" s="129"/>
      <c r="H93" s="14"/>
      <c r="I93" s="14"/>
      <c r="J93" s="189"/>
      <c r="K93" s="14"/>
      <c r="L93" s="14"/>
      <c r="M93" s="189"/>
      <c r="N93" s="129"/>
      <c r="O93" s="14"/>
      <c r="P93" s="14"/>
      <c r="Q93" s="14"/>
      <c r="R9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3" s="213"/>
      <c r="T93" s="14"/>
      <c r="U93" s="14"/>
      <c r="V93" s="14"/>
      <c r="W93" s="14">
        <f>SUMPRODUCT(('PRIX LOT1'!$B$12:$B$31=Tableau1[[#This Row],[Technologie WAN B]])*('PRIX LOT1'!$C$12:$C$31=Tableau1[[#This Row],[Débit Wan B]])*('PRIX LOT1'!$P$12:$P$31))</f>
        <v>0</v>
      </c>
      <c r="X93" s="129"/>
      <c r="Y93" s="14"/>
    </row>
    <row r="94" spans="1:25">
      <c r="A94" s="14"/>
      <c r="B94" s="14"/>
      <c r="C94" s="14"/>
      <c r="D94" s="14"/>
      <c r="E94" s="14"/>
      <c r="F94" s="14"/>
      <c r="G94" s="129"/>
      <c r="H94" s="14"/>
      <c r="I94" s="14"/>
      <c r="J94" s="189"/>
      <c r="K94" s="14"/>
      <c r="L94" s="14"/>
      <c r="M94" s="189"/>
      <c r="N94" s="129"/>
      <c r="O94" s="14"/>
      <c r="P94" s="14"/>
      <c r="Q94" s="14"/>
      <c r="R9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4" s="213"/>
      <c r="T94" s="14"/>
      <c r="U94" s="14"/>
      <c r="V94" s="14"/>
      <c r="W94" s="14">
        <f>SUMPRODUCT(('PRIX LOT1'!$B$12:$B$31=Tableau1[[#This Row],[Technologie WAN B]])*('PRIX LOT1'!$C$12:$C$31=Tableau1[[#This Row],[Débit Wan B]])*('PRIX LOT1'!$P$12:$P$31))</f>
        <v>0</v>
      </c>
      <c r="X94" s="129"/>
      <c r="Y94" s="14"/>
    </row>
    <row r="95" spans="1:25">
      <c r="A95" s="14"/>
      <c r="B95" s="14"/>
      <c r="C95" s="14"/>
      <c r="D95" s="14"/>
      <c r="E95" s="14"/>
      <c r="F95" s="14"/>
      <c r="G95" s="129"/>
      <c r="H95" s="14"/>
      <c r="I95" s="14"/>
      <c r="J95" s="189"/>
      <c r="K95" s="14"/>
      <c r="L95" s="14"/>
      <c r="M95" s="189"/>
      <c r="N95" s="129"/>
      <c r="O95" s="14"/>
      <c r="P95" s="14"/>
      <c r="Q95" s="14"/>
      <c r="R9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5" s="213"/>
      <c r="T95" s="14"/>
      <c r="U95" s="14"/>
      <c r="V95" s="14"/>
      <c r="W95" s="14">
        <f>SUMPRODUCT(('PRIX LOT1'!$B$12:$B$31=Tableau1[[#This Row],[Technologie WAN B]])*('PRIX LOT1'!$C$12:$C$31=Tableau1[[#This Row],[Débit Wan B]])*('PRIX LOT1'!$P$12:$P$31))</f>
        <v>0</v>
      </c>
      <c r="X95" s="129"/>
      <c r="Y95" s="14"/>
    </row>
    <row r="96" spans="1:25">
      <c r="A96" s="14"/>
      <c r="B96" s="14"/>
      <c r="C96" s="14"/>
      <c r="D96" s="14"/>
      <c r="E96" s="14"/>
      <c r="F96" s="14"/>
      <c r="G96" s="129"/>
      <c r="H96" s="14"/>
      <c r="I96" s="14"/>
      <c r="J96" s="189"/>
      <c r="K96" s="14"/>
      <c r="L96" s="14"/>
      <c r="M96" s="189"/>
      <c r="N96" s="129"/>
      <c r="O96" s="14" t="s">
        <v>1503</v>
      </c>
      <c r="P96" s="14"/>
      <c r="Q96" s="14"/>
      <c r="R9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6" s="213"/>
      <c r="T96" s="14" t="s">
        <v>63</v>
      </c>
      <c r="U96" s="14">
        <v>4</v>
      </c>
      <c r="V96" s="14"/>
      <c r="W96" s="14">
        <f>SUMPRODUCT(('PRIX LOT1'!$B$12:$B$31=Tableau1[[#This Row],[Technologie WAN B]])*('PRIX LOT1'!$C$12:$C$31=Tableau1[[#This Row],[Débit Wan B]])*('PRIX LOT1'!$P$12:$P$31))</f>
        <v>120</v>
      </c>
      <c r="X96" s="129"/>
      <c r="Y96" s="14"/>
    </row>
    <row r="97" spans="1:25">
      <c r="A97" s="14"/>
      <c r="B97" s="14"/>
      <c r="C97" s="14"/>
      <c r="D97" s="14"/>
      <c r="E97" s="14"/>
      <c r="F97" s="14"/>
      <c r="G97" s="129"/>
      <c r="H97" s="14"/>
      <c r="I97" s="14"/>
      <c r="J97" s="189"/>
      <c r="K97" s="14"/>
      <c r="L97" s="14"/>
      <c r="M97" s="189"/>
      <c r="N97" s="129"/>
      <c r="O97" s="14"/>
      <c r="P97" s="14"/>
      <c r="Q97" s="14"/>
      <c r="R9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7" s="213"/>
      <c r="T97" s="14"/>
      <c r="U97" s="14"/>
      <c r="V97" s="14"/>
      <c r="W97" s="14">
        <f>SUMPRODUCT(('PRIX LOT1'!$B$12:$B$31=Tableau1[[#This Row],[Technologie WAN B]])*('PRIX LOT1'!$C$12:$C$31=Tableau1[[#This Row],[Débit Wan B]])*('PRIX LOT1'!$P$12:$P$31))</f>
        <v>0</v>
      </c>
      <c r="X97" s="129"/>
      <c r="Y97" s="14"/>
    </row>
    <row r="98" spans="1:25" ht="14.25">
      <c r="A98" s="1"/>
      <c r="B98" s="202"/>
      <c r="C98" s="14"/>
      <c r="D98" s="137"/>
      <c r="E98" s="200"/>
      <c r="F98" s="14"/>
      <c r="G98" s="193"/>
      <c r="H98" s="15"/>
      <c r="I98" s="15"/>
      <c r="J98" s="189"/>
      <c r="K98" s="15"/>
      <c r="L98" s="15"/>
      <c r="M98" s="15"/>
      <c r="N98" s="206"/>
      <c r="O98" s="15"/>
      <c r="P98" s="15"/>
      <c r="Q98" s="15"/>
      <c r="R9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8" s="215"/>
      <c r="T98" s="15"/>
      <c r="U98" s="15"/>
      <c r="V98" s="15"/>
      <c r="W98" s="15">
        <f>SUMPRODUCT(('PRIX LOT1'!$B$12:$B$31=Tableau1[[#This Row],[Technologie WAN B]])*('PRIX LOT1'!$C$12:$C$31=Tableau1[[#This Row],[Débit Wan B]])*('PRIX LOT1'!$P$12:$P$31))</f>
        <v>0</v>
      </c>
      <c r="X98" s="210"/>
      <c r="Y98" s="15"/>
    </row>
    <row r="99" spans="1:25" ht="14.25">
      <c r="A99" s="1"/>
      <c r="B99" s="202"/>
      <c r="C99" s="14"/>
      <c r="D99" s="137"/>
      <c r="E99" s="200"/>
      <c r="F99" s="138"/>
      <c r="G99" s="194"/>
      <c r="H99" s="196"/>
      <c r="I99" s="15"/>
      <c r="J99" s="189"/>
      <c r="K99" s="15"/>
      <c r="L99" s="15"/>
      <c r="M99" s="15"/>
      <c r="N99" s="133"/>
      <c r="O99" s="15"/>
      <c r="P99" s="15"/>
      <c r="Q99" s="15"/>
      <c r="R9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99" s="215"/>
      <c r="T99" s="15"/>
      <c r="U99" s="15"/>
      <c r="V99" s="15"/>
      <c r="W99" s="15">
        <f>SUMPRODUCT(('PRIX LOT1'!$B$12:$B$31=Tableau1[[#This Row],[Technologie WAN B]])*('PRIX LOT1'!$C$12:$C$31=Tableau1[[#This Row],[Débit Wan B]])*('PRIX LOT1'!$P$12:$P$31))</f>
        <v>0</v>
      </c>
      <c r="X99" s="210"/>
      <c r="Y99" s="15"/>
    </row>
    <row r="100" spans="1:25" ht="14.25">
      <c r="A100" s="1"/>
      <c r="B100" s="202"/>
      <c r="C100" s="14"/>
      <c r="D100" s="137"/>
      <c r="E100" s="200"/>
      <c r="F100" s="138"/>
      <c r="G100" s="194"/>
      <c r="H100" s="196"/>
      <c r="I100" s="15"/>
      <c r="J100" s="189"/>
      <c r="K100" s="15"/>
      <c r="L100" s="15"/>
      <c r="M100" s="15"/>
      <c r="N100" s="133"/>
      <c r="O100" s="15"/>
      <c r="P100" s="15"/>
      <c r="Q100" s="15"/>
      <c r="R10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0" s="215"/>
      <c r="T100" s="15"/>
      <c r="U100" s="15"/>
      <c r="V100" s="15"/>
      <c r="W100" s="15">
        <f>SUMPRODUCT(('PRIX LOT1'!$B$12:$B$31=Tableau1[[#This Row],[Technologie WAN B]])*('PRIX LOT1'!$C$12:$C$31=Tableau1[[#This Row],[Débit Wan B]])*('PRIX LOT1'!$P$12:$P$31))</f>
        <v>0</v>
      </c>
      <c r="X100" s="210"/>
      <c r="Y100" s="15"/>
    </row>
    <row r="101" spans="1:25" ht="14.25">
      <c r="A101" s="1"/>
      <c r="B101" s="202"/>
      <c r="C101" s="14"/>
      <c r="D101" s="137"/>
      <c r="E101" s="200"/>
      <c r="F101" s="138"/>
      <c r="G101" s="194"/>
      <c r="H101" s="196"/>
      <c r="I101" s="15"/>
      <c r="J101" s="189"/>
      <c r="K101" s="15"/>
      <c r="L101" s="15"/>
      <c r="M101" s="15"/>
      <c r="N101" s="133"/>
      <c r="O101" s="15"/>
      <c r="P101" s="15"/>
      <c r="Q101" s="15"/>
      <c r="R10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1" s="215"/>
      <c r="T101" s="15"/>
      <c r="U101" s="15"/>
      <c r="V101" s="15"/>
      <c r="W101" s="15">
        <f>SUMPRODUCT(('PRIX LOT1'!$B$12:$B$31=Tableau1[[#This Row],[Technologie WAN B]])*('PRIX LOT1'!$C$12:$C$31=Tableau1[[#This Row],[Débit Wan B]])*('PRIX LOT1'!$P$12:$P$31))</f>
        <v>0</v>
      </c>
      <c r="X101" s="210"/>
      <c r="Y101" s="15"/>
    </row>
    <row r="102" spans="1:25" ht="14.25">
      <c r="A102" s="1"/>
      <c r="B102" s="202"/>
      <c r="C102" s="14"/>
      <c r="D102" s="137"/>
      <c r="E102" s="200"/>
      <c r="F102" s="138"/>
      <c r="G102" s="194"/>
      <c r="H102" s="197"/>
      <c r="I102" s="15"/>
      <c r="J102" s="189"/>
      <c r="K102" s="15"/>
      <c r="L102" s="15"/>
      <c r="M102" s="15"/>
      <c r="N102" s="133"/>
      <c r="O102" s="15"/>
      <c r="P102" s="15"/>
      <c r="Q102" s="15"/>
      <c r="R10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2" s="215"/>
      <c r="T102" s="15"/>
      <c r="U102" s="15"/>
      <c r="V102" s="15"/>
      <c r="W102" s="15">
        <f>SUMPRODUCT(('PRIX LOT1'!$B$12:$B$31=Tableau1[[#This Row],[Technologie WAN B]])*('PRIX LOT1'!$C$12:$C$31=Tableau1[[#This Row],[Débit Wan B]])*('PRIX LOT1'!$P$12:$P$31))</f>
        <v>0</v>
      </c>
      <c r="X102" s="210"/>
      <c r="Y102" s="15"/>
    </row>
    <row r="103" spans="1:25" ht="14.65" customHeight="1">
      <c r="A103" s="1"/>
      <c r="B103" s="202"/>
      <c r="C103" s="14"/>
      <c r="D103" s="137"/>
      <c r="E103" s="200"/>
      <c r="F103" s="138"/>
      <c r="G103" s="194"/>
      <c r="H103" s="196"/>
      <c r="I103" s="15"/>
      <c r="J103" s="189"/>
      <c r="K103" s="15"/>
      <c r="L103" s="15"/>
      <c r="M103" s="15"/>
      <c r="N103" s="133"/>
      <c r="O103" s="15"/>
      <c r="P103" s="15"/>
      <c r="Q103" s="15"/>
      <c r="R10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3" s="215"/>
      <c r="T103" s="15"/>
      <c r="U103" s="15"/>
      <c r="V103" s="15"/>
      <c r="W103" s="15">
        <f>SUMPRODUCT(('PRIX LOT1'!$B$12:$B$31=Tableau1[[#This Row],[Technologie WAN B]])*('PRIX LOT1'!$C$12:$C$31=Tableau1[[#This Row],[Débit Wan B]])*('PRIX LOT1'!$P$12:$P$31))</f>
        <v>0</v>
      </c>
      <c r="X103" s="210"/>
      <c r="Y103" s="15"/>
    </row>
    <row r="104" spans="1:25" ht="14.25">
      <c r="A104" s="1"/>
      <c r="B104" s="202"/>
      <c r="C104" s="14"/>
      <c r="D104" s="137"/>
      <c r="E104" s="200"/>
      <c r="F104" s="138"/>
      <c r="G104" s="194"/>
      <c r="H104" s="197"/>
      <c r="I104" s="15"/>
      <c r="J104" s="189"/>
      <c r="K104" s="15"/>
      <c r="L104" s="15"/>
      <c r="M104" s="15"/>
      <c r="N104" s="133"/>
      <c r="O104" s="15"/>
      <c r="P104" s="15"/>
      <c r="Q104" s="15"/>
      <c r="R10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4" s="215"/>
      <c r="T104" s="15"/>
      <c r="U104" s="15"/>
      <c r="V104" s="15"/>
      <c r="W104" s="15">
        <f>SUMPRODUCT(('PRIX LOT1'!$B$12:$B$31=Tableau1[[#This Row],[Technologie WAN B]])*('PRIX LOT1'!$C$12:$C$31=Tableau1[[#This Row],[Débit Wan B]])*('PRIX LOT1'!$P$12:$P$31))</f>
        <v>0</v>
      </c>
      <c r="X104" s="210"/>
      <c r="Y104" s="15"/>
    </row>
    <row r="105" spans="1:25" ht="14.25">
      <c r="A105" s="1"/>
      <c r="B105" s="202"/>
      <c r="C105" s="14"/>
      <c r="D105" s="137"/>
      <c r="E105" s="200"/>
      <c r="F105" s="138"/>
      <c r="G105" s="194"/>
      <c r="H105" s="196"/>
      <c r="I105" s="15"/>
      <c r="J105" s="189"/>
      <c r="K105" s="15"/>
      <c r="L105" s="15"/>
      <c r="M105" s="15"/>
      <c r="N105" s="133"/>
      <c r="O105" s="15"/>
      <c r="P105" s="15"/>
      <c r="Q105" s="15"/>
      <c r="R105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5" s="215"/>
      <c r="T105" s="15"/>
      <c r="U105" s="15"/>
      <c r="V105" s="15"/>
      <c r="W105" s="15">
        <f>SUMPRODUCT(('PRIX LOT1'!$B$12:$B$31=Tableau1[[#This Row],[Technologie WAN B]])*('PRIX LOT1'!$C$12:$C$31=Tableau1[[#This Row],[Débit Wan B]])*('PRIX LOT1'!$P$12:$P$31))</f>
        <v>0</v>
      </c>
      <c r="X105" s="210"/>
      <c r="Y105" s="15"/>
    </row>
    <row r="106" spans="1:25" ht="14.25">
      <c r="A106" s="1"/>
      <c r="B106" s="202"/>
      <c r="C106" s="14"/>
      <c r="D106" s="137"/>
      <c r="E106" s="200"/>
      <c r="F106" s="138"/>
      <c r="G106" s="194"/>
      <c r="H106" s="196"/>
      <c r="I106" s="15"/>
      <c r="J106" s="189"/>
      <c r="K106" s="15"/>
      <c r="L106" s="15"/>
      <c r="M106" s="15"/>
      <c r="N106" s="133"/>
      <c r="O106" s="15"/>
      <c r="P106" s="15"/>
      <c r="Q106" s="15"/>
      <c r="R106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6" s="215"/>
      <c r="T106" s="15"/>
      <c r="U106" s="15"/>
      <c r="V106" s="15"/>
      <c r="W106" s="15">
        <f>SUMPRODUCT(('PRIX LOT1'!$B$12:$B$31=Tableau1[[#This Row],[Technologie WAN B]])*('PRIX LOT1'!$C$12:$C$31=Tableau1[[#This Row],[Débit Wan B]])*('PRIX LOT1'!$P$12:$P$31))</f>
        <v>0</v>
      </c>
      <c r="X106" s="210"/>
      <c r="Y106" s="15"/>
    </row>
    <row r="107" spans="1:25" ht="14.25">
      <c r="A107" s="125"/>
      <c r="B107" s="203"/>
      <c r="C107" s="14"/>
      <c r="D107" s="137"/>
      <c r="E107" s="200"/>
      <c r="F107" s="138"/>
      <c r="G107" s="195"/>
      <c r="H107" s="196"/>
      <c r="I107" s="15"/>
      <c r="J107" s="189"/>
      <c r="K107" s="15"/>
      <c r="L107" s="15"/>
      <c r="M107" s="15"/>
      <c r="N107" s="134"/>
      <c r="O107" s="15"/>
      <c r="P107" s="15"/>
      <c r="Q107" s="15"/>
      <c r="R107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7" s="215"/>
      <c r="T107" s="15"/>
      <c r="U107" s="15"/>
      <c r="V107" s="15"/>
      <c r="W107" s="15">
        <f>SUMPRODUCT(('PRIX LOT1'!$B$12:$B$31=Tableau1[[#This Row],[Technologie WAN B]])*('PRIX LOT1'!$C$12:$C$31=Tableau1[[#This Row],[Débit Wan B]])*('PRIX LOT1'!$P$12:$P$31))</f>
        <v>0</v>
      </c>
      <c r="X107" s="210"/>
      <c r="Y107" s="15"/>
    </row>
    <row r="108" spans="1:25" ht="14.25">
      <c r="A108" s="14"/>
      <c r="B108" s="204"/>
      <c r="C108" s="14"/>
      <c r="D108" s="14"/>
      <c r="E108" s="14"/>
      <c r="F108" s="14"/>
      <c r="G108" s="198"/>
      <c r="H108" s="14"/>
      <c r="I108" s="14"/>
      <c r="J108" s="189"/>
      <c r="K108" s="14"/>
      <c r="L108" s="14"/>
      <c r="M108" s="14"/>
      <c r="N108" s="199"/>
      <c r="O108" s="14"/>
      <c r="P108" s="14"/>
      <c r="Q108" s="14"/>
      <c r="R108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8" s="213"/>
      <c r="T108" s="14"/>
      <c r="U108" s="14"/>
      <c r="V108" s="14"/>
      <c r="W108" s="14">
        <f>SUMPRODUCT(('PRIX LOT1'!$B$12:$B$31=Tableau1[[#This Row],[Technologie WAN B]])*('PRIX LOT1'!$C$12:$C$31=Tableau1[[#This Row],[Débit Wan B]])*('PRIX LOT1'!$P$12:$P$31))</f>
        <v>0</v>
      </c>
      <c r="X108" s="129"/>
      <c r="Y108" s="14"/>
    </row>
    <row r="109" spans="1:25" ht="14.25">
      <c r="A109" s="14"/>
      <c r="B109" s="204"/>
      <c r="C109" s="14"/>
      <c r="D109" s="14"/>
      <c r="E109" s="14"/>
      <c r="F109" s="14"/>
      <c r="G109" s="136"/>
      <c r="H109" s="14"/>
      <c r="I109" s="14"/>
      <c r="J109" s="189"/>
      <c r="K109" s="14"/>
      <c r="L109" s="14"/>
      <c r="M109" s="189"/>
      <c r="N109" s="129"/>
      <c r="O109" s="14"/>
      <c r="P109" s="14"/>
      <c r="Q109" s="14"/>
      <c r="R109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09" s="213"/>
      <c r="T109" s="14"/>
      <c r="U109" s="14"/>
      <c r="V109" s="14"/>
      <c r="W109" s="14">
        <f>SUMPRODUCT(('PRIX LOT1'!$B$12:$B$31=Tableau1[[#This Row],[Technologie WAN B]])*('PRIX LOT1'!$C$12:$C$31=Tableau1[[#This Row],[Débit Wan B]])*('PRIX LOT1'!$P$12:$P$31))</f>
        <v>0</v>
      </c>
      <c r="X109" s="129"/>
      <c r="Y109" s="14"/>
    </row>
    <row r="110" spans="1:25" ht="14.25">
      <c r="A110" s="14"/>
      <c r="B110" s="201"/>
      <c r="C110" s="14"/>
      <c r="D110" s="14"/>
      <c r="E110" s="14"/>
      <c r="F110" s="14"/>
      <c r="G110" s="129"/>
      <c r="H110" s="14"/>
      <c r="I110" s="14"/>
      <c r="J110" s="189"/>
      <c r="K110" s="14"/>
      <c r="L110" s="14"/>
      <c r="M110" s="189"/>
      <c r="N110" s="129"/>
      <c r="O110" s="14"/>
      <c r="P110" s="14"/>
      <c r="Q110" s="14"/>
      <c r="R110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10" s="213"/>
      <c r="T110" s="14"/>
      <c r="U110" s="14"/>
      <c r="V110" s="14"/>
      <c r="W110" s="14">
        <f>SUMPRODUCT(('PRIX LOT1'!$B$12:$B$31=Tableau1[[#This Row],[Technologie WAN B]])*('PRIX LOT1'!$C$12:$C$31=Tableau1[[#This Row],[Débit Wan B]])*('PRIX LOT1'!$P$12:$P$31))</f>
        <v>0</v>
      </c>
      <c r="X110" s="129"/>
      <c r="Y110" s="14"/>
    </row>
    <row r="111" spans="1:25" ht="14.25">
      <c r="A111" s="14"/>
      <c r="B111" s="201"/>
      <c r="C111" s="14"/>
      <c r="D111" s="14"/>
      <c r="E111" s="14"/>
      <c r="F111" s="14"/>
      <c r="G111" s="129"/>
      <c r="H111" s="14"/>
      <c r="I111" s="14"/>
      <c r="J111" s="189"/>
      <c r="K111" s="14"/>
      <c r="L111" s="14"/>
      <c r="M111" s="189"/>
      <c r="N111" s="129"/>
      <c r="O111" s="14"/>
      <c r="P111" s="14"/>
      <c r="Q111" s="14"/>
      <c r="R111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11" s="213"/>
      <c r="T111" s="14"/>
      <c r="U111" s="14">
        <v>4</v>
      </c>
      <c r="V111" s="14"/>
      <c r="W111" s="14">
        <f>SUMPRODUCT(('PRIX LOT1'!$B$12:$B$31=Tableau1[[#This Row],[Technologie WAN B]])*('PRIX LOT1'!$C$12:$C$31=Tableau1[[#This Row],[Débit Wan B]])*('PRIX LOT1'!$P$12:$P$31))</f>
        <v>0</v>
      </c>
      <c r="X111" s="129"/>
      <c r="Y111" s="14"/>
    </row>
    <row r="112" spans="1:25" ht="15.75">
      <c r="A112" s="128"/>
      <c r="B112" s="128"/>
      <c r="C112" s="128"/>
      <c r="D112" s="128"/>
      <c r="E112" s="128"/>
      <c r="F112" s="135"/>
      <c r="G112" s="130"/>
      <c r="H112" s="128"/>
      <c r="I112" s="128"/>
      <c r="J112" s="189"/>
      <c r="K112" s="128"/>
      <c r="L112" s="188" t="s">
        <v>1575</v>
      </c>
      <c r="M112" s="192" t="s">
        <v>1577</v>
      </c>
      <c r="N112" s="130"/>
      <c r="O112" s="128"/>
      <c r="P112" s="128"/>
      <c r="Q112" s="128"/>
      <c r="R112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12" s="216"/>
      <c r="T112" s="128"/>
      <c r="U112" s="128"/>
      <c r="V112" s="128"/>
      <c r="W112" s="128">
        <f>SUMPRODUCT(('PRIX LOT1'!$B$12:$B$31=Tableau1[[#This Row],[Technologie WAN B]])*('PRIX LOT1'!$C$12:$C$31=Tableau1[[#This Row],[Débit Wan B]])*('PRIX LOT1'!$P$12:$P$31))</f>
        <v>0</v>
      </c>
      <c r="X112" s="130"/>
      <c r="Y112" s="128"/>
    </row>
    <row r="113" spans="1:25">
      <c r="A113" s="126"/>
      <c r="B113" s="126"/>
      <c r="C113" s="126"/>
      <c r="D113" s="127"/>
      <c r="E113" s="127"/>
      <c r="F113" s="135"/>
      <c r="G113" s="131"/>
      <c r="H113" s="126"/>
      <c r="I113" s="126"/>
      <c r="J113" s="189"/>
      <c r="K113" s="126"/>
      <c r="L113" s="126" t="s">
        <v>1580</v>
      </c>
      <c r="M113" s="190"/>
      <c r="N113" s="131"/>
      <c r="O113" s="126"/>
      <c r="P113" s="190"/>
      <c r="Q113" s="190"/>
      <c r="R113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13" s="217"/>
      <c r="T113" s="126"/>
      <c r="U113" s="126"/>
      <c r="V113" s="190"/>
      <c r="W113" s="190">
        <f>SUMPRODUCT(('PRIX LOT1'!$B$12:$B$31=Tableau1[[#This Row],[Technologie WAN B]])*('PRIX LOT1'!$C$12:$C$31=Tableau1[[#This Row],[Débit Wan B]])*('PRIX LOT1'!$P$12:$P$31))</f>
        <v>0</v>
      </c>
      <c r="X113" s="211"/>
      <c r="Y113" s="126"/>
    </row>
    <row r="114" spans="1:25">
      <c r="A114" s="141"/>
      <c r="B114" s="141"/>
      <c r="C114" s="141"/>
      <c r="D114" s="141"/>
      <c r="E114" s="141"/>
      <c r="F114" s="141"/>
      <c r="G114" s="142"/>
      <c r="H114" s="141"/>
      <c r="I114" s="141"/>
      <c r="J114" s="189"/>
      <c r="K114" s="141"/>
      <c r="L114" s="141"/>
      <c r="M114" s="191"/>
      <c r="N114" s="142"/>
      <c r="O114" s="141"/>
      <c r="P114" s="191"/>
      <c r="Q114" s="191"/>
      <c r="R114" s="14">
        <f>SUMPRODUCT(('PRIX LOT1'!$B$12:$B$31=Tableau1[[#This Row],[Technologie WAN A]])*('PRIX LOT1'!$C$12:$C$31=Tableau1[[#This Row],[Débit Wan A]])*(                                                                                                ('PRIX LOT1'!$P$12:$P$31)*(Tableau1[[#This Row],[Niveau Wan A]]=4)           +   ('PRIX LOT1'!$O$12:$O$31)*(Tableau1[[#This Row],[Niveau Wan A]]=3)          ))</f>
        <v>0</v>
      </c>
      <c r="S114" s="218"/>
      <c r="T114" s="141"/>
      <c r="U114" s="141"/>
      <c r="V114" s="191"/>
      <c r="W114" s="191">
        <f>SUMPRODUCT(('PRIX LOT1'!$B$12:$B$31=Tableau1[[#This Row],[Technologie WAN B]])*('PRIX LOT1'!$C$12:$C$31=Tableau1[[#This Row],[Débit Wan B]])*('PRIX LOT1'!$P$12:$P$31))</f>
        <v>0</v>
      </c>
      <c r="X114" s="212"/>
      <c r="Y114" s="141"/>
    </row>
  </sheetData>
  <dataValidations disablePrompts="1" count="1">
    <dataValidation type="list" allowBlank="1" showInputMessage="1" showErrorMessage="1" sqref="I31:I54 I56:I113">
      <formula1>liste</formula1>
    </dataValidation>
  </dataValidations>
  <pageMargins left="0.39374999999999999" right="0.39374999999999999" top="0.47222222222222199" bottom="0.70763888888888904" header="0.51180555555555496" footer="0.5"/>
  <pageSetup paperSize="9" firstPageNumber="0" orientation="portrait" r:id="rId1"/>
  <headerFooter>
    <oddFooter>&amp;LDirection des Infrastructures Numeriques&amp;C&amp;D&amp;RPage &amp;P/&amp;N</oddFooter>
  </headerFooter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zoomScale="85" zoomScaleNormal="85" workbookViewId="0">
      <pane ySplit="1" topLeftCell="A9" activePane="bottomLeft" state="frozen"/>
      <selection pane="bottomLeft" activeCell="M12" sqref="M12"/>
    </sheetView>
  </sheetViews>
  <sheetFormatPr baseColWidth="10" defaultColWidth="11.42578125" defaultRowHeight="12.75"/>
  <cols>
    <col min="1" max="1" width="10.140625" style="176" customWidth="1"/>
    <col min="2" max="2" width="7.85546875" style="176" customWidth="1"/>
    <col min="3" max="3" width="7.5703125" style="176" customWidth="1"/>
    <col min="4" max="4" width="18.28515625" style="176" customWidth="1"/>
    <col min="5" max="5" width="13" style="176" customWidth="1"/>
    <col min="6" max="6" width="21.42578125" style="146" customWidth="1"/>
    <col min="7" max="7" width="10.140625" style="146" customWidth="1"/>
    <col min="8" max="8" width="12" style="146" customWidth="1"/>
    <col min="9" max="9" width="7.85546875" style="146" customWidth="1"/>
    <col min="10" max="10" width="9.42578125" style="146" customWidth="1"/>
    <col min="11" max="11" width="9.28515625" style="146" customWidth="1"/>
    <col min="12" max="12" width="6.28515625" style="146" customWidth="1"/>
    <col min="13" max="13" width="11.140625" style="146" customWidth="1"/>
    <col min="14" max="14" width="10.42578125" style="146" customWidth="1"/>
    <col min="15" max="15" width="9.85546875" style="146" customWidth="1"/>
    <col min="16" max="16" width="12.28515625" style="146" customWidth="1"/>
    <col min="17" max="257" width="11.42578125" style="146"/>
    <col min="258" max="258" width="10.140625" style="146" customWidth="1"/>
    <col min="259" max="259" width="65.7109375" style="146" customWidth="1"/>
    <col min="260" max="261" width="25.42578125" style="146" customWidth="1"/>
    <col min="262" max="262" width="43" style="146" customWidth="1"/>
    <col min="263" max="264" width="22.7109375" style="146" customWidth="1"/>
    <col min="265" max="272" width="20.7109375" style="146" customWidth="1"/>
    <col min="273" max="513" width="11.42578125" style="146"/>
    <col min="514" max="514" width="10.140625" style="146" customWidth="1"/>
    <col min="515" max="515" width="65.7109375" style="146" customWidth="1"/>
    <col min="516" max="517" width="25.42578125" style="146" customWidth="1"/>
    <col min="518" max="518" width="43" style="146" customWidth="1"/>
    <col min="519" max="520" width="22.7109375" style="146" customWidth="1"/>
    <col min="521" max="528" width="20.7109375" style="146" customWidth="1"/>
    <col min="529" max="769" width="11.42578125" style="146"/>
    <col min="770" max="770" width="10.140625" style="146" customWidth="1"/>
    <col min="771" max="771" width="65.7109375" style="146" customWidth="1"/>
    <col min="772" max="773" width="25.42578125" style="146" customWidth="1"/>
    <col min="774" max="774" width="43" style="146" customWidth="1"/>
    <col min="775" max="776" width="22.7109375" style="146" customWidth="1"/>
    <col min="777" max="784" width="20.7109375" style="146" customWidth="1"/>
    <col min="785" max="1025" width="11.42578125" style="146"/>
    <col min="1026" max="1026" width="10.140625" style="146" customWidth="1"/>
    <col min="1027" max="1027" width="65.7109375" style="146" customWidth="1"/>
    <col min="1028" max="1029" width="25.42578125" style="146" customWidth="1"/>
    <col min="1030" max="1030" width="43" style="146" customWidth="1"/>
    <col min="1031" max="1032" width="22.7109375" style="146" customWidth="1"/>
    <col min="1033" max="1040" width="20.7109375" style="146" customWidth="1"/>
    <col min="1041" max="1281" width="11.42578125" style="146"/>
    <col min="1282" max="1282" width="10.140625" style="146" customWidth="1"/>
    <col min="1283" max="1283" width="65.7109375" style="146" customWidth="1"/>
    <col min="1284" max="1285" width="25.42578125" style="146" customWidth="1"/>
    <col min="1286" max="1286" width="43" style="146" customWidth="1"/>
    <col min="1287" max="1288" width="22.7109375" style="146" customWidth="1"/>
    <col min="1289" max="1296" width="20.7109375" style="146" customWidth="1"/>
    <col min="1297" max="1537" width="11.42578125" style="146"/>
    <col min="1538" max="1538" width="10.140625" style="146" customWidth="1"/>
    <col min="1539" max="1539" width="65.7109375" style="146" customWidth="1"/>
    <col min="1540" max="1541" width="25.42578125" style="146" customWidth="1"/>
    <col min="1542" max="1542" width="43" style="146" customWidth="1"/>
    <col min="1543" max="1544" width="22.7109375" style="146" customWidth="1"/>
    <col min="1545" max="1552" width="20.7109375" style="146" customWidth="1"/>
    <col min="1553" max="1793" width="11.42578125" style="146"/>
    <col min="1794" max="1794" width="10.140625" style="146" customWidth="1"/>
    <col min="1795" max="1795" width="65.7109375" style="146" customWidth="1"/>
    <col min="1796" max="1797" width="25.42578125" style="146" customWidth="1"/>
    <col min="1798" max="1798" width="43" style="146" customWidth="1"/>
    <col min="1799" max="1800" width="22.7109375" style="146" customWidth="1"/>
    <col min="1801" max="1808" width="20.7109375" style="146" customWidth="1"/>
    <col min="1809" max="2049" width="11.42578125" style="146"/>
    <col min="2050" max="2050" width="10.140625" style="146" customWidth="1"/>
    <col min="2051" max="2051" width="65.7109375" style="146" customWidth="1"/>
    <col min="2052" max="2053" width="25.42578125" style="146" customWidth="1"/>
    <col min="2054" max="2054" width="43" style="146" customWidth="1"/>
    <col min="2055" max="2056" width="22.7109375" style="146" customWidth="1"/>
    <col min="2057" max="2064" width="20.7109375" style="146" customWidth="1"/>
    <col min="2065" max="2305" width="11.42578125" style="146"/>
    <col min="2306" max="2306" width="10.140625" style="146" customWidth="1"/>
    <col min="2307" max="2307" width="65.7109375" style="146" customWidth="1"/>
    <col min="2308" max="2309" width="25.42578125" style="146" customWidth="1"/>
    <col min="2310" max="2310" width="43" style="146" customWidth="1"/>
    <col min="2311" max="2312" width="22.7109375" style="146" customWidth="1"/>
    <col min="2313" max="2320" width="20.7109375" style="146" customWidth="1"/>
    <col min="2321" max="2561" width="11.42578125" style="146"/>
    <col min="2562" max="2562" width="10.140625" style="146" customWidth="1"/>
    <col min="2563" max="2563" width="65.7109375" style="146" customWidth="1"/>
    <col min="2564" max="2565" width="25.42578125" style="146" customWidth="1"/>
    <col min="2566" max="2566" width="43" style="146" customWidth="1"/>
    <col min="2567" max="2568" width="22.7109375" style="146" customWidth="1"/>
    <col min="2569" max="2576" width="20.7109375" style="146" customWidth="1"/>
    <col min="2577" max="2817" width="11.42578125" style="146"/>
    <col min="2818" max="2818" width="10.140625" style="146" customWidth="1"/>
    <col min="2819" max="2819" width="65.7109375" style="146" customWidth="1"/>
    <col min="2820" max="2821" width="25.42578125" style="146" customWidth="1"/>
    <col min="2822" max="2822" width="43" style="146" customWidth="1"/>
    <col min="2823" max="2824" width="22.7109375" style="146" customWidth="1"/>
    <col min="2825" max="2832" width="20.7109375" style="146" customWidth="1"/>
    <col min="2833" max="3073" width="11.42578125" style="146"/>
    <col min="3074" max="3074" width="10.140625" style="146" customWidth="1"/>
    <col min="3075" max="3075" width="65.7109375" style="146" customWidth="1"/>
    <col min="3076" max="3077" width="25.42578125" style="146" customWidth="1"/>
    <col min="3078" max="3078" width="43" style="146" customWidth="1"/>
    <col min="3079" max="3080" width="22.7109375" style="146" customWidth="1"/>
    <col min="3081" max="3088" width="20.7109375" style="146" customWidth="1"/>
    <col min="3089" max="3329" width="11.42578125" style="146"/>
    <col min="3330" max="3330" width="10.140625" style="146" customWidth="1"/>
    <col min="3331" max="3331" width="65.7109375" style="146" customWidth="1"/>
    <col min="3332" max="3333" width="25.42578125" style="146" customWidth="1"/>
    <col min="3334" max="3334" width="43" style="146" customWidth="1"/>
    <col min="3335" max="3336" width="22.7109375" style="146" customWidth="1"/>
    <col min="3337" max="3344" width="20.7109375" style="146" customWidth="1"/>
    <col min="3345" max="3585" width="11.42578125" style="146"/>
    <col min="3586" max="3586" width="10.140625" style="146" customWidth="1"/>
    <col min="3587" max="3587" width="65.7109375" style="146" customWidth="1"/>
    <col min="3588" max="3589" width="25.42578125" style="146" customWidth="1"/>
    <col min="3590" max="3590" width="43" style="146" customWidth="1"/>
    <col min="3591" max="3592" width="22.7109375" style="146" customWidth="1"/>
    <col min="3593" max="3600" width="20.7109375" style="146" customWidth="1"/>
    <col min="3601" max="3841" width="11.42578125" style="146"/>
    <col min="3842" max="3842" width="10.140625" style="146" customWidth="1"/>
    <col min="3843" max="3843" width="65.7109375" style="146" customWidth="1"/>
    <col min="3844" max="3845" width="25.42578125" style="146" customWidth="1"/>
    <col min="3846" max="3846" width="43" style="146" customWidth="1"/>
    <col min="3847" max="3848" width="22.7109375" style="146" customWidth="1"/>
    <col min="3849" max="3856" width="20.7109375" style="146" customWidth="1"/>
    <col min="3857" max="4097" width="11.42578125" style="146"/>
    <col min="4098" max="4098" width="10.140625" style="146" customWidth="1"/>
    <col min="4099" max="4099" width="65.7109375" style="146" customWidth="1"/>
    <col min="4100" max="4101" width="25.42578125" style="146" customWidth="1"/>
    <col min="4102" max="4102" width="43" style="146" customWidth="1"/>
    <col min="4103" max="4104" width="22.7109375" style="146" customWidth="1"/>
    <col min="4105" max="4112" width="20.7109375" style="146" customWidth="1"/>
    <col min="4113" max="4353" width="11.42578125" style="146"/>
    <col min="4354" max="4354" width="10.140625" style="146" customWidth="1"/>
    <col min="4355" max="4355" width="65.7109375" style="146" customWidth="1"/>
    <col min="4356" max="4357" width="25.42578125" style="146" customWidth="1"/>
    <col min="4358" max="4358" width="43" style="146" customWidth="1"/>
    <col min="4359" max="4360" width="22.7109375" style="146" customWidth="1"/>
    <col min="4361" max="4368" width="20.7109375" style="146" customWidth="1"/>
    <col min="4369" max="4609" width="11.42578125" style="146"/>
    <col min="4610" max="4610" width="10.140625" style="146" customWidth="1"/>
    <col min="4611" max="4611" width="65.7109375" style="146" customWidth="1"/>
    <col min="4612" max="4613" width="25.42578125" style="146" customWidth="1"/>
    <col min="4614" max="4614" width="43" style="146" customWidth="1"/>
    <col min="4615" max="4616" width="22.7109375" style="146" customWidth="1"/>
    <col min="4617" max="4624" width="20.7109375" style="146" customWidth="1"/>
    <col min="4625" max="4865" width="11.42578125" style="146"/>
    <col min="4866" max="4866" width="10.140625" style="146" customWidth="1"/>
    <col min="4867" max="4867" width="65.7109375" style="146" customWidth="1"/>
    <col min="4868" max="4869" width="25.42578125" style="146" customWidth="1"/>
    <col min="4870" max="4870" width="43" style="146" customWidth="1"/>
    <col min="4871" max="4872" width="22.7109375" style="146" customWidth="1"/>
    <col min="4873" max="4880" width="20.7109375" style="146" customWidth="1"/>
    <col min="4881" max="5121" width="11.42578125" style="146"/>
    <col min="5122" max="5122" width="10.140625" style="146" customWidth="1"/>
    <col min="5123" max="5123" width="65.7109375" style="146" customWidth="1"/>
    <col min="5124" max="5125" width="25.42578125" style="146" customWidth="1"/>
    <col min="5126" max="5126" width="43" style="146" customWidth="1"/>
    <col min="5127" max="5128" width="22.7109375" style="146" customWidth="1"/>
    <col min="5129" max="5136" width="20.7109375" style="146" customWidth="1"/>
    <col min="5137" max="5377" width="11.42578125" style="146"/>
    <col min="5378" max="5378" width="10.140625" style="146" customWidth="1"/>
    <col min="5379" max="5379" width="65.7109375" style="146" customWidth="1"/>
    <col min="5380" max="5381" width="25.42578125" style="146" customWidth="1"/>
    <col min="5382" max="5382" width="43" style="146" customWidth="1"/>
    <col min="5383" max="5384" width="22.7109375" style="146" customWidth="1"/>
    <col min="5385" max="5392" width="20.7109375" style="146" customWidth="1"/>
    <col min="5393" max="5633" width="11.42578125" style="146"/>
    <col min="5634" max="5634" width="10.140625" style="146" customWidth="1"/>
    <col min="5635" max="5635" width="65.7109375" style="146" customWidth="1"/>
    <col min="5636" max="5637" width="25.42578125" style="146" customWidth="1"/>
    <col min="5638" max="5638" width="43" style="146" customWidth="1"/>
    <col min="5639" max="5640" width="22.7109375" style="146" customWidth="1"/>
    <col min="5641" max="5648" width="20.7109375" style="146" customWidth="1"/>
    <col min="5649" max="5889" width="11.42578125" style="146"/>
    <col min="5890" max="5890" width="10.140625" style="146" customWidth="1"/>
    <col min="5891" max="5891" width="65.7109375" style="146" customWidth="1"/>
    <col min="5892" max="5893" width="25.42578125" style="146" customWidth="1"/>
    <col min="5894" max="5894" width="43" style="146" customWidth="1"/>
    <col min="5895" max="5896" width="22.7109375" style="146" customWidth="1"/>
    <col min="5897" max="5904" width="20.7109375" style="146" customWidth="1"/>
    <col min="5905" max="6145" width="11.42578125" style="146"/>
    <col min="6146" max="6146" width="10.140625" style="146" customWidth="1"/>
    <col min="6147" max="6147" width="65.7109375" style="146" customWidth="1"/>
    <col min="6148" max="6149" width="25.42578125" style="146" customWidth="1"/>
    <col min="6150" max="6150" width="43" style="146" customWidth="1"/>
    <col min="6151" max="6152" width="22.7109375" style="146" customWidth="1"/>
    <col min="6153" max="6160" width="20.7109375" style="146" customWidth="1"/>
    <col min="6161" max="6401" width="11.42578125" style="146"/>
    <col min="6402" max="6402" width="10.140625" style="146" customWidth="1"/>
    <col min="6403" max="6403" width="65.7109375" style="146" customWidth="1"/>
    <col min="6404" max="6405" width="25.42578125" style="146" customWidth="1"/>
    <col min="6406" max="6406" width="43" style="146" customWidth="1"/>
    <col min="6407" max="6408" width="22.7109375" style="146" customWidth="1"/>
    <col min="6409" max="6416" width="20.7109375" style="146" customWidth="1"/>
    <col min="6417" max="6657" width="11.42578125" style="146"/>
    <col min="6658" max="6658" width="10.140625" style="146" customWidth="1"/>
    <col min="6659" max="6659" width="65.7109375" style="146" customWidth="1"/>
    <col min="6660" max="6661" width="25.42578125" style="146" customWidth="1"/>
    <col min="6662" max="6662" width="43" style="146" customWidth="1"/>
    <col min="6663" max="6664" width="22.7109375" style="146" customWidth="1"/>
    <col min="6665" max="6672" width="20.7109375" style="146" customWidth="1"/>
    <col min="6673" max="6913" width="11.42578125" style="146"/>
    <col min="6914" max="6914" width="10.140625" style="146" customWidth="1"/>
    <col min="6915" max="6915" width="65.7109375" style="146" customWidth="1"/>
    <col min="6916" max="6917" width="25.42578125" style="146" customWidth="1"/>
    <col min="6918" max="6918" width="43" style="146" customWidth="1"/>
    <col min="6919" max="6920" width="22.7109375" style="146" customWidth="1"/>
    <col min="6921" max="6928" width="20.7109375" style="146" customWidth="1"/>
    <col min="6929" max="7169" width="11.42578125" style="146"/>
    <col min="7170" max="7170" width="10.140625" style="146" customWidth="1"/>
    <col min="7171" max="7171" width="65.7109375" style="146" customWidth="1"/>
    <col min="7172" max="7173" width="25.42578125" style="146" customWidth="1"/>
    <col min="7174" max="7174" width="43" style="146" customWidth="1"/>
    <col min="7175" max="7176" width="22.7109375" style="146" customWidth="1"/>
    <col min="7177" max="7184" width="20.7109375" style="146" customWidth="1"/>
    <col min="7185" max="7425" width="11.42578125" style="146"/>
    <col min="7426" max="7426" width="10.140625" style="146" customWidth="1"/>
    <col min="7427" max="7427" width="65.7109375" style="146" customWidth="1"/>
    <col min="7428" max="7429" width="25.42578125" style="146" customWidth="1"/>
    <col min="7430" max="7430" width="43" style="146" customWidth="1"/>
    <col min="7431" max="7432" width="22.7109375" style="146" customWidth="1"/>
    <col min="7433" max="7440" width="20.7109375" style="146" customWidth="1"/>
    <col min="7441" max="7681" width="11.42578125" style="146"/>
    <col min="7682" max="7682" width="10.140625" style="146" customWidth="1"/>
    <col min="7683" max="7683" width="65.7109375" style="146" customWidth="1"/>
    <col min="7684" max="7685" width="25.42578125" style="146" customWidth="1"/>
    <col min="7686" max="7686" width="43" style="146" customWidth="1"/>
    <col min="7687" max="7688" width="22.7109375" style="146" customWidth="1"/>
    <col min="7689" max="7696" width="20.7109375" style="146" customWidth="1"/>
    <col min="7697" max="7937" width="11.42578125" style="146"/>
    <col min="7938" max="7938" width="10.140625" style="146" customWidth="1"/>
    <col min="7939" max="7939" width="65.7109375" style="146" customWidth="1"/>
    <col min="7940" max="7941" width="25.42578125" style="146" customWidth="1"/>
    <col min="7942" max="7942" width="43" style="146" customWidth="1"/>
    <col min="7943" max="7944" width="22.7109375" style="146" customWidth="1"/>
    <col min="7945" max="7952" width="20.7109375" style="146" customWidth="1"/>
    <col min="7953" max="8193" width="11.42578125" style="146"/>
    <col min="8194" max="8194" width="10.140625" style="146" customWidth="1"/>
    <col min="8195" max="8195" width="65.7109375" style="146" customWidth="1"/>
    <col min="8196" max="8197" width="25.42578125" style="146" customWidth="1"/>
    <col min="8198" max="8198" width="43" style="146" customWidth="1"/>
    <col min="8199" max="8200" width="22.7109375" style="146" customWidth="1"/>
    <col min="8201" max="8208" width="20.7109375" style="146" customWidth="1"/>
    <col min="8209" max="8449" width="11.42578125" style="146"/>
    <col min="8450" max="8450" width="10.140625" style="146" customWidth="1"/>
    <col min="8451" max="8451" width="65.7109375" style="146" customWidth="1"/>
    <col min="8452" max="8453" width="25.42578125" style="146" customWidth="1"/>
    <col min="8454" max="8454" width="43" style="146" customWidth="1"/>
    <col min="8455" max="8456" width="22.7109375" style="146" customWidth="1"/>
    <col min="8457" max="8464" width="20.7109375" style="146" customWidth="1"/>
    <col min="8465" max="8705" width="11.42578125" style="146"/>
    <col min="8706" max="8706" width="10.140625" style="146" customWidth="1"/>
    <col min="8707" max="8707" width="65.7109375" style="146" customWidth="1"/>
    <col min="8708" max="8709" width="25.42578125" style="146" customWidth="1"/>
    <col min="8710" max="8710" width="43" style="146" customWidth="1"/>
    <col min="8711" max="8712" width="22.7109375" style="146" customWidth="1"/>
    <col min="8713" max="8720" width="20.7109375" style="146" customWidth="1"/>
    <col min="8721" max="8961" width="11.42578125" style="146"/>
    <col min="8962" max="8962" width="10.140625" style="146" customWidth="1"/>
    <col min="8963" max="8963" width="65.7109375" style="146" customWidth="1"/>
    <col min="8964" max="8965" width="25.42578125" style="146" customWidth="1"/>
    <col min="8966" max="8966" width="43" style="146" customWidth="1"/>
    <col min="8967" max="8968" width="22.7109375" style="146" customWidth="1"/>
    <col min="8969" max="8976" width="20.7109375" style="146" customWidth="1"/>
    <col min="8977" max="9217" width="11.42578125" style="146"/>
    <col min="9218" max="9218" width="10.140625" style="146" customWidth="1"/>
    <col min="9219" max="9219" width="65.7109375" style="146" customWidth="1"/>
    <col min="9220" max="9221" width="25.42578125" style="146" customWidth="1"/>
    <col min="9222" max="9222" width="43" style="146" customWidth="1"/>
    <col min="9223" max="9224" width="22.7109375" style="146" customWidth="1"/>
    <col min="9225" max="9232" width="20.7109375" style="146" customWidth="1"/>
    <col min="9233" max="9473" width="11.42578125" style="146"/>
    <col min="9474" max="9474" width="10.140625" style="146" customWidth="1"/>
    <col min="9475" max="9475" width="65.7109375" style="146" customWidth="1"/>
    <col min="9476" max="9477" width="25.42578125" style="146" customWidth="1"/>
    <col min="9478" max="9478" width="43" style="146" customWidth="1"/>
    <col min="9479" max="9480" width="22.7109375" style="146" customWidth="1"/>
    <col min="9481" max="9488" width="20.7109375" style="146" customWidth="1"/>
    <col min="9489" max="9729" width="11.42578125" style="146"/>
    <col min="9730" max="9730" width="10.140625" style="146" customWidth="1"/>
    <col min="9731" max="9731" width="65.7109375" style="146" customWidth="1"/>
    <col min="9732" max="9733" width="25.42578125" style="146" customWidth="1"/>
    <col min="9734" max="9734" width="43" style="146" customWidth="1"/>
    <col min="9735" max="9736" width="22.7109375" style="146" customWidth="1"/>
    <col min="9737" max="9744" width="20.7109375" style="146" customWidth="1"/>
    <col min="9745" max="9985" width="11.42578125" style="146"/>
    <col min="9986" max="9986" width="10.140625" style="146" customWidth="1"/>
    <col min="9987" max="9987" width="65.7109375" style="146" customWidth="1"/>
    <col min="9988" max="9989" width="25.42578125" style="146" customWidth="1"/>
    <col min="9990" max="9990" width="43" style="146" customWidth="1"/>
    <col min="9991" max="9992" width="22.7109375" style="146" customWidth="1"/>
    <col min="9993" max="10000" width="20.7109375" style="146" customWidth="1"/>
    <col min="10001" max="10241" width="11.42578125" style="146"/>
    <col min="10242" max="10242" width="10.140625" style="146" customWidth="1"/>
    <col min="10243" max="10243" width="65.7109375" style="146" customWidth="1"/>
    <col min="10244" max="10245" width="25.42578125" style="146" customWidth="1"/>
    <col min="10246" max="10246" width="43" style="146" customWidth="1"/>
    <col min="10247" max="10248" width="22.7109375" style="146" customWidth="1"/>
    <col min="10249" max="10256" width="20.7109375" style="146" customWidth="1"/>
    <col min="10257" max="10497" width="11.42578125" style="146"/>
    <col min="10498" max="10498" width="10.140625" style="146" customWidth="1"/>
    <col min="10499" max="10499" width="65.7109375" style="146" customWidth="1"/>
    <col min="10500" max="10501" width="25.42578125" style="146" customWidth="1"/>
    <col min="10502" max="10502" width="43" style="146" customWidth="1"/>
    <col min="10503" max="10504" width="22.7109375" style="146" customWidth="1"/>
    <col min="10505" max="10512" width="20.7109375" style="146" customWidth="1"/>
    <col min="10513" max="10753" width="11.42578125" style="146"/>
    <col min="10754" max="10754" width="10.140625" style="146" customWidth="1"/>
    <col min="10755" max="10755" width="65.7109375" style="146" customWidth="1"/>
    <col min="10756" max="10757" width="25.42578125" style="146" customWidth="1"/>
    <col min="10758" max="10758" width="43" style="146" customWidth="1"/>
    <col min="10759" max="10760" width="22.7109375" style="146" customWidth="1"/>
    <col min="10761" max="10768" width="20.7109375" style="146" customWidth="1"/>
    <col min="10769" max="11009" width="11.42578125" style="146"/>
    <col min="11010" max="11010" width="10.140625" style="146" customWidth="1"/>
    <col min="11011" max="11011" width="65.7109375" style="146" customWidth="1"/>
    <col min="11012" max="11013" width="25.42578125" style="146" customWidth="1"/>
    <col min="11014" max="11014" width="43" style="146" customWidth="1"/>
    <col min="11015" max="11016" width="22.7109375" style="146" customWidth="1"/>
    <col min="11017" max="11024" width="20.7109375" style="146" customWidth="1"/>
    <col min="11025" max="11265" width="11.42578125" style="146"/>
    <col min="11266" max="11266" width="10.140625" style="146" customWidth="1"/>
    <col min="11267" max="11267" width="65.7109375" style="146" customWidth="1"/>
    <col min="11268" max="11269" width="25.42578125" style="146" customWidth="1"/>
    <col min="11270" max="11270" width="43" style="146" customWidth="1"/>
    <col min="11271" max="11272" width="22.7109375" style="146" customWidth="1"/>
    <col min="11273" max="11280" width="20.7109375" style="146" customWidth="1"/>
    <col min="11281" max="11521" width="11.42578125" style="146"/>
    <col min="11522" max="11522" width="10.140625" style="146" customWidth="1"/>
    <col min="11523" max="11523" width="65.7109375" style="146" customWidth="1"/>
    <col min="11524" max="11525" width="25.42578125" style="146" customWidth="1"/>
    <col min="11526" max="11526" width="43" style="146" customWidth="1"/>
    <col min="11527" max="11528" width="22.7109375" style="146" customWidth="1"/>
    <col min="11529" max="11536" width="20.7109375" style="146" customWidth="1"/>
    <col min="11537" max="11777" width="11.42578125" style="146"/>
    <col min="11778" max="11778" width="10.140625" style="146" customWidth="1"/>
    <col min="11779" max="11779" width="65.7109375" style="146" customWidth="1"/>
    <col min="11780" max="11781" width="25.42578125" style="146" customWidth="1"/>
    <col min="11782" max="11782" width="43" style="146" customWidth="1"/>
    <col min="11783" max="11784" width="22.7109375" style="146" customWidth="1"/>
    <col min="11785" max="11792" width="20.7109375" style="146" customWidth="1"/>
    <col min="11793" max="12033" width="11.42578125" style="146"/>
    <col min="12034" max="12034" width="10.140625" style="146" customWidth="1"/>
    <col min="12035" max="12035" width="65.7109375" style="146" customWidth="1"/>
    <col min="12036" max="12037" width="25.42578125" style="146" customWidth="1"/>
    <col min="12038" max="12038" width="43" style="146" customWidth="1"/>
    <col min="12039" max="12040" width="22.7109375" style="146" customWidth="1"/>
    <col min="12041" max="12048" width="20.7109375" style="146" customWidth="1"/>
    <col min="12049" max="12289" width="11.42578125" style="146"/>
    <col min="12290" max="12290" width="10.140625" style="146" customWidth="1"/>
    <col min="12291" max="12291" width="65.7109375" style="146" customWidth="1"/>
    <col min="12292" max="12293" width="25.42578125" style="146" customWidth="1"/>
    <col min="12294" max="12294" width="43" style="146" customWidth="1"/>
    <col min="12295" max="12296" width="22.7109375" style="146" customWidth="1"/>
    <col min="12297" max="12304" width="20.7109375" style="146" customWidth="1"/>
    <col min="12305" max="12545" width="11.42578125" style="146"/>
    <col min="12546" max="12546" width="10.140625" style="146" customWidth="1"/>
    <col min="12547" max="12547" width="65.7109375" style="146" customWidth="1"/>
    <col min="12548" max="12549" width="25.42578125" style="146" customWidth="1"/>
    <col min="12550" max="12550" width="43" style="146" customWidth="1"/>
    <col min="12551" max="12552" width="22.7109375" style="146" customWidth="1"/>
    <col min="12553" max="12560" width="20.7109375" style="146" customWidth="1"/>
    <col min="12561" max="12801" width="11.42578125" style="146"/>
    <col min="12802" max="12802" width="10.140625" style="146" customWidth="1"/>
    <col min="12803" max="12803" width="65.7109375" style="146" customWidth="1"/>
    <col min="12804" max="12805" width="25.42578125" style="146" customWidth="1"/>
    <col min="12806" max="12806" width="43" style="146" customWidth="1"/>
    <col min="12807" max="12808" width="22.7109375" style="146" customWidth="1"/>
    <col min="12809" max="12816" width="20.7109375" style="146" customWidth="1"/>
    <col min="12817" max="13057" width="11.42578125" style="146"/>
    <col min="13058" max="13058" width="10.140625" style="146" customWidth="1"/>
    <col min="13059" max="13059" width="65.7109375" style="146" customWidth="1"/>
    <col min="13060" max="13061" width="25.42578125" style="146" customWidth="1"/>
    <col min="13062" max="13062" width="43" style="146" customWidth="1"/>
    <col min="13063" max="13064" width="22.7109375" style="146" customWidth="1"/>
    <col min="13065" max="13072" width="20.7109375" style="146" customWidth="1"/>
    <col min="13073" max="13313" width="11.42578125" style="146"/>
    <col min="13314" max="13314" width="10.140625" style="146" customWidth="1"/>
    <col min="13315" max="13315" width="65.7109375" style="146" customWidth="1"/>
    <col min="13316" max="13317" width="25.42578125" style="146" customWidth="1"/>
    <col min="13318" max="13318" width="43" style="146" customWidth="1"/>
    <col min="13319" max="13320" width="22.7109375" style="146" customWidth="1"/>
    <col min="13321" max="13328" width="20.7109375" style="146" customWidth="1"/>
    <col min="13329" max="13569" width="11.42578125" style="146"/>
    <col min="13570" max="13570" width="10.140625" style="146" customWidth="1"/>
    <col min="13571" max="13571" width="65.7109375" style="146" customWidth="1"/>
    <col min="13572" max="13573" width="25.42578125" style="146" customWidth="1"/>
    <col min="13574" max="13574" width="43" style="146" customWidth="1"/>
    <col min="13575" max="13576" width="22.7109375" style="146" customWidth="1"/>
    <col min="13577" max="13584" width="20.7109375" style="146" customWidth="1"/>
    <col min="13585" max="13825" width="11.42578125" style="146"/>
    <col min="13826" max="13826" width="10.140625" style="146" customWidth="1"/>
    <col min="13827" max="13827" width="65.7109375" style="146" customWidth="1"/>
    <col min="13828" max="13829" width="25.42578125" style="146" customWidth="1"/>
    <col min="13830" max="13830" width="43" style="146" customWidth="1"/>
    <col min="13831" max="13832" width="22.7109375" style="146" customWidth="1"/>
    <col min="13833" max="13840" width="20.7109375" style="146" customWidth="1"/>
    <col min="13841" max="14081" width="11.42578125" style="146"/>
    <col min="14082" max="14082" width="10.140625" style="146" customWidth="1"/>
    <col min="14083" max="14083" width="65.7109375" style="146" customWidth="1"/>
    <col min="14084" max="14085" width="25.42578125" style="146" customWidth="1"/>
    <col min="14086" max="14086" width="43" style="146" customWidth="1"/>
    <col min="14087" max="14088" width="22.7109375" style="146" customWidth="1"/>
    <col min="14089" max="14096" width="20.7109375" style="146" customWidth="1"/>
    <col min="14097" max="14337" width="11.42578125" style="146"/>
    <col min="14338" max="14338" width="10.140625" style="146" customWidth="1"/>
    <col min="14339" max="14339" width="65.7109375" style="146" customWidth="1"/>
    <col min="14340" max="14341" width="25.42578125" style="146" customWidth="1"/>
    <col min="14342" max="14342" width="43" style="146" customWidth="1"/>
    <col min="14343" max="14344" width="22.7109375" style="146" customWidth="1"/>
    <col min="14345" max="14352" width="20.7109375" style="146" customWidth="1"/>
    <col min="14353" max="14593" width="11.42578125" style="146"/>
    <col min="14594" max="14594" width="10.140625" style="146" customWidth="1"/>
    <col min="14595" max="14595" width="65.7109375" style="146" customWidth="1"/>
    <col min="14596" max="14597" width="25.42578125" style="146" customWidth="1"/>
    <col min="14598" max="14598" width="43" style="146" customWidth="1"/>
    <col min="14599" max="14600" width="22.7109375" style="146" customWidth="1"/>
    <col min="14601" max="14608" width="20.7109375" style="146" customWidth="1"/>
    <col min="14609" max="14849" width="11.42578125" style="146"/>
    <col min="14850" max="14850" width="10.140625" style="146" customWidth="1"/>
    <col min="14851" max="14851" width="65.7109375" style="146" customWidth="1"/>
    <col min="14852" max="14853" width="25.42578125" style="146" customWidth="1"/>
    <col min="14854" max="14854" width="43" style="146" customWidth="1"/>
    <col min="14855" max="14856" width="22.7109375" style="146" customWidth="1"/>
    <col min="14857" max="14864" width="20.7109375" style="146" customWidth="1"/>
    <col min="14865" max="15105" width="11.42578125" style="146"/>
    <col min="15106" max="15106" width="10.140625" style="146" customWidth="1"/>
    <col min="15107" max="15107" width="65.7109375" style="146" customWidth="1"/>
    <col min="15108" max="15109" width="25.42578125" style="146" customWidth="1"/>
    <col min="15110" max="15110" width="43" style="146" customWidth="1"/>
    <col min="15111" max="15112" width="22.7109375" style="146" customWidth="1"/>
    <col min="15113" max="15120" width="20.7109375" style="146" customWidth="1"/>
    <col min="15121" max="15361" width="11.42578125" style="146"/>
    <col min="15362" max="15362" width="10.140625" style="146" customWidth="1"/>
    <col min="15363" max="15363" width="65.7109375" style="146" customWidth="1"/>
    <col min="15364" max="15365" width="25.42578125" style="146" customWidth="1"/>
    <col min="15366" max="15366" width="43" style="146" customWidth="1"/>
    <col min="15367" max="15368" width="22.7109375" style="146" customWidth="1"/>
    <col min="15369" max="15376" width="20.7109375" style="146" customWidth="1"/>
    <col min="15377" max="15617" width="11.42578125" style="146"/>
    <col min="15618" max="15618" width="10.140625" style="146" customWidth="1"/>
    <col min="15619" max="15619" width="65.7109375" style="146" customWidth="1"/>
    <col min="15620" max="15621" width="25.42578125" style="146" customWidth="1"/>
    <col min="15622" max="15622" width="43" style="146" customWidth="1"/>
    <col min="15623" max="15624" width="22.7109375" style="146" customWidth="1"/>
    <col min="15625" max="15632" width="20.7109375" style="146" customWidth="1"/>
    <col min="15633" max="15873" width="11.42578125" style="146"/>
    <col min="15874" max="15874" width="10.140625" style="146" customWidth="1"/>
    <col min="15875" max="15875" width="65.7109375" style="146" customWidth="1"/>
    <col min="15876" max="15877" width="25.42578125" style="146" customWidth="1"/>
    <col min="15878" max="15878" width="43" style="146" customWidth="1"/>
    <col min="15879" max="15880" width="22.7109375" style="146" customWidth="1"/>
    <col min="15881" max="15888" width="20.7109375" style="146" customWidth="1"/>
    <col min="15889" max="16129" width="11.42578125" style="146"/>
    <col min="16130" max="16130" width="10.140625" style="146" customWidth="1"/>
    <col min="16131" max="16131" width="65.7109375" style="146" customWidth="1"/>
    <col min="16132" max="16133" width="25.42578125" style="146" customWidth="1"/>
    <col min="16134" max="16134" width="43" style="146" customWidth="1"/>
    <col min="16135" max="16136" width="22.7109375" style="146" customWidth="1"/>
    <col min="16137" max="16144" width="20.7109375" style="146" customWidth="1"/>
    <col min="16145" max="16384" width="11.42578125" style="146"/>
  </cols>
  <sheetData>
    <row r="1" spans="1:16">
      <c r="A1" s="143"/>
      <c r="B1" s="143"/>
      <c r="C1" s="143"/>
      <c r="D1" s="143"/>
      <c r="E1" s="143"/>
      <c r="F1" s="144"/>
      <c r="G1" s="144"/>
      <c r="H1" s="145"/>
      <c r="I1" s="145"/>
      <c r="J1" s="145"/>
      <c r="K1" s="145"/>
      <c r="L1" s="145"/>
      <c r="M1" s="145"/>
      <c r="N1" s="145"/>
      <c r="O1" s="145"/>
      <c r="P1" s="145"/>
    </row>
    <row r="2" spans="1:16">
      <c r="A2" s="143"/>
      <c r="B2" s="143"/>
      <c r="C2" s="143"/>
      <c r="D2" s="143"/>
      <c r="E2" s="143"/>
      <c r="F2" s="144"/>
      <c r="G2" s="144"/>
      <c r="H2" s="145"/>
      <c r="I2" s="145"/>
      <c r="J2" s="145"/>
      <c r="K2" s="145"/>
      <c r="L2" s="145"/>
      <c r="M2" s="145"/>
      <c r="N2" s="145"/>
      <c r="O2" s="145"/>
      <c r="P2" s="145"/>
    </row>
    <row r="3" spans="1:16">
      <c r="A3" s="143"/>
      <c r="B3" s="143"/>
      <c r="C3" s="143"/>
      <c r="D3" s="143"/>
      <c r="E3" s="143"/>
      <c r="F3" s="144"/>
      <c r="G3" s="144"/>
      <c r="H3" s="145"/>
      <c r="I3" s="145"/>
      <c r="J3" s="145"/>
      <c r="K3" s="145"/>
      <c r="L3" s="145"/>
      <c r="M3" s="145"/>
      <c r="N3" s="145"/>
      <c r="O3" s="145"/>
      <c r="P3" s="145"/>
    </row>
    <row r="4" spans="1:16">
      <c r="A4" s="143"/>
      <c r="B4" s="143"/>
      <c r="C4" s="143"/>
      <c r="D4" s="143"/>
      <c r="E4" s="143"/>
      <c r="F4" s="144"/>
      <c r="G4" s="144"/>
      <c r="H4" s="145"/>
      <c r="I4" s="145"/>
      <c r="J4" s="145"/>
      <c r="K4" s="145"/>
      <c r="L4" s="145"/>
      <c r="M4" s="145"/>
      <c r="N4" s="145"/>
      <c r="O4" s="145"/>
      <c r="P4" s="145"/>
    </row>
    <row r="5" spans="1:16">
      <c r="A5" s="143"/>
      <c r="B5" s="143"/>
      <c r="C5" s="143"/>
      <c r="D5" s="143"/>
      <c r="E5" s="143"/>
      <c r="F5" s="144"/>
      <c r="G5" s="144"/>
      <c r="H5" s="145"/>
      <c r="I5" s="145"/>
      <c r="J5" s="145"/>
      <c r="K5" s="145"/>
      <c r="L5" s="145"/>
      <c r="M5" s="145"/>
      <c r="N5" s="145"/>
      <c r="O5" s="145"/>
      <c r="P5" s="145"/>
    </row>
    <row r="6" spans="1:16">
      <c r="A6" s="143"/>
      <c r="B6" s="143"/>
      <c r="C6" s="143"/>
      <c r="D6" s="143"/>
      <c r="E6" s="143"/>
      <c r="F6" s="144"/>
      <c r="G6" s="144"/>
      <c r="H6" s="145"/>
      <c r="I6" s="145"/>
      <c r="J6" s="145"/>
      <c r="K6" s="145"/>
      <c r="L6" s="145"/>
      <c r="M6" s="145"/>
      <c r="N6" s="145"/>
      <c r="O6" s="145"/>
      <c r="P6" s="145"/>
    </row>
    <row r="7" spans="1:16">
      <c r="A7" s="143"/>
      <c r="B7" s="143"/>
      <c r="C7" s="143"/>
      <c r="D7" s="143"/>
      <c r="E7" s="143"/>
      <c r="F7" s="144"/>
      <c r="G7" s="144"/>
      <c r="H7" s="145"/>
      <c r="I7" s="145"/>
      <c r="J7" s="145"/>
      <c r="K7" s="145"/>
      <c r="L7" s="145"/>
      <c r="M7" s="145"/>
      <c r="N7" s="145"/>
      <c r="O7" s="145"/>
      <c r="P7" s="145"/>
    </row>
    <row r="8" spans="1:16">
      <c r="A8" s="143"/>
      <c r="B8" s="143"/>
      <c r="C8" s="143"/>
      <c r="D8" s="143"/>
      <c r="E8" s="143"/>
      <c r="F8" s="144"/>
      <c r="G8" s="144"/>
      <c r="H8" s="145"/>
      <c r="I8" s="145"/>
      <c r="J8" s="145"/>
      <c r="K8" s="145"/>
      <c r="L8" s="145"/>
      <c r="M8" s="145"/>
      <c r="N8" s="145"/>
      <c r="O8" s="145"/>
      <c r="P8" s="145"/>
    </row>
    <row r="9" spans="1:16" ht="11.25" customHeight="1">
      <c r="A9" s="143"/>
      <c r="B9" s="143"/>
      <c r="C9" s="143"/>
      <c r="D9" s="143"/>
      <c r="E9" s="143"/>
      <c r="F9" s="144"/>
      <c r="G9" s="144"/>
      <c r="H9" s="145"/>
      <c r="I9" s="145"/>
      <c r="J9" s="145"/>
      <c r="K9" s="145"/>
      <c r="L9" s="145"/>
      <c r="M9" s="145"/>
      <c r="N9" s="145"/>
      <c r="O9" s="145"/>
      <c r="P9" s="145"/>
    </row>
    <row r="10" spans="1:16" ht="23.25" customHeight="1">
      <c r="A10" s="226" t="s">
        <v>1506</v>
      </c>
      <c r="B10" s="227"/>
      <c r="C10" s="227"/>
      <c r="D10" s="227"/>
      <c r="E10" s="227"/>
      <c r="F10" s="227"/>
      <c r="G10" s="227"/>
      <c r="H10" s="228"/>
      <c r="I10" s="226" t="s">
        <v>1507</v>
      </c>
      <c r="J10" s="227"/>
      <c r="K10" s="227"/>
      <c r="L10" s="227"/>
      <c r="M10" s="227"/>
      <c r="N10" s="229"/>
      <c r="O10" s="227"/>
      <c r="P10" s="228"/>
    </row>
    <row r="11" spans="1:16" ht="48" customHeight="1" thickBot="1">
      <c r="A11" s="208" t="s">
        <v>1508</v>
      </c>
      <c r="B11" s="207" t="s">
        <v>1509</v>
      </c>
      <c r="C11" s="207" t="s">
        <v>1581</v>
      </c>
      <c r="D11" s="207" t="s">
        <v>1510</v>
      </c>
      <c r="E11" s="207" t="s">
        <v>1511</v>
      </c>
      <c r="F11" s="207" t="s">
        <v>1512</v>
      </c>
      <c r="G11" s="207" t="s">
        <v>1513</v>
      </c>
      <c r="H11" s="207" t="s">
        <v>1514</v>
      </c>
      <c r="I11" s="149" t="s">
        <v>1515</v>
      </c>
      <c r="J11" s="149" t="s">
        <v>1516</v>
      </c>
      <c r="K11" s="149" t="s">
        <v>1517</v>
      </c>
      <c r="L11" s="207" t="s">
        <v>1518</v>
      </c>
      <c r="M11" s="207" t="s">
        <v>1519</v>
      </c>
      <c r="N11" s="207" t="s">
        <v>1520</v>
      </c>
      <c r="O11" s="207" t="s">
        <v>1521</v>
      </c>
      <c r="P11" s="207" t="s">
        <v>1522</v>
      </c>
    </row>
    <row r="12" spans="1:16" ht="23.25" customHeight="1" thickBot="1">
      <c r="A12" s="150" t="s">
        <v>1523</v>
      </c>
      <c r="B12" s="150" t="s">
        <v>38</v>
      </c>
      <c r="C12" s="150">
        <v>1</v>
      </c>
      <c r="D12" s="150" t="s">
        <v>1524</v>
      </c>
      <c r="E12" s="150" t="s">
        <v>1525</v>
      </c>
      <c r="F12" s="151" t="s">
        <v>1526</v>
      </c>
      <c r="G12" s="152">
        <v>250</v>
      </c>
      <c r="H12" s="153">
        <f>G12*1.2</f>
        <v>300</v>
      </c>
      <c r="I12" s="154"/>
      <c r="J12" s="155">
        <v>70</v>
      </c>
      <c r="K12" s="155">
        <v>25</v>
      </c>
      <c r="L12" s="155">
        <v>100</v>
      </c>
      <c r="M12" s="156">
        <f t="shared" ref="M12:O27" si="0">I12*1.2</f>
        <v>0</v>
      </c>
      <c r="N12" s="157">
        <f t="shared" si="0"/>
        <v>84</v>
      </c>
      <c r="O12" s="157">
        <f>K12*1.2</f>
        <v>30</v>
      </c>
      <c r="P12" s="157">
        <f t="shared" ref="P12:P31" si="1">L12*1.2</f>
        <v>120</v>
      </c>
    </row>
    <row r="13" spans="1:16" ht="23.25" customHeight="1" thickBot="1">
      <c r="A13" s="150" t="s">
        <v>1527</v>
      </c>
      <c r="B13" s="150" t="s">
        <v>38</v>
      </c>
      <c r="C13" s="150">
        <v>2</v>
      </c>
      <c r="D13" s="150" t="s">
        <v>1524</v>
      </c>
      <c r="E13" s="150" t="s">
        <v>1528</v>
      </c>
      <c r="F13" s="151" t="s">
        <v>1529</v>
      </c>
      <c r="G13" s="152">
        <v>250</v>
      </c>
      <c r="H13" s="153">
        <f>G13*1.2</f>
        <v>300</v>
      </c>
      <c r="I13" s="154"/>
      <c r="J13" s="155">
        <v>70</v>
      </c>
      <c r="K13" s="155">
        <v>25</v>
      </c>
      <c r="L13" s="155">
        <v>100</v>
      </c>
      <c r="M13" s="156">
        <f t="shared" si="0"/>
        <v>0</v>
      </c>
      <c r="N13" s="157">
        <f t="shared" si="0"/>
        <v>84</v>
      </c>
      <c r="O13" s="157">
        <f>K13*1.2</f>
        <v>30</v>
      </c>
      <c r="P13" s="157">
        <f t="shared" si="1"/>
        <v>120</v>
      </c>
    </row>
    <row r="14" spans="1:16" ht="23.25" customHeight="1" thickBot="1">
      <c r="A14" s="150" t="s">
        <v>1530</v>
      </c>
      <c r="B14" s="150" t="s">
        <v>38</v>
      </c>
      <c r="C14" s="150">
        <v>4</v>
      </c>
      <c r="D14" s="150" t="s">
        <v>1524</v>
      </c>
      <c r="E14" s="150" t="s">
        <v>1531</v>
      </c>
      <c r="F14" s="151" t="s">
        <v>1532</v>
      </c>
      <c r="G14" s="152">
        <v>270</v>
      </c>
      <c r="H14" s="153">
        <f>G14*1.2</f>
        <v>324</v>
      </c>
      <c r="I14" s="154"/>
      <c r="J14" s="155">
        <v>70</v>
      </c>
      <c r="K14" s="155">
        <v>25</v>
      </c>
      <c r="L14" s="155">
        <v>100</v>
      </c>
      <c r="M14" s="156">
        <f t="shared" si="0"/>
        <v>0</v>
      </c>
      <c r="N14" s="157">
        <f t="shared" si="0"/>
        <v>84</v>
      </c>
      <c r="O14" s="157">
        <f t="shared" si="0"/>
        <v>30</v>
      </c>
      <c r="P14" s="157">
        <f t="shared" si="1"/>
        <v>120</v>
      </c>
    </row>
    <row r="15" spans="1:16" ht="23.25" customHeight="1" thickBot="1">
      <c r="A15" s="150" t="s">
        <v>1533</v>
      </c>
      <c r="B15" s="150" t="s">
        <v>38</v>
      </c>
      <c r="C15" s="150">
        <v>6</v>
      </c>
      <c r="D15" s="150" t="s">
        <v>1524</v>
      </c>
      <c r="E15" s="150" t="s">
        <v>1534</v>
      </c>
      <c r="F15" s="151" t="s">
        <v>1535</v>
      </c>
      <c r="G15" s="152">
        <v>285</v>
      </c>
      <c r="H15" s="153">
        <f>G15*1.2</f>
        <v>342</v>
      </c>
      <c r="I15" s="154"/>
      <c r="J15" s="155">
        <v>70</v>
      </c>
      <c r="K15" s="155">
        <v>25</v>
      </c>
      <c r="L15" s="155">
        <v>100</v>
      </c>
      <c r="M15" s="156">
        <f t="shared" si="0"/>
        <v>0</v>
      </c>
      <c r="N15" s="157">
        <f t="shared" si="0"/>
        <v>84</v>
      </c>
      <c r="O15" s="157">
        <f t="shared" si="0"/>
        <v>30</v>
      </c>
      <c r="P15" s="157">
        <f t="shared" si="1"/>
        <v>120</v>
      </c>
    </row>
    <row r="16" spans="1:16" ht="23.25" customHeight="1" thickBot="1">
      <c r="A16" s="150" t="s">
        <v>1536</v>
      </c>
      <c r="B16" s="150" t="s">
        <v>38</v>
      </c>
      <c r="C16" s="150">
        <v>8</v>
      </c>
      <c r="D16" s="150" t="s">
        <v>1524</v>
      </c>
      <c r="E16" s="150" t="s">
        <v>1537</v>
      </c>
      <c r="F16" s="151" t="s">
        <v>1538</v>
      </c>
      <c r="G16" s="152">
        <v>300</v>
      </c>
      <c r="H16" s="153">
        <f>G16*1.2</f>
        <v>360</v>
      </c>
      <c r="I16" s="154"/>
      <c r="J16" s="155">
        <v>70</v>
      </c>
      <c r="K16" s="155">
        <v>25</v>
      </c>
      <c r="L16" s="155">
        <v>100</v>
      </c>
      <c r="M16" s="156">
        <f t="shared" si="0"/>
        <v>0</v>
      </c>
      <c r="N16" s="157">
        <f t="shared" si="0"/>
        <v>84</v>
      </c>
      <c r="O16" s="157">
        <f t="shared" si="0"/>
        <v>30</v>
      </c>
      <c r="P16" s="157">
        <f t="shared" si="1"/>
        <v>120</v>
      </c>
    </row>
    <row r="17" spans="1:16" ht="23.25" customHeight="1" thickBot="1">
      <c r="A17" s="150" t="s">
        <v>1539</v>
      </c>
      <c r="B17" s="150" t="s">
        <v>63</v>
      </c>
      <c r="C17" s="150">
        <v>1</v>
      </c>
      <c r="D17" s="150" t="s">
        <v>1524</v>
      </c>
      <c r="E17" s="150" t="s">
        <v>1525</v>
      </c>
      <c r="F17" s="151" t="s">
        <v>1540</v>
      </c>
      <c r="G17" s="152">
        <v>250</v>
      </c>
      <c r="H17" s="153">
        <f t="shared" ref="H17:H29" si="2">G17*1.2</f>
        <v>300</v>
      </c>
      <c r="I17" s="154"/>
      <c r="J17" s="155">
        <v>70</v>
      </c>
      <c r="K17" s="155">
        <v>25</v>
      </c>
      <c r="L17" s="155">
        <v>100</v>
      </c>
      <c r="M17" s="156">
        <f t="shared" si="0"/>
        <v>0</v>
      </c>
      <c r="N17" s="157">
        <f t="shared" si="0"/>
        <v>84</v>
      </c>
      <c r="O17" s="157">
        <f t="shared" si="0"/>
        <v>30</v>
      </c>
      <c r="P17" s="157">
        <f t="shared" si="1"/>
        <v>120</v>
      </c>
    </row>
    <row r="18" spans="1:16" ht="23.25" customHeight="1" thickBot="1">
      <c r="A18" s="150" t="s">
        <v>1541</v>
      </c>
      <c r="B18" s="150" t="s">
        <v>63</v>
      </c>
      <c r="C18" s="150">
        <v>2</v>
      </c>
      <c r="D18" s="150" t="s">
        <v>1524</v>
      </c>
      <c r="E18" s="150" t="s">
        <v>1528</v>
      </c>
      <c r="F18" s="151" t="s">
        <v>1529</v>
      </c>
      <c r="G18" s="152">
        <v>250</v>
      </c>
      <c r="H18" s="153">
        <f t="shared" si="2"/>
        <v>300</v>
      </c>
      <c r="I18" s="154"/>
      <c r="J18" s="155">
        <v>70</v>
      </c>
      <c r="K18" s="155">
        <v>25</v>
      </c>
      <c r="L18" s="155">
        <v>100</v>
      </c>
      <c r="M18" s="156">
        <f t="shared" si="0"/>
        <v>0</v>
      </c>
      <c r="N18" s="157">
        <f t="shared" si="0"/>
        <v>84</v>
      </c>
      <c r="O18" s="157">
        <f t="shared" si="0"/>
        <v>30</v>
      </c>
      <c r="P18" s="157">
        <f t="shared" si="1"/>
        <v>120</v>
      </c>
    </row>
    <row r="19" spans="1:16" ht="23.25" customHeight="1" thickBot="1">
      <c r="A19" s="150" t="s">
        <v>1542</v>
      </c>
      <c r="B19" s="150" t="s">
        <v>63</v>
      </c>
      <c r="C19" s="150">
        <v>4</v>
      </c>
      <c r="D19" s="150" t="s">
        <v>1524</v>
      </c>
      <c r="E19" s="150" t="s">
        <v>1531</v>
      </c>
      <c r="F19" s="151" t="s">
        <v>1532</v>
      </c>
      <c r="G19" s="152">
        <v>270</v>
      </c>
      <c r="H19" s="153">
        <f t="shared" si="2"/>
        <v>324</v>
      </c>
      <c r="I19" s="154"/>
      <c r="J19" s="155">
        <v>70</v>
      </c>
      <c r="K19" s="155">
        <v>25</v>
      </c>
      <c r="L19" s="155">
        <v>100</v>
      </c>
      <c r="M19" s="156">
        <f t="shared" si="0"/>
        <v>0</v>
      </c>
      <c r="N19" s="157">
        <f t="shared" si="0"/>
        <v>84</v>
      </c>
      <c r="O19" s="157">
        <f t="shared" si="0"/>
        <v>30</v>
      </c>
      <c r="P19" s="157">
        <f t="shared" si="1"/>
        <v>120</v>
      </c>
    </row>
    <row r="20" spans="1:16" ht="23.25" customHeight="1" thickBot="1">
      <c r="A20" s="150" t="s">
        <v>1543</v>
      </c>
      <c r="B20" s="150" t="s">
        <v>63</v>
      </c>
      <c r="C20" s="150">
        <v>6</v>
      </c>
      <c r="D20" s="150" t="s">
        <v>1524</v>
      </c>
      <c r="E20" s="150" t="s">
        <v>1534</v>
      </c>
      <c r="F20" s="151" t="s">
        <v>1544</v>
      </c>
      <c r="G20" s="152">
        <v>285</v>
      </c>
      <c r="H20" s="153">
        <f t="shared" si="2"/>
        <v>342</v>
      </c>
      <c r="I20" s="154"/>
      <c r="J20" s="155">
        <v>70</v>
      </c>
      <c r="K20" s="155">
        <v>25</v>
      </c>
      <c r="L20" s="155">
        <v>100</v>
      </c>
      <c r="M20" s="156">
        <f t="shared" si="0"/>
        <v>0</v>
      </c>
      <c r="N20" s="157">
        <f t="shared" si="0"/>
        <v>84</v>
      </c>
      <c r="O20" s="157">
        <f t="shared" si="0"/>
        <v>30</v>
      </c>
      <c r="P20" s="157">
        <f t="shared" si="1"/>
        <v>120</v>
      </c>
    </row>
    <row r="21" spans="1:16" ht="23.25" customHeight="1" thickBot="1">
      <c r="A21" s="150" t="s">
        <v>1545</v>
      </c>
      <c r="B21" s="150" t="s">
        <v>63</v>
      </c>
      <c r="C21" s="150">
        <v>8</v>
      </c>
      <c r="D21" s="150" t="s">
        <v>1524</v>
      </c>
      <c r="E21" s="150" t="s">
        <v>1537</v>
      </c>
      <c r="F21" s="151" t="s">
        <v>1538</v>
      </c>
      <c r="G21" s="152">
        <v>300</v>
      </c>
      <c r="H21" s="153">
        <f t="shared" si="2"/>
        <v>360</v>
      </c>
      <c r="I21" s="154"/>
      <c r="J21" s="155">
        <v>70</v>
      </c>
      <c r="K21" s="155">
        <v>25</v>
      </c>
      <c r="L21" s="155">
        <v>100</v>
      </c>
      <c r="M21" s="156">
        <f t="shared" si="0"/>
        <v>0</v>
      </c>
      <c r="N21" s="157">
        <f t="shared" si="0"/>
        <v>84</v>
      </c>
      <c r="O21" s="157">
        <f t="shared" si="0"/>
        <v>30</v>
      </c>
      <c r="P21" s="157">
        <f t="shared" si="1"/>
        <v>120</v>
      </c>
    </row>
    <row r="22" spans="1:16" ht="23.25" customHeight="1" thickBot="1">
      <c r="A22" s="150" t="s">
        <v>1546</v>
      </c>
      <c r="B22" s="150" t="s">
        <v>63</v>
      </c>
      <c r="C22" s="150">
        <v>12</v>
      </c>
      <c r="D22" s="150" t="s">
        <v>1524</v>
      </c>
      <c r="E22" s="150" t="s">
        <v>1547</v>
      </c>
      <c r="F22" s="151" t="s">
        <v>1548</v>
      </c>
      <c r="G22" s="152">
        <v>335</v>
      </c>
      <c r="H22" s="153">
        <f t="shared" si="2"/>
        <v>402</v>
      </c>
      <c r="I22" s="154"/>
      <c r="J22" s="155">
        <v>70</v>
      </c>
      <c r="K22" s="155">
        <v>25</v>
      </c>
      <c r="L22" s="155">
        <v>100</v>
      </c>
      <c r="M22" s="156">
        <f t="shared" si="0"/>
        <v>0</v>
      </c>
      <c r="N22" s="157">
        <f t="shared" si="0"/>
        <v>84</v>
      </c>
      <c r="O22" s="157">
        <f t="shared" si="0"/>
        <v>30</v>
      </c>
      <c r="P22" s="157">
        <f t="shared" si="1"/>
        <v>120</v>
      </c>
    </row>
    <row r="23" spans="1:16" ht="23.25" customHeight="1" thickBot="1">
      <c r="A23" s="150" t="s">
        <v>1549</v>
      </c>
      <c r="B23" s="150" t="s">
        <v>63</v>
      </c>
      <c r="C23" s="150">
        <v>16</v>
      </c>
      <c r="D23" s="150" t="s">
        <v>1524</v>
      </c>
      <c r="E23" s="150" t="s">
        <v>1550</v>
      </c>
      <c r="F23" s="151" t="s">
        <v>1551</v>
      </c>
      <c r="G23" s="152">
        <v>340</v>
      </c>
      <c r="H23" s="153">
        <f t="shared" si="2"/>
        <v>408</v>
      </c>
      <c r="I23" s="154"/>
      <c r="J23" s="155">
        <v>70</v>
      </c>
      <c r="K23" s="155">
        <v>25</v>
      </c>
      <c r="L23" s="155">
        <v>100</v>
      </c>
      <c r="M23" s="156">
        <f t="shared" si="0"/>
        <v>0</v>
      </c>
      <c r="N23" s="157">
        <f t="shared" si="0"/>
        <v>84</v>
      </c>
      <c r="O23" s="157">
        <f t="shared" si="0"/>
        <v>30</v>
      </c>
      <c r="P23" s="157">
        <f t="shared" si="1"/>
        <v>120</v>
      </c>
    </row>
    <row r="24" spans="1:16" ht="23.25" customHeight="1" thickBot="1">
      <c r="A24" s="150" t="s">
        <v>1552</v>
      </c>
      <c r="B24" s="150" t="s">
        <v>1503</v>
      </c>
      <c r="C24" s="150">
        <v>10</v>
      </c>
      <c r="D24" s="150" t="s">
        <v>1524</v>
      </c>
      <c r="E24" s="150" t="s">
        <v>1553</v>
      </c>
      <c r="F24" s="151" t="s">
        <v>1554</v>
      </c>
      <c r="G24" s="152">
        <v>330</v>
      </c>
      <c r="H24" s="153">
        <f t="shared" si="2"/>
        <v>396</v>
      </c>
      <c r="I24" s="155">
        <v>205</v>
      </c>
      <c r="J24" s="155">
        <v>70</v>
      </c>
      <c r="K24" s="155">
        <v>25</v>
      </c>
      <c r="L24" s="155">
        <v>100</v>
      </c>
      <c r="M24" s="157">
        <f t="shared" si="0"/>
        <v>246</v>
      </c>
      <c r="N24" s="157">
        <f t="shared" si="0"/>
        <v>84</v>
      </c>
      <c r="O24" s="157">
        <f t="shared" si="0"/>
        <v>30</v>
      </c>
      <c r="P24" s="157">
        <f t="shared" si="1"/>
        <v>120</v>
      </c>
    </row>
    <row r="25" spans="1:16" ht="23.25" customHeight="1" thickBot="1">
      <c r="A25" s="150" t="s">
        <v>1555</v>
      </c>
      <c r="B25" s="150" t="s">
        <v>1503</v>
      </c>
      <c r="C25" s="150">
        <v>20</v>
      </c>
      <c r="D25" s="150" t="s">
        <v>1524</v>
      </c>
      <c r="E25" s="150" t="s">
        <v>1556</v>
      </c>
      <c r="F25" s="151" t="s">
        <v>1557</v>
      </c>
      <c r="G25" s="152">
        <v>350</v>
      </c>
      <c r="H25" s="153">
        <f t="shared" si="2"/>
        <v>420</v>
      </c>
      <c r="I25" s="155">
        <v>205</v>
      </c>
      <c r="J25" s="155">
        <v>70</v>
      </c>
      <c r="K25" s="155">
        <v>25</v>
      </c>
      <c r="L25" s="155">
        <v>100</v>
      </c>
      <c r="M25" s="157">
        <f t="shared" si="0"/>
        <v>246</v>
      </c>
      <c r="N25" s="157">
        <f t="shared" si="0"/>
        <v>84</v>
      </c>
      <c r="O25" s="157">
        <f t="shared" si="0"/>
        <v>30</v>
      </c>
      <c r="P25" s="157">
        <f t="shared" si="1"/>
        <v>120</v>
      </c>
    </row>
    <row r="26" spans="1:16" ht="23.25" customHeight="1" thickBot="1">
      <c r="A26" s="150" t="s">
        <v>1558</v>
      </c>
      <c r="B26" s="150" t="s">
        <v>1503</v>
      </c>
      <c r="C26" s="150">
        <v>40</v>
      </c>
      <c r="D26" s="150" t="s">
        <v>1524</v>
      </c>
      <c r="E26" s="150" t="s">
        <v>1559</v>
      </c>
      <c r="F26" s="151" t="s">
        <v>1560</v>
      </c>
      <c r="G26" s="152">
        <v>400</v>
      </c>
      <c r="H26" s="153">
        <f t="shared" si="2"/>
        <v>480</v>
      </c>
      <c r="I26" s="155">
        <v>205</v>
      </c>
      <c r="J26" s="155">
        <v>70</v>
      </c>
      <c r="K26" s="155">
        <v>25</v>
      </c>
      <c r="L26" s="155">
        <v>100</v>
      </c>
      <c r="M26" s="157">
        <f t="shared" si="0"/>
        <v>246</v>
      </c>
      <c r="N26" s="157">
        <f t="shared" si="0"/>
        <v>84</v>
      </c>
      <c r="O26" s="157">
        <f t="shared" si="0"/>
        <v>30</v>
      </c>
      <c r="P26" s="157">
        <f t="shared" si="1"/>
        <v>120</v>
      </c>
    </row>
    <row r="27" spans="1:16" ht="23.25" customHeight="1" thickBot="1">
      <c r="A27" s="150" t="s">
        <v>1561</v>
      </c>
      <c r="B27" s="150" t="s">
        <v>1503</v>
      </c>
      <c r="C27" s="150">
        <v>60</v>
      </c>
      <c r="D27" s="150" t="s">
        <v>1524</v>
      </c>
      <c r="E27" s="150" t="s">
        <v>1562</v>
      </c>
      <c r="F27" s="151" t="s">
        <v>1563</v>
      </c>
      <c r="G27" s="152">
        <v>450</v>
      </c>
      <c r="H27" s="153">
        <f t="shared" si="2"/>
        <v>540</v>
      </c>
      <c r="I27" s="155">
        <v>205</v>
      </c>
      <c r="J27" s="155">
        <v>70</v>
      </c>
      <c r="K27" s="155">
        <v>25</v>
      </c>
      <c r="L27" s="155">
        <v>100</v>
      </c>
      <c r="M27" s="157">
        <f t="shared" si="0"/>
        <v>246</v>
      </c>
      <c r="N27" s="157">
        <f t="shared" si="0"/>
        <v>84</v>
      </c>
      <c r="O27" s="157">
        <f t="shared" si="0"/>
        <v>30</v>
      </c>
      <c r="P27" s="157">
        <f t="shared" si="1"/>
        <v>120</v>
      </c>
    </row>
    <row r="28" spans="1:16" ht="23.25" customHeight="1" thickBot="1">
      <c r="A28" s="150" t="s">
        <v>1564</v>
      </c>
      <c r="B28" s="150" t="s">
        <v>1503</v>
      </c>
      <c r="C28" s="150">
        <v>80</v>
      </c>
      <c r="D28" s="150" t="s">
        <v>1524</v>
      </c>
      <c r="E28" s="150" t="s">
        <v>1565</v>
      </c>
      <c r="F28" s="151" t="s">
        <v>1566</v>
      </c>
      <c r="G28" s="152">
        <v>480</v>
      </c>
      <c r="H28" s="153">
        <f t="shared" si="2"/>
        <v>576</v>
      </c>
      <c r="I28" s="155">
        <v>205</v>
      </c>
      <c r="J28" s="155">
        <v>70</v>
      </c>
      <c r="K28" s="155">
        <v>25</v>
      </c>
      <c r="L28" s="155">
        <v>100</v>
      </c>
      <c r="M28" s="157">
        <f t="shared" ref="M28:O31" si="3">I28*1.2</f>
        <v>246</v>
      </c>
      <c r="N28" s="157">
        <f t="shared" si="3"/>
        <v>84</v>
      </c>
      <c r="O28" s="157">
        <f t="shared" si="3"/>
        <v>30</v>
      </c>
      <c r="P28" s="157">
        <f t="shared" si="1"/>
        <v>120</v>
      </c>
    </row>
    <row r="29" spans="1:16" ht="23.25" customHeight="1" thickBot="1">
      <c r="A29" s="150" t="s">
        <v>1567</v>
      </c>
      <c r="B29" s="150" t="s">
        <v>1503</v>
      </c>
      <c r="C29" s="150">
        <v>100</v>
      </c>
      <c r="D29" s="150" t="s">
        <v>1524</v>
      </c>
      <c r="E29" s="150" t="s">
        <v>1568</v>
      </c>
      <c r="F29" s="151" t="s">
        <v>1569</v>
      </c>
      <c r="G29" s="152">
        <v>500</v>
      </c>
      <c r="H29" s="153">
        <f t="shared" si="2"/>
        <v>600</v>
      </c>
      <c r="I29" s="155">
        <v>205</v>
      </c>
      <c r="J29" s="155">
        <v>70</v>
      </c>
      <c r="K29" s="155">
        <v>25</v>
      </c>
      <c r="L29" s="155">
        <v>100</v>
      </c>
      <c r="M29" s="157">
        <f t="shared" si="3"/>
        <v>246</v>
      </c>
      <c r="N29" s="157">
        <f t="shared" si="3"/>
        <v>84</v>
      </c>
      <c r="O29" s="157">
        <f t="shared" si="3"/>
        <v>30</v>
      </c>
      <c r="P29" s="157">
        <f t="shared" si="1"/>
        <v>120</v>
      </c>
    </row>
    <row r="30" spans="1:16" ht="23.25" customHeight="1" thickBot="1">
      <c r="A30" s="150" t="s">
        <v>1570</v>
      </c>
      <c r="B30" s="150" t="s">
        <v>1582</v>
      </c>
      <c r="C30" s="150" t="s">
        <v>1583</v>
      </c>
      <c r="D30" s="150" t="s">
        <v>1524</v>
      </c>
      <c r="E30" s="150" t="s">
        <v>1572</v>
      </c>
      <c r="F30" s="151" t="s">
        <v>1571</v>
      </c>
      <c r="G30" s="152">
        <v>2145</v>
      </c>
      <c r="H30" s="153">
        <f>G30*1.2</f>
        <v>2574</v>
      </c>
      <c r="I30" s="155">
        <v>205</v>
      </c>
      <c r="J30" s="155">
        <v>70</v>
      </c>
      <c r="K30" s="155">
        <v>25</v>
      </c>
      <c r="L30" s="155">
        <v>100</v>
      </c>
      <c r="M30" s="157">
        <f t="shared" si="3"/>
        <v>246</v>
      </c>
      <c r="N30" s="157">
        <f t="shared" si="3"/>
        <v>84</v>
      </c>
      <c r="O30" s="157">
        <f t="shared" si="3"/>
        <v>30</v>
      </c>
      <c r="P30" s="157">
        <f t="shared" si="1"/>
        <v>120</v>
      </c>
    </row>
    <row r="31" spans="1:16" ht="23.25" customHeight="1" thickBot="1">
      <c r="A31" s="150" t="s">
        <v>1570</v>
      </c>
      <c r="B31" s="150" t="s">
        <v>1582</v>
      </c>
      <c r="C31" s="150" t="s">
        <v>1584</v>
      </c>
      <c r="D31" s="150" t="s">
        <v>1524</v>
      </c>
      <c r="E31" s="150" t="s">
        <v>1574</v>
      </c>
      <c r="F31" s="151" t="s">
        <v>1573</v>
      </c>
      <c r="G31" s="152">
        <v>3000</v>
      </c>
      <c r="H31" s="153">
        <f>G31*1.2</f>
        <v>3600</v>
      </c>
      <c r="I31" s="155">
        <v>205</v>
      </c>
      <c r="J31" s="155">
        <v>70</v>
      </c>
      <c r="K31" s="155">
        <v>25</v>
      </c>
      <c r="L31" s="155">
        <v>100</v>
      </c>
      <c r="M31" s="157">
        <f t="shared" si="3"/>
        <v>246</v>
      </c>
      <c r="N31" s="157">
        <f t="shared" si="3"/>
        <v>84</v>
      </c>
      <c r="O31" s="157">
        <f t="shared" si="3"/>
        <v>30</v>
      </c>
      <c r="P31" s="157">
        <f t="shared" si="1"/>
        <v>120</v>
      </c>
    </row>
    <row r="32" spans="1:16" ht="23.25" customHeight="1" thickBot="1">
      <c r="A32" s="150"/>
      <c r="B32" s="150"/>
      <c r="C32" s="150"/>
      <c r="D32" s="150"/>
      <c r="E32" s="150"/>
      <c r="F32" s="159"/>
      <c r="G32" s="160"/>
      <c r="H32" s="161"/>
      <c r="I32" s="158"/>
      <c r="J32" s="158"/>
      <c r="K32" s="158"/>
      <c r="L32" s="158"/>
      <c r="M32" s="158"/>
      <c r="N32" s="158"/>
      <c r="O32" s="158"/>
      <c r="P32" s="158"/>
    </row>
    <row r="33" spans="1:16" ht="23.25" customHeight="1" thickBot="1">
      <c r="A33" s="150"/>
      <c r="B33" s="150"/>
      <c r="C33" s="150"/>
      <c r="D33" s="150"/>
      <c r="E33" s="150"/>
      <c r="F33" s="159"/>
      <c r="G33" s="160"/>
      <c r="H33" s="161"/>
      <c r="I33" s="158"/>
      <c r="J33" s="158"/>
      <c r="K33" s="158"/>
      <c r="L33" s="158"/>
      <c r="M33" s="158"/>
      <c r="N33" s="158"/>
      <c r="O33" s="158"/>
      <c r="P33" s="158"/>
    </row>
    <row r="34" spans="1:16" ht="23.25" customHeight="1" thickBot="1">
      <c r="A34" s="150"/>
      <c r="B34" s="150"/>
      <c r="C34" s="150"/>
      <c r="D34" s="150"/>
      <c r="E34" s="150"/>
      <c r="F34" s="159"/>
      <c r="G34" s="160"/>
      <c r="H34" s="161"/>
      <c r="I34" s="158"/>
      <c r="J34" s="158"/>
      <c r="K34" s="158"/>
      <c r="L34" s="158"/>
      <c r="M34" s="158"/>
      <c r="N34" s="158"/>
      <c r="O34" s="158"/>
      <c r="P34" s="158"/>
    </row>
    <row r="35" spans="1:16" ht="23.25" customHeight="1" thickBot="1">
      <c r="A35" s="150"/>
      <c r="B35" s="150"/>
      <c r="C35" s="150"/>
      <c r="D35" s="150"/>
      <c r="E35" s="150"/>
      <c r="F35" s="159"/>
      <c r="G35" s="160"/>
      <c r="H35" s="161"/>
      <c r="I35" s="158"/>
      <c r="J35" s="158"/>
      <c r="K35" s="158"/>
      <c r="L35" s="158"/>
      <c r="M35" s="158"/>
      <c r="N35" s="158"/>
      <c r="O35" s="158"/>
      <c r="P35" s="158"/>
    </row>
    <row r="36" spans="1:16" ht="23.25" customHeight="1" thickBot="1">
      <c r="A36" s="150"/>
      <c r="B36" s="150"/>
      <c r="C36" s="150"/>
      <c r="D36" s="150"/>
      <c r="E36" s="150"/>
      <c r="F36" s="150"/>
      <c r="G36" s="160"/>
      <c r="H36" s="161"/>
      <c r="I36" s="158"/>
      <c r="J36" s="158"/>
      <c r="K36" s="158"/>
      <c r="L36" s="158"/>
      <c r="M36" s="158"/>
      <c r="N36" s="158"/>
      <c r="O36" s="158"/>
      <c r="P36" s="158"/>
    </row>
    <row r="37" spans="1:16" ht="23.25" customHeight="1" thickBot="1">
      <c r="A37" s="150"/>
      <c r="B37" s="150"/>
      <c r="C37" s="150"/>
      <c r="D37" s="150"/>
      <c r="E37" s="150"/>
      <c r="F37" s="150"/>
      <c r="G37" s="160"/>
      <c r="H37" s="161"/>
      <c r="I37" s="158"/>
      <c r="J37" s="158"/>
      <c r="K37" s="158"/>
      <c r="L37" s="158"/>
      <c r="M37" s="158"/>
      <c r="N37" s="158"/>
      <c r="O37" s="158"/>
      <c r="P37" s="158"/>
    </row>
    <row r="38" spans="1:16" ht="23.25" customHeight="1" thickBot="1">
      <c r="A38" s="150"/>
      <c r="B38" s="150"/>
      <c r="C38" s="150"/>
      <c r="D38" s="150"/>
      <c r="E38" s="150"/>
      <c r="F38" s="150"/>
      <c r="G38" s="160"/>
      <c r="H38" s="161"/>
      <c r="I38" s="158"/>
      <c r="J38" s="158"/>
      <c r="K38" s="158"/>
      <c r="L38" s="158"/>
      <c r="M38" s="158"/>
      <c r="N38" s="158"/>
      <c r="O38" s="158"/>
      <c r="P38" s="158"/>
    </row>
    <row r="39" spans="1:16" ht="23.25" customHeight="1" thickBot="1">
      <c r="A39" s="150"/>
      <c r="B39" s="150"/>
      <c r="C39" s="150"/>
      <c r="D39" s="150"/>
      <c r="E39" s="150"/>
      <c r="F39" s="150"/>
      <c r="G39" s="160"/>
      <c r="H39" s="161"/>
      <c r="I39" s="158"/>
      <c r="J39" s="158"/>
      <c r="K39" s="158"/>
      <c r="L39" s="158"/>
      <c r="M39" s="158"/>
      <c r="N39" s="158"/>
      <c r="O39" s="158"/>
      <c r="P39" s="158"/>
    </row>
    <row r="40" spans="1:16" ht="23.25" customHeight="1" thickBot="1">
      <c r="A40" s="150"/>
      <c r="B40" s="150"/>
      <c r="C40" s="150"/>
      <c r="D40" s="150"/>
      <c r="E40" s="150"/>
      <c r="F40" s="150"/>
      <c r="G40" s="160"/>
      <c r="H40" s="161"/>
      <c r="I40" s="158"/>
      <c r="J40" s="158"/>
      <c r="K40" s="158"/>
      <c r="L40" s="158"/>
      <c r="M40" s="158"/>
      <c r="N40" s="158"/>
      <c r="O40" s="158"/>
      <c r="P40" s="158"/>
    </row>
    <row r="41" spans="1:16" ht="62.25" customHeight="1" thickBot="1">
      <c r="A41" s="150"/>
      <c r="B41" s="150"/>
      <c r="C41" s="150"/>
      <c r="D41" s="150"/>
      <c r="E41" s="150"/>
      <c r="F41" s="150"/>
      <c r="G41" s="160"/>
      <c r="H41" s="161"/>
      <c r="I41" s="158"/>
      <c r="J41" s="158"/>
      <c r="K41" s="158"/>
      <c r="L41" s="158"/>
      <c r="M41" s="158"/>
      <c r="N41" s="158"/>
      <c r="O41" s="158"/>
      <c r="P41" s="158"/>
    </row>
    <row r="42" spans="1:16" ht="62.25" customHeight="1" thickBot="1">
      <c r="A42" s="150"/>
      <c r="B42" s="150"/>
      <c r="C42" s="150"/>
      <c r="D42" s="150"/>
      <c r="E42" s="150"/>
      <c r="F42" s="150"/>
      <c r="G42" s="160"/>
      <c r="H42" s="161"/>
      <c r="I42" s="158"/>
      <c r="J42" s="158"/>
      <c r="K42" s="158"/>
      <c r="L42" s="158"/>
      <c r="M42" s="158"/>
      <c r="N42" s="158"/>
      <c r="O42" s="158"/>
      <c r="P42" s="158"/>
    </row>
    <row r="43" spans="1:16" ht="62.25" customHeight="1" thickBot="1">
      <c r="A43" s="220"/>
      <c r="B43" s="223"/>
      <c r="C43" s="221"/>
      <c r="D43" s="223"/>
      <c r="E43" s="150"/>
      <c r="F43" s="150"/>
      <c r="G43" s="160"/>
      <c r="H43" s="162"/>
      <c r="I43" s="158"/>
      <c r="J43" s="158"/>
      <c r="K43" s="158"/>
      <c r="L43" s="158"/>
      <c r="M43" s="158"/>
      <c r="N43" s="158"/>
      <c r="O43" s="158"/>
      <c r="P43" s="158"/>
    </row>
    <row r="44" spans="1:16" ht="62.25" customHeight="1" thickBot="1">
      <c r="A44" s="147"/>
      <c r="B44" s="148"/>
      <c r="C44" s="207"/>
      <c r="D44" s="148"/>
      <c r="E44" s="150"/>
      <c r="F44" s="150"/>
      <c r="G44" s="160"/>
      <c r="H44" s="162"/>
      <c r="I44" s="158"/>
      <c r="J44" s="158"/>
      <c r="K44" s="158"/>
      <c r="L44" s="158"/>
      <c r="M44" s="158"/>
      <c r="N44" s="158"/>
      <c r="O44" s="158"/>
      <c r="P44" s="158"/>
    </row>
    <row r="45" spans="1:16" ht="62.25" customHeight="1" thickBot="1">
      <c r="A45" s="163"/>
      <c r="B45" s="163"/>
      <c r="C45" s="163"/>
      <c r="D45" s="163"/>
      <c r="E45" s="150"/>
      <c r="F45" s="150"/>
      <c r="G45" s="160"/>
      <c r="H45" s="162"/>
      <c r="I45" s="158"/>
      <c r="J45" s="158"/>
      <c r="K45" s="158"/>
      <c r="L45" s="158"/>
      <c r="M45" s="158"/>
      <c r="N45" s="158"/>
      <c r="O45" s="158"/>
      <c r="P45" s="158"/>
    </row>
    <row r="46" spans="1:16" ht="62.25" customHeight="1" thickBot="1">
      <c r="A46" s="163"/>
      <c r="B46" s="163"/>
      <c r="C46" s="163"/>
      <c r="D46" s="163"/>
      <c r="E46" s="150"/>
      <c r="F46" s="150"/>
      <c r="G46" s="160"/>
      <c r="H46" s="162"/>
      <c r="I46" s="158"/>
      <c r="J46" s="158"/>
      <c r="K46" s="158"/>
      <c r="L46" s="158"/>
      <c r="M46" s="158"/>
      <c r="N46" s="158"/>
      <c r="O46" s="158"/>
      <c r="P46" s="158"/>
    </row>
    <row r="47" spans="1:16" ht="62.25" customHeight="1">
      <c r="A47" s="163"/>
      <c r="B47" s="163"/>
      <c r="C47" s="163"/>
      <c r="D47" s="163"/>
      <c r="E47" s="223"/>
      <c r="F47" s="223"/>
      <c r="G47" s="223"/>
      <c r="H47" s="222"/>
      <c r="I47" s="158"/>
      <c r="J47" s="158"/>
      <c r="K47" s="158"/>
      <c r="L47" s="158"/>
      <c r="M47" s="158"/>
      <c r="N47" s="158"/>
      <c r="O47" s="158"/>
      <c r="P47" s="158"/>
    </row>
    <row r="48" spans="1:16" ht="62.25" customHeight="1">
      <c r="A48" s="163"/>
      <c r="B48" s="163"/>
      <c r="C48" s="163"/>
      <c r="D48" s="163"/>
      <c r="E48" s="148"/>
      <c r="F48" s="148"/>
      <c r="G48" s="148"/>
      <c r="H48" s="148"/>
      <c r="I48" s="158"/>
      <c r="J48" s="158"/>
      <c r="K48" s="158"/>
      <c r="L48" s="158"/>
      <c r="M48" s="158"/>
      <c r="N48" s="158"/>
      <c r="O48" s="158"/>
      <c r="P48" s="158"/>
    </row>
    <row r="49" spans="1:16" ht="62.25" customHeight="1">
      <c r="A49" s="163"/>
      <c r="B49" s="163"/>
      <c r="C49" s="163"/>
      <c r="D49" s="163"/>
      <c r="E49" s="163"/>
      <c r="F49" s="164"/>
      <c r="G49" s="165"/>
      <c r="H49" s="166"/>
      <c r="I49" s="158"/>
      <c r="J49" s="158"/>
      <c r="K49" s="158"/>
      <c r="L49" s="158"/>
      <c r="M49" s="158"/>
      <c r="N49" s="158"/>
      <c r="O49" s="158"/>
      <c r="P49" s="158"/>
    </row>
    <row r="50" spans="1:16" ht="47.25" customHeight="1">
      <c r="A50" s="163"/>
      <c r="B50" s="163"/>
      <c r="C50" s="163"/>
      <c r="D50" s="163"/>
      <c r="E50" s="163"/>
      <c r="F50" s="164"/>
      <c r="G50" s="165"/>
      <c r="H50" s="166"/>
      <c r="I50" s="158"/>
      <c r="J50" s="158"/>
      <c r="K50" s="158"/>
      <c r="L50" s="158"/>
      <c r="M50" s="158"/>
      <c r="N50" s="158"/>
      <c r="O50" s="158"/>
      <c r="P50" s="158"/>
    </row>
    <row r="51" spans="1:16" ht="62.25" customHeight="1">
      <c r="A51" s="163"/>
      <c r="B51" s="163"/>
      <c r="C51" s="163"/>
      <c r="D51" s="163"/>
      <c r="E51" s="163"/>
      <c r="F51" s="164"/>
      <c r="G51" s="165"/>
      <c r="H51" s="166"/>
      <c r="I51" s="158"/>
      <c r="J51" s="158"/>
      <c r="K51" s="158"/>
      <c r="L51" s="158"/>
      <c r="M51" s="158"/>
      <c r="N51" s="158"/>
      <c r="O51" s="158"/>
      <c r="P51" s="158"/>
    </row>
    <row r="52" spans="1:16" ht="62.25" customHeight="1">
      <c r="A52" s="168"/>
      <c r="B52" s="168"/>
      <c r="C52" s="168"/>
      <c r="D52" s="168"/>
      <c r="E52" s="163"/>
      <c r="F52" s="167"/>
      <c r="G52" s="165"/>
      <c r="H52" s="166"/>
      <c r="I52" s="158"/>
      <c r="J52" s="158"/>
      <c r="K52" s="158"/>
      <c r="L52" s="158"/>
      <c r="M52" s="158"/>
      <c r="N52" s="158"/>
      <c r="O52" s="158"/>
      <c r="P52" s="158"/>
    </row>
    <row r="53" spans="1:16" ht="62.25" customHeight="1">
      <c r="A53" s="168"/>
      <c r="B53" s="168"/>
      <c r="C53" s="168"/>
      <c r="D53" s="168"/>
      <c r="E53" s="163"/>
      <c r="F53" s="167"/>
      <c r="G53" s="165"/>
      <c r="H53" s="166"/>
      <c r="I53" s="158"/>
      <c r="J53" s="158"/>
      <c r="K53" s="158"/>
      <c r="L53" s="158"/>
      <c r="M53" s="158"/>
      <c r="N53" s="158"/>
      <c r="O53" s="158"/>
      <c r="P53" s="158"/>
    </row>
    <row r="54" spans="1:16" ht="39.75" customHeight="1">
      <c r="A54" s="174"/>
      <c r="B54" s="174"/>
      <c r="C54" s="174"/>
      <c r="D54" s="174"/>
      <c r="E54" s="163"/>
      <c r="F54" s="167"/>
      <c r="G54" s="165"/>
      <c r="H54" s="166"/>
      <c r="I54" s="158"/>
      <c r="J54" s="158"/>
      <c r="K54" s="158"/>
      <c r="L54" s="158"/>
      <c r="M54" s="158"/>
      <c r="N54" s="158"/>
      <c r="O54" s="158"/>
      <c r="P54" s="158"/>
    </row>
    <row r="55" spans="1:16" ht="39.75" customHeight="1">
      <c r="A55" s="174"/>
      <c r="B55" s="174"/>
      <c r="C55" s="174"/>
      <c r="D55" s="174"/>
      <c r="E55" s="163"/>
      <c r="F55" s="167"/>
      <c r="G55" s="165"/>
      <c r="H55" s="166"/>
      <c r="I55" s="158"/>
      <c r="J55" s="158"/>
      <c r="K55" s="158"/>
      <c r="L55" s="158"/>
      <c r="M55" s="158"/>
      <c r="N55" s="158"/>
      <c r="O55" s="158"/>
      <c r="P55" s="158"/>
    </row>
    <row r="56" spans="1:16" ht="39.75" customHeight="1">
      <c r="A56" s="143"/>
      <c r="B56" s="143"/>
      <c r="C56" s="143"/>
      <c r="D56" s="143"/>
      <c r="E56" s="168"/>
      <c r="F56" s="169"/>
      <c r="G56" s="170"/>
      <c r="H56" s="170"/>
      <c r="I56" s="158"/>
      <c r="J56" s="158"/>
      <c r="K56" s="158"/>
      <c r="L56" s="158"/>
      <c r="M56" s="158"/>
      <c r="N56" s="158"/>
      <c r="O56" s="158"/>
      <c r="P56" s="158"/>
    </row>
    <row r="57" spans="1:16" ht="39.75" customHeight="1">
      <c r="A57" s="143"/>
      <c r="B57" s="143"/>
      <c r="C57" s="143"/>
      <c r="D57" s="143"/>
      <c r="E57" s="168"/>
      <c r="F57" s="169"/>
      <c r="G57" s="170"/>
      <c r="H57" s="170"/>
      <c r="I57" s="158"/>
      <c r="J57" s="158"/>
      <c r="K57" s="158"/>
      <c r="L57" s="158"/>
      <c r="M57" s="158"/>
      <c r="N57" s="158"/>
      <c r="O57" s="158"/>
      <c r="P57" s="158"/>
    </row>
    <row r="58" spans="1:16" s="173" customFormat="1">
      <c r="A58" s="143"/>
      <c r="B58" s="143"/>
      <c r="C58" s="143"/>
      <c r="D58" s="143"/>
      <c r="E58" s="174"/>
      <c r="F58" s="175"/>
      <c r="G58" s="175"/>
      <c r="H58" s="175"/>
      <c r="I58" s="171"/>
      <c r="J58" s="172"/>
      <c r="K58" s="172"/>
      <c r="L58" s="172"/>
      <c r="M58" s="172"/>
      <c r="N58" s="172"/>
      <c r="O58" s="172"/>
      <c r="P58" s="172"/>
    </row>
    <row r="59" spans="1:16" s="173" customFormat="1">
      <c r="A59" s="143"/>
      <c r="B59" s="143"/>
      <c r="C59" s="143"/>
      <c r="D59" s="143"/>
      <c r="E59" s="174"/>
      <c r="F59" s="175"/>
      <c r="G59" s="175"/>
      <c r="H59" s="175"/>
      <c r="I59" s="171"/>
      <c r="J59" s="172"/>
      <c r="K59" s="172"/>
      <c r="L59" s="172"/>
      <c r="M59" s="172"/>
      <c r="N59" s="172"/>
      <c r="O59" s="172"/>
      <c r="P59" s="172"/>
    </row>
    <row r="60" spans="1:16" s="173" customFormat="1">
      <c r="A60" s="143"/>
      <c r="B60" s="143"/>
      <c r="C60" s="143"/>
      <c r="D60" s="143"/>
      <c r="E60" s="143"/>
      <c r="F60" s="144"/>
      <c r="G60" s="144"/>
      <c r="H60" s="144"/>
      <c r="I60" s="172"/>
      <c r="J60" s="172"/>
      <c r="K60" s="172"/>
      <c r="L60" s="172"/>
      <c r="M60" s="172"/>
      <c r="N60" s="172"/>
      <c r="O60" s="172"/>
      <c r="P60" s="172"/>
    </row>
    <row r="61" spans="1:16" s="173" customFormat="1">
      <c r="A61" s="143"/>
      <c r="B61" s="143"/>
      <c r="C61" s="143"/>
      <c r="D61" s="143"/>
      <c r="E61" s="143"/>
      <c r="F61" s="144"/>
      <c r="G61" s="144"/>
      <c r="H61" s="144"/>
      <c r="I61" s="172"/>
      <c r="J61" s="172"/>
      <c r="K61" s="172"/>
      <c r="L61" s="172"/>
      <c r="M61" s="172"/>
      <c r="N61" s="172"/>
      <c r="O61" s="172"/>
      <c r="P61" s="172"/>
    </row>
    <row r="62" spans="1:16">
      <c r="A62" s="143"/>
      <c r="B62" s="143"/>
      <c r="C62" s="143"/>
      <c r="D62" s="143"/>
      <c r="E62" s="143"/>
      <c r="F62" s="144"/>
      <c r="G62" s="144"/>
      <c r="H62" s="144"/>
      <c r="I62" s="145"/>
      <c r="J62" s="145"/>
      <c r="K62" s="145"/>
      <c r="L62" s="145"/>
      <c r="M62" s="145"/>
      <c r="N62" s="145"/>
      <c r="O62" s="145"/>
      <c r="P62" s="145"/>
    </row>
    <row r="63" spans="1:16">
      <c r="A63" s="143"/>
      <c r="B63" s="143"/>
      <c r="C63" s="143"/>
      <c r="D63" s="143"/>
      <c r="E63" s="143"/>
      <c r="F63" s="144"/>
      <c r="G63" s="144"/>
      <c r="H63" s="144"/>
      <c r="I63" s="145"/>
      <c r="J63" s="145"/>
      <c r="K63" s="145"/>
      <c r="L63" s="145"/>
      <c r="M63" s="145"/>
      <c r="N63" s="145"/>
      <c r="O63" s="145"/>
      <c r="P63" s="145"/>
    </row>
    <row r="64" spans="1:16">
      <c r="A64" s="143"/>
      <c r="B64" s="143"/>
      <c r="C64" s="143"/>
      <c r="D64" s="143"/>
      <c r="E64" s="143"/>
      <c r="F64" s="144"/>
      <c r="G64" s="144"/>
      <c r="H64" s="144"/>
      <c r="I64" s="145"/>
      <c r="J64" s="145"/>
      <c r="K64" s="145"/>
      <c r="L64" s="145"/>
      <c r="M64" s="145"/>
      <c r="N64" s="145"/>
      <c r="O64" s="145"/>
      <c r="P64" s="145"/>
    </row>
    <row r="65" spans="1:16">
      <c r="A65" s="143"/>
      <c r="B65" s="143"/>
      <c r="C65" s="143"/>
      <c r="D65" s="143"/>
      <c r="E65" s="143"/>
      <c r="F65" s="144"/>
      <c r="G65" s="144"/>
      <c r="H65" s="144"/>
      <c r="I65" s="145"/>
      <c r="J65" s="145"/>
      <c r="K65" s="145"/>
      <c r="L65" s="145"/>
      <c r="M65" s="145"/>
      <c r="N65" s="145"/>
      <c r="O65" s="145"/>
      <c r="P65" s="145"/>
    </row>
    <row r="66" spans="1:16">
      <c r="A66" s="143"/>
      <c r="B66" s="143"/>
      <c r="C66" s="143"/>
      <c r="D66" s="143"/>
      <c r="E66" s="143"/>
      <c r="F66" s="144"/>
      <c r="G66" s="144"/>
      <c r="H66" s="144"/>
      <c r="I66" s="145"/>
      <c r="J66" s="145"/>
      <c r="K66" s="145"/>
      <c r="L66" s="145"/>
      <c r="M66" s="145"/>
      <c r="N66" s="145"/>
      <c r="O66" s="145"/>
      <c r="P66" s="145"/>
    </row>
    <row r="67" spans="1:16">
      <c r="A67" s="143"/>
      <c r="B67" s="143"/>
      <c r="C67" s="143"/>
      <c r="D67" s="143"/>
      <c r="E67" s="143"/>
      <c r="F67" s="144"/>
      <c r="G67" s="144"/>
      <c r="H67" s="144"/>
      <c r="I67" s="145"/>
      <c r="J67" s="145"/>
      <c r="K67" s="145"/>
      <c r="L67" s="145"/>
      <c r="M67" s="145"/>
      <c r="N67" s="145"/>
      <c r="O67" s="145"/>
      <c r="P67" s="145"/>
    </row>
    <row r="68" spans="1:16">
      <c r="E68" s="143"/>
      <c r="F68" s="144"/>
      <c r="G68" s="144"/>
      <c r="H68" s="144"/>
      <c r="I68" s="145"/>
      <c r="J68" s="145"/>
      <c r="K68" s="145"/>
      <c r="L68" s="145"/>
      <c r="M68" s="145"/>
      <c r="N68" s="145"/>
      <c r="O68" s="145"/>
      <c r="P68" s="145"/>
    </row>
    <row r="69" spans="1:16">
      <c r="E69" s="143"/>
      <c r="F69" s="144"/>
      <c r="G69" s="144"/>
      <c r="H69" s="144"/>
      <c r="I69" s="145"/>
      <c r="J69" s="145"/>
      <c r="K69" s="145"/>
      <c r="L69" s="145"/>
      <c r="M69" s="145"/>
      <c r="N69" s="145"/>
      <c r="O69" s="145"/>
      <c r="P69" s="145"/>
    </row>
    <row r="70" spans="1:16">
      <c r="E70" s="143"/>
      <c r="F70" s="144"/>
      <c r="G70" s="144"/>
      <c r="H70" s="144"/>
      <c r="I70" s="145"/>
      <c r="J70" s="145"/>
      <c r="K70" s="145"/>
      <c r="L70" s="145"/>
      <c r="M70" s="145"/>
      <c r="N70" s="145"/>
      <c r="O70" s="145"/>
      <c r="P70" s="145"/>
    </row>
    <row r="71" spans="1:16">
      <c r="E71" s="143"/>
      <c r="F71" s="144"/>
      <c r="G71" s="144"/>
      <c r="H71" s="144"/>
      <c r="I71" s="145"/>
      <c r="J71" s="145"/>
      <c r="K71" s="145"/>
      <c r="L71" s="145"/>
      <c r="M71" s="145"/>
      <c r="N71" s="145"/>
      <c r="O71" s="145"/>
      <c r="P71" s="145"/>
    </row>
    <row r="72" spans="1:16">
      <c r="I72" s="145"/>
      <c r="J72" s="145"/>
      <c r="K72" s="145"/>
      <c r="L72" s="145"/>
      <c r="M72" s="145"/>
      <c r="N72" s="145"/>
      <c r="O72" s="145"/>
      <c r="P72" s="145"/>
    </row>
    <row r="73" spans="1:16">
      <c r="I73" s="145"/>
      <c r="J73" s="145"/>
      <c r="K73" s="145"/>
      <c r="L73" s="145"/>
      <c r="M73" s="145"/>
      <c r="N73" s="145"/>
      <c r="O73" s="145"/>
      <c r="P73" s="145"/>
    </row>
    <row r="74" spans="1:16">
      <c r="I74" s="145"/>
      <c r="J74" s="145"/>
      <c r="K74" s="145"/>
      <c r="L74" s="145"/>
      <c r="M74" s="145"/>
      <c r="N74" s="145"/>
      <c r="O74" s="145"/>
      <c r="P74" s="145"/>
    </row>
  </sheetData>
  <mergeCells count="2">
    <mergeCell ref="A10:H10"/>
    <mergeCell ref="I10:P10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8"/>
  <sheetViews>
    <sheetView zoomScaleNormal="100" workbookViewId="0">
      <pane ySplit="1" topLeftCell="A299" activePane="bottomLeft" state="frozen"/>
      <selection pane="bottomLeft" activeCell="C309" sqref="C309"/>
    </sheetView>
  </sheetViews>
  <sheetFormatPr baseColWidth="10" defaultColWidth="8.7109375" defaultRowHeight="12.75"/>
  <cols>
    <col min="1" max="1" width="9.7109375" style="115"/>
    <col min="2" max="2" width="50.7109375"/>
    <col min="3" max="4" width="10.7109375"/>
    <col min="5" max="5" width="9.7109375" style="115"/>
    <col min="6" max="6" width="50.7109375"/>
    <col min="7" max="1025" width="10.7109375"/>
  </cols>
  <sheetData>
    <row r="1" spans="1:7" ht="32.1" customHeight="1">
      <c r="A1" s="116" t="s">
        <v>1484</v>
      </c>
      <c r="B1" s="116" t="s">
        <v>1485</v>
      </c>
      <c r="C1" s="117" t="s">
        <v>1486</v>
      </c>
      <c r="D1" s="118"/>
      <c r="E1" s="116" t="s">
        <v>1487</v>
      </c>
      <c r="F1" s="116" t="s">
        <v>1488</v>
      </c>
      <c r="G1" s="117" t="s">
        <v>1486</v>
      </c>
    </row>
    <row r="2" spans="1:7">
      <c r="A2" s="119">
        <v>1</v>
      </c>
      <c r="B2" s="120" t="s">
        <v>102</v>
      </c>
      <c r="C2" s="2">
        <f t="shared" ref="C2:C65" si="0">IF(B2=B3,1,0)</f>
        <v>0</v>
      </c>
      <c r="E2" s="119">
        <v>1</v>
      </c>
      <c r="F2" s="121" t="s">
        <v>102</v>
      </c>
      <c r="G2" s="2">
        <f t="shared" ref="G2:G65" si="1">IF(F2=F3,1,0)</f>
        <v>0</v>
      </c>
    </row>
    <row r="3" spans="1:7">
      <c r="A3" s="114">
        <v>2</v>
      </c>
      <c r="B3" s="113" t="s">
        <v>660</v>
      </c>
      <c r="C3" s="2">
        <f t="shared" si="0"/>
        <v>0</v>
      </c>
      <c r="E3" s="112">
        <v>2</v>
      </c>
      <c r="F3" s="111" t="s">
        <v>660</v>
      </c>
      <c r="G3" s="2">
        <f t="shared" si="1"/>
        <v>0</v>
      </c>
    </row>
    <row r="4" spans="1:7">
      <c r="A4" s="114">
        <v>3</v>
      </c>
      <c r="B4" s="113" t="s">
        <v>854</v>
      </c>
      <c r="C4" s="2">
        <f t="shared" si="0"/>
        <v>0</v>
      </c>
      <c r="E4" s="112">
        <v>3</v>
      </c>
      <c r="F4" s="111" t="s">
        <v>1416</v>
      </c>
      <c r="G4" s="2">
        <f t="shared" si="1"/>
        <v>0</v>
      </c>
    </row>
    <row r="5" spans="1:7">
      <c r="A5" s="114">
        <v>4</v>
      </c>
      <c r="B5" s="111" t="s">
        <v>493</v>
      </c>
      <c r="C5" s="2">
        <f t="shared" si="0"/>
        <v>0</v>
      </c>
      <c r="E5" s="112">
        <v>4</v>
      </c>
      <c r="F5" s="111" t="s">
        <v>854</v>
      </c>
      <c r="G5" s="2">
        <f t="shared" si="1"/>
        <v>0</v>
      </c>
    </row>
    <row r="6" spans="1:7">
      <c r="A6" s="114">
        <v>5</v>
      </c>
      <c r="B6" s="113" t="s">
        <v>469</v>
      </c>
      <c r="C6" s="2">
        <f t="shared" si="0"/>
        <v>0</v>
      </c>
      <c r="E6" s="112">
        <v>5</v>
      </c>
      <c r="F6" s="113" t="s">
        <v>493</v>
      </c>
      <c r="G6" s="2">
        <f t="shared" si="1"/>
        <v>0</v>
      </c>
    </row>
    <row r="7" spans="1:7">
      <c r="A7" s="114">
        <v>6</v>
      </c>
      <c r="B7" s="113" t="s">
        <v>868</v>
      </c>
      <c r="C7" s="2">
        <f t="shared" si="0"/>
        <v>0</v>
      </c>
      <c r="E7" s="112">
        <v>6</v>
      </c>
      <c r="F7" s="111" t="s">
        <v>469</v>
      </c>
      <c r="G7" s="2">
        <f t="shared" si="1"/>
        <v>0</v>
      </c>
    </row>
    <row r="8" spans="1:7">
      <c r="A8" s="114">
        <v>7</v>
      </c>
      <c r="B8" s="113" t="s">
        <v>703</v>
      </c>
      <c r="C8" s="2">
        <f t="shared" si="0"/>
        <v>0</v>
      </c>
      <c r="E8" s="112">
        <v>7</v>
      </c>
      <c r="F8" s="111" t="s">
        <v>868</v>
      </c>
      <c r="G8" s="2">
        <f t="shared" si="1"/>
        <v>0</v>
      </c>
    </row>
    <row r="9" spans="1:7">
      <c r="A9" s="114">
        <v>8</v>
      </c>
      <c r="B9" s="111" t="s">
        <v>35</v>
      </c>
      <c r="C9" s="2">
        <f t="shared" si="0"/>
        <v>0</v>
      </c>
      <c r="E9" s="112">
        <v>8</v>
      </c>
      <c r="F9" s="111" t="s">
        <v>703</v>
      </c>
      <c r="G9" s="2">
        <f t="shared" si="1"/>
        <v>0</v>
      </c>
    </row>
    <row r="10" spans="1:7">
      <c r="A10" s="114">
        <v>9</v>
      </c>
      <c r="B10" s="111" t="s">
        <v>1423</v>
      </c>
      <c r="C10" s="2">
        <f t="shared" si="0"/>
        <v>0</v>
      </c>
      <c r="E10" s="112">
        <v>9</v>
      </c>
      <c r="F10" s="113" t="s">
        <v>35</v>
      </c>
      <c r="G10" s="2">
        <f t="shared" si="1"/>
        <v>0</v>
      </c>
    </row>
    <row r="11" spans="1:7">
      <c r="A11" s="114">
        <v>10</v>
      </c>
      <c r="B11" s="113" t="s">
        <v>107</v>
      </c>
      <c r="C11" s="2">
        <f t="shared" si="0"/>
        <v>0</v>
      </c>
      <c r="E11" s="112">
        <v>10</v>
      </c>
      <c r="F11" s="113" t="s">
        <v>1423</v>
      </c>
      <c r="G11" s="2">
        <f t="shared" si="1"/>
        <v>0</v>
      </c>
    </row>
    <row r="12" spans="1:7">
      <c r="A12" s="114">
        <v>11</v>
      </c>
      <c r="B12" s="113" t="s">
        <v>1420</v>
      </c>
      <c r="C12" s="2">
        <f t="shared" si="0"/>
        <v>0</v>
      </c>
      <c r="E12" s="112">
        <v>11</v>
      </c>
      <c r="F12" s="111" t="s">
        <v>107</v>
      </c>
      <c r="G12" s="2">
        <f t="shared" si="1"/>
        <v>0</v>
      </c>
    </row>
    <row r="13" spans="1:7">
      <c r="A13" s="114">
        <v>12</v>
      </c>
      <c r="B13" s="113" t="s">
        <v>46</v>
      </c>
      <c r="C13" s="2">
        <f t="shared" si="0"/>
        <v>0</v>
      </c>
      <c r="E13" s="112">
        <v>12</v>
      </c>
      <c r="F13" s="111" t="s">
        <v>1420</v>
      </c>
      <c r="G13" s="2">
        <f t="shared" si="1"/>
        <v>0</v>
      </c>
    </row>
    <row r="14" spans="1:7">
      <c r="A14" s="114">
        <v>13</v>
      </c>
      <c r="B14" s="111" t="s">
        <v>114</v>
      </c>
      <c r="C14" s="2">
        <f t="shared" si="0"/>
        <v>0</v>
      </c>
      <c r="E14" s="112">
        <v>13</v>
      </c>
      <c r="F14" s="111" t="s">
        <v>46</v>
      </c>
      <c r="G14" s="2">
        <f t="shared" si="1"/>
        <v>0</v>
      </c>
    </row>
    <row r="15" spans="1:7">
      <c r="A15" s="114">
        <v>14</v>
      </c>
      <c r="B15" s="111" t="s">
        <v>110</v>
      </c>
      <c r="C15" s="2">
        <f t="shared" si="0"/>
        <v>0</v>
      </c>
      <c r="E15" s="112">
        <v>14</v>
      </c>
      <c r="F15" s="113" t="s">
        <v>114</v>
      </c>
      <c r="G15" s="2">
        <f t="shared" si="1"/>
        <v>0</v>
      </c>
    </row>
    <row r="16" spans="1:7">
      <c r="A16" s="114">
        <v>15</v>
      </c>
      <c r="B16" s="111" t="s">
        <v>419</v>
      </c>
      <c r="C16" s="2">
        <f t="shared" si="0"/>
        <v>0</v>
      </c>
      <c r="E16" s="112">
        <v>15</v>
      </c>
      <c r="F16" s="113" t="s">
        <v>110</v>
      </c>
      <c r="G16" s="2">
        <f t="shared" si="1"/>
        <v>0</v>
      </c>
    </row>
    <row r="17" spans="1:7">
      <c r="A17" s="114">
        <v>16</v>
      </c>
      <c r="B17" s="113" t="s">
        <v>1421</v>
      </c>
      <c r="C17" s="2">
        <f t="shared" si="0"/>
        <v>0</v>
      </c>
      <c r="E17" s="112">
        <v>16</v>
      </c>
      <c r="F17" s="113" t="s">
        <v>419</v>
      </c>
      <c r="G17" s="2">
        <f t="shared" si="1"/>
        <v>0</v>
      </c>
    </row>
    <row r="18" spans="1:7">
      <c r="A18" s="114">
        <v>17</v>
      </c>
      <c r="B18" s="111" t="s">
        <v>132</v>
      </c>
      <c r="C18" s="2">
        <f t="shared" si="0"/>
        <v>0</v>
      </c>
      <c r="E18" s="112">
        <v>17</v>
      </c>
      <c r="F18" s="111" t="s">
        <v>1421</v>
      </c>
      <c r="G18" s="2">
        <f t="shared" si="1"/>
        <v>0</v>
      </c>
    </row>
    <row r="19" spans="1:7">
      <c r="A19" s="114">
        <v>18</v>
      </c>
      <c r="B19" s="113" t="s">
        <v>128</v>
      </c>
      <c r="C19" s="2">
        <f t="shared" si="0"/>
        <v>0</v>
      </c>
      <c r="E19" s="112">
        <v>18</v>
      </c>
      <c r="F19" s="113" t="s">
        <v>132</v>
      </c>
      <c r="G19" s="2">
        <f t="shared" si="1"/>
        <v>0</v>
      </c>
    </row>
    <row r="20" spans="1:7">
      <c r="A20" s="114">
        <v>19</v>
      </c>
      <c r="B20" s="111" t="s">
        <v>140</v>
      </c>
      <c r="C20" s="2">
        <f t="shared" si="0"/>
        <v>0</v>
      </c>
      <c r="E20" s="112">
        <v>19</v>
      </c>
      <c r="F20" s="111" t="s">
        <v>128</v>
      </c>
      <c r="G20" s="2">
        <f t="shared" si="1"/>
        <v>0</v>
      </c>
    </row>
    <row r="21" spans="1:7">
      <c r="A21" s="114">
        <v>20</v>
      </c>
      <c r="B21" s="111" t="s">
        <v>747</v>
      </c>
      <c r="C21" s="2">
        <f t="shared" si="0"/>
        <v>0</v>
      </c>
      <c r="E21" s="112">
        <v>20</v>
      </c>
      <c r="F21" s="113" t="s">
        <v>140</v>
      </c>
      <c r="G21" s="2">
        <f t="shared" si="1"/>
        <v>0</v>
      </c>
    </row>
    <row r="22" spans="1:7">
      <c r="A22" s="114">
        <v>21</v>
      </c>
      <c r="B22" s="113" t="s">
        <v>136</v>
      </c>
      <c r="C22" s="2">
        <f t="shared" si="0"/>
        <v>0</v>
      </c>
      <c r="E22" s="112">
        <v>21</v>
      </c>
      <c r="F22" s="113" t="s">
        <v>747</v>
      </c>
      <c r="G22" s="2">
        <f t="shared" si="1"/>
        <v>0</v>
      </c>
    </row>
    <row r="23" spans="1:7">
      <c r="A23" s="114">
        <v>22</v>
      </c>
      <c r="B23" s="111" t="s">
        <v>122</v>
      </c>
      <c r="C23" s="2">
        <f t="shared" si="0"/>
        <v>0</v>
      </c>
      <c r="E23" s="112">
        <v>22</v>
      </c>
      <c r="F23" s="111" t="s">
        <v>136</v>
      </c>
      <c r="G23" s="2">
        <f t="shared" si="1"/>
        <v>0</v>
      </c>
    </row>
    <row r="24" spans="1:7">
      <c r="A24" s="114">
        <v>23</v>
      </c>
      <c r="B24" s="113" t="s">
        <v>125</v>
      </c>
      <c r="C24" s="2">
        <f t="shared" si="0"/>
        <v>0</v>
      </c>
      <c r="E24" s="112">
        <v>23</v>
      </c>
      <c r="F24" s="113" t="s">
        <v>122</v>
      </c>
      <c r="G24" s="2">
        <f t="shared" si="1"/>
        <v>0</v>
      </c>
    </row>
    <row r="25" spans="1:7">
      <c r="A25" s="114">
        <v>24</v>
      </c>
      <c r="B25" s="113" t="s">
        <v>118</v>
      </c>
      <c r="C25" s="2">
        <f t="shared" si="0"/>
        <v>0</v>
      </c>
      <c r="E25" s="112">
        <v>24</v>
      </c>
      <c r="F25" s="111" t="s">
        <v>125</v>
      </c>
      <c r="G25" s="2">
        <f t="shared" si="1"/>
        <v>0</v>
      </c>
    </row>
    <row r="26" spans="1:7">
      <c r="A26" s="114">
        <v>25</v>
      </c>
      <c r="B26" s="111" t="s">
        <v>1413</v>
      </c>
      <c r="C26" s="2">
        <f t="shared" si="0"/>
        <v>0</v>
      </c>
      <c r="E26" s="112">
        <v>25</v>
      </c>
      <c r="F26" s="111" t="s">
        <v>118</v>
      </c>
      <c r="G26" s="2">
        <f t="shared" si="1"/>
        <v>0</v>
      </c>
    </row>
    <row r="27" spans="1:7">
      <c r="A27" s="114">
        <v>26</v>
      </c>
      <c r="B27" s="113" t="s">
        <v>1412</v>
      </c>
      <c r="C27" s="2">
        <f t="shared" si="0"/>
        <v>0</v>
      </c>
      <c r="E27" s="112">
        <v>26</v>
      </c>
      <c r="F27" s="113" t="s">
        <v>1413</v>
      </c>
      <c r="G27" s="2">
        <f t="shared" si="1"/>
        <v>0</v>
      </c>
    </row>
    <row r="28" spans="1:7" ht="25.5">
      <c r="A28" s="114">
        <v>27</v>
      </c>
      <c r="B28" s="111" t="s">
        <v>93</v>
      </c>
      <c r="C28" s="2">
        <f t="shared" si="0"/>
        <v>0</v>
      </c>
      <c r="E28" s="112">
        <v>27</v>
      </c>
      <c r="F28" s="111" t="s">
        <v>1412</v>
      </c>
      <c r="G28" s="2">
        <f t="shared" si="1"/>
        <v>0</v>
      </c>
    </row>
    <row r="29" spans="1:7" ht="25.5">
      <c r="A29" s="114">
        <v>28</v>
      </c>
      <c r="B29" s="113" t="s">
        <v>98</v>
      </c>
      <c r="C29" s="2">
        <f t="shared" si="0"/>
        <v>0</v>
      </c>
      <c r="E29" s="112">
        <v>28</v>
      </c>
      <c r="F29" s="113" t="s">
        <v>93</v>
      </c>
      <c r="G29" s="2">
        <f t="shared" si="1"/>
        <v>0</v>
      </c>
    </row>
    <row r="30" spans="1:7" ht="12.75" customHeight="1">
      <c r="A30" s="114">
        <v>29</v>
      </c>
      <c r="B30" s="111" t="s">
        <v>87</v>
      </c>
      <c r="C30" s="2">
        <f t="shared" si="0"/>
        <v>0</v>
      </c>
      <c r="E30" s="112">
        <v>29</v>
      </c>
      <c r="F30" s="111" t="s">
        <v>98</v>
      </c>
      <c r="G30" s="2">
        <f t="shared" si="1"/>
        <v>0</v>
      </c>
    </row>
    <row r="31" spans="1:7">
      <c r="A31" s="114">
        <v>30</v>
      </c>
      <c r="B31" s="111" t="s">
        <v>218</v>
      </c>
      <c r="C31" s="2">
        <f t="shared" si="0"/>
        <v>0</v>
      </c>
      <c r="E31" s="112">
        <v>30</v>
      </c>
      <c r="F31" s="111" t="s">
        <v>87</v>
      </c>
      <c r="G31" s="2">
        <f t="shared" si="1"/>
        <v>0</v>
      </c>
    </row>
    <row r="32" spans="1:7">
      <c r="A32" s="114">
        <v>31</v>
      </c>
      <c r="B32" s="111" t="s">
        <v>773</v>
      </c>
      <c r="C32" s="2">
        <f t="shared" si="0"/>
        <v>0</v>
      </c>
      <c r="E32" s="112">
        <v>31</v>
      </c>
      <c r="F32" s="113" t="s">
        <v>218</v>
      </c>
      <c r="G32" s="2">
        <f t="shared" si="1"/>
        <v>0</v>
      </c>
    </row>
    <row r="33" spans="1:7">
      <c r="A33" s="114">
        <v>32</v>
      </c>
      <c r="B33" s="113" t="s">
        <v>1414</v>
      </c>
      <c r="C33" s="2">
        <f t="shared" si="0"/>
        <v>1</v>
      </c>
      <c r="E33" s="112">
        <v>32</v>
      </c>
      <c r="F33" s="113" t="s">
        <v>773</v>
      </c>
      <c r="G33" s="2">
        <f t="shared" si="1"/>
        <v>0</v>
      </c>
    </row>
    <row r="34" spans="1:7">
      <c r="A34" s="114">
        <v>33</v>
      </c>
      <c r="B34" s="111" t="s">
        <v>1414</v>
      </c>
      <c r="C34" s="2">
        <f t="shared" si="0"/>
        <v>0</v>
      </c>
      <c r="E34" s="112">
        <v>33</v>
      </c>
      <c r="F34" s="113" t="s">
        <v>1414</v>
      </c>
      <c r="G34" s="2">
        <f t="shared" si="1"/>
        <v>1</v>
      </c>
    </row>
    <row r="35" spans="1:7">
      <c r="A35" s="114">
        <v>34</v>
      </c>
      <c r="B35" s="113" t="s">
        <v>337</v>
      </c>
      <c r="C35" s="2">
        <f t="shared" si="0"/>
        <v>0</v>
      </c>
      <c r="E35" s="112">
        <v>34</v>
      </c>
      <c r="F35" s="111" t="s">
        <v>1414</v>
      </c>
      <c r="G35" s="2">
        <f t="shared" si="1"/>
        <v>0</v>
      </c>
    </row>
    <row r="36" spans="1:7">
      <c r="A36" s="114">
        <v>35</v>
      </c>
      <c r="B36" s="111" t="s">
        <v>354</v>
      </c>
      <c r="C36" s="2">
        <f t="shared" si="0"/>
        <v>0</v>
      </c>
      <c r="E36" s="112">
        <v>35</v>
      </c>
      <c r="F36" s="111" t="s">
        <v>337</v>
      </c>
      <c r="G36" s="2">
        <f t="shared" si="1"/>
        <v>0</v>
      </c>
    </row>
    <row r="37" spans="1:7">
      <c r="A37" s="114">
        <v>36</v>
      </c>
      <c r="B37" s="113" t="s">
        <v>357</v>
      </c>
      <c r="C37" s="2">
        <f t="shared" si="0"/>
        <v>0</v>
      </c>
      <c r="E37" s="112">
        <v>36</v>
      </c>
      <c r="F37" s="113" t="s">
        <v>1415</v>
      </c>
      <c r="G37" s="2">
        <f t="shared" si="1"/>
        <v>0</v>
      </c>
    </row>
    <row r="38" spans="1:7">
      <c r="A38" s="114">
        <v>37</v>
      </c>
      <c r="B38" s="111" t="s">
        <v>530</v>
      </c>
      <c r="C38" s="2">
        <f t="shared" si="0"/>
        <v>0</v>
      </c>
      <c r="E38" s="112">
        <v>37</v>
      </c>
      <c r="F38" s="113" t="s">
        <v>1466</v>
      </c>
      <c r="G38" s="2">
        <f t="shared" si="1"/>
        <v>0</v>
      </c>
    </row>
    <row r="39" spans="1:7">
      <c r="A39" s="114">
        <v>38</v>
      </c>
      <c r="B39" s="113" t="s">
        <v>360</v>
      </c>
      <c r="C39" s="2">
        <f t="shared" si="0"/>
        <v>0</v>
      </c>
      <c r="E39" s="112">
        <v>38</v>
      </c>
      <c r="F39" s="111" t="s">
        <v>1465</v>
      </c>
      <c r="G39" s="2">
        <f t="shared" si="1"/>
        <v>0</v>
      </c>
    </row>
    <row r="40" spans="1:7">
      <c r="A40" s="114">
        <v>39</v>
      </c>
      <c r="B40" s="111" t="s">
        <v>858</v>
      </c>
      <c r="C40" s="2">
        <f t="shared" si="0"/>
        <v>0</v>
      </c>
      <c r="E40" s="112">
        <v>39</v>
      </c>
      <c r="F40" s="111" t="s">
        <v>354</v>
      </c>
      <c r="G40" s="2">
        <f t="shared" si="1"/>
        <v>0</v>
      </c>
    </row>
    <row r="41" spans="1:7">
      <c r="A41" s="114">
        <v>40</v>
      </c>
      <c r="B41" s="111" t="s">
        <v>620</v>
      </c>
      <c r="C41" s="2">
        <f t="shared" si="0"/>
        <v>0</v>
      </c>
      <c r="E41" s="112">
        <v>40</v>
      </c>
      <c r="F41" s="113" t="s">
        <v>357</v>
      </c>
      <c r="G41" s="2">
        <f t="shared" si="1"/>
        <v>0</v>
      </c>
    </row>
    <row r="42" spans="1:7">
      <c r="A42" s="114">
        <v>41</v>
      </c>
      <c r="B42" s="111" t="s">
        <v>586</v>
      </c>
      <c r="C42" s="2">
        <f t="shared" si="0"/>
        <v>0</v>
      </c>
      <c r="E42" s="112">
        <v>41</v>
      </c>
      <c r="F42" s="111" t="s">
        <v>530</v>
      </c>
      <c r="G42" s="2">
        <f t="shared" si="1"/>
        <v>0</v>
      </c>
    </row>
    <row r="43" spans="1:7">
      <c r="A43" s="114">
        <v>42</v>
      </c>
      <c r="B43" s="111" t="s">
        <v>536</v>
      </c>
      <c r="C43" s="2">
        <f t="shared" si="0"/>
        <v>0</v>
      </c>
      <c r="E43" s="112">
        <v>42</v>
      </c>
      <c r="F43" s="113" t="s">
        <v>360</v>
      </c>
      <c r="G43" s="2">
        <f t="shared" si="1"/>
        <v>0</v>
      </c>
    </row>
    <row r="44" spans="1:7">
      <c r="A44" s="114">
        <v>43</v>
      </c>
      <c r="B44" s="111" t="s">
        <v>673</v>
      </c>
      <c r="C44" s="2">
        <f t="shared" si="0"/>
        <v>0</v>
      </c>
      <c r="E44" s="112">
        <v>43</v>
      </c>
      <c r="F44" s="111" t="s">
        <v>1463</v>
      </c>
      <c r="G44" s="2">
        <f t="shared" si="1"/>
        <v>0</v>
      </c>
    </row>
    <row r="45" spans="1:7">
      <c r="A45" s="114">
        <v>44</v>
      </c>
      <c r="B45" s="113" t="s">
        <v>569</v>
      </c>
      <c r="C45" s="2">
        <f t="shared" si="0"/>
        <v>0</v>
      </c>
      <c r="E45" s="112">
        <v>44</v>
      </c>
      <c r="F45" s="113" t="s">
        <v>858</v>
      </c>
      <c r="G45" s="2">
        <f t="shared" si="1"/>
        <v>0</v>
      </c>
    </row>
    <row r="46" spans="1:7">
      <c r="A46" s="114">
        <v>45</v>
      </c>
      <c r="B46" s="111" t="s">
        <v>976</v>
      </c>
      <c r="C46" s="2">
        <f t="shared" si="0"/>
        <v>1</v>
      </c>
      <c r="E46" s="112">
        <v>45</v>
      </c>
      <c r="F46" s="111" t="s">
        <v>620</v>
      </c>
      <c r="G46" s="2">
        <f t="shared" si="1"/>
        <v>0</v>
      </c>
    </row>
    <row r="47" spans="1:7">
      <c r="A47" s="114">
        <v>46</v>
      </c>
      <c r="B47" s="113" t="s">
        <v>976</v>
      </c>
      <c r="C47" s="2">
        <f t="shared" si="0"/>
        <v>0</v>
      </c>
      <c r="E47" s="112">
        <v>46</v>
      </c>
      <c r="F47" s="113" t="s">
        <v>1449</v>
      </c>
      <c r="G47" s="2">
        <f t="shared" si="1"/>
        <v>0</v>
      </c>
    </row>
    <row r="48" spans="1:7">
      <c r="A48" s="114">
        <v>47</v>
      </c>
      <c r="B48" s="113" t="s">
        <v>153</v>
      </c>
      <c r="C48" s="2">
        <f t="shared" si="0"/>
        <v>0</v>
      </c>
      <c r="E48" s="112">
        <v>47</v>
      </c>
      <c r="F48" s="113" t="s">
        <v>586</v>
      </c>
      <c r="G48" s="2">
        <f t="shared" si="1"/>
        <v>0</v>
      </c>
    </row>
    <row r="49" spans="1:7">
      <c r="A49" s="114">
        <v>48</v>
      </c>
      <c r="B49" s="111" t="s">
        <v>723</v>
      </c>
      <c r="C49" s="2">
        <f t="shared" si="0"/>
        <v>0</v>
      </c>
      <c r="E49" s="112">
        <v>48</v>
      </c>
      <c r="F49" s="111" t="s">
        <v>536</v>
      </c>
      <c r="G49" s="2">
        <f t="shared" si="1"/>
        <v>0</v>
      </c>
    </row>
    <row r="50" spans="1:7">
      <c r="A50" s="114">
        <v>49</v>
      </c>
      <c r="B50" s="113" t="s">
        <v>179</v>
      </c>
      <c r="C50" s="2">
        <f t="shared" si="0"/>
        <v>0</v>
      </c>
      <c r="E50" s="112">
        <v>49</v>
      </c>
      <c r="F50" s="111" t="s">
        <v>1435</v>
      </c>
      <c r="G50" s="2">
        <f t="shared" si="1"/>
        <v>0</v>
      </c>
    </row>
    <row r="51" spans="1:7">
      <c r="A51" s="114">
        <v>50</v>
      </c>
      <c r="B51" s="113" t="s">
        <v>597</v>
      </c>
      <c r="C51" s="2">
        <f t="shared" si="0"/>
        <v>0</v>
      </c>
      <c r="E51" s="112">
        <v>50</v>
      </c>
      <c r="F51" s="111" t="s">
        <v>673</v>
      </c>
      <c r="G51" s="2">
        <f t="shared" si="1"/>
        <v>0</v>
      </c>
    </row>
    <row r="52" spans="1:7">
      <c r="A52" s="114">
        <v>51</v>
      </c>
      <c r="B52" s="111" t="s">
        <v>590</v>
      </c>
      <c r="C52" s="2">
        <f t="shared" si="0"/>
        <v>0</v>
      </c>
      <c r="E52" s="112">
        <v>51</v>
      </c>
      <c r="F52" s="113" t="s">
        <v>1468</v>
      </c>
      <c r="G52" s="2">
        <f t="shared" si="1"/>
        <v>0</v>
      </c>
    </row>
    <row r="53" spans="1:7">
      <c r="A53" s="114">
        <v>52</v>
      </c>
      <c r="B53" s="111" t="s">
        <v>886</v>
      </c>
      <c r="C53" s="2">
        <f t="shared" si="0"/>
        <v>0</v>
      </c>
      <c r="E53" s="112">
        <v>52</v>
      </c>
      <c r="F53" s="113" t="s">
        <v>1439</v>
      </c>
      <c r="G53" s="2">
        <f t="shared" si="1"/>
        <v>0</v>
      </c>
    </row>
    <row r="54" spans="1:7">
      <c r="A54" s="114">
        <v>53</v>
      </c>
      <c r="B54" s="113" t="s">
        <v>820</v>
      </c>
      <c r="C54" s="2">
        <f t="shared" si="0"/>
        <v>0</v>
      </c>
      <c r="E54" s="112">
        <v>53</v>
      </c>
      <c r="F54" s="111" t="s">
        <v>1454</v>
      </c>
      <c r="G54" s="2">
        <f t="shared" si="1"/>
        <v>0</v>
      </c>
    </row>
    <row r="55" spans="1:7">
      <c r="A55" s="114">
        <v>54</v>
      </c>
      <c r="B55" s="113" t="s">
        <v>1011</v>
      </c>
      <c r="C55" s="2">
        <f t="shared" si="0"/>
        <v>0</v>
      </c>
      <c r="E55" s="112">
        <v>54</v>
      </c>
      <c r="F55" s="113" t="s">
        <v>1472</v>
      </c>
      <c r="G55" s="2">
        <f t="shared" si="1"/>
        <v>0</v>
      </c>
    </row>
    <row r="56" spans="1:7">
      <c r="A56" s="114">
        <v>55</v>
      </c>
      <c r="B56" s="113" t="s">
        <v>929</v>
      </c>
      <c r="C56" s="2">
        <f t="shared" si="0"/>
        <v>1</v>
      </c>
      <c r="E56" s="112">
        <v>55</v>
      </c>
      <c r="F56" s="113" t="s">
        <v>569</v>
      </c>
      <c r="G56" s="2">
        <f t="shared" si="1"/>
        <v>0</v>
      </c>
    </row>
    <row r="57" spans="1:7">
      <c r="A57" s="114">
        <v>56</v>
      </c>
      <c r="B57" s="113" t="s">
        <v>929</v>
      </c>
      <c r="C57" s="2">
        <f t="shared" si="0"/>
        <v>0</v>
      </c>
      <c r="E57" s="112">
        <v>56</v>
      </c>
      <c r="F57" s="111" t="s">
        <v>1455</v>
      </c>
      <c r="G57" s="2">
        <f t="shared" si="1"/>
        <v>0</v>
      </c>
    </row>
    <row r="58" spans="1:7">
      <c r="A58" s="114">
        <v>57</v>
      </c>
      <c r="B58" s="113" t="s">
        <v>803</v>
      </c>
      <c r="C58" s="2">
        <f t="shared" si="0"/>
        <v>0</v>
      </c>
      <c r="E58" s="112">
        <v>57</v>
      </c>
      <c r="F58" s="113" t="s">
        <v>976</v>
      </c>
      <c r="G58" s="2">
        <f t="shared" si="1"/>
        <v>1</v>
      </c>
    </row>
    <row r="59" spans="1:7">
      <c r="A59" s="114">
        <v>58</v>
      </c>
      <c r="B59" s="111" t="s">
        <v>593</v>
      </c>
      <c r="C59" s="2">
        <f t="shared" si="0"/>
        <v>0</v>
      </c>
      <c r="E59" s="112">
        <v>58</v>
      </c>
      <c r="F59" s="111" t="s">
        <v>976</v>
      </c>
      <c r="G59" s="2">
        <f t="shared" si="1"/>
        <v>0</v>
      </c>
    </row>
    <row r="60" spans="1:7">
      <c r="A60" s="114">
        <v>59</v>
      </c>
      <c r="B60" s="111" t="s">
        <v>164</v>
      </c>
      <c r="C60" s="2">
        <f t="shared" si="0"/>
        <v>0</v>
      </c>
      <c r="E60" s="112">
        <v>59</v>
      </c>
      <c r="F60" s="113" t="s">
        <v>153</v>
      </c>
      <c r="G60" s="2">
        <f t="shared" si="1"/>
        <v>0</v>
      </c>
    </row>
    <row r="61" spans="1:7">
      <c r="A61" s="114">
        <v>60</v>
      </c>
      <c r="B61" s="113" t="s">
        <v>1411</v>
      </c>
      <c r="C61" s="2">
        <f t="shared" si="0"/>
        <v>0</v>
      </c>
      <c r="E61" s="112">
        <v>60</v>
      </c>
      <c r="F61" s="111" t="s">
        <v>1471</v>
      </c>
      <c r="G61" s="2">
        <f t="shared" si="1"/>
        <v>0</v>
      </c>
    </row>
    <row r="62" spans="1:7">
      <c r="A62" s="114">
        <v>61</v>
      </c>
      <c r="B62" s="111" t="s">
        <v>919</v>
      </c>
      <c r="C62" s="2">
        <f t="shared" si="0"/>
        <v>0</v>
      </c>
      <c r="E62" s="112">
        <v>61</v>
      </c>
      <c r="F62" s="113" t="s">
        <v>723</v>
      </c>
      <c r="G62" s="2">
        <f t="shared" si="1"/>
        <v>0</v>
      </c>
    </row>
    <row r="63" spans="1:7">
      <c r="A63" s="114">
        <v>62</v>
      </c>
      <c r="B63" s="111" t="s">
        <v>830</v>
      </c>
      <c r="C63" s="2">
        <f t="shared" si="0"/>
        <v>0</v>
      </c>
      <c r="E63" s="112">
        <v>62</v>
      </c>
      <c r="F63" s="113" t="s">
        <v>179</v>
      </c>
      <c r="G63" s="2">
        <f t="shared" si="1"/>
        <v>0</v>
      </c>
    </row>
    <row r="64" spans="1:7">
      <c r="A64" s="114">
        <v>63</v>
      </c>
      <c r="B64" s="113" t="s">
        <v>566</v>
      </c>
      <c r="C64" s="2">
        <f t="shared" si="0"/>
        <v>0</v>
      </c>
      <c r="E64" s="112">
        <v>63</v>
      </c>
      <c r="F64" s="113" t="s">
        <v>597</v>
      </c>
      <c r="G64" s="2">
        <f t="shared" si="1"/>
        <v>0</v>
      </c>
    </row>
    <row r="65" spans="1:7">
      <c r="A65" s="114">
        <v>64</v>
      </c>
      <c r="B65" s="113" t="s">
        <v>798</v>
      </c>
      <c r="C65" s="2">
        <f t="shared" si="0"/>
        <v>0</v>
      </c>
      <c r="E65" s="112">
        <v>64</v>
      </c>
      <c r="F65" s="111" t="s">
        <v>590</v>
      </c>
      <c r="G65" s="2">
        <f t="shared" si="1"/>
        <v>0</v>
      </c>
    </row>
    <row r="66" spans="1:7">
      <c r="A66" s="114">
        <v>65</v>
      </c>
      <c r="B66" s="113" t="s">
        <v>922</v>
      </c>
      <c r="C66" s="2">
        <f t="shared" ref="C66:C129" si="2">IF(B66=B67,1,0)</f>
        <v>1</v>
      </c>
      <c r="E66" s="112">
        <v>65</v>
      </c>
      <c r="F66" s="111" t="s">
        <v>1473</v>
      </c>
      <c r="G66" s="2">
        <f t="shared" ref="G66:G129" si="3">IF(F66=F67,1,0)</f>
        <v>0</v>
      </c>
    </row>
    <row r="67" spans="1:7">
      <c r="A67" s="114">
        <v>66</v>
      </c>
      <c r="B67" s="111" t="s">
        <v>922</v>
      </c>
      <c r="C67" s="2">
        <f t="shared" si="2"/>
        <v>0</v>
      </c>
      <c r="E67" s="112">
        <v>66</v>
      </c>
      <c r="F67" s="111" t="s">
        <v>886</v>
      </c>
      <c r="G67" s="2">
        <f t="shared" si="3"/>
        <v>0</v>
      </c>
    </row>
    <row r="68" spans="1:7">
      <c r="A68" s="114">
        <v>67</v>
      </c>
      <c r="B68" s="111" t="s">
        <v>624</v>
      </c>
      <c r="C68" s="2">
        <f t="shared" si="2"/>
        <v>0</v>
      </c>
      <c r="E68" s="112">
        <v>67</v>
      </c>
      <c r="F68" s="113" t="s">
        <v>820</v>
      </c>
      <c r="G68" s="2">
        <f t="shared" si="3"/>
        <v>0</v>
      </c>
    </row>
    <row r="69" spans="1:7">
      <c r="A69" s="114">
        <v>68</v>
      </c>
      <c r="B69" s="113" t="s">
        <v>84</v>
      </c>
      <c r="C69" s="2">
        <f t="shared" si="2"/>
        <v>0</v>
      </c>
      <c r="E69" s="112">
        <v>68</v>
      </c>
      <c r="F69" s="113" t="s">
        <v>1441</v>
      </c>
      <c r="G69" s="2">
        <f t="shared" si="3"/>
        <v>0</v>
      </c>
    </row>
    <row r="70" spans="1:7">
      <c r="A70" s="114">
        <v>69</v>
      </c>
      <c r="B70" s="111" t="s">
        <v>341</v>
      </c>
      <c r="C70" s="2">
        <f t="shared" si="2"/>
        <v>0</v>
      </c>
      <c r="E70" s="112">
        <v>69</v>
      </c>
      <c r="F70" s="113" t="s">
        <v>1456</v>
      </c>
      <c r="G70" s="2">
        <f t="shared" si="3"/>
        <v>0</v>
      </c>
    </row>
    <row r="71" spans="1:7">
      <c r="A71" s="114">
        <v>70</v>
      </c>
      <c r="B71" s="113" t="s">
        <v>883</v>
      </c>
      <c r="C71" s="2">
        <f t="shared" si="2"/>
        <v>0</v>
      </c>
      <c r="E71" s="112">
        <v>70</v>
      </c>
      <c r="F71" s="113" t="s">
        <v>1470</v>
      </c>
      <c r="G71" s="2">
        <f t="shared" si="3"/>
        <v>0</v>
      </c>
    </row>
    <row r="72" spans="1:7">
      <c r="A72" s="114">
        <v>71</v>
      </c>
      <c r="B72" s="113" t="s">
        <v>874</v>
      </c>
      <c r="C72" s="2">
        <f t="shared" si="2"/>
        <v>0</v>
      </c>
      <c r="E72" s="112">
        <v>71</v>
      </c>
      <c r="F72" s="113" t="s">
        <v>1434</v>
      </c>
      <c r="G72" s="2">
        <f t="shared" si="3"/>
        <v>0</v>
      </c>
    </row>
    <row r="73" spans="1:7">
      <c r="A73" s="114">
        <v>72</v>
      </c>
      <c r="B73" s="111" t="s">
        <v>189</v>
      </c>
      <c r="C73" s="2">
        <f t="shared" si="2"/>
        <v>0</v>
      </c>
      <c r="E73" s="112">
        <v>72</v>
      </c>
      <c r="F73" s="113" t="s">
        <v>1474</v>
      </c>
      <c r="G73" s="2">
        <f t="shared" si="3"/>
        <v>0</v>
      </c>
    </row>
    <row r="74" spans="1:7">
      <c r="A74" s="114">
        <v>73</v>
      </c>
      <c r="B74" s="111" t="s">
        <v>988</v>
      </c>
      <c r="C74" s="2">
        <f t="shared" si="2"/>
        <v>0</v>
      </c>
      <c r="E74" s="112">
        <v>73</v>
      </c>
      <c r="F74" s="113" t="s">
        <v>1453</v>
      </c>
      <c r="G74" s="2">
        <f t="shared" si="3"/>
        <v>0</v>
      </c>
    </row>
    <row r="75" spans="1:7">
      <c r="A75" s="114">
        <v>74</v>
      </c>
      <c r="B75" s="113" t="s">
        <v>956</v>
      </c>
      <c r="C75" s="2">
        <f t="shared" si="2"/>
        <v>0</v>
      </c>
      <c r="E75" s="112">
        <v>74</v>
      </c>
      <c r="F75" s="111" t="s">
        <v>1448</v>
      </c>
      <c r="G75" s="2">
        <f t="shared" si="3"/>
        <v>0</v>
      </c>
    </row>
    <row r="76" spans="1:7">
      <c r="A76" s="114">
        <v>75</v>
      </c>
      <c r="B76" s="113" t="s">
        <v>908</v>
      </c>
      <c r="C76" s="2">
        <f t="shared" si="2"/>
        <v>0</v>
      </c>
      <c r="E76" s="112">
        <v>75</v>
      </c>
      <c r="F76" s="113" t="s">
        <v>1458</v>
      </c>
      <c r="G76" s="2">
        <f t="shared" si="3"/>
        <v>0</v>
      </c>
    </row>
    <row r="77" spans="1:7">
      <c r="A77" s="114">
        <v>76</v>
      </c>
      <c r="B77" s="113" t="s">
        <v>555</v>
      </c>
      <c r="C77" s="2">
        <f t="shared" si="2"/>
        <v>0</v>
      </c>
      <c r="E77" s="112">
        <v>76</v>
      </c>
      <c r="F77" s="111" t="s">
        <v>1011</v>
      </c>
      <c r="G77" s="2">
        <f t="shared" si="3"/>
        <v>0</v>
      </c>
    </row>
    <row r="78" spans="1:7">
      <c r="A78" s="114">
        <v>77</v>
      </c>
      <c r="B78" s="111" t="s">
        <v>850</v>
      </c>
      <c r="C78" s="2">
        <f t="shared" si="2"/>
        <v>0</v>
      </c>
      <c r="E78" s="112">
        <v>77</v>
      </c>
      <c r="F78" s="113" t="s">
        <v>929</v>
      </c>
      <c r="G78" s="2">
        <f t="shared" si="3"/>
        <v>1</v>
      </c>
    </row>
    <row r="79" spans="1:7">
      <c r="A79" s="114">
        <v>78</v>
      </c>
      <c r="B79" s="113" t="s">
        <v>677</v>
      </c>
      <c r="C79" s="2">
        <f t="shared" si="2"/>
        <v>0</v>
      </c>
      <c r="E79" s="112">
        <v>78</v>
      </c>
      <c r="F79" s="111" t="s">
        <v>929</v>
      </c>
      <c r="G79" s="2">
        <f t="shared" si="3"/>
        <v>0</v>
      </c>
    </row>
    <row r="80" spans="1:7">
      <c r="A80" s="114">
        <v>79</v>
      </c>
      <c r="B80" s="113" t="s">
        <v>730</v>
      </c>
      <c r="C80" s="2">
        <f t="shared" si="2"/>
        <v>0</v>
      </c>
      <c r="E80" s="112">
        <v>79</v>
      </c>
      <c r="F80" s="111" t="s">
        <v>803</v>
      </c>
      <c r="G80" s="2">
        <f t="shared" si="3"/>
        <v>0</v>
      </c>
    </row>
    <row r="81" spans="1:7">
      <c r="A81" s="114">
        <v>80</v>
      </c>
      <c r="B81" s="113" t="s">
        <v>1475</v>
      </c>
      <c r="C81" s="2">
        <f t="shared" si="2"/>
        <v>0</v>
      </c>
      <c r="E81" s="112">
        <v>80</v>
      </c>
      <c r="F81" s="111" t="s">
        <v>593</v>
      </c>
      <c r="G81" s="2">
        <f t="shared" si="3"/>
        <v>0</v>
      </c>
    </row>
    <row r="82" spans="1:7">
      <c r="A82" s="114">
        <v>81</v>
      </c>
      <c r="B82" s="111" t="s">
        <v>1477</v>
      </c>
      <c r="C82" s="2">
        <f t="shared" si="2"/>
        <v>0</v>
      </c>
      <c r="E82" s="112">
        <v>81</v>
      </c>
      <c r="F82" s="111" t="s">
        <v>164</v>
      </c>
      <c r="G82" s="2">
        <f t="shared" si="3"/>
        <v>0</v>
      </c>
    </row>
    <row r="83" spans="1:7">
      <c r="A83" s="114">
        <v>82</v>
      </c>
      <c r="B83" s="111" t="s">
        <v>198</v>
      </c>
      <c r="C83" s="2">
        <f t="shared" si="2"/>
        <v>0</v>
      </c>
      <c r="E83" s="112">
        <v>82</v>
      </c>
      <c r="F83" s="113" t="s">
        <v>1436</v>
      </c>
      <c r="G83" s="2">
        <f t="shared" si="3"/>
        <v>0</v>
      </c>
    </row>
    <row r="84" spans="1:7">
      <c r="A84" s="114">
        <v>83</v>
      </c>
      <c r="B84" s="111" t="s">
        <v>627</v>
      </c>
      <c r="C84" s="2">
        <f t="shared" si="2"/>
        <v>0</v>
      </c>
      <c r="E84" s="112">
        <v>83</v>
      </c>
      <c r="F84" s="111" t="s">
        <v>1411</v>
      </c>
      <c r="G84" s="2">
        <f t="shared" si="3"/>
        <v>0</v>
      </c>
    </row>
    <row r="85" spans="1:7">
      <c r="A85" s="114">
        <v>84</v>
      </c>
      <c r="B85" s="111" t="s">
        <v>833</v>
      </c>
      <c r="C85" s="2">
        <f t="shared" si="2"/>
        <v>0</v>
      </c>
      <c r="E85" s="112">
        <v>84</v>
      </c>
      <c r="F85" s="111" t="s">
        <v>1433</v>
      </c>
      <c r="G85" s="2">
        <f t="shared" si="3"/>
        <v>0</v>
      </c>
    </row>
    <row r="86" spans="1:7">
      <c r="A86" s="114">
        <v>85</v>
      </c>
      <c r="B86" s="113" t="s">
        <v>870</v>
      </c>
      <c r="C86" s="2">
        <f t="shared" si="2"/>
        <v>0</v>
      </c>
      <c r="E86" s="112">
        <v>85</v>
      </c>
      <c r="F86" s="111" t="s">
        <v>919</v>
      </c>
      <c r="G86" s="2">
        <f t="shared" si="3"/>
        <v>0</v>
      </c>
    </row>
    <row r="87" spans="1:7">
      <c r="A87" s="114">
        <v>86</v>
      </c>
      <c r="B87" s="113" t="s">
        <v>966</v>
      </c>
      <c r="C87" s="2">
        <f t="shared" si="2"/>
        <v>0</v>
      </c>
      <c r="E87" s="112">
        <v>86</v>
      </c>
      <c r="F87" s="111" t="s">
        <v>830</v>
      </c>
      <c r="G87" s="2">
        <f t="shared" si="3"/>
        <v>0</v>
      </c>
    </row>
    <row r="88" spans="1:7">
      <c r="A88" s="114">
        <v>87</v>
      </c>
      <c r="B88" s="113" t="s">
        <v>60</v>
      </c>
      <c r="C88" s="2">
        <f t="shared" si="2"/>
        <v>0</v>
      </c>
      <c r="E88" s="112">
        <v>87</v>
      </c>
      <c r="F88" s="113" t="s">
        <v>1447</v>
      </c>
      <c r="G88" s="2">
        <f t="shared" si="3"/>
        <v>0</v>
      </c>
    </row>
    <row r="89" spans="1:7">
      <c r="A89" s="114">
        <v>88</v>
      </c>
      <c r="B89" s="113" t="s">
        <v>807</v>
      </c>
      <c r="C89" s="2">
        <f t="shared" si="2"/>
        <v>0</v>
      </c>
      <c r="E89" s="112">
        <v>88</v>
      </c>
      <c r="F89" s="111" t="s">
        <v>566</v>
      </c>
      <c r="G89" s="2">
        <f t="shared" si="3"/>
        <v>0</v>
      </c>
    </row>
    <row r="90" spans="1:7">
      <c r="A90" s="114">
        <v>89</v>
      </c>
      <c r="B90" s="113" t="s">
        <v>630</v>
      </c>
      <c r="C90" s="2">
        <f t="shared" si="2"/>
        <v>1</v>
      </c>
      <c r="E90" s="112">
        <v>89</v>
      </c>
      <c r="F90" s="111" t="s">
        <v>1440</v>
      </c>
      <c r="G90" s="2">
        <f t="shared" si="3"/>
        <v>0</v>
      </c>
    </row>
    <row r="91" spans="1:7">
      <c r="A91" s="114">
        <v>90</v>
      </c>
      <c r="B91" s="111" t="s">
        <v>630</v>
      </c>
      <c r="C91" s="2">
        <f t="shared" si="2"/>
        <v>0</v>
      </c>
      <c r="E91" s="112">
        <v>90</v>
      </c>
      <c r="F91" s="111" t="s">
        <v>1469</v>
      </c>
      <c r="G91" s="2">
        <f t="shared" si="3"/>
        <v>0</v>
      </c>
    </row>
    <row r="92" spans="1:7">
      <c r="A92" s="114">
        <v>91</v>
      </c>
      <c r="B92" s="111" t="s">
        <v>1426</v>
      </c>
      <c r="C92" s="2">
        <f t="shared" si="2"/>
        <v>0</v>
      </c>
      <c r="E92" s="112">
        <v>91</v>
      </c>
      <c r="F92" s="113" t="s">
        <v>798</v>
      </c>
      <c r="G92" s="2">
        <f t="shared" si="3"/>
        <v>0</v>
      </c>
    </row>
    <row r="93" spans="1:7">
      <c r="A93" s="114">
        <v>92</v>
      </c>
      <c r="B93" s="113" t="s">
        <v>912</v>
      </c>
      <c r="C93" s="2">
        <f t="shared" si="2"/>
        <v>0</v>
      </c>
      <c r="E93" s="112">
        <v>92</v>
      </c>
      <c r="F93" s="113" t="s">
        <v>922</v>
      </c>
      <c r="G93" s="2">
        <f t="shared" si="3"/>
        <v>1</v>
      </c>
    </row>
    <row r="94" spans="1:7">
      <c r="A94" s="114">
        <v>93</v>
      </c>
      <c r="B94" s="113" t="s">
        <v>963</v>
      </c>
      <c r="C94" s="2">
        <f t="shared" si="2"/>
        <v>0</v>
      </c>
      <c r="E94" s="112">
        <v>93</v>
      </c>
      <c r="F94" s="111" t="s">
        <v>922</v>
      </c>
      <c r="G94" s="2">
        <f t="shared" si="3"/>
        <v>0</v>
      </c>
    </row>
    <row r="95" spans="1:7">
      <c r="A95" s="114">
        <v>94</v>
      </c>
      <c r="B95" s="111" t="s">
        <v>194</v>
      </c>
      <c r="C95" s="2">
        <f t="shared" si="2"/>
        <v>0</v>
      </c>
      <c r="E95" s="112">
        <v>94</v>
      </c>
      <c r="F95" s="113" t="s">
        <v>624</v>
      </c>
      <c r="G95" s="2">
        <f t="shared" si="3"/>
        <v>0</v>
      </c>
    </row>
    <row r="96" spans="1:7">
      <c r="A96" s="114">
        <v>95</v>
      </c>
      <c r="B96" s="111" t="s">
        <v>985</v>
      </c>
      <c r="C96" s="2">
        <f t="shared" si="2"/>
        <v>0</v>
      </c>
      <c r="E96" s="112">
        <v>95</v>
      </c>
      <c r="F96" s="111" t="s">
        <v>84</v>
      </c>
      <c r="G96" s="2">
        <f t="shared" si="3"/>
        <v>0</v>
      </c>
    </row>
    <row r="97" spans="1:7">
      <c r="A97" s="114">
        <v>96</v>
      </c>
      <c r="B97" s="113" t="s">
        <v>945</v>
      </c>
      <c r="C97" s="2">
        <f t="shared" si="2"/>
        <v>0</v>
      </c>
      <c r="E97" s="112">
        <v>96</v>
      </c>
      <c r="F97" s="113" t="s">
        <v>341</v>
      </c>
      <c r="G97" s="2">
        <f t="shared" si="3"/>
        <v>0</v>
      </c>
    </row>
    <row r="98" spans="1:7">
      <c r="A98" s="114">
        <v>97</v>
      </c>
      <c r="B98" s="113" t="s">
        <v>490</v>
      </c>
      <c r="C98" s="2">
        <f t="shared" si="2"/>
        <v>0</v>
      </c>
      <c r="E98" s="112">
        <v>97</v>
      </c>
      <c r="F98" s="113" t="s">
        <v>1445</v>
      </c>
      <c r="G98" s="2">
        <f t="shared" si="3"/>
        <v>0</v>
      </c>
    </row>
    <row r="99" spans="1:7">
      <c r="A99" s="114">
        <v>98</v>
      </c>
      <c r="B99" s="111" t="s">
        <v>1427</v>
      </c>
      <c r="C99" s="2">
        <f t="shared" si="2"/>
        <v>0</v>
      </c>
      <c r="E99" s="112">
        <v>98</v>
      </c>
      <c r="F99" s="111" t="s">
        <v>1444</v>
      </c>
      <c r="G99" s="2">
        <f t="shared" si="3"/>
        <v>0</v>
      </c>
    </row>
    <row r="100" spans="1:7">
      <c r="A100" s="114">
        <v>99</v>
      </c>
      <c r="B100" s="113" t="s">
        <v>664</v>
      </c>
      <c r="C100" s="2">
        <f t="shared" si="2"/>
        <v>0</v>
      </c>
      <c r="E100" s="112">
        <v>99</v>
      </c>
      <c r="F100" s="113" t="s">
        <v>883</v>
      </c>
      <c r="G100" s="2">
        <f t="shared" si="3"/>
        <v>0</v>
      </c>
    </row>
    <row r="101" spans="1:7">
      <c r="A101" s="114">
        <v>100</v>
      </c>
      <c r="B101" s="113" t="s">
        <v>205</v>
      </c>
      <c r="C101" s="2">
        <f t="shared" si="2"/>
        <v>0</v>
      </c>
      <c r="E101" s="112">
        <v>100</v>
      </c>
      <c r="F101" s="111" t="s">
        <v>874</v>
      </c>
      <c r="G101" s="2">
        <f t="shared" si="3"/>
        <v>1</v>
      </c>
    </row>
    <row r="102" spans="1:7">
      <c r="A102" s="114">
        <v>101</v>
      </c>
      <c r="B102" s="111" t="s">
        <v>211</v>
      </c>
      <c r="C102" s="2">
        <f t="shared" si="2"/>
        <v>0</v>
      </c>
      <c r="E102" s="112">
        <v>101</v>
      </c>
      <c r="F102" s="111" t="s">
        <v>874</v>
      </c>
      <c r="G102" s="2">
        <f t="shared" si="3"/>
        <v>0</v>
      </c>
    </row>
    <row r="103" spans="1:7">
      <c r="A103" s="114">
        <v>102</v>
      </c>
      <c r="B103" s="113" t="s">
        <v>184</v>
      </c>
      <c r="C103" s="2">
        <f t="shared" si="2"/>
        <v>0</v>
      </c>
      <c r="E103" s="112">
        <v>102</v>
      </c>
      <c r="F103" s="113" t="s">
        <v>1451</v>
      </c>
      <c r="G103" s="2">
        <f t="shared" si="3"/>
        <v>0</v>
      </c>
    </row>
    <row r="104" spans="1:7">
      <c r="A104" s="114">
        <v>103</v>
      </c>
      <c r="B104" s="111" t="s">
        <v>899</v>
      </c>
      <c r="C104" s="2">
        <f t="shared" si="2"/>
        <v>0</v>
      </c>
      <c r="E104" s="112">
        <v>103</v>
      </c>
      <c r="F104" s="113" t="s">
        <v>189</v>
      </c>
      <c r="G104" s="2">
        <f t="shared" si="3"/>
        <v>0</v>
      </c>
    </row>
    <row r="105" spans="1:7">
      <c r="A105" s="114">
        <v>104</v>
      </c>
      <c r="B105" s="113" t="s">
        <v>159</v>
      </c>
      <c r="C105" s="2">
        <f t="shared" si="2"/>
        <v>0</v>
      </c>
      <c r="E105" s="112">
        <v>104</v>
      </c>
      <c r="F105" s="113" t="s">
        <v>1460</v>
      </c>
      <c r="G105" s="2">
        <f t="shared" si="3"/>
        <v>0</v>
      </c>
    </row>
    <row r="106" spans="1:7">
      <c r="A106" s="114">
        <v>105</v>
      </c>
      <c r="B106" s="111" t="s">
        <v>644</v>
      </c>
      <c r="C106" s="2">
        <f t="shared" si="2"/>
        <v>0</v>
      </c>
      <c r="E106" s="112">
        <v>105</v>
      </c>
      <c r="F106" s="111" t="s">
        <v>988</v>
      </c>
      <c r="G106" s="2">
        <f t="shared" si="3"/>
        <v>0</v>
      </c>
    </row>
    <row r="107" spans="1:7">
      <c r="A107" s="114">
        <v>106</v>
      </c>
      <c r="B107" s="111" t="s">
        <v>582</v>
      </c>
      <c r="C107" s="2">
        <f t="shared" si="2"/>
        <v>0</v>
      </c>
      <c r="E107" s="112">
        <v>106</v>
      </c>
      <c r="F107" s="113" t="s">
        <v>956</v>
      </c>
      <c r="G107" s="2">
        <f t="shared" si="3"/>
        <v>0</v>
      </c>
    </row>
    <row r="108" spans="1:7">
      <c r="A108" s="114">
        <v>107</v>
      </c>
      <c r="B108" s="113" t="s">
        <v>344</v>
      </c>
      <c r="C108" s="2">
        <f t="shared" si="2"/>
        <v>0</v>
      </c>
      <c r="E108" s="112">
        <v>107</v>
      </c>
      <c r="F108" s="111" t="s">
        <v>908</v>
      </c>
      <c r="G108" s="2">
        <f t="shared" si="3"/>
        <v>0</v>
      </c>
    </row>
    <row r="109" spans="1:7">
      <c r="A109" s="114">
        <v>108</v>
      </c>
      <c r="B109" s="111" t="s">
        <v>641</v>
      </c>
      <c r="C109" s="2">
        <f t="shared" si="2"/>
        <v>0</v>
      </c>
      <c r="E109" s="112">
        <v>108</v>
      </c>
      <c r="F109" s="111" t="s">
        <v>555</v>
      </c>
      <c r="G109" s="2">
        <f t="shared" si="3"/>
        <v>0</v>
      </c>
    </row>
    <row r="110" spans="1:7">
      <c r="A110" s="114">
        <v>109</v>
      </c>
      <c r="B110" s="113" t="s">
        <v>1478</v>
      </c>
      <c r="C110" s="2">
        <f t="shared" si="2"/>
        <v>0</v>
      </c>
      <c r="E110" s="112">
        <v>109</v>
      </c>
      <c r="F110" s="111" t="s">
        <v>1457</v>
      </c>
      <c r="G110" s="2">
        <f t="shared" si="3"/>
        <v>0</v>
      </c>
    </row>
    <row r="111" spans="1:7">
      <c r="A111" s="114">
        <v>110</v>
      </c>
      <c r="B111" s="111" t="s">
        <v>208</v>
      </c>
      <c r="C111" s="2">
        <f t="shared" si="2"/>
        <v>0</v>
      </c>
      <c r="E111" s="112">
        <v>110</v>
      </c>
      <c r="F111" s="111" t="s">
        <v>850</v>
      </c>
      <c r="G111" s="2">
        <f t="shared" si="3"/>
        <v>0</v>
      </c>
    </row>
    <row r="112" spans="1:7">
      <c r="A112" s="114">
        <v>111</v>
      </c>
      <c r="B112" s="113" t="s">
        <v>215</v>
      </c>
      <c r="C112" s="2">
        <f t="shared" si="2"/>
        <v>1</v>
      </c>
      <c r="E112" s="112">
        <v>111</v>
      </c>
      <c r="F112" s="113" t="s">
        <v>1438</v>
      </c>
      <c r="G112" s="2">
        <f t="shared" si="3"/>
        <v>0</v>
      </c>
    </row>
    <row r="113" spans="1:7">
      <c r="A113" s="114">
        <v>112</v>
      </c>
      <c r="B113" s="111" t="s">
        <v>215</v>
      </c>
      <c r="C113" s="2">
        <f t="shared" si="2"/>
        <v>0</v>
      </c>
      <c r="E113" s="112">
        <v>112</v>
      </c>
      <c r="F113" s="113" t="s">
        <v>1432</v>
      </c>
      <c r="G113" s="2">
        <f t="shared" si="3"/>
        <v>0</v>
      </c>
    </row>
    <row r="114" spans="1:7">
      <c r="A114" s="114">
        <v>113</v>
      </c>
      <c r="B114" s="113" t="s">
        <v>347</v>
      </c>
      <c r="C114" s="2">
        <f t="shared" si="2"/>
        <v>0</v>
      </c>
      <c r="E114" s="112">
        <v>113</v>
      </c>
      <c r="F114" s="111" t="s">
        <v>1431</v>
      </c>
      <c r="G114" s="2">
        <f t="shared" si="3"/>
        <v>0</v>
      </c>
    </row>
    <row r="115" spans="1:7">
      <c r="A115" s="114">
        <v>114</v>
      </c>
      <c r="B115" s="113" t="s">
        <v>350</v>
      </c>
      <c r="C115" s="2">
        <f t="shared" si="2"/>
        <v>0</v>
      </c>
      <c r="E115" s="112">
        <v>114</v>
      </c>
      <c r="F115" s="113" t="s">
        <v>677</v>
      </c>
      <c r="G115" s="2">
        <f t="shared" si="3"/>
        <v>0</v>
      </c>
    </row>
    <row r="116" spans="1:7">
      <c r="A116" s="114">
        <v>115</v>
      </c>
      <c r="B116" s="113" t="s">
        <v>948</v>
      </c>
      <c r="C116" s="2">
        <f t="shared" si="2"/>
        <v>0</v>
      </c>
      <c r="E116" s="112">
        <v>115</v>
      </c>
      <c r="F116" s="113" t="s">
        <v>730</v>
      </c>
      <c r="G116" s="2">
        <f t="shared" si="3"/>
        <v>0</v>
      </c>
    </row>
    <row r="117" spans="1:7">
      <c r="A117" s="114">
        <v>116</v>
      </c>
      <c r="B117" s="111" t="s">
        <v>765</v>
      </c>
      <c r="C117" s="2">
        <f t="shared" si="2"/>
        <v>0</v>
      </c>
      <c r="E117" s="112">
        <v>116</v>
      </c>
      <c r="F117" s="113" t="s">
        <v>1475</v>
      </c>
      <c r="G117" s="2">
        <f t="shared" si="3"/>
        <v>0</v>
      </c>
    </row>
    <row r="118" spans="1:7">
      <c r="A118" s="114">
        <v>117</v>
      </c>
      <c r="B118" s="113" t="s">
        <v>648</v>
      </c>
      <c r="C118" s="2">
        <f t="shared" si="2"/>
        <v>0</v>
      </c>
      <c r="E118" s="112">
        <v>117</v>
      </c>
      <c r="F118" s="113" t="s">
        <v>1477</v>
      </c>
      <c r="G118" s="2">
        <f t="shared" si="3"/>
        <v>0</v>
      </c>
    </row>
    <row r="119" spans="1:7">
      <c r="A119" s="114">
        <v>118</v>
      </c>
      <c r="B119" s="111" t="s">
        <v>952</v>
      </c>
      <c r="C119" s="2">
        <f t="shared" si="2"/>
        <v>0</v>
      </c>
      <c r="E119" s="112">
        <v>118</v>
      </c>
      <c r="F119" s="113" t="s">
        <v>198</v>
      </c>
      <c r="G119" s="2">
        <f t="shared" si="3"/>
        <v>0</v>
      </c>
    </row>
    <row r="120" spans="1:7">
      <c r="A120" s="114">
        <v>119</v>
      </c>
      <c r="B120" s="111" t="s">
        <v>669</v>
      </c>
      <c r="C120" s="2">
        <f t="shared" si="2"/>
        <v>0</v>
      </c>
      <c r="E120" s="112">
        <v>119</v>
      </c>
      <c r="F120" s="113" t="s">
        <v>627</v>
      </c>
      <c r="G120" s="2">
        <f t="shared" si="3"/>
        <v>0</v>
      </c>
    </row>
    <row r="121" spans="1:7">
      <c r="A121" s="114">
        <v>120</v>
      </c>
      <c r="B121" s="113" t="s">
        <v>877</v>
      </c>
      <c r="C121" s="2">
        <f t="shared" si="2"/>
        <v>0</v>
      </c>
      <c r="E121" s="112">
        <v>120</v>
      </c>
      <c r="F121" s="113" t="s">
        <v>833</v>
      </c>
      <c r="G121" s="2">
        <f t="shared" si="3"/>
        <v>0</v>
      </c>
    </row>
    <row r="122" spans="1:7">
      <c r="A122" s="114">
        <v>121</v>
      </c>
      <c r="B122" s="111" t="s">
        <v>738</v>
      </c>
      <c r="C122" s="2">
        <f t="shared" si="2"/>
        <v>0</v>
      </c>
      <c r="E122" s="112">
        <v>121</v>
      </c>
      <c r="F122" s="113" t="s">
        <v>870</v>
      </c>
      <c r="G122" s="2">
        <f t="shared" si="3"/>
        <v>0</v>
      </c>
    </row>
    <row r="123" spans="1:7">
      <c r="A123" s="114">
        <v>122</v>
      </c>
      <c r="B123" s="111" t="s">
        <v>759</v>
      </c>
      <c r="C123" s="2">
        <f t="shared" si="2"/>
        <v>0</v>
      </c>
      <c r="E123" s="112">
        <v>122</v>
      </c>
      <c r="F123" s="111" t="s">
        <v>966</v>
      </c>
      <c r="G123" s="2">
        <f t="shared" si="3"/>
        <v>0</v>
      </c>
    </row>
    <row r="124" spans="1:7">
      <c r="A124" s="114">
        <v>123</v>
      </c>
      <c r="B124" s="113" t="s">
        <v>750</v>
      </c>
      <c r="C124" s="2">
        <f t="shared" si="2"/>
        <v>0</v>
      </c>
      <c r="E124" s="112">
        <v>123</v>
      </c>
      <c r="F124" s="113" t="s">
        <v>1462</v>
      </c>
      <c r="G124" s="2">
        <f t="shared" si="3"/>
        <v>0</v>
      </c>
    </row>
    <row r="125" spans="1:7">
      <c r="A125" s="114">
        <v>124</v>
      </c>
      <c r="B125" s="113" t="s">
        <v>753</v>
      </c>
      <c r="C125" s="2">
        <f t="shared" si="2"/>
        <v>0</v>
      </c>
      <c r="E125" s="112">
        <v>124</v>
      </c>
      <c r="F125" s="111" t="s">
        <v>1459</v>
      </c>
      <c r="G125" s="2">
        <f t="shared" si="3"/>
        <v>0</v>
      </c>
    </row>
    <row r="126" spans="1:7">
      <c r="A126" s="114">
        <v>125</v>
      </c>
      <c r="B126" s="111" t="s">
        <v>741</v>
      </c>
      <c r="C126" s="2">
        <f t="shared" si="2"/>
        <v>0</v>
      </c>
      <c r="E126" s="112">
        <v>125</v>
      </c>
      <c r="F126" s="111" t="s">
        <v>60</v>
      </c>
      <c r="G126" s="2">
        <f t="shared" si="3"/>
        <v>0</v>
      </c>
    </row>
    <row r="127" spans="1:7">
      <c r="A127" s="114">
        <v>126</v>
      </c>
      <c r="B127" s="111" t="s">
        <v>744</v>
      </c>
      <c r="C127" s="2">
        <f t="shared" si="2"/>
        <v>0</v>
      </c>
      <c r="E127" s="112">
        <v>126</v>
      </c>
      <c r="F127" s="111" t="s">
        <v>1452</v>
      </c>
      <c r="G127" s="2">
        <f t="shared" si="3"/>
        <v>0</v>
      </c>
    </row>
    <row r="128" spans="1:7">
      <c r="A128" s="114">
        <v>127</v>
      </c>
      <c r="B128" s="113" t="s">
        <v>778</v>
      </c>
      <c r="C128" s="2">
        <f t="shared" si="2"/>
        <v>0</v>
      </c>
      <c r="E128" s="112">
        <v>127</v>
      </c>
      <c r="F128" s="111" t="s">
        <v>1442</v>
      </c>
      <c r="G128" s="2">
        <f t="shared" si="3"/>
        <v>0</v>
      </c>
    </row>
    <row r="129" spans="1:7">
      <c r="A129" s="114">
        <v>128</v>
      </c>
      <c r="B129" s="111" t="s">
        <v>540</v>
      </c>
      <c r="C129" s="2">
        <f t="shared" si="2"/>
        <v>0</v>
      </c>
      <c r="E129" s="112">
        <v>128</v>
      </c>
      <c r="F129" s="111" t="s">
        <v>807</v>
      </c>
      <c r="G129" s="2">
        <f t="shared" si="3"/>
        <v>0</v>
      </c>
    </row>
    <row r="130" spans="1:7">
      <c r="A130" s="114">
        <v>129</v>
      </c>
      <c r="B130" s="111" t="s">
        <v>652</v>
      </c>
      <c r="C130" s="2">
        <f t="shared" ref="C130:C193" si="4">IF(B130=B131,1,0)</f>
        <v>0</v>
      </c>
      <c r="E130" s="112">
        <v>129</v>
      </c>
      <c r="F130" s="111" t="s">
        <v>630</v>
      </c>
      <c r="G130" s="2">
        <f t="shared" ref="G130:G193" si="5">IF(F130=F131,1,0)</f>
        <v>1</v>
      </c>
    </row>
    <row r="131" spans="1:7">
      <c r="A131" s="114">
        <v>130</v>
      </c>
      <c r="B131" s="113" t="s">
        <v>385</v>
      </c>
      <c r="C131" s="2">
        <f t="shared" si="4"/>
        <v>0</v>
      </c>
      <c r="E131" s="112">
        <v>130</v>
      </c>
      <c r="F131" s="113" t="s">
        <v>630</v>
      </c>
      <c r="G131" s="2">
        <f t="shared" si="5"/>
        <v>0</v>
      </c>
    </row>
    <row r="132" spans="1:7">
      <c r="A132" s="114">
        <v>131</v>
      </c>
      <c r="B132" s="111" t="s">
        <v>150</v>
      </c>
      <c r="C132" s="2">
        <f t="shared" si="4"/>
        <v>0</v>
      </c>
      <c r="E132" s="112">
        <v>131</v>
      </c>
      <c r="F132" s="113" t="s">
        <v>1426</v>
      </c>
      <c r="G132" s="2">
        <f t="shared" si="5"/>
        <v>0</v>
      </c>
    </row>
    <row r="133" spans="1:7">
      <c r="A133" s="114">
        <v>132</v>
      </c>
      <c r="B133" s="113" t="s">
        <v>146</v>
      </c>
      <c r="C133" s="2">
        <f t="shared" si="4"/>
        <v>0</v>
      </c>
      <c r="E133" s="112">
        <v>132</v>
      </c>
      <c r="F133" s="113" t="s">
        <v>912</v>
      </c>
      <c r="G133" s="2">
        <f t="shared" si="5"/>
        <v>0</v>
      </c>
    </row>
    <row r="134" spans="1:7">
      <c r="A134" s="114">
        <v>133</v>
      </c>
      <c r="B134" s="111" t="s">
        <v>240</v>
      </c>
      <c r="C134" s="2">
        <f t="shared" si="4"/>
        <v>1</v>
      </c>
      <c r="E134" s="112">
        <v>133</v>
      </c>
      <c r="F134" s="111" t="s">
        <v>1450</v>
      </c>
      <c r="G134" s="2">
        <f t="shared" si="5"/>
        <v>0</v>
      </c>
    </row>
    <row r="135" spans="1:7">
      <c r="A135" s="114">
        <v>134</v>
      </c>
      <c r="B135" s="113" t="s">
        <v>240</v>
      </c>
      <c r="C135" s="2">
        <f t="shared" si="4"/>
        <v>0</v>
      </c>
      <c r="E135" s="112">
        <v>134</v>
      </c>
      <c r="F135" s="111" t="s">
        <v>963</v>
      </c>
      <c r="G135" s="2">
        <f t="shared" si="5"/>
        <v>0</v>
      </c>
    </row>
    <row r="136" spans="1:7">
      <c r="A136" s="114">
        <v>135</v>
      </c>
      <c r="B136" s="113" t="s">
        <v>762</v>
      </c>
      <c r="C136" s="2">
        <f t="shared" si="4"/>
        <v>0</v>
      </c>
      <c r="E136" s="112">
        <v>135</v>
      </c>
      <c r="F136" s="113" t="s">
        <v>194</v>
      </c>
      <c r="G136" s="2">
        <f t="shared" si="5"/>
        <v>0</v>
      </c>
    </row>
    <row r="137" spans="1:7">
      <c r="A137" s="114">
        <v>136</v>
      </c>
      <c r="B137" s="111" t="s">
        <v>511</v>
      </c>
      <c r="C137" s="2">
        <f t="shared" si="4"/>
        <v>0</v>
      </c>
      <c r="E137" s="112">
        <v>136</v>
      </c>
      <c r="F137" s="113" t="s">
        <v>985</v>
      </c>
      <c r="G137" s="2">
        <f t="shared" si="5"/>
        <v>0</v>
      </c>
    </row>
    <row r="138" spans="1:7">
      <c r="A138" s="114">
        <v>137</v>
      </c>
      <c r="B138" s="113" t="s">
        <v>1417</v>
      </c>
      <c r="C138" s="2">
        <f t="shared" si="4"/>
        <v>0</v>
      </c>
      <c r="E138" s="112">
        <v>137</v>
      </c>
      <c r="F138" s="113" t="s">
        <v>945</v>
      </c>
      <c r="G138" s="2">
        <f t="shared" si="5"/>
        <v>0</v>
      </c>
    </row>
    <row r="139" spans="1:7">
      <c r="A139" s="114">
        <v>138</v>
      </c>
      <c r="B139" s="111" t="s">
        <v>364</v>
      </c>
      <c r="C139" s="2">
        <f t="shared" si="4"/>
        <v>0</v>
      </c>
      <c r="E139" s="112">
        <v>138</v>
      </c>
      <c r="F139" s="111" t="s">
        <v>1446</v>
      </c>
      <c r="G139" s="2">
        <f t="shared" si="5"/>
        <v>0</v>
      </c>
    </row>
    <row r="140" spans="1:7">
      <c r="A140" s="114">
        <v>139</v>
      </c>
      <c r="B140" s="111" t="s">
        <v>300</v>
      </c>
      <c r="C140" s="2">
        <f t="shared" si="4"/>
        <v>0</v>
      </c>
      <c r="E140" s="112">
        <v>139</v>
      </c>
      <c r="F140" s="111" t="s">
        <v>490</v>
      </c>
      <c r="G140" s="2">
        <f t="shared" si="5"/>
        <v>0</v>
      </c>
    </row>
    <row r="141" spans="1:7">
      <c r="A141" s="114">
        <v>140</v>
      </c>
      <c r="B141" s="113" t="s">
        <v>143</v>
      </c>
      <c r="C141" s="2">
        <f t="shared" si="4"/>
        <v>0</v>
      </c>
      <c r="E141" s="112">
        <v>140</v>
      </c>
      <c r="F141" s="113" t="s">
        <v>1427</v>
      </c>
      <c r="G141" s="2">
        <f t="shared" si="5"/>
        <v>0</v>
      </c>
    </row>
    <row r="142" spans="1:7">
      <c r="A142" s="114">
        <v>141</v>
      </c>
      <c r="B142" s="111" t="s">
        <v>1489</v>
      </c>
      <c r="C142" s="2">
        <f t="shared" si="4"/>
        <v>0</v>
      </c>
      <c r="E142" s="112">
        <v>141</v>
      </c>
      <c r="F142" s="111" t="s">
        <v>664</v>
      </c>
      <c r="G142" s="2">
        <f t="shared" si="5"/>
        <v>0</v>
      </c>
    </row>
    <row r="143" spans="1:7">
      <c r="A143" s="114">
        <v>142</v>
      </c>
      <c r="B143" s="113" t="s">
        <v>896</v>
      </c>
      <c r="C143" s="2">
        <f t="shared" si="4"/>
        <v>0</v>
      </c>
      <c r="E143" s="112">
        <v>142</v>
      </c>
      <c r="F143" s="111" t="s">
        <v>205</v>
      </c>
      <c r="G143" s="2">
        <f t="shared" si="5"/>
        <v>0</v>
      </c>
    </row>
    <row r="144" spans="1:7">
      <c r="A144" s="114">
        <v>143</v>
      </c>
      <c r="B144" s="111" t="s">
        <v>862</v>
      </c>
      <c r="C144" s="2">
        <f t="shared" si="4"/>
        <v>0</v>
      </c>
      <c r="E144" s="112">
        <v>143</v>
      </c>
      <c r="F144" s="113" t="s">
        <v>211</v>
      </c>
      <c r="G144" s="2">
        <f t="shared" si="5"/>
        <v>0</v>
      </c>
    </row>
    <row r="145" spans="1:7">
      <c r="A145" s="114">
        <v>144</v>
      </c>
      <c r="B145" s="113" t="s">
        <v>246</v>
      </c>
      <c r="C145" s="2">
        <f t="shared" si="4"/>
        <v>0</v>
      </c>
      <c r="E145" s="112">
        <v>144</v>
      </c>
      <c r="F145" s="111" t="s">
        <v>184</v>
      </c>
      <c r="G145" s="2">
        <f t="shared" si="5"/>
        <v>0</v>
      </c>
    </row>
    <row r="146" spans="1:7">
      <c r="A146" s="114">
        <v>145</v>
      </c>
      <c r="B146" s="111" t="s">
        <v>281</v>
      </c>
      <c r="C146" s="2">
        <f t="shared" si="4"/>
        <v>0</v>
      </c>
      <c r="E146" s="112">
        <v>145</v>
      </c>
      <c r="F146" s="113" t="s">
        <v>1443</v>
      </c>
      <c r="G146" s="2">
        <f t="shared" si="5"/>
        <v>0</v>
      </c>
    </row>
    <row r="147" spans="1:7">
      <c r="A147" s="114">
        <v>146</v>
      </c>
      <c r="B147" s="113" t="s">
        <v>284</v>
      </c>
      <c r="C147" s="2">
        <f t="shared" si="4"/>
        <v>0</v>
      </c>
      <c r="E147" s="112">
        <v>146</v>
      </c>
      <c r="F147" s="111" t="s">
        <v>899</v>
      </c>
      <c r="G147" s="2">
        <f t="shared" si="5"/>
        <v>0</v>
      </c>
    </row>
    <row r="148" spans="1:7">
      <c r="A148" s="114">
        <v>147</v>
      </c>
      <c r="B148" s="113" t="s">
        <v>601</v>
      </c>
      <c r="C148" s="2">
        <f t="shared" si="4"/>
        <v>0</v>
      </c>
      <c r="E148" s="112">
        <v>147</v>
      </c>
      <c r="F148" s="113" t="s">
        <v>159</v>
      </c>
      <c r="G148" s="2">
        <f t="shared" si="5"/>
        <v>0</v>
      </c>
    </row>
    <row r="149" spans="1:7">
      <c r="A149" s="114">
        <v>148</v>
      </c>
      <c r="B149" s="111" t="s">
        <v>315</v>
      </c>
      <c r="C149" s="2">
        <f t="shared" si="4"/>
        <v>0</v>
      </c>
      <c r="E149" s="112">
        <v>148</v>
      </c>
      <c r="F149" s="111" t="s">
        <v>1461</v>
      </c>
      <c r="G149" s="2">
        <f t="shared" si="5"/>
        <v>0</v>
      </c>
    </row>
    <row r="150" spans="1:7">
      <c r="A150" s="114">
        <v>149</v>
      </c>
      <c r="B150" s="111" t="s">
        <v>379</v>
      </c>
      <c r="C150" s="2">
        <f t="shared" si="4"/>
        <v>0</v>
      </c>
      <c r="E150" s="112">
        <v>149</v>
      </c>
      <c r="F150" s="111" t="s">
        <v>644</v>
      </c>
      <c r="G150" s="2">
        <f t="shared" si="5"/>
        <v>0</v>
      </c>
    </row>
    <row r="151" spans="1:7">
      <c r="A151" s="114">
        <v>150</v>
      </c>
      <c r="B151" s="113" t="s">
        <v>687</v>
      </c>
      <c r="C151" s="2">
        <f t="shared" si="4"/>
        <v>0</v>
      </c>
      <c r="E151" s="112">
        <v>150</v>
      </c>
      <c r="F151" s="111" t="s">
        <v>582</v>
      </c>
      <c r="G151" s="2">
        <f t="shared" si="5"/>
        <v>0</v>
      </c>
    </row>
    <row r="152" spans="1:7">
      <c r="A152" s="114">
        <v>151</v>
      </c>
      <c r="B152" s="111" t="s">
        <v>406</v>
      </c>
      <c r="C152" s="2">
        <f t="shared" si="4"/>
        <v>0</v>
      </c>
      <c r="E152" s="112">
        <v>151</v>
      </c>
      <c r="F152" s="111" t="s">
        <v>344</v>
      </c>
      <c r="G152" s="2">
        <f t="shared" si="5"/>
        <v>0</v>
      </c>
    </row>
    <row r="153" spans="1:7">
      <c r="A153" s="114">
        <v>152</v>
      </c>
      <c r="B153" s="113" t="s">
        <v>694</v>
      </c>
      <c r="C153" s="2">
        <f t="shared" si="4"/>
        <v>0</v>
      </c>
      <c r="E153" s="112">
        <v>152</v>
      </c>
      <c r="F153" s="111" t="s">
        <v>1437</v>
      </c>
      <c r="G153" s="2">
        <f t="shared" si="5"/>
        <v>0</v>
      </c>
    </row>
    <row r="154" spans="1:7">
      <c r="A154" s="114">
        <v>153</v>
      </c>
      <c r="B154" s="111" t="s">
        <v>391</v>
      </c>
      <c r="C154" s="2">
        <f t="shared" si="4"/>
        <v>0</v>
      </c>
      <c r="E154" s="112">
        <v>153</v>
      </c>
      <c r="F154" s="113" t="s">
        <v>641</v>
      </c>
      <c r="G154" s="2">
        <f t="shared" si="5"/>
        <v>0</v>
      </c>
    </row>
    <row r="155" spans="1:7">
      <c r="A155" s="114">
        <v>154</v>
      </c>
      <c r="B155" s="113" t="s">
        <v>680</v>
      </c>
      <c r="C155" s="2">
        <f t="shared" si="4"/>
        <v>1</v>
      </c>
      <c r="E155" s="112">
        <v>154</v>
      </c>
      <c r="F155" s="111" t="s">
        <v>1478</v>
      </c>
      <c r="G155" s="2">
        <f t="shared" si="5"/>
        <v>0</v>
      </c>
    </row>
    <row r="156" spans="1:7">
      <c r="A156" s="114">
        <v>155</v>
      </c>
      <c r="B156" s="111" t="s">
        <v>680</v>
      </c>
      <c r="C156" s="2">
        <f t="shared" si="4"/>
        <v>0</v>
      </c>
      <c r="E156" s="112">
        <v>155</v>
      </c>
      <c r="F156" s="113" t="s">
        <v>208</v>
      </c>
      <c r="G156" s="2">
        <f t="shared" si="5"/>
        <v>0</v>
      </c>
    </row>
    <row r="157" spans="1:7">
      <c r="A157" s="114">
        <v>156</v>
      </c>
      <c r="B157" s="113" t="s">
        <v>699</v>
      </c>
      <c r="C157" s="2">
        <f t="shared" si="4"/>
        <v>0</v>
      </c>
      <c r="E157" s="112">
        <v>156</v>
      </c>
      <c r="F157" s="111" t="s">
        <v>215</v>
      </c>
      <c r="G157" s="2">
        <f t="shared" si="5"/>
        <v>1</v>
      </c>
    </row>
    <row r="158" spans="1:7">
      <c r="A158" s="114">
        <v>157</v>
      </c>
      <c r="B158" s="111" t="s">
        <v>403</v>
      </c>
      <c r="C158" s="2">
        <f t="shared" si="4"/>
        <v>0</v>
      </c>
      <c r="E158" s="112">
        <v>157</v>
      </c>
      <c r="F158" s="113" t="s">
        <v>215</v>
      </c>
      <c r="G158" s="2">
        <f t="shared" si="5"/>
        <v>0</v>
      </c>
    </row>
    <row r="159" spans="1:7">
      <c r="A159" s="114">
        <v>158</v>
      </c>
      <c r="B159" s="111" t="s">
        <v>398</v>
      </c>
      <c r="C159" s="2">
        <f t="shared" si="4"/>
        <v>0</v>
      </c>
      <c r="E159" s="112">
        <v>158</v>
      </c>
      <c r="F159" s="111" t="s">
        <v>347</v>
      </c>
      <c r="G159" s="2">
        <f t="shared" si="5"/>
        <v>0</v>
      </c>
    </row>
    <row r="160" spans="1:7">
      <c r="A160" s="114">
        <v>159</v>
      </c>
      <c r="B160" s="111" t="s">
        <v>69</v>
      </c>
      <c r="C160" s="2">
        <f t="shared" si="4"/>
        <v>1</v>
      </c>
      <c r="E160" s="112">
        <v>159</v>
      </c>
      <c r="F160" s="111" t="s">
        <v>350</v>
      </c>
      <c r="G160" s="2">
        <f t="shared" si="5"/>
        <v>0</v>
      </c>
    </row>
    <row r="161" spans="1:7">
      <c r="A161" s="114">
        <v>160</v>
      </c>
      <c r="B161" s="113" t="s">
        <v>69</v>
      </c>
      <c r="C161" s="2">
        <f t="shared" si="4"/>
        <v>0</v>
      </c>
      <c r="E161" s="112">
        <v>160</v>
      </c>
      <c r="F161" s="113" t="s">
        <v>948</v>
      </c>
      <c r="G161" s="2">
        <f t="shared" si="5"/>
        <v>0</v>
      </c>
    </row>
    <row r="162" spans="1:7">
      <c r="A162" s="114">
        <v>161</v>
      </c>
      <c r="B162" s="111" t="s">
        <v>375</v>
      </c>
      <c r="C162" s="2">
        <f t="shared" si="4"/>
        <v>0</v>
      </c>
      <c r="E162" s="112">
        <v>161</v>
      </c>
      <c r="F162" s="111" t="s">
        <v>765</v>
      </c>
      <c r="G162" s="2">
        <f t="shared" si="5"/>
        <v>1</v>
      </c>
    </row>
    <row r="163" spans="1:7">
      <c r="A163" s="114">
        <v>162</v>
      </c>
      <c r="B163" s="111" t="s">
        <v>326</v>
      </c>
      <c r="C163" s="2">
        <f t="shared" si="4"/>
        <v>1</v>
      </c>
      <c r="E163" s="112">
        <v>162</v>
      </c>
      <c r="F163" s="113" t="s">
        <v>765</v>
      </c>
      <c r="G163" s="2">
        <f t="shared" si="5"/>
        <v>0</v>
      </c>
    </row>
    <row r="164" spans="1:7">
      <c r="A164" s="114">
        <v>163</v>
      </c>
      <c r="B164" s="113" t="s">
        <v>326</v>
      </c>
      <c r="C164" s="2">
        <f t="shared" si="4"/>
        <v>0</v>
      </c>
      <c r="E164" s="112">
        <v>163</v>
      </c>
      <c r="F164" s="113" t="s">
        <v>648</v>
      </c>
      <c r="G164" s="2">
        <f t="shared" si="5"/>
        <v>0</v>
      </c>
    </row>
    <row r="165" spans="1:7">
      <c r="A165" s="114">
        <v>164</v>
      </c>
      <c r="B165" s="113" t="s">
        <v>388</v>
      </c>
      <c r="C165" s="2">
        <f t="shared" si="4"/>
        <v>1</v>
      </c>
      <c r="E165" s="112">
        <v>164</v>
      </c>
      <c r="F165" s="111" t="s">
        <v>952</v>
      </c>
      <c r="G165" s="2">
        <f t="shared" si="5"/>
        <v>0</v>
      </c>
    </row>
    <row r="166" spans="1:7">
      <c r="A166" s="114">
        <v>165</v>
      </c>
      <c r="B166" s="111" t="s">
        <v>388</v>
      </c>
      <c r="C166" s="2">
        <f t="shared" si="4"/>
        <v>0</v>
      </c>
      <c r="E166" s="112">
        <v>165</v>
      </c>
      <c r="F166" s="113" t="s">
        <v>1464</v>
      </c>
      <c r="G166" s="2">
        <f t="shared" si="5"/>
        <v>0</v>
      </c>
    </row>
    <row r="167" spans="1:7">
      <c r="A167" s="114">
        <v>166</v>
      </c>
      <c r="B167" s="113" t="s">
        <v>576</v>
      </c>
      <c r="C167" s="2">
        <f t="shared" si="4"/>
        <v>1</v>
      </c>
      <c r="E167" s="112">
        <v>166</v>
      </c>
      <c r="F167" s="111" t="s">
        <v>1467</v>
      </c>
      <c r="G167" s="2">
        <f t="shared" si="5"/>
        <v>0</v>
      </c>
    </row>
    <row r="168" spans="1:7">
      <c r="A168" s="114">
        <v>167</v>
      </c>
      <c r="B168" s="111" t="s">
        <v>576</v>
      </c>
      <c r="C168" s="2">
        <f t="shared" si="4"/>
        <v>0</v>
      </c>
      <c r="E168" s="112">
        <v>167</v>
      </c>
      <c r="F168" s="113" t="s">
        <v>669</v>
      </c>
      <c r="G168" s="2">
        <f t="shared" si="5"/>
        <v>0</v>
      </c>
    </row>
    <row r="169" spans="1:7">
      <c r="A169" s="114">
        <v>168</v>
      </c>
      <c r="B169" s="111" t="s">
        <v>560</v>
      </c>
      <c r="C169" s="2">
        <f t="shared" si="4"/>
        <v>0</v>
      </c>
      <c r="E169" s="112">
        <v>168</v>
      </c>
      <c r="F169" s="113" t="s">
        <v>877</v>
      </c>
      <c r="G169" s="2">
        <f t="shared" si="5"/>
        <v>0</v>
      </c>
    </row>
    <row r="170" spans="1:7">
      <c r="A170" s="114">
        <v>169</v>
      </c>
      <c r="B170" s="113" t="s">
        <v>318</v>
      </c>
      <c r="C170" s="2">
        <f t="shared" si="4"/>
        <v>0</v>
      </c>
      <c r="E170" s="112">
        <v>169</v>
      </c>
      <c r="F170" s="111" t="s">
        <v>738</v>
      </c>
      <c r="G170" s="2">
        <f t="shared" si="5"/>
        <v>0</v>
      </c>
    </row>
    <row r="171" spans="1:7">
      <c r="A171" s="114">
        <v>170</v>
      </c>
      <c r="B171" s="111" t="s">
        <v>691</v>
      </c>
      <c r="C171" s="2">
        <f t="shared" si="4"/>
        <v>1</v>
      </c>
      <c r="E171" s="112">
        <v>170</v>
      </c>
      <c r="F171" s="111" t="s">
        <v>759</v>
      </c>
      <c r="G171" s="2">
        <f t="shared" si="5"/>
        <v>0</v>
      </c>
    </row>
    <row r="172" spans="1:7">
      <c r="A172" s="114">
        <v>171</v>
      </c>
      <c r="B172" s="113" t="s">
        <v>691</v>
      </c>
      <c r="C172" s="2">
        <f t="shared" si="4"/>
        <v>0</v>
      </c>
      <c r="E172" s="112">
        <v>171</v>
      </c>
      <c r="F172" s="113" t="s">
        <v>750</v>
      </c>
      <c r="G172" s="2">
        <f t="shared" si="5"/>
        <v>0</v>
      </c>
    </row>
    <row r="173" spans="1:7">
      <c r="A173" s="114">
        <v>172</v>
      </c>
      <c r="B173" s="111" t="s">
        <v>890</v>
      </c>
      <c r="C173" s="2">
        <f t="shared" si="4"/>
        <v>0</v>
      </c>
      <c r="E173" s="112">
        <v>172</v>
      </c>
      <c r="F173" s="113" t="s">
        <v>753</v>
      </c>
      <c r="G173" s="2">
        <f t="shared" si="5"/>
        <v>0</v>
      </c>
    </row>
    <row r="174" spans="1:7">
      <c r="A174" s="114">
        <v>173</v>
      </c>
      <c r="B174" s="113" t="s">
        <v>235</v>
      </c>
      <c r="C174" s="2">
        <f t="shared" si="4"/>
        <v>0</v>
      </c>
      <c r="E174" s="112">
        <v>173</v>
      </c>
      <c r="F174" s="111" t="s">
        <v>741</v>
      </c>
      <c r="G174" s="2">
        <f t="shared" si="5"/>
        <v>0</v>
      </c>
    </row>
    <row r="175" spans="1:7">
      <c r="A175" s="114">
        <v>174</v>
      </c>
      <c r="B175" s="113" t="s">
        <v>941</v>
      </c>
      <c r="C175" s="2">
        <f t="shared" si="4"/>
        <v>0</v>
      </c>
      <c r="E175" s="112">
        <v>174</v>
      </c>
      <c r="F175" s="111" t="s">
        <v>1429</v>
      </c>
      <c r="G175" s="2">
        <f t="shared" si="5"/>
        <v>0</v>
      </c>
    </row>
    <row r="176" spans="1:7">
      <c r="A176" s="114">
        <v>175</v>
      </c>
      <c r="B176" s="111" t="s">
        <v>936</v>
      </c>
      <c r="C176" s="2">
        <f t="shared" si="4"/>
        <v>0</v>
      </c>
      <c r="E176" s="112">
        <v>175</v>
      </c>
      <c r="F176" s="113" t="s">
        <v>744</v>
      </c>
      <c r="G176" s="2">
        <f t="shared" si="5"/>
        <v>0</v>
      </c>
    </row>
    <row r="177" spans="1:7">
      <c r="A177" s="114">
        <v>176</v>
      </c>
      <c r="B177" s="113" t="s">
        <v>617</v>
      </c>
      <c r="C177" s="2">
        <f t="shared" si="4"/>
        <v>0</v>
      </c>
      <c r="E177" s="112">
        <v>176</v>
      </c>
      <c r="F177" s="113" t="s">
        <v>778</v>
      </c>
      <c r="G177" s="2">
        <f t="shared" si="5"/>
        <v>0</v>
      </c>
    </row>
    <row r="178" spans="1:7">
      <c r="A178" s="114">
        <v>177</v>
      </c>
      <c r="B178" s="113" t="s">
        <v>266</v>
      </c>
      <c r="C178" s="2">
        <f t="shared" si="4"/>
        <v>0</v>
      </c>
      <c r="E178" s="112">
        <v>177</v>
      </c>
      <c r="F178" s="111" t="s">
        <v>540</v>
      </c>
      <c r="G178" s="2">
        <f t="shared" si="5"/>
        <v>0</v>
      </c>
    </row>
    <row r="179" spans="1:7">
      <c r="A179" s="114">
        <v>178</v>
      </c>
      <c r="B179" s="113" t="s">
        <v>367</v>
      </c>
      <c r="C179" s="2">
        <f t="shared" si="4"/>
        <v>0</v>
      </c>
      <c r="E179" s="112">
        <v>178</v>
      </c>
      <c r="F179" s="111" t="s">
        <v>652</v>
      </c>
      <c r="G179" s="2">
        <f t="shared" si="5"/>
        <v>0</v>
      </c>
    </row>
    <row r="180" spans="1:7">
      <c r="A180" s="114">
        <v>179</v>
      </c>
      <c r="B180" s="111" t="s">
        <v>223</v>
      </c>
      <c r="C180" s="2">
        <f t="shared" si="4"/>
        <v>0</v>
      </c>
      <c r="E180" s="112">
        <v>179</v>
      </c>
      <c r="F180" s="113" t="s">
        <v>385</v>
      </c>
      <c r="G180" s="2">
        <f t="shared" si="5"/>
        <v>0</v>
      </c>
    </row>
    <row r="181" spans="1:7">
      <c r="A181" s="114">
        <v>180</v>
      </c>
      <c r="B181" s="113" t="s">
        <v>518</v>
      </c>
      <c r="C181" s="2">
        <f t="shared" si="4"/>
        <v>0</v>
      </c>
      <c r="E181" s="112">
        <v>180</v>
      </c>
      <c r="F181" s="111" t="s">
        <v>150</v>
      </c>
      <c r="G181" s="2">
        <f t="shared" si="5"/>
        <v>0</v>
      </c>
    </row>
    <row r="182" spans="1:7">
      <c r="A182" s="114">
        <v>181</v>
      </c>
      <c r="B182" s="113" t="s">
        <v>769</v>
      </c>
      <c r="C182" s="2">
        <f t="shared" si="4"/>
        <v>1</v>
      </c>
      <c r="E182" s="112">
        <v>181</v>
      </c>
      <c r="F182" s="113" t="s">
        <v>146</v>
      </c>
      <c r="G182" s="2">
        <f t="shared" si="5"/>
        <v>0</v>
      </c>
    </row>
    <row r="183" spans="1:7">
      <c r="A183" s="114">
        <v>182</v>
      </c>
      <c r="B183" s="111" t="s">
        <v>769</v>
      </c>
      <c r="C183" s="2">
        <f t="shared" si="4"/>
        <v>0</v>
      </c>
      <c r="E183" s="112">
        <v>182</v>
      </c>
      <c r="F183" s="111" t="s">
        <v>1418</v>
      </c>
      <c r="G183" s="2">
        <f t="shared" si="5"/>
        <v>0</v>
      </c>
    </row>
    <row r="184" spans="1:7">
      <c r="A184" s="114">
        <v>183</v>
      </c>
      <c r="B184" s="113" t="s">
        <v>1480</v>
      </c>
      <c r="C184" s="2">
        <f t="shared" si="4"/>
        <v>0</v>
      </c>
      <c r="E184" s="112">
        <v>183</v>
      </c>
      <c r="F184" s="113" t="s">
        <v>240</v>
      </c>
      <c r="G184" s="2">
        <f t="shared" si="5"/>
        <v>1</v>
      </c>
    </row>
    <row r="185" spans="1:7">
      <c r="A185" s="114">
        <v>184</v>
      </c>
      <c r="B185" s="111" t="s">
        <v>1481</v>
      </c>
      <c r="C185" s="2">
        <f t="shared" si="4"/>
        <v>0</v>
      </c>
      <c r="E185" s="112">
        <v>184</v>
      </c>
      <c r="F185" s="111" t="s">
        <v>240</v>
      </c>
      <c r="G185" s="2">
        <f t="shared" si="5"/>
        <v>0</v>
      </c>
    </row>
    <row r="186" spans="1:7">
      <c r="A186" s="114">
        <v>185</v>
      </c>
      <c r="B186" s="113" t="s">
        <v>970</v>
      </c>
      <c r="C186" s="2">
        <f t="shared" si="4"/>
        <v>0</v>
      </c>
      <c r="E186" s="112">
        <v>185</v>
      </c>
      <c r="F186" s="113" t="s">
        <v>762</v>
      </c>
      <c r="G186" s="2">
        <f t="shared" si="5"/>
        <v>0</v>
      </c>
    </row>
    <row r="187" spans="1:7">
      <c r="A187" s="114">
        <v>186</v>
      </c>
      <c r="B187" s="111" t="s">
        <v>973</v>
      </c>
      <c r="C187" s="2">
        <f t="shared" si="4"/>
        <v>0</v>
      </c>
      <c r="E187" s="112">
        <v>186</v>
      </c>
      <c r="F187" s="111" t="s">
        <v>511</v>
      </c>
      <c r="G187" s="2">
        <f t="shared" si="5"/>
        <v>0</v>
      </c>
    </row>
    <row r="188" spans="1:7">
      <c r="A188" s="114">
        <v>187</v>
      </c>
      <c r="B188" s="111" t="s">
        <v>1007</v>
      </c>
      <c r="C188" s="2">
        <f t="shared" si="4"/>
        <v>0</v>
      </c>
      <c r="E188" s="112">
        <v>187</v>
      </c>
      <c r="F188" s="113" t="s">
        <v>1417</v>
      </c>
      <c r="G188" s="2">
        <f t="shared" si="5"/>
        <v>0</v>
      </c>
    </row>
    <row r="189" spans="1:7">
      <c r="A189" s="114">
        <v>188</v>
      </c>
      <c r="B189" s="111" t="s">
        <v>959</v>
      </c>
      <c r="C189" s="2">
        <f t="shared" si="4"/>
        <v>0</v>
      </c>
      <c r="E189" s="112">
        <v>188</v>
      </c>
      <c r="F189" s="113" t="s">
        <v>1419</v>
      </c>
      <c r="G189" s="2">
        <f t="shared" si="5"/>
        <v>0</v>
      </c>
    </row>
    <row r="190" spans="1:7">
      <c r="A190" s="114">
        <v>189</v>
      </c>
      <c r="B190" s="111" t="s">
        <v>533</v>
      </c>
      <c r="C190" s="2">
        <f t="shared" si="4"/>
        <v>0</v>
      </c>
      <c r="E190" s="112">
        <v>189</v>
      </c>
      <c r="F190" s="113" t="s">
        <v>364</v>
      </c>
      <c r="G190" s="2">
        <f t="shared" si="5"/>
        <v>0</v>
      </c>
    </row>
    <row r="191" spans="1:7">
      <c r="A191" s="114">
        <v>190</v>
      </c>
      <c r="B191" s="113" t="s">
        <v>933</v>
      </c>
      <c r="C191" s="2">
        <f t="shared" si="4"/>
        <v>0</v>
      </c>
      <c r="E191" s="112">
        <v>190</v>
      </c>
      <c r="F191" s="113" t="s">
        <v>1430</v>
      </c>
      <c r="G191" s="2">
        <f t="shared" si="5"/>
        <v>0</v>
      </c>
    </row>
    <row r="192" spans="1:7">
      <c r="A192" s="114">
        <v>191</v>
      </c>
      <c r="B192" s="111" t="s">
        <v>287</v>
      </c>
      <c r="C192" s="2">
        <f t="shared" si="4"/>
        <v>0</v>
      </c>
      <c r="E192" s="112">
        <v>191</v>
      </c>
      <c r="F192" s="113" t="s">
        <v>300</v>
      </c>
      <c r="G192" s="2">
        <f t="shared" si="5"/>
        <v>0</v>
      </c>
    </row>
    <row r="193" spans="1:7">
      <c r="A193" s="114">
        <v>192</v>
      </c>
      <c r="B193" s="111" t="s">
        <v>473</v>
      </c>
      <c r="C193" s="2">
        <f t="shared" si="4"/>
        <v>0</v>
      </c>
      <c r="E193" s="112">
        <v>192</v>
      </c>
      <c r="F193" s="111" t="s">
        <v>143</v>
      </c>
      <c r="G193" s="2">
        <f t="shared" si="5"/>
        <v>0</v>
      </c>
    </row>
    <row r="194" spans="1:7">
      <c r="A194" s="114">
        <v>193</v>
      </c>
      <c r="B194" s="111" t="s">
        <v>229</v>
      </c>
      <c r="C194" s="2">
        <f t="shared" ref="C194:C257" si="6">IF(B194=B195,1,0)</f>
        <v>0</v>
      </c>
      <c r="E194" s="112">
        <v>193</v>
      </c>
      <c r="F194" s="111" t="s">
        <v>896</v>
      </c>
      <c r="G194" s="2">
        <f t="shared" ref="G194:G257" si="7">IF(F194=F195,1,0)</f>
        <v>0</v>
      </c>
    </row>
    <row r="195" spans="1:7">
      <c r="A195" s="114">
        <v>194</v>
      </c>
      <c r="B195" s="111" t="s">
        <v>841</v>
      </c>
      <c r="C195" s="2">
        <f t="shared" si="6"/>
        <v>0</v>
      </c>
      <c r="E195" s="112">
        <v>194</v>
      </c>
      <c r="F195" s="113" t="s">
        <v>862</v>
      </c>
      <c r="G195" s="2">
        <f t="shared" si="7"/>
        <v>0</v>
      </c>
    </row>
    <row r="196" spans="1:7">
      <c r="A196" s="114">
        <v>195</v>
      </c>
      <c r="B196" s="111" t="s">
        <v>303</v>
      </c>
      <c r="C196" s="2">
        <f t="shared" si="6"/>
        <v>0</v>
      </c>
      <c r="E196" s="112">
        <v>195</v>
      </c>
      <c r="F196" s="111" t="s">
        <v>246</v>
      </c>
      <c r="G196" s="2">
        <f t="shared" si="7"/>
        <v>0</v>
      </c>
    </row>
    <row r="197" spans="1:7">
      <c r="A197" s="114">
        <v>196</v>
      </c>
      <c r="B197" s="111" t="s">
        <v>329</v>
      </c>
      <c r="C197" s="2">
        <f t="shared" si="6"/>
        <v>0</v>
      </c>
      <c r="E197" s="112">
        <v>196</v>
      </c>
      <c r="F197" s="113" t="s">
        <v>281</v>
      </c>
      <c r="G197" s="2">
        <f t="shared" si="7"/>
        <v>0</v>
      </c>
    </row>
    <row r="198" spans="1:7">
      <c r="A198" s="114">
        <v>197</v>
      </c>
      <c r="B198" s="113" t="s">
        <v>880</v>
      </c>
      <c r="C198" s="2">
        <f t="shared" si="6"/>
        <v>0</v>
      </c>
      <c r="E198" s="112">
        <v>197</v>
      </c>
      <c r="F198" s="111" t="s">
        <v>284</v>
      </c>
      <c r="G198" s="2">
        <f t="shared" si="7"/>
        <v>0</v>
      </c>
    </row>
    <row r="199" spans="1:7">
      <c r="A199" s="114">
        <v>198</v>
      </c>
      <c r="B199" s="111" t="s">
        <v>275</v>
      </c>
      <c r="C199" s="2">
        <f t="shared" si="6"/>
        <v>0</v>
      </c>
      <c r="E199" s="112">
        <v>198</v>
      </c>
      <c r="F199" s="111" t="s">
        <v>601</v>
      </c>
      <c r="G199" s="2">
        <f t="shared" si="7"/>
        <v>0</v>
      </c>
    </row>
    <row r="200" spans="1:7">
      <c r="A200" s="114">
        <v>199</v>
      </c>
      <c r="B200" s="113" t="s">
        <v>793</v>
      </c>
      <c r="C200" s="2">
        <f t="shared" si="6"/>
        <v>1</v>
      </c>
      <c r="E200" s="112">
        <v>199</v>
      </c>
      <c r="F200" s="111" t="s">
        <v>315</v>
      </c>
      <c r="G200" s="2">
        <f t="shared" si="7"/>
        <v>0</v>
      </c>
    </row>
    <row r="201" spans="1:7">
      <c r="A201" s="114">
        <v>200</v>
      </c>
      <c r="B201" s="111" t="s">
        <v>793</v>
      </c>
      <c r="C201" s="2">
        <f t="shared" si="6"/>
        <v>0</v>
      </c>
      <c r="E201" s="112">
        <v>200</v>
      </c>
      <c r="F201" s="113" t="s">
        <v>379</v>
      </c>
      <c r="G201" s="2">
        <f t="shared" si="7"/>
        <v>0</v>
      </c>
    </row>
    <row r="202" spans="1:7">
      <c r="A202" s="114">
        <v>201</v>
      </c>
      <c r="B202" s="113" t="s">
        <v>982</v>
      </c>
      <c r="C202" s="2">
        <f t="shared" si="6"/>
        <v>0</v>
      </c>
      <c r="E202" s="112">
        <v>201</v>
      </c>
      <c r="F202" s="111" t="s">
        <v>687</v>
      </c>
      <c r="G202" s="2">
        <f t="shared" si="7"/>
        <v>0</v>
      </c>
    </row>
    <row r="203" spans="1:7">
      <c r="A203" s="114">
        <v>202</v>
      </c>
      <c r="B203" s="111" t="s">
        <v>445</v>
      </c>
      <c r="C203" s="2">
        <f t="shared" si="6"/>
        <v>0</v>
      </c>
      <c r="E203" s="112">
        <v>202</v>
      </c>
      <c r="F203" s="113" t="s">
        <v>406</v>
      </c>
      <c r="G203" s="2">
        <f t="shared" si="7"/>
        <v>0</v>
      </c>
    </row>
    <row r="204" spans="1:7">
      <c r="A204" s="114">
        <v>203</v>
      </c>
      <c r="B204" s="111" t="s">
        <v>322</v>
      </c>
      <c r="C204" s="2">
        <f t="shared" si="6"/>
        <v>0</v>
      </c>
      <c r="E204" s="112">
        <v>203</v>
      </c>
      <c r="F204" s="111" t="s">
        <v>694</v>
      </c>
      <c r="G204" s="2">
        <f t="shared" si="7"/>
        <v>0</v>
      </c>
    </row>
    <row r="205" spans="1:7">
      <c r="A205" s="114">
        <v>204</v>
      </c>
      <c r="B205" s="111" t="s">
        <v>998</v>
      </c>
      <c r="C205" s="2">
        <f t="shared" si="6"/>
        <v>0</v>
      </c>
      <c r="E205" s="112">
        <v>204</v>
      </c>
      <c r="F205" s="113" t="s">
        <v>391</v>
      </c>
      <c r="G205" s="2">
        <f t="shared" si="7"/>
        <v>0</v>
      </c>
    </row>
    <row r="206" spans="1:7">
      <c r="A206" s="114">
        <v>205</v>
      </c>
      <c r="B206" s="113" t="s">
        <v>508</v>
      </c>
      <c r="C206" s="2">
        <f t="shared" si="6"/>
        <v>0</v>
      </c>
      <c r="E206" s="112">
        <v>205</v>
      </c>
      <c r="F206" s="111" t="s">
        <v>680</v>
      </c>
      <c r="G206" s="2">
        <f t="shared" si="7"/>
        <v>1</v>
      </c>
    </row>
    <row r="207" spans="1:7">
      <c r="A207" s="114">
        <v>206</v>
      </c>
      <c r="B207" s="113" t="s">
        <v>269</v>
      </c>
      <c r="C207" s="2">
        <f t="shared" si="6"/>
        <v>0</v>
      </c>
      <c r="E207" s="112">
        <v>206</v>
      </c>
      <c r="F207" s="113" t="s">
        <v>680</v>
      </c>
      <c r="G207" s="2">
        <f t="shared" si="7"/>
        <v>0</v>
      </c>
    </row>
    <row r="208" spans="1:7">
      <c r="A208" s="114">
        <v>207</v>
      </c>
      <c r="B208" s="111" t="s">
        <v>259</v>
      </c>
      <c r="C208" s="2">
        <f t="shared" si="6"/>
        <v>0</v>
      </c>
      <c r="E208" s="112">
        <v>207</v>
      </c>
      <c r="F208" s="111" t="s">
        <v>699</v>
      </c>
      <c r="G208" s="2">
        <f t="shared" si="7"/>
        <v>0</v>
      </c>
    </row>
    <row r="209" spans="1:7">
      <c r="A209" s="114">
        <v>208</v>
      </c>
      <c r="B209" s="113" t="s">
        <v>657</v>
      </c>
      <c r="C209" s="2">
        <f t="shared" si="6"/>
        <v>0</v>
      </c>
      <c r="E209" s="112">
        <v>208</v>
      </c>
      <c r="F209" s="113" t="s">
        <v>403</v>
      </c>
      <c r="G209" s="2">
        <f t="shared" si="7"/>
        <v>0</v>
      </c>
    </row>
    <row r="210" spans="1:7">
      <c r="A210" s="114">
        <v>209</v>
      </c>
      <c r="B210" s="111" t="s">
        <v>480</v>
      </c>
      <c r="C210" s="2">
        <f t="shared" si="6"/>
        <v>0</v>
      </c>
      <c r="E210" s="112">
        <v>209</v>
      </c>
      <c r="F210" s="113" t="s">
        <v>398</v>
      </c>
      <c r="G210" s="2">
        <f t="shared" si="7"/>
        <v>0</v>
      </c>
    </row>
    <row r="211" spans="1:7">
      <c r="A211" s="114">
        <v>210</v>
      </c>
      <c r="B211" s="111" t="s">
        <v>782</v>
      </c>
      <c r="C211" s="2">
        <f t="shared" si="6"/>
        <v>1</v>
      </c>
      <c r="E211" s="112">
        <v>210</v>
      </c>
      <c r="F211" s="113" t="s">
        <v>69</v>
      </c>
      <c r="G211" s="2">
        <f t="shared" si="7"/>
        <v>1</v>
      </c>
    </row>
    <row r="212" spans="1:7">
      <c r="A212" s="114">
        <v>211</v>
      </c>
      <c r="B212" s="113" t="s">
        <v>782</v>
      </c>
      <c r="C212" s="2">
        <f t="shared" si="6"/>
        <v>0</v>
      </c>
      <c r="E212" s="112">
        <v>211</v>
      </c>
      <c r="F212" s="111" t="s">
        <v>69</v>
      </c>
      <c r="G212" s="2">
        <f t="shared" si="7"/>
        <v>0</v>
      </c>
    </row>
    <row r="213" spans="1:7">
      <c r="A213" s="114">
        <v>212</v>
      </c>
      <c r="B213" s="113" t="s">
        <v>238</v>
      </c>
      <c r="C213" s="2">
        <f t="shared" si="6"/>
        <v>0</v>
      </c>
      <c r="E213" s="112">
        <v>212</v>
      </c>
      <c r="F213" s="113" t="s">
        <v>375</v>
      </c>
      <c r="G213" s="2">
        <f t="shared" si="7"/>
        <v>0</v>
      </c>
    </row>
    <row r="214" spans="1:7">
      <c r="A214" s="114">
        <v>213</v>
      </c>
      <c r="B214" s="111" t="s">
        <v>684</v>
      </c>
      <c r="C214" s="2">
        <f t="shared" si="6"/>
        <v>0</v>
      </c>
      <c r="E214" s="112">
        <v>213</v>
      </c>
      <c r="F214" s="111" t="s">
        <v>1425</v>
      </c>
      <c r="G214" s="2">
        <f t="shared" si="7"/>
        <v>0</v>
      </c>
    </row>
    <row r="215" spans="1:7">
      <c r="A215" s="114">
        <v>214</v>
      </c>
      <c r="B215" s="111" t="s">
        <v>1476</v>
      </c>
      <c r="C215" s="2">
        <f t="shared" si="6"/>
        <v>0</v>
      </c>
      <c r="E215" s="112">
        <v>214</v>
      </c>
      <c r="F215" s="113" t="s">
        <v>326</v>
      </c>
      <c r="G215" s="2">
        <f t="shared" si="7"/>
        <v>1</v>
      </c>
    </row>
    <row r="216" spans="1:7">
      <c r="A216" s="114">
        <v>215</v>
      </c>
      <c r="B216" s="113" t="s">
        <v>717</v>
      </c>
      <c r="C216" s="2">
        <f t="shared" si="6"/>
        <v>0</v>
      </c>
      <c r="E216" s="112">
        <v>215</v>
      </c>
      <c r="F216" s="111" t="s">
        <v>326</v>
      </c>
      <c r="G216" s="2">
        <f t="shared" si="7"/>
        <v>0</v>
      </c>
    </row>
    <row r="217" spans="1:7">
      <c r="A217" s="114">
        <v>216</v>
      </c>
      <c r="B217" s="113" t="s">
        <v>411</v>
      </c>
      <c r="C217" s="2">
        <f t="shared" si="6"/>
        <v>1</v>
      </c>
      <c r="E217" s="112">
        <v>216</v>
      </c>
      <c r="F217" s="111" t="s">
        <v>388</v>
      </c>
      <c r="G217" s="2">
        <f t="shared" si="7"/>
        <v>1</v>
      </c>
    </row>
    <row r="218" spans="1:7">
      <c r="A218" s="114">
        <v>217</v>
      </c>
      <c r="B218" s="111" t="s">
        <v>411</v>
      </c>
      <c r="C218" s="2">
        <f t="shared" si="6"/>
        <v>0</v>
      </c>
      <c r="E218" s="112">
        <v>217</v>
      </c>
      <c r="F218" s="113" t="s">
        <v>388</v>
      </c>
      <c r="G218" s="2">
        <f t="shared" si="7"/>
        <v>0</v>
      </c>
    </row>
    <row r="219" spans="1:7">
      <c r="A219" s="114">
        <v>218</v>
      </c>
      <c r="B219" s="113" t="s">
        <v>306</v>
      </c>
      <c r="C219" s="2">
        <f t="shared" si="6"/>
        <v>0</v>
      </c>
      <c r="E219" s="112">
        <v>218</v>
      </c>
      <c r="F219" s="111" t="s">
        <v>576</v>
      </c>
      <c r="G219" s="2">
        <f t="shared" si="7"/>
        <v>1</v>
      </c>
    </row>
    <row r="220" spans="1:7">
      <c r="A220" s="114">
        <v>219</v>
      </c>
      <c r="B220" s="113" t="s">
        <v>415</v>
      </c>
      <c r="C220" s="2">
        <f t="shared" si="6"/>
        <v>1</v>
      </c>
      <c r="E220" s="112">
        <v>219</v>
      </c>
      <c r="F220" s="113" t="s">
        <v>576</v>
      </c>
      <c r="G220" s="2">
        <f t="shared" si="7"/>
        <v>0</v>
      </c>
    </row>
    <row r="221" spans="1:7">
      <c r="A221" s="114">
        <v>220</v>
      </c>
      <c r="B221" s="111" t="s">
        <v>415</v>
      </c>
      <c r="C221" s="2">
        <f t="shared" si="6"/>
        <v>0</v>
      </c>
      <c r="E221" s="112">
        <v>220</v>
      </c>
      <c r="F221" s="113" t="s">
        <v>560</v>
      </c>
      <c r="G221" s="2">
        <f t="shared" si="7"/>
        <v>0</v>
      </c>
    </row>
    <row r="222" spans="1:7">
      <c r="A222" s="114">
        <v>221</v>
      </c>
      <c r="B222" s="113" t="s">
        <v>916</v>
      </c>
      <c r="C222" s="2">
        <f t="shared" si="6"/>
        <v>0</v>
      </c>
      <c r="E222" s="112">
        <v>221</v>
      </c>
      <c r="F222" s="113" t="s">
        <v>318</v>
      </c>
      <c r="G222" s="2">
        <f t="shared" si="7"/>
        <v>0</v>
      </c>
    </row>
    <row r="223" spans="1:7">
      <c r="A223" s="114">
        <v>222</v>
      </c>
      <c r="B223" s="113" t="s">
        <v>293</v>
      </c>
      <c r="C223" s="2">
        <f t="shared" si="6"/>
        <v>0</v>
      </c>
      <c r="E223" s="112">
        <v>222</v>
      </c>
      <c r="F223" s="111" t="s">
        <v>691</v>
      </c>
      <c r="G223" s="2">
        <f t="shared" si="7"/>
        <v>1</v>
      </c>
    </row>
    <row r="224" spans="1:7">
      <c r="A224" s="114">
        <v>223</v>
      </c>
      <c r="B224" s="113" t="s">
        <v>613</v>
      </c>
      <c r="C224" s="2">
        <f t="shared" si="6"/>
        <v>0</v>
      </c>
      <c r="E224" s="112">
        <v>223</v>
      </c>
      <c r="F224" s="113" t="s">
        <v>691</v>
      </c>
      <c r="G224" s="2">
        <f t="shared" si="7"/>
        <v>0</v>
      </c>
    </row>
    <row r="225" spans="1:7">
      <c r="A225" s="114">
        <v>224</v>
      </c>
      <c r="B225" s="111" t="s">
        <v>312</v>
      </c>
      <c r="C225" s="2">
        <f t="shared" si="6"/>
        <v>0</v>
      </c>
      <c r="E225" s="112">
        <v>224</v>
      </c>
      <c r="F225" s="111" t="s">
        <v>890</v>
      </c>
      <c r="G225" s="2">
        <f t="shared" si="7"/>
        <v>0</v>
      </c>
    </row>
    <row r="226" spans="1:7">
      <c r="A226" s="114">
        <v>225</v>
      </c>
      <c r="B226" s="113" t="s">
        <v>544</v>
      </c>
      <c r="C226" s="2">
        <f t="shared" si="6"/>
        <v>1</v>
      </c>
      <c r="E226" s="112">
        <v>225</v>
      </c>
      <c r="F226" s="113" t="s">
        <v>235</v>
      </c>
      <c r="G226" s="2">
        <f t="shared" si="7"/>
        <v>0</v>
      </c>
    </row>
    <row r="227" spans="1:7">
      <c r="A227" s="114">
        <v>226</v>
      </c>
      <c r="B227" s="111" t="s">
        <v>544</v>
      </c>
      <c r="C227" s="2">
        <f t="shared" si="6"/>
        <v>0</v>
      </c>
      <c r="E227" s="112">
        <v>226</v>
      </c>
      <c r="F227" s="113" t="s">
        <v>941</v>
      </c>
      <c r="G227" s="2">
        <f t="shared" si="7"/>
        <v>0</v>
      </c>
    </row>
    <row r="228" spans="1:7">
      <c r="A228" s="114">
        <v>227</v>
      </c>
      <c r="B228" s="111" t="s">
        <v>278</v>
      </c>
      <c r="C228" s="2">
        <f t="shared" si="6"/>
        <v>0</v>
      </c>
      <c r="E228" s="112">
        <v>227</v>
      </c>
      <c r="F228" s="113" t="s">
        <v>936</v>
      </c>
      <c r="G228" s="2">
        <f t="shared" si="7"/>
        <v>0</v>
      </c>
    </row>
    <row r="229" spans="1:7">
      <c r="A229" s="114">
        <v>228</v>
      </c>
      <c r="B229" s="113" t="s">
        <v>1428</v>
      </c>
      <c r="C229" s="2">
        <f t="shared" si="6"/>
        <v>0</v>
      </c>
      <c r="E229" s="112">
        <v>228</v>
      </c>
      <c r="F229" s="113" t="s">
        <v>617</v>
      </c>
      <c r="G229" s="2">
        <f t="shared" si="7"/>
        <v>0</v>
      </c>
    </row>
    <row r="230" spans="1:7">
      <c r="A230" s="114">
        <v>229</v>
      </c>
      <c r="B230" s="113" t="s">
        <v>262</v>
      </c>
      <c r="C230" s="2">
        <f t="shared" si="6"/>
        <v>0</v>
      </c>
      <c r="E230" s="112">
        <v>229</v>
      </c>
      <c r="F230" s="113" t="s">
        <v>266</v>
      </c>
      <c r="G230" s="2">
        <f t="shared" si="7"/>
        <v>0</v>
      </c>
    </row>
    <row r="231" spans="1:7">
      <c r="A231" s="114">
        <v>230</v>
      </c>
      <c r="B231" s="113" t="s">
        <v>903</v>
      </c>
      <c r="C231" s="2">
        <f t="shared" si="6"/>
        <v>1</v>
      </c>
      <c r="E231" s="112">
        <v>230</v>
      </c>
      <c r="F231" s="113" t="s">
        <v>367</v>
      </c>
      <c r="G231" s="2">
        <f t="shared" si="7"/>
        <v>0</v>
      </c>
    </row>
    <row r="232" spans="1:7">
      <c r="A232" s="114">
        <v>231</v>
      </c>
      <c r="B232" s="111" t="s">
        <v>903</v>
      </c>
      <c r="C232" s="2">
        <f t="shared" si="6"/>
        <v>0</v>
      </c>
      <c r="E232" s="112">
        <v>231</v>
      </c>
      <c r="F232" s="113" t="s">
        <v>223</v>
      </c>
      <c r="G232" s="2">
        <f t="shared" si="7"/>
        <v>0</v>
      </c>
    </row>
    <row r="233" spans="1:7">
      <c r="A233" s="114">
        <v>232</v>
      </c>
      <c r="B233" s="111" t="s">
        <v>253</v>
      </c>
      <c r="C233" s="2">
        <f t="shared" si="6"/>
        <v>0</v>
      </c>
      <c r="E233" s="112">
        <v>232</v>
      </c>
      <c r="F233" s="111" t="s">
        <v>518</v>
      </c>
      <c r="G233" s="2">
        <f t="shared" si="7"/>
        <v>0</v>
      </c>
    </row>
    <row r="234" spans="1:7">
      <c r="A234" s="114">
        <v>233</v>
      </c>
      <c r="B234" s="111" t="s">
        <v>992</v>
      </c>
      <c r="C234" s="2">
        <f t="shared" si="6"/>
        <v>0</v>
      </c>
      <c r="E234" s="112">
        <v>233</v>
      </c>
      <c r="F234" s="111" t="s">
        <v>769</v>
      </c>
      <c r="G234" s="2">
        <f t="shared" si="7"/>
        <v>1</v>
      </c>
    </row>
    <row r="235" spans="1:7">
      <c r="A235" s="114">
        <v>234</v>
      </c>
      <c r="B235" s="111" t="s">
        <v>290</v>
      </c>
      <c r="C235" s="2">
        <f t="shared" si="6"/>
        <v>0</v>
      </c>
      <c r="E235" s="112">
        <v>234</v>
      </c>
      <c r="F235" s="113" t="s">
        <v>769</v>
      </c>
      <c r="G235" s="2">
        <f t="shared" si="7"/>
        <v>0</v>
      </c>
    </row>
    <row r="236" spans="1:7">
      <c r="A236" s="114">
        <v>235</v>
      </c>
      <c r="B236" s="113" t="s">
        <v>249</v>
      </c>
      <c r="C236" s="2">
        <f t="shared" si="6"/>
        <v>0</v>
      </c>
      <c r="E236" s="112">
        <v>235</v>
      </c>
      <c r="F236" s="111" t="s">
        <v>1480</v>
      </c>
      <c r="G236" s="2">
        <f t="shared" si="7"/>
        <v>0</v>
      </c>
    </row>
    <row r="237" spans="1:7">
      <c r="A237" s="114">
        <v>236</v>
      </c>
      <c r="B237" s="113" t="s">
        <v>296</v>
      </c>
      <c r="C237" s="2">
        <f t="shared" si="6"/>
        <v>0</v>
      </c>
      <c r="E237" s="112">
        <v>236</v>
      </c>
      <c r="F237" s="113" t="s">
        <v>1481</v>
      </c>
      <c r="G237" s="2">
        <f t="shared" si="7"/>
        <v>0</v>
      </c>
    </row>
    <row r="238" spans="1:7">
      <c r="A238" s="114">
        <v>237</v>
      </c>
      <c r="B238" s="113" t="s">
        <v>453</v>
      </c>
      <c r="C238" s="2">
        <f t="shared" si="6"/>
        <v>0</v>
      </c>
      <c r="E238" s="112">
        <v>237</v>
      </c>
      <c r="F238" s="113" t="s">
        <v>970</v>
      </c>
      <c r="G238" s="2">
        <f t="shared" si="7"/>
        <v>0</v>
      </c>
    </row>
    <row r="239" spans="1:7">
      <c r="A239" s="114">
        <v>238</v>
      </c>
      <c r="B239" s="111" t="s">
        <v>332</v>
      </c>
      <c r="C239" s="2">
        <f t="shared" si="6"/>
        <v>0</v>
      </c>
      <c r="E239" s="112">
        <v>238</v>
      </c>
      <c r="F239" s="111" t="s">
        <v>973</v>
      </c>
      <c r="G239" s="2">
        <f t="shared" si="7"/>
        <v>0</v>
      </c>
    </row>
    <row r="240" spans="1:7">
      <c r="A240" s="114">
        <v>239</v>
      </c>
      <c r="B240" s="111" t="s">
        <v>309</v>
      </c>
      <c r="C240" s="2">
        <f t="shared" si="6"/>
        <v>0</v>
      </c>
      <c r="E240" s="112">
        <v>239</v>
      </c>
      <c r="F240" s="113" t="s">
        <v>1007</v>
      </c>
      <c r="G240" s="2">
        <f t="shared" si="7"/>
        <v>0</v>
      </c>
    </row>
    <row r="241" spans="1:7">
      <c r="A241" s="114">
        <v>240</v>
      </c>
      <c r="B241" s="111" t="s">
        <v>371</v>
      </c>
      <c r="C241" s="2">
        <f t="shared" si="6"/>
        <v>0</v>
      </c>
      <c r="E241" s="112">
        <v>240</v>
      </c>
      <c r="F241" s="111" t="s">
        <v>959</v>
      </c>
      <c r="G241" s="2">
        <f t="shared" si="7"/>
        <v>0</v>
      </c>
    </row>
    <row r="242" spans="1:7">
      <c r="A242" s="114">
        <v>241</v>
      </c>
      <c r="B242" s="113" t="s">
        <v>201</v>
      </c>
      <c r="C242" s="2">
        <f t="shared" si="6"/>
        <v>0</v>
      </c>
      <c r="E242" s="112">
        <v>241</v>
      </c>
      <c r="F242" s="113" t="s">
        <v>533</v>
      </c>
      <c r="G242" s="2">
        <f t="shared" si="7"/>
        <v>0</v>
      </c>
    </row>
    <row r="243" spans="1:7">
      <c r="A243" s="114">
        <v>242</v>
      </c>
      <c r="B243" s="113" t="s">
        <v>811</v>
      </c>
      <c r="C243" s="2">
        <f t="shared" si="6"/>
        <v>1</v>
      </c>
      <c r="E243" s="112">
        <v>242</v>
      </c>
      <c r="F243" s="111" t="s">
        <v>933</v>
      </c>
      <c r="G243" s="2">
        <f t="shared" si="7"/>
        <v>0</v>
      </c>
    </row>
    <row r="244" spans="1:7">
      <c r="A244" s="114">
        <v>243</v>
      </c>
      <c r="B244" s="111" t="s">
        <v>811</v>
      </c>
      <c r="C244" s="2">
        <f t="shared" si="6"/>
        <v>0</v>
      </c>
      <c r="E244" s="112">
        <v>243</v>
      </c>
      <c r="F244" s="113" t="s">
        <v>287</v>
      </c>
      <c r="G244" s="2">
        <f t="shared" si="7"/>
        <v>0</v>
      </c>
    </row>
    <row r="245" spans="1:7">
      <c r="A245" s="114">
        <v>244</v>
      </c>
      <c r="B245" s="113" t="s">
        <v>256</v>
      </c>
      <c r="C245" s="2">
        <f t="shared" si="6"/>
        <v>0</v>
      </c>
      <c r="E245" s="112">
        <v>244</v>
      </c>
      <c r="F245" s="111" t="s">
        <v>473</v>
      </c>
      <c r="G245" s="2">
        <f t="shared" si="7"/>
        <v>0</v>
      </c>
    </row>
    <row r="246" spans="1:7">
      <c r="A246" s="114">
        <v>245</v>
      </c>
      <c r="B246" s="111" t="s">
        <v>563</v>
      </c>
      <c r="C246" s="2">
        <f t="shared" si="6"/>
        <v>0</v>
      </c>
      <c r="E246" s="112">
        <v>245</v>
      </c>
      <c r="F246" s="111" t="s">
        <v>229</v>
      </c>
      <c r="G246" s="2">
        <f t="shared" si="7"/>
        <v>0</v>
      </c>
    </row>
    <row r="247" spans="1:7">
      <c r="A247" s="114">
        <v>246</v>
      </c>
      <c r="B247" s="113" t="s">
        <v>720</v>
      </c>
      <c r="C247" s="2">
        <f t="shared" si="6"/>
        <v>0</v>
      </c>
      <c r="E247" s="112">
        <v>246</v>
      </c>
      <c r="F247" s="111" t="s">
        <v>841</v>
      </c>
      <c r="G247" s="2">
        <f t="shared" si="7"/>
        <v>0</v>
      </c>
    </row>
    <row r="248" spans="1:7">
      <c r="A248" s="114">
        <v>247</v>
      </c>
      <c r="B248" s="111" t="s">
        <v>460</v>
      </c>
      <c r="C248" s="2">
        <f t="shared" si="6"/>
        <v>0</v>
      </c>
      <c r="E248" s="112">
        <v>247</v>
      </c>
      <c r="F248" s="111" t="s">
        <v>303</v>
      </c>
      <c r="G248" s="2">
        <f t="shared" si="7"/>
        <v>0</v>
      </c>
    </row>
    <row r="249" spans="1:7">
      <c r="A249" s="114">
        <v>248</v>
      </c>
      <c r="B249" s="113" t="s">
        <v>496</v>
      </c>
      <c r="C249" s="2">
        <f t="shared" si="6"/>
        <v>0</v>
      </c>
      <c r="E249" s="112">
        <v>248</v>
      </c>
      <c r="F249" s="113" t="s">
        <v>329</v>
      </c>
      <c r="G249" s="2">
        <f t="shared" si="7"/>
        <v>0</v>
      </c>
    </row>
    <row r="250" spans="1:7">
      <c r="A250" s="114">
        <v>249</v>
      </c>
      <c r="B250" s="111" t="s">
        <v>727</v>
      </c>
      <c r="C250" s="2">
        <f t="shared" si="6"/>
        <v>0</v>
      </c>
      <c r="E250" s="112">
        <v>249</v>
      </c>
      <c r="F250" s="113" t="s">
        <v>880</v>
      </c>
      <c r="G250" s="2">
        <f t="shared" si="7"/>
        <v>0</v>
      </c>
    </row>
    <row r="251" spans="1:7">
      <c r="A251" s="114">
        <v>250</v>
      </c>
      <c r="B251" s="111" t="s">
        <v>1004</v>
      </c>
      <c r="C251" s="2">
        <f t="shared" si="6"/>
        <v>0</v>
      </c>
      <c r="E251" s="112">
        <v>250</v>
      </c>
      <c r="F251" s="111" t="s">
        <v>275</v>
      </c>
      <c r="G251" s="2">
        <f t="shared" si="7"/>
        <v>0</v>
      </c>
    </row>
    <row r="252" spans="1:7">
      <c r="A252" s="114">
        <v>251</v>
      </c>
      <c r="B252" s="111" t="s">
        <v>457</v>
      </c>
      <c r="C252" s="2">
        <f t="shared" si="6"/>
        <v>0</v>
      </c>
      <c r="E252" s="112">
        <v>251</v>
      </c>
      <c r="F252" s="111" t="s">
        <v>793</v>
      </c>
      <c r="G252" s="2">
        <f t="shared" si="7"/>
        <v>1</v>
      </c>
    </row>
    <row r="253" spans="1:7">
      <c r="A253" s="114">
        <v>252</v>
      </c>
      <c r="B253" s="113" t="s">
        <v>573</v>
      </c>
      <c r="C253" s="2">
        <f t="shared" si="6"/>
        <v>0</v>
      </c>
      <c r="E253" s="112">
        <v>252</v>
      </c>
      <c r="F253" s="113" t="s">
        <v>793</v>
      </c>
      <c r="G253" s="2">
        <f t="shared" si="7"/>
        <v>0</v>
      </c>
    </row>
    <row r="254" spans="1:7">
      <c r="A254" s="114">
        <v>253</v>
      </c>
      <c r="B254" s="113" t="s">
        <v>865</v>
      </c>
      <c r="C254" s="2">
        <f t="shared" si="6"/>
        <v>0</v>
      </c>
      <c r="E254" s="112">
        <v>253</v>
      </c>
      <c r="F254" s="111" t="s">
        <v>982</v>
      </c>
      <c r="G254" s="2">
        <f t="shared" si="7"/>
        <v>0</v>
      </c>
    </row>
    <row r="255" spans="1:7">
      <c r="A255" s="114">
        <v>254</v>
      </c>
      <c r="B255" s="113" t="s">
        <v>634</v>
      </c>
      <c r="C255" s="2">
        <f t="shared" si="6"/>
        <v>0</v>
      </c>
      <c r="E255" s="112">
        <v>254</v>
      </c>
      <c r="F255" s="113" t="s">
        <v>445</v>
      </c>
      <c r="G255" s="2">
        <f t="shared" si="7"/>
        <v>0</v>
      </c>
    </row>
    <row r="256" spans="1:7">
      <c r="A256" s="114">
        <v>255</v>
      </c>
      <c r="B256" s="111" t="s">
        <v>463</v>
      </c>
      <c r="C256" s="2">
        <f t="shared" si="6"/>
        <v>0</v>
      </c>
      <c r="E256" s="112">
        <v>255</v>
      </c>
      <c r="F256" s="111" t="s">
        <v>322</v>
      </c>
      <c r="G256" s="2">
        <f t="shared" si="7"/>
        <v>0</v>
      </c>
    </row>
    <row r="257" spans="1:7">
      <c r="A257" s="114">
        <v>256</v>
      </c>
      <c r="B257" s="111" t="s">
        <v>1479</v>
      </c>
      <c r="C257" s="2">
        <f t="shared" si="6"/>
        <v>0</v>
      </c>
      <c r="E257" s="112">
        <v>256</v>
      </c>
      <c r="F257" s="113" t="s">
        <v>998</v>
      </c>
      <c r="G257" s="2">
        <f t="shared" si="7"/>
        <v>0</v>
      </c>
    </row>
    <row r="258" spans="1:7">
      <c r="A258" s="114">
        <v>257</v>
      </c>
      <c r="B258" s="113" t="s">
        <v>466</v>
      </c>
      <c r="C258" s="2">
        <f t="shared" ref="C258:C307" si="8">IF(B258=B259,1,0)</f>
        <v>0</v>
      </c>
      <c r="E258" s="112">
        <v>257</v>
      </c>
      <c r="F258" s="113" t="s">
        <v>508</v>
      </c>
      <c r="G258" s="2">
        <f t="shared" ref="G258:G321" si="9">IF(F258=F259,1,0)</f>
        <v>0</v>
      </c>
    </row>
    <row r="259" spans="1:7">
      <c r="A259" s="114">
        <v>258</v>
      </c>
      <c r="B259" s="111" t="s">
        <v>477</v>
      </c>
      <c r="C259" s="2">
        <f t="shared" si="8"/>
        <v>0</v>
      </c>
      <c r="E259" s="112">
        <v>258</v>
      </c>
      <c r="F259" s="113" t="s">
        <v>269</v>
      </c>
      <c r="G259" s="2">
        <f t="shared" si="9"/>
        <v>0</v>
      </c>
    </row>
    <row r="260" spans="1:7">
      <c r="A260" s="114">
        <v>259</v>
      </c>
      <c r="B260" s="113" t="s">
        <v>1490</v>
      </c>
      <c r="C260" s="2">
        <f t="shared" si="8"/>
        <v>0</v>
      </c>
      <c r="E260" s="112">
        <v>259</v>
      </c>
      <c r="F260" s="113" t="s">
        <v>259</v>
      </c>
      <c r="G260" s="2">
        <f t="shared" si="9"/>
        <v>0</v>
      </c>
    </row>
    <row r="261" spans="1:7">
      <c r="A261" s="114">
        <v>260</v>
      </c>
      <c r="B261" s="111" t="s">
        <v>514</v>
      </c>
      <c r="C261" s="2">
        <f t="shared" si="8"/>
        <v>0</v>
      </c>
      <c r="E261" s="112">
        <v>260</v>
      </c>
      <c r="F261" s="111" t="s">
        <v>657</v>
      </c>
      <c r="G261" s="2">
        <f t="shared" si="9"/>
        <v>0</v>
      </c>
    </row>
    <row r="262" spans="1:7">
      <c r="A262" s="114">
        <v>261</v>
      </c>
      <c r="B262" s="111" t="s">
        <v>708</v>
      </c>
      <c r="C262" s="2">
        <f t="shared" si="8"/>
        <v>0</v>
      </c>
      <c r="E262" s="112">
        <v>261</v>
      </c>
      <c r="F262" s="113" t="s">
        <v>480</v>
      </c>
      <c r="G262" s="2">
        <f t="shared" si="9"/>
        <v>0</v>
      </c>
    </row>
    <row r="263" spans="1:7">
      <c r="A263" s="114">
        <v>262</v>
      </c>
      <c r="B263" s="113" t="s">
        <v>449</v>
      </c>
      <c r="C263" s="2">
        <f t="shared" si="8"/>
        <v>0</v>
      </c>
      <c r="E263" s="112">
        <v>262</v>
      </c>
      <c r="F263" s="111" t="s">
        <v>782</v>
      </c>
      <c r="G263" s="2">
        <f t="shared" si="9"/>
        <v>1</v>
      </c>
    </row>
    <row r="264" spans="1:7">
      <c r="A264" s="114">
        <v>263</v>
      </c>
      <c r="B264" s="113" t="s">
        <v>174</v>
      </c>
      <c r="C264" s="2">
        <f t="shared" si="8"/>
        <v>0</v>
      </c>
      <c r="E264" s="112">
        <v>263</v>
      </c>
      <c r="F264" s="113" t="s">
        <v>782</v>
      </c>
      <c r="G264" s="2">
        <f t="shared" si="9"/>
        <v>0</v>
      </c>
    </row>
    <row r="265" spans="1:7">
      <c r="A265" s="114">
        <v>264</v>
      </c>
      <c r="B265" s="113" t="s">
        <v>1424</v>
      </c>
      <c r="C265" s="2">
        <f t="shared" si="8"/>
        <v>0</v>
      </c>
      <c r="E265" s="112">
        <v>264</v>
      </c>
      <c r="F265" s="113" t="s">
        <v>238</v>
      </c>
      <c r="G265" s="2">
        <f t="shared" si="9"/>
        <v>0</v>
      </c>
    </row>
    <row r="266" spans="1:7">
      <c r="A266" s="114">
        <v>265</v>
      </c>
      <c r="B266" s="111" t="s">
        <v>1410</v>
      </c>
      <c r="C266" s="2">
        <f t="shared" si="8"/>
        <v>0</v>
      </c>
      <c r="E266" s="112">
        <v>265</v>
      </c>
      <c r="F266" s="111" t="s">
        <v>684</v>
      </c>
      <c r="G266" s="2">
        <f t="shared" si="9"/>
        <v>0</v>
      </c>
    </row>
    <row r="267" spans="1:7">
      <c r="A267" s="114">
        <v>266</v>
      </c>
      <c r="B267" s="111" t="s">
        <v>713</v>
      </c>
      <c r="C267" s="2">
        <f t="shared" si="8"/>
        <v>0</v>
      </c>
      <c r="E267" s="112">
        <v>266</v>
      </c>
      <c r="F267" s="111" t="s">
        <v>1476</v>
      </c>
      <c r="G267" s="2">
        <f t="shared" si="9"/>
        <v>0</v>
      </c>
    </row>
    <row r="268" spans="1:7">
      <c r="A268" s="114">
        <v>267</v>
      </c>
      <c r="B268" s="111" t="s">
        <v>1422</v>
      </c>
      <c r="C268" s="2">
        <f t="shared" si="8"/>
        <v>0</v>
      </c>
      <c r="E268" s="112">
        <v>267</v>
      </c>
      <c r="F268" s="113" t="s">
        <v>717</v>
      </c>
      <c r="G268" s="2">
        <f t="shared" si="9"/>
        <v>0</v>
      </c>
    </row>
    <row r="269" spans="1:7">
      <c r="A269" s="114">
        <v>268</v>
      </c>
      <c r="B269" s="113" t="s">
        <v>78</v>
      </c>
      <c r="C269" s="2">
        <f t="shared" si="8"/>
        <v>0</v>
      </c>
      <c r="E269" s="112">
        <v>268</v>
      </c>
      <c r="F269" s="111" t="s">
        <v>411</v>
      </c>
      <c r="G269" s="2">
        <f t="shared" si="9"/>
        <v>1</v>
      </c>
    </row>
    <row r="270" spans="1:7">
      <c r="A270" s="114">
        <v>269</v>
      </c>
      <c r="B270" s="113" t="s">
        <v>423</v>
      </c>
      <c r="C270" s="2">
        <f t="shared" si="8"/>
        <v>0</v>
      </c>
      <c r="E270" s="112">
        <v>269</v>
      </c>
      <c r="F270" s="113" t="s">
        <v>411</v>
      </c>
      <c r="G270" s="2">
        <f t="shared" si="9"/>
        <v>0</v>
      </c>
    </row>
    <row r="271" spans="1:7">
      <c r="A271" s="114">
        <v>270</v>
      </c>
      <c r="B271" s="111" t="s">
        <v>428</v>
      </c>
      <c r="C271" s="2">
        <f t="shared" si="8"/>
        <v>0</v>
      </c>
      <c r="E271" s="112">
        <v>270</v>
      </c>
      <c r="F271" s="111" t="s">
        <v>306</v>
      </c>
      <c r="G271" s="2">
        <f t="shared" si="9"/>
        <v>0</v>
      </c>
    </row>
    <row r="272" spans="1:7">
      <c r="A272" s="114">
        <v>271</v>
      </c>
      <c r="B272" s="111" t="s">
        <v>167</v>
      </c>
      <c r="C272" s="2">
        <f t="shared" si="8"/>
        <v>0</v>
      </c>
      <c r="E272" s="112">
        <v>271</v>
      </c>
      <c r="F272" s="111" t="s">
        <v>415</v>
      </c>
      <c r="G272" s="2">
        <f t="shared" si="9"/>
        <v>1</v>
      </c>
    </row>
    <row r="273" spans="1:7">
      <c r="A273" s="114">
        <v>272</v>
      </c>
      <c r="B273" s="113" t="s">
        <v>432</v>
      </c>
      <c r="C273" s="2">
        <f t="shared" si="8"/>
        <v>0</v>
      </c>
      <c r="E273" s="112">
        <v>272</v>
      </c>
      <c r="F273" s="113" t="s">
        <v>415</v>
      </c>
      <c r="G273" s="2">
        <f t="shared" si="9"/>
        <v>0</v>
      </c>
    </row>
    <row r="274" spans="1:7">
      <c r="A274" s="114">
        <v>273</v>
      </c>
      <c r="B274" s="111" t="s">
        <v>436</v>
      </c>
      <c r="C274" s="2">
        <f t="shared" si="8"/>
        <v>0</v>
      </c>
      <c r="E274" s="112">
        <v>273</v>
      </c>
      <c r="F274" s="113" t="s">
        <v>916</v>
      </c>
      <c r="G274" s="2">
        <f t="shared" si="9"/>
        <v>0</v>
      </c>
    </row>
    <row r="275" spans="1:7">
      <c r="A275" s="114">
        <v>274</v>
      </c>
      <c r="B275" s="113" t="s">
        <v>441</v>
      </c>
      <c r="C275" s="2">
        <f t="shared" si="8"/>
        <v>0</v>
      </c>
      <c r="E275" s="112">
        <v>274</v>
      </c>
      <c r="F275" s="111" t="s">
        <v>293</v>
      </c>
      <c r="G275" s="2">
        <f t="shared" si="9"/>
        <v>0</v>
      </c>
    </row>
    <row r="276" spans="1:7">
      <c r="A276" s="114">
        <v>275</v>
      </c>
      <c r="B276" s="111" t="s">
        <v>50</v>
      </c>
      <c r="C276" s="2">
        <f t="shared" si="8"/>
        <v>0</v>
      </c>
      <c r="E276" s="112">
        <v>275</v>
      </c>
      <c r="F276" s="111" t="s">
        <v>613</v>
      </c>
      <c r="G276" s="2">
        <f t="shared" si="9"/>
        <v>0</v>
      </c>
    </row>
    <row r="277" spans="1:7">
      <c r="A277" s="114">
        <v>276</v>
      </c>
      <c r="B277" s="113" t="s">
        <v>827</v>
      </c>
      <c r="C277" s="2">
        <f t="shared" si="8"/>
        <v>0</v>
      </c>
      <c r="E277" s="112">
        <v>276</v>
      </c>
      <c r="F277" s="113" t="s">
        <v>312</v>
      </c>
      <c r="G277" s="2">
        <f t="shared" si="9"/>
        <v>0</v>
      </c>
    </row>
    <row r="278" spans="1:7">
      <c r="A278" s="114">
        <v>277</v>
      </c>
      <c r="B278" s="113" t="s">
        <v>502</v>
      </c>
      <c r="C278" s="2">
        <f t="shared" si="8"/>
        <v>1</v>
      </c>
      <c r="E278" s="112">
        <v>277</v>
      </c>
      <c r="F278" s="113" t="s">
        <v>544</v>
      </c>
      <c r="G278" s="2">
        <f t="shared" si="9"/>
        <v>1</v>
      </c>
    </row>
    <row r="279" spans="1:7">
      <c r="A279" s="114">
        <v>278</v>
      </c>
      <c r="B279" s="111" t="s">
        <v>502</v>
      </c>
      <c r="C279" s="2">
        <f t="shared" si="8"/>
        <v>0</v>
      </c>
      <c r="E279" s="112">
        <v>278</v>
      </c>
      <c r="F279" s="111" t="s">
        <v>544</v>
      </c>
      <c r="G279" s="2">
        <f t="shared" si="9"/>
        <v>0</v>
      </c>
    </row>
    <row r="280" spans="1:7">
      <c r="A280" s="114">
        <v>279</v>
      </c>
      <c r="B280" s="111" t="s">
        <v>499</v>
      </c>
      <c r="C280" s="2">
        <f t="shared" si="8"/>
        <v>0</v>
      </c>
      <c r="E280" s="112">
        <v>279</v>
      </c>
      <c r="F280" s="111" t="s">
        <v>278</v>
      </c>
      <c r="G280" s="2">
        <f t="shared" si="9"/>
        <v>0</v>
      </c>
    </row>
    <row r="281" spans="1:7">
      <c r="A281" s="114">
        <v>280</v>
      </c>
      <c r="B281" s="113" t="s">
        <v>837</v>
      </c>
      <c r="C281" s="2">
        <f t="shared" si="8"/>
        <v>0</v>
      </c>
      <c r="E281" s="112">
        <v>280</v>
      </c>
      <c r="F281" s="111" t="s">
        <v>1428</v>
      </c>
      <c r="G281" s="2">
        <f t="shared" si="9"/>
        <v>0</v>
      </c>
    </row>
    <row r="282" spans="1:7">
      <c r="A282" s="114">
        <v>281</v>
      </c>
      <c r="B282" s="111" t="s">
        <v>824</v>
      </c>
      <c r="C282" s="2">
        <f t="shared" si="8"/>
        <v>0</v>
      </c>
      <c r="E282" s="112">
        <v>281</v>
      </c>
      <c r="F282" s="113" t="s">
        <v>262</v>
      </c>
      <c r="G282" s="2">
        <f t="shared" si="9"/>
        <v>0</v>
      </c>
    </row>
    <row r="283" spans="1:7">
      <c r="A283" s="114">
        <v>282</v>
      </c>
      <c r="B283" s="111" t="s">
        <v>756</v>
      </c>
      <c r="C283" s="2">
        <f t="shared" si="8"/>
        <v>0</v>
      </c>
      <c r="E283" s="112">
        <v>282</v>
      </c>
      <c r="F283" s="111" t="s">
        <v>903</v>
      </c>
      <c r="G283" s="2">
        <f t="shared" si="9"/>
        <v>1</v>
      </c>
    </row>
    <row r="284" spans="1:7">
      <c r="A284" s="114">
        <v>283</v>
      </c>
      <c r="B284" s="111" t="s">
        <v>766</v>
      </c>
      <c r="C284" s="2">
        <f t="shared" si="8"/>
        <v>0</v>
      </c>
      <c r="E284" s="112">
        <v>283</v>
      </c>
      <c r="F284" s="113" t="s">
        <v>903</v>
      </c>
      <c r="G284" s="2">
        <f t="shared" si="9"/>
        <v>0</v>
      </c>
    </row>
    <row r="285" spans="1:7">
      <c r="A285" s="114">
        <v>284</v>
      </c>
      <c r="B285" s="113" t="s">
        <v>550</v>
      </c>
      <c r="C285" s="2">
        <f t="shared" si="8"/>
        <v>0</v>
      </c>
      <c r="E285" s="112">
        <v>284</v>
      </c>
      <c r="F285" s="111" t="s">
        <v>253</v>
      </c>
      <c r="G285" s="2">
        <f t="shared" si="9"/>
        <v>0</v>
      </c>
    </row>
    <row r="286" spans="1:7">
      <c r="A286" s="114">
        <v>285</v>
      </c>
      <c r="B286" s="111" t="s">
        <v>788</v>
      </c>
      <c r="C286" s="2">
        <f t="shared" si="8"/>
        <v>0</v>
      </c>
      <c r="E286" s="112">
        <v>285</v>
      </c>
      <c r="F286" s="111" t="s">
        <v>992</v>
      </c>
      <c r="G286" s="2">
        <f t="shared" si="9"/>
        <v>0</v>
      </c>
    </row>
    <row r="287" spans="1:7">
      <c r="A287" s="114">
        <v>286</v>
      </c>
      <c r="B287" s="113" t="s">
        <v>847</v>
      </c>
      <c r="C287" s="2">
        <f t="shared" si="8"/>
        <v>0</v>
      </c>
      <c r="E287" s="112">
        <v>286</v>
      </c>
      <c r="F287" s="113" t="s">
        <v>290</v>
      </c>
      <c r="G287" s="2">
        <f t="shared" si="9"/>
        <v>0</v>
      </c>
    </row>
    <row r="288" spans="1:7">
      <c r="A288" s="114">
        <v>287</v>
      </c>
      <c r="B288" s="113" t="s">
        <v>817</v>
      </c>
      <c r="C288" s="2">
        <f t="shared" si="8"/>
        <v>0</v>
      </c>
      <c r="E288" s="112">
        <v>287</v>
      </c>
      <c r="F288" s="111" t="s">
        <v>249</v>
      </c>
      <c r="G288" s="2">
        <f t="shared" si="9"/>
        <v>0</v>
      </c>
    </row>
    <row r="289" spans="1:7">
      <c r="A289" s="114">
        <v>288</v>
      </c>
      <c r="B289" s="111" t="s">
        <v>844</v>
      </c>
      <c r="C289" s="2">
        <f t="shared" si="8"/>
        <v>0</v>
      </c>
      <c r="E289" s="112">
        <v>288</v>
      </c>
      <c r="F289" s="111" t="s">
        <v>296</v>
      </c>
      <c r="G289" s="2">
        <f t="shared" si="9"/>
        <v>0</v>
      </c>
    </row>
    <row r="290" spans="1:7">
      <c r="A290" s="114">
        <v>289</v>
      </c>
      <c r="B290" s="113" t="s">
        <v>735</v>
      </c>
      <c r="C290" s="2">
        <f t="shared" si="8"/>
        <v>0</v>
      </c>
      <c r="E290" s="112">
        <v>289</v>
      </c>
      <c r="F290" s="111" t="s">
        <v>453</v>
      </c>
      <c r="G290" s="2">
        <f t="shared" si="9"/>
        <v>0</v>
      </c>
    </row>
    <row r="291" spans="1:7">
      <c r="A291" s="114">
        <v>290</v>
      </c>
      <c r="B291" s="113" t="s">
        <v>1014</v>
      </c>
      <c r="C291" s="2">
        <f t="shared" si="8"/>
        <v>1</v>
      </c>
      <c r="E291" s="112">
        <v>290</v>
      </c>
      <c r="F291" s="113" t="s">
        <v>332</v>
      </c>
      <c r="G291" s="2">
        <f t="shared" si="9"/>
        <v>0</v>
      </c>
    </row>
    <row r="292" spans="1:7">
      <c r="A292" s="114">
        <v>291</v>
      </c>
      <c r="B292" s="111" t="s">
        <v>1014</v>
      </c>
      <c r="C292" s="2">
        <f t="shared" si="8"/>
        <v>1</v>
      </c>
      <c r="E292" s="112">
        <v>291</v>
      </c>
      <c r="F292" s="113" t="s">
        <v>309</v>
      </c>
      <c r="G292" s="2">
        <f t="shared" si="9"/>
        <v>0</v>
      </c>
    </row>
    <row r="293" spans="1:7">
      <c r="A293" s="114">
        <v>292</v>
      </c>
      <c r="B293" s="111" t="s">
        <v>1014</v>
      </c>
      <c r="C293" s="2">
        <f t="shared" si="8"/>
        <v>0</v>
      </c>
      <c r="E293" s="112">
        <v>292</v>
      </c>
      <c r="F293" s="111" t="s">
        <v>371</v>
      </c>
      <c r="G293" s="2">
        <f t="shared" si="9"/>
        <v>0</v>
      </c>
    </row>
    <row r="294" spans="1:7">
      <c r="A294" s="114">
        <v>293</v>
      </c>
      <c r="B294" s="14" t="s">
        <v>1491</v>
      </c>
      <c r="C294" s="2">
        <f t="shared" si="8"/>
        <v>0</v>
      </c>
      <c r="E294" s="112">
        <v>293</v>
      </c>
      <c r="F294" s="111" t="s">
        <v>201</v>
      </c>
      <c r="G294" s="2">
        <f t="shared" si="9"/>
        <v>0</v>
      </c>
    </row>
    <row r="295" spans="1:7">
      <c r="A295" s="114">
        <v>294</v>
      </c>
      <c r="B295" s="14" t="s">
        <v>1492</v>
      </c>
      <c r="C295" s="2">
        <f t="shared" si="8"/>
        <v>0</v>
      </c>
      <c r="E295" s="112">
        <v>294</v>
      </c>
      <c r="F295" s="111" t="s">
        <v>811</v>
      </c>
      <c r="G295" s="2">
        <f t="shared" si="9"/>
        <v>1</v>
      </c>
    </row>
    <row r="296" spans="1:7">
      <c r="A296" s="114">
        <v>295</v>
      </c>
      <c r="B296" s="14" t="s">
        <v>1493</v>
      </c>
      <c r="C296" s="2">
        <f t="shared" si="8"/>
        <v>0</v>
      </c>
      <c r="E296" s="112">
        <v>295</v>
      </c>
      <c r="F296" s="113" t="s">
        <v>811</v>
      </c>
      <c r="G296" s="2">
        <f t="shared" si="9"/>
        <v>0</v>
      </c>
    </row>
    <row r="297" spans="1:7">
      <c r="A297" s="114">
        <v>296</v>
      </c>
      <c r="B297" s="14" t="s">
        <v>1494</v>
      </c>
      <c r="C297" s="2">
        <f t="shared" si="8"/>
        <v>0</v>
      </c>
      <c r="E297" s="112">
        <v>296</v>
      </c>
      <c r="F297" s="111" t="s">
        <v>256</v>
      </c>
      <c r="G297" s="2">
        <f t="shared" si="9"/>
        <v>0</v>
      </c>
    </row>
    <row r="298" spans="1:7">
      <c r="A298" s="114">
        <v>297</v>
      </c>
      <c r="B298" s="14" t="s">
        <v>1495</v>
      </c>
      <c r="C298" s="2">
        <f t="shared" si="8"/>
        <v>0</v>
      </c>
      <c r="E298" s="112">
        <v>297</v>
      </c>
      <c r="F298" s="113" t="s">
        <v>563</v>
      </c>
      <c r="G298" s="2">
        <f t="shared" si="9"/>
        <v>0</v>
      </c>
    </row>
    <row r="299" spans="1:7">
      <c r="A299" s="114">
        <v>298</v>
      </c>
      <c r="B299" s="113" t="s">
        <v>522</v>
      </c>
      <c r="C299" s="2">
        <f t="shared" si="8"/>
        <v>1</v>
      </c>
      <c r="E299" s="112">
        <v>298</v>
      </c>
      <c r="F299" s="111" t="s">
        <v>720</v>
      </c>
      <c r="G299" s="2">
        <f t="shared" si="9"/>
        <v>0</v>
      </c>
    </row>
    <row r="300" spans="1:7">
      <c r="A300" s="114">
        <v>299</v>
      </c>
      <c r="B300" s="111" t="s">
        <v>522</v>
      </c>
      <c r="C300" s="2">
        <f t="shared" si="8"/>
        <v>0</v>
      </c>
      <c r="E300" s="112">
        <v>299</v>
      </c>
      <c r="F300" s="113" t="s">
        <v>460</v>
      </c>
      <c r="G300" s="2">
        <f t="shared" si="9"/>
        <v>0</v>
      </c>
    </row>
    <row r="301" spans="1:7">
      <c r="A301" s="114">
        <v>300</v>
      </c>
      <c r="B301" s="113" t="s">
        <v>995</v>
      </c>
      <c r="C301" s="2">
        <f t="shared" si="8"/>
        <v>1</v>
      </c>
      <c r="E301" s="112">
        <v>300</v>
      </c>
      <c r="F301" s="111" t="s">
        <v>496</v>
      </c>
      <c r="G301" s="2">
        <f t="shared" si="9"/>
        <v>0</v>
      </c>
    </row>
    <row r="302" spans="1:7">
      <c r="A302" s="114">
        <v>301</v>
      </c>
      <c r="B302" s="111" t="s">
        <v>995</v>
      </c>
      <c r="C302" s="2">
        <f t="shared" si="8"/>
        <v>1</v>
      </c>
      <c r="E302" s="112">
        <v>301</v>
      </c>
      <c r="F302" s="113" t="s">
        <v>727</v>
      </c>
      <c r="G302" s="2">
        <f t="shared" si="9"/>
        <v>0</v>
      </c>
    </row>
    <row r="303" spans="1:7">
      <c r="A303" s="114">
        <v>302</v>
      </c>
      <c r="B303" s="122" t="s">
        <v>995</v>
      </c>
      <c r="C303" s="2">
        <f t="shared" si="8"/>
        <v>0</v>
      </c>
      <c r="E303" s="112">
        <v>302</v>
      </c>
      <c r="F303" s="113" t="s">
        <v>1004</v>
      </c>
      <c r="G303" s="2">
        <f t="shared" si="9"/>
        <v>0</v>
      </c>
    </row>
    <row r="304" spans="1:7">
      <c r="A304" s="114">
        <v>303</v>
      </c>
      <c r="B304" s="122" t="s">
        <v>485</v>
      </c>
      <c r="C304" s="2">
        <f t="shared" si="8"/>
        <v>1</v>
      </c>
      <c r="E304" s="112">
        <v>303</v>
      </c>
      <c r="F304" s="113" t="s">
        <v>457</v>
      </c>
      <c r="G304" s="2">
        <f t="shared" si="9"/>
        <v>0</v>
      </c>
    </row>
    <row r="305" spans="1:7">
      <c r="A305" s="114">
        <v>304</v>
      </c>
      <c r="B305" s="123" t="s">
        <v>485</v>
      </c>
      <c r="C305" s="2">
        <f t="shared" si="8"/>
        <v>0</v>
      </c>
      <c r="E305" s="112">
        <v>304</v>
      </c>
      <c r="F305" s="111" t="s">
        <v>573</v>
      </c>
      <c r="G305" s="2">
        <f t="shared" si="9"/>
        <v>0</v>
      </c>
    </row>
    <row r="306" spans="1:7">
      <c r="A306" s="114">
        <v>305</v>
      </c>
      <c r="B306" s="123" t="s">
        <v>1022</v>
      </c>
      <c r="C306" s="2">
        <f t="shared" si="8"/>
        <v>0</v>
      </c>
      <c r="E306" s="112">
        <v>305</v>
      </c>
      <c r="F306" s="111" t="s">
        <v>865</v>
      </c>
      <c r="G306" s="2">
        <f t="shared" si="9"/>
        <v>0</v>
      </c>
    </row>
    <row r="307" spans="1:7">
      <c r="A307" s="114">
        <v>306</v>
      </c>
      <c r="B307" s="123" t="s">
        <v>608</v>
      </c>
      <c r="C307" s="2">
        <f t="shared" si="8"/>
        <v>0</v>
      </c>
      <c r="E307" s="112">
        <v>306</v>
      </c>
      <c r="F307" s="111" t="s">
        <v>634</v>
      </c>
      <c r="G307" s="2">
        <f t="shared" si="9"/>
        <v>0</v>
      </c>
    </row>
    <row r="308" spans="1:7">
      <c r="E308" s="112">
        <v>307</v>
      </c>
      <c r="F308" s="113" t="s">
        <v>463</v>
      </c>
      <c r="G308" s="2">
        <f t="shared" si="9"/>
        <v>0</v>
      </c>
    </row>
    <row r="309" spans="1:7">
      <c r="B309" s="124" t="s">
        <v>1496</v>
      </c>
      <c r="C309" s="115">
        <f>COUNTIF(C2:C307,1)</f>
        <v>28</v>
      </c>
      <c r="E309" s="112">
        <v>308</v>
      </c>
      <c r="F309" s="113" t="s">
        <v>1479</v>
      </c>
      <c r="G309" s="2">
        <f t="shared" si="9"/>
        <v>0</v>
      </c>
    </row>
    <row r="310" spans="1:7">
      <c r="E310" s="112">
        <v>309</v>
      </c>
      <c r="F310" s="111" t="s">
        <v>466</v>
      </c>
      <c r="G310" s="2">
        <f t="shared" si="9"/>
        <v>0</v>
      </c>
    </row>
    <row r="311" spans="1:7">
      <c r="E311" s="112">
        <v>310</v>
      </c>
      <c r="F311" s="113" t="s">
        <v>477</v>
      </c>
      <c r="G311" s="2">
        <f t="shared" si="9"/>
        <v>0</v>
      </c>
    </row>
    <row r="312" spans="1:7">
      <c r="E312" s="112">
        <v>311</v>
      </c>
      <c r="F312" s="111" t="s">
        <v>1490</v>
      </c>
      <c r="G312" s="2">
        <f t="shared" si="9"/>
        <v>0</v>
      </c>
    </row>
    <row r="313" spans="1:7">
      <c r="E313" s="112">
        <v>312</v>
      </c>
      <c r="F313" s="113" t="s">
        <v>514</v>
      </c>
      <c r="G313" s="2">
        <f t="shared" si="9"/>
        <v>0</v>
      </c>
    </row>
    <row r="314" spans="1:7">
      <c r="E314" s="112">
        <v>313</v>
      </c>
      <c r="F314" s="113" t="s">
        <v>708</v>
      </c>
      <c r="G314" s="2">
        <f t="shared" si="9"/>
        <v>0</v>
      </c>
    </row>
    <row r="315" spans="1:7">
      <c r="E315" s="112">
        <v>314</v>
      </c>
      <c r="F315" s="111" t="s">
        <v>449</v>
      </c>
      <c r="G315" s="2">
        <f t="shared" si="9"/>
        <v>0</v>
      </c>
    </row>
    <row r="316" spans="1:7">
      <c r="E316" s="112">
        <v>315</v>
      </c>
      <c r="F316" s="111" t="s">
        <v>174</v>
      </c>
      <c r="G316" s="2">
        <f t="shared" si="9"/>
        <v>0</v>
      </c>
    </row>
    <row r="317" spans="1:7">
      <c r="E317" s="112">
        <v>316</v>
      </c>
      <c r="F317" s="111" t="s">
        <v>1424</v>
      </c>
      <c r="G317" s="2">
        <f t="shared" si="9"/>
        <v>0</v>
      </c>
    </row>
    <row r="318" spans="1:7">
      <c r="E318" s="112">
        <v>317</v>
      </c>
      <c r="F318" s="111" t="s">
        <v>1410</v>
      </c>
      <c r="G318" s="2">
        <f t="shared" si="9"/>
        <v>0</v>
      </c>
    </row>
    <row r="319" spans="1:7">
      <c r="E319" s="112">
        <v>318</v>
      </c>
      <c r="F319" s="113" t="s">
        <v>713</v>
      </c>
      <c r="G319" s="2">
        <f t="shared" si="9"/>
        <v>0</v>
      </c>
    </row>
    <row r="320" spans="1:7">
      <c r="E320" s="112">
        <v>319</v>
      </c>
      <c r="F320" s="113" t="s">
        <v>1422</v>
      </c>
      <c r="G320" s="2">
        <f t="shared" si="9"/>
        <v>0</v>
      </c>
    </row>
    <row r="321" spans="5:7">
      <c r="E321" s="112">
        <v>320</v>
      </c>
      <c r="F321" s="111" t="s">
        <v>78</v>
      </c>
      <c r="G321" s="2">
        <f t="shared" si="9"/>
        <v>0</v>
      </c>
    </row>
    <row r="322" spans="5:7">
      <c r="E322" s="112">
        <v>321</v>
      </c>
      <c r="F322" s="111" t="s">
        <v>423</v>
      </c>
      <c r="G322" s="2">
        <f t="shared" ref="G322:G356" si="10">IF(F322=F323,1,0)</f>
        <v>0</v>
      </c>
    </row>
    <row r="323" spans="5:7">
      <c r="E323" s="112">
        <v>322</v>
      </c>
      <c r="F323" s="113" t="s">
        <v>428</v>
      </c>
      <c r="G323" s="2">
        <f t="shared" si="10"/>
        <v>0</v>
      </c>
    </row>
    <row r="324" spans="5:7">
      <c r="E324" s="112">
        <v>323</v>
      </c>
      <c r="F324" s="113" t="s">
        <v>167</v>
      </c>
      <c r="G324" s="2">
        <f t="shared" si="10"/>
        <v>0</v>
      </c>
    </row>
    <row r="325" spans="5:7">
      <c r="E325" s="112">
        <v>324</v>
      </c>
      <c r="F325" s="111" t="s">
        <v>432</v>
      </c>
      <c r="G325" s="2">
        <f t="shared" si="10"/>
        <v>0</v>
      </c>
    </row>
    <row r="326" spans="5:7">
      <c r="E326" s="112">
        <v>325</v>
      </c>
      <c r="F326" s="113" t="s">
        <v>436</v>
      </c>
      <c r="G326" s="2">
        <f t="shared" si="10"/>
        <v>0</v>
      </c>
    </row>
    <row r="327" spans="5:7">
      <c r="E327" s="112">
        <v>326</v>
      </c>
      <c r="F327" s="111" t="s">
        <v>441</v>
      </c>
      <c r="G327" s="2">
        <f t="shared" si="10"/>
        <v>0</v>
      </c>
    </row>
    <row r="328" spans="5:7">
      <c r="E328" s="112">
        <v>327</v>
      </c>
      <c r="F328" s="113" t="s">
        <v>50</v>
      </c>
      <c r="G328" s="2">
        <f t="shared" si="10"/>
        <v>0</v>
      </c>
    </row>
    <row r="329" spans="5:7">
      <c r="E329" s="112">
        <v>328</v>
      </c>
      <c r="F329" s="111" t="s">
        <v>827</v>
      </c>
      <c r="G329" s="2">
        <f t="shared" si="10"/>
        <v>0</v>
      </c>
    </row>
    <row r="330" spans="5:7">
      <c r="E330" s="112">
        <v>329</v>
      </c>
      <c r="F330" s="111" t="s">
        <v>502</v>
      </c>
      <c r="G330" s="2">
        <f t="shared" si="10"/>
        <v>1</v>
      </c>
    </row>
    <row r="331" spans="5:7">
      <c r="E331" s="112">
        <v>330</v>
      </c>
      <c r="F331" s="113" t="s">
        <v>502</v>
      </c>
      <c r="G331" s="2">
        <f t="shared" si="10"/>
        <v>0</v>
      </c>
    </row>
    <row r="332" spans="5:7">
      <c r="E332" s="112">
        <v>331</v>
      </c>
      <c r="F332" s="113" t="s">
        <v>499</v>
      </c>
      <c r="G332" s="2">
        <f t="shared" si="10"/>
        <v>0</v>
      </c>
    </row>
    <row r="333" spans="5:7">
      <c r="E333" s="112">
        <v>332</v>
      </c>
      <c r="F333" s="111" t="s">
        <v>837</v>
      </c>
      <c r="G333" s="2">
        <f t="shared" si="10"/>
        <v>0</v>
      </c>
    </row>
    <row r="334" spans="5:7">
      <c r="E334" s="112">
        <v>333</v>
      </c>
      <c r="F334" s="113" t="s">
        <v>824</v>
      </c>
      <c r="G334" s="2">
        <f t="shared" si="10"/>
        <v>0</v>
      </c>
    </row>
    <row r="335" spans="5:7">
      <c r="E335" s="112">
        <v>334</v>
      </c>
      <c r="F335" s="113" t="s">
        <v>756</v>
      </c>
      <c r="G335" s="2">
        <f t="shared" si="10"/>
        <v>0</v>
      </c>
    </row>
    <row r="336" spans="5:7">
      <c r="E336" s="112">
        <v>335</v>
      </c>
      <c r="F336" s="113" t="s">
        <v>766</v>
      </c>
      <c r="G336" s="2">
        <f t="shared" si="10"/>
        <v>0</v>
      </c>
    </row>
    <row r="337" spans="5:7">
      <c r="E337" s="112">
        <v>336</v>
      </c>
      <c r="F337" s="111" t="s">
        <v>550</v>
      </c>
      <c r="G337" s="2">
        <f t="shared" si="10"/>
        <v>0</v>
      </c>
    </row>
    <row r="338" spans="5:7">
      <c r="E338" s="112">
        <v>337</v>
      </c>
      <c r="F338" s="113" t="s">
        <v>788</v>
      </c>
      <c r="G338" s="2">
        <f t="shared" si="10"/>
        <v>0</v>
      </c>
    </row>
    <row r="339" spans="5:7">
      <c r="E339" s="112">
        <v>338</v>
      </c>
      <c r="F339" s="111" t="s">
        <v>847</v>
      </c>
      <c r="G339" s="2">
        <f t="shared" si="10"/>
        <v>0</v>
      </c>
    </row>
    <row r="340" spans="5:7">
      <c r="E340" s="112">
        <v>339</v>
      </c>
      <c r="F340" s="111" t="s">
        <v>817</v>
      </c>
      <c r="G340" s="2">
        <f t="shared" si="10"/>
        <v>0</v>
      </c>
    </row>
    <row r="341" spans="5:7">
      <c r="E341" s="112">
        <v>340</v>
      </c>
      <c r="F341" s="113" t="s">
        <v>844</v>
      </c>
      <c r="G341" s="2">
        <f t="shared" si="10"/>
        <v>0</v>
      </c>
    </row>
    <row r="342" spans="5:7">
      <c r="E342" s="112">
        <v>341</v>
      </c>
      <c r="F342" s="111" t="s">
        <v>735</v>
      </c>
      <c r="G342" s="2">
        <f t="shared" si="10"/>
        <v>0</v>
      </c>
    </row>
    <row r="343" spans="5:7">
      <c r="E343" s="112">
        <v>342</v>
      </c>
      <c r="F343" s="113" t="s">
        <v>1014</v>
      </c>
      <c r="G343" s="2">
        <f t="shared" si="10"/>
        <v>1</v>
      </c>
    </row>
    <row r="344" spans="5:7">
      <c r="E344" s="112">
        <v>343</v>
      </c>
      <c r="F344" s="111" t="s">
        <v>1014</v>
      </c>
      <c r="G344" s="2">
        <f t="shared" si="10"/>
        <v>1</v>
      </c>
    </row>
    <row r="345" spans="5:7">
      <c r="E345" s="112">
        <v>344</v>
      </c>
      <c r="F345" s="113" t="s">
        <v>1014</v>
      </c>
      <c r="G345" s="2">
        <f t="shared" si="10"/>
        <v>0</v>
      </c>
    </row>
    <row r="346" spans="5:7">
      <c r="E346" s="112">
        <v>345</v>
      </c>
      <c r="F346" s="111" t="s">
        <v>522</v>
      </c>
      <c r="G346" s="2">
        <f t="shared" si="10"/>
        <v>1</v>
      </c>
    </row>
    <row r="347" spans="5:7">
      <c r="E347" s="112">
        <v>346</v>
      </c>
      <c r="F347" s="113" t="s">
        <v>522</v>
      </c>
      <c r="G347" s="2">
        <f t="shared" si="10"/>
        <v>0</v>
      </c>
    </row>
    <row r="348" spans="5:7">
      <c r="E348" s="112">
        <v>347</v>
      </c>
      <c r="F348" s="113" t="s">
        <v>995</v>
      </c>
      <c r="G348" s="2">
        <f t="shared" si="10"/>
        <v>1</v>
      </c>
    </row>
    <row r="349" spans="5:7">
      <c r="E349" s="112">
        <v>348</v>
      </c>
      <c r="F349" s="111" t="s">
        <v>995</v>
      </c>
      <c r="G349" s="2">
        <f t="shared" si="10"/>
        <v>0</v>
      </c>
    </row>
    <row r="350" spans="5:7">
      <c r="E350" s="112">
        <v>349</v>
      </c>
      <c r="F350" s="111" t="s">
        <v>526</v>
      </c>
      <c r="G350" s="2">
        <f t="shared" si="10"/>
        <v>0</v>
      </c>
    </row>
    <row r="351" spans="5:7">
      <c r="E351" s="112">
        <v>350</v>
      </c>
      <c r="F351" s="111" t="s">
        <v>485</v>
      </c>
      <c r="G351" s="2">
        <f t="shared" si="10"/>
        <v>1</v>
      </c>
    </row>
    <row r="352" spans="5:7">
      <c r="E352" s="112">
        <v>351</v>
      </c>
      <c r="F352" s="113" t="s">
        <v>485</v>
      </c>
      <c r="G352" s="2">
        <f t="shared" si="10"/>
        <v>0</v>
      </c>
    </row>
    <row r="353" spans="5:7">
      <c r="E353" s="112">
        <v>352</v>
      </c>
      <c r="F353" s="111" t="s">
        <v>1022</v>
      </c>
      <c r="G353" s="2">
        <f t="shared" si="10"/>
        <v>0</v>
      </c>
    </row>
    <row r="354" spans="5:7">
      <c r="E354" s="112">
        <v>353</v>
      </c>
      <c r="F354" s="113" t="s">
        <v>1482</v>
      </c>
      <c r="G354" s="2">
        <f t="shared" si="10"/>
        <v>0</v>
      </c>
    </row>
    <row r="355" spans="5:7">
      <c r="E355" s="112">
        <v>354</v>
      </c>
      <c r="F355" s="113" t="s">
        <v>608</v>
      </c>
      <c r="G355" s="2">
        <f t="shared" si="10"/>
        <v>0</v>
      </c>
    </row>
    <row r="356" spans="5:7">
      <c r="E356" s="112">
        <v>355</v>
      </c>
      <c r="F356" s="111" t="s">
        <v>1483</v>
      </c>
      <c r="G356" s="2">
        <f t="shared" si="10"/>
        <v>0</v>
      </c>
    </row>
    <row r="358" spans="5:7">
      <c r="F358" s="124" t="s">
        <v>1496</v>
      </c>
      <c r="G358" s="115">
        <f>COUNTIF(G2:G356,1)</f>
        <v>29</v>
      </c>
    </row>
  </sheetData>
  <autoFilter ref="E1:G356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21</vt:i4>
      </vt:variant>
    </vt:vector>
  </HeadingPairs>
  <TitlesOfParts>
    <vt:vector size="34" baseType="lpstr">
      <vt:lpstr>BdC</vt:lpstr>
      <vt:lpstr>Références</vt:lpstr>
      <vt:lpstr>FAS + désat ! 01-03-2013</vt:lpstr>
      <vt:lpstr>01-01-2013</vt:lpstr>
      <vt:lpstr>01-02-2013</vt:lpstr>
      <vt:lpstr>01-03-2013</vt:lpstr>
      <vt:lpstr>01-04-2013</vt:lpstr>
      <vt:lpstr>01-05-2013</vt:lpstr>
      <vt:lpstr>01-06-2013</vt:lpstr>
      <vt:lpstr>Titres de recettes</vt:lpstr>
      <vt:lpstr>main</vt:lpstr>
      <vt:lpstr>PRIX LOT1</vt:lpstr>
      <vt:lpstr>Comparatif</vt:lpstr>
      <vt:lpstr>'01-02-2013'!_FilterDatabase</vt:lpstr>
      <vt:lpstr>'01-03-2013'!_FilterDatabase</vt:lpstr>
      <vt:lpstr>BdC!_FilterDatabase</vt:lpstr>
      <vt:lpstr>Comparatif!_FilterDatabase</vt:lpstr>
      <vt:lpstr>'FAS + désat ! 01-03-2013'!_FilterDatabase</vt:lpstr>
      <vt:lpstr>main!_FilterDatabase</vt:lpstr>
      <vt:lpstr>'01-02-2013'!_FilterDatabase_0</vt:lpstr>
      <vt:lpstr>'01-03-2013'!_FilterDatabase_0</vt:lpstr>
      <vt:lpstr>BdC!_FilterDatabase_0</vt:lpstr>
      <vt:lpstr>Comparatif!_FilterDatabase_0</vt:lpstr>
      <vt:lpstr>'FAS + désat ! 01-03-2013'!_FilterDatabase_0</vt:lpstr>
      <vt:lpstr>main!_FilterDatabase_0</vt:lpstr>
      <vt:lpstr>ADSLVDSL</vt:lpstr>
      <vt:lpstr>main!Impression_des_titres</vt:lpstr>
      <vt:lpstr>liste</vt:lpstr>
      <vt:lpstr>'01-01-2013'!Print_Area_0</vt:lpstr>
      <vt:lpstr>'01-02-2013'!Print_Area_0</vt:lpstr>
      <vt:lpstr>'FAS + désat ! 01-03-2013'!Print_Area_0</vt:lpstr>
      <vt:lpstr>'01-01-2013'!Zone_d_impression</vt:lpstr>
      <vt:lpstr>'01-02-2013'!Zone_d_impression</vt:lpstr>
      <vt:lpstr>'FAS + désat ! 01-03-2013'!Zone_d_impression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 Picardie</dc:title>
  <dc:subject>Suivi de déploiement</dc:subject>
  <dc:creator>Sebastien Sellier - Georges Fayad</dc:creator>
  <cp:lastModifiedBy>rtyui</cp:lastModifiedBy>
  <cp:revision>0</cp:revision>
  <cp:lastPrinted>2013-04-22T14:13:55Z</cp:lastPrinted>
  <dcterms:created xsi:type="dcterms:W3CDTF">2012-10-31T11:25:03Z</dcterms:created>
  <dcterms:modified xsi:type="dcterms:W3CDTF">2016-02-24T10:09:11Z</dcterms:modified>
  <dc:language>fr-FR</dc:language>
</cp:coreProperties>
</file>