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7790267D-5BEB-4EC0-AC18-DA657F97D81E}" xr6:coauthVersionLast="31" xr6:coauthVersionMax="31" xr10:uidLastSave="{00000000-0000-0000-0000-000000000000}"/>
  <bookViews>
    <workbookView xWindow="948" yWindow="0" windowWidth="16380" windowHeight="5532" xr2:uid="{00000000-000D-0000-FFFF-FFFF00000000}"/>
  </bookViews>
  <sheets>
    <sheet name="AAE" sheetId="1" r:id="rId1"/>
    <sheet name="AAE ECRITURES" sheetId="2" r:id="rId2"/>
  </sheets>
  <externalReferences>
    <externalReference r:id="rId3"/>
  </externalReferences>
  <definedNames>
    <definedName name="aae">AAE!$A$8:$AD$28</definedName>
    <definedName name="cap">[1]CAP!$A$8:$Y$29</definedName>
    <definedName name="cap_bq">'[1]CAP-BQ'!$A$8:$U$27</definedName>
    <definedName name="cca">[1]CCA!$A$8:$AB$27</definedName>
    <definedName name="far">[1]FAR!$A$8:$AB$29</definedName>
    <definedName name="par">[1]PAR!$A$8:$S$21</definedName>
    <definedName name="par_chompart">'[1]PAR CHOMAGE PART.'!$A$8:$T$21</definedName>
  </definedNames>
  <calcPr calcId="179017"/>
</workbook>
</file>

<file path=xl/calcChain.xml><?xml version="1.0" encoding="utf-8"?>
<calcChain xmlns="http://schemas.openxmlformats.org/spreadsheetml/2006/main">
  <c r="I24" i="2" l="1"/>
  <c r="C24" i="2"/>
  <c r="P10" i="1"/>
  <c r="J16" i="2" s="1"/>
  <c r="P12" i="1"/>
  <c r="J22" i="2" s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8" i="1"/>
  <c r="P9" i="1"/>
  <c r="J21" i="2"/>
  <c r="I21" i="2"/>
  <c r="I19" i="2"/>
  <c r="I18" i="2"/>
  <c r="C18" i="2"/>
  <c r="J19" i="2" s="1"/>
  <c r="I15" i="2"/>
  <c r="I14" i="2"/>
  <c r="J15" i="2"/>
  <c r="I13" i="2"/>
  <c r="C13" i="2"/>
  <c r="J14" i="2" s="1"/>
  <c r="I9" i="2"/>
  <c r="C9" i="2"/>
  <c r="K59" i="2" l="1"/>
  <c r="K53" i="2"/>
  <c r="K46" i="2"/>
  <c r="K39" i="2"/>
  <c r="K32" i="2"/>
  <c r="K25" i="2"/>
  <c r="I5" i="2"/>
  <c r="C5" i="2"/>
  <c r="J1" i="2"/>
  <c r="AD28" i="1"/>
  <c r="AC28" i="1"/>
  <c r="AB28" i="1"/>
  <c r="R28" i="1"/>
  <c r="P28" i="1"/>
  <c r="AD27" i="1"/>
  <c r="AC27" i="1"/>
  <c r="AB27" i="1"/>
  <c r="R27" i="1"/>
  <c r="AD26" i="1"/>
  <c r="AC26" i="1"/>
  <c r="AB26" i="1"/>
  <c r="R26" i="1"/>
  <c r="AD25" i="1"/>
  <c r="AC25" i="1"/>
  <c r="AB25" i="1"/>
  <c r="R25" i="1"/>
  <c r="AD24" i="1"/>
  <c r="AC24" i="1"/>
  <c r="AB24" i="1"/>
  <c r="R24" i="1"/>
  <c r="AD23" i="1"/>
  <c r="AC23" i="1"/>
  <c r="AB23" i="1"/>
  <c r="R23" i="1"/>
  <c r="AD22" i="1"/>
  <c r="AC22" i="1"/>
  <c r="AB22" i="1"/>
  <c r="R22" i="1"/>
  <c r="AD21" i="1"/>
  <c r="AC21" i="1"/>
  <c r="AB21" i="1"/>
  <c r="R21" i="1"/>
  <c r="AD20" i="1"/>
  <c r="AC20" i="1"/>
  <c r="AB20" i="1"/>
  <c r="R20" i="1"/>
  <c r="AD19" i="1"/>
  <c r="AC19" i="1"/>
  <c r="AB19" i="1"/>
  <c r="R19" i="1"/>
  <c r="AD18" i="1"/>
  <c r="AC18" i="1"/>
  <c r="AB18" i="1"/>
  <c r="R18" i="1"/>
  <c r="AD17" i="1"/>
  <c r="AC17" i="1"/>
  <c r="AB17" i="1"/>
  <c r="R17" i="1"/>
  <c r="AD16" i="1"/>
  <c r="AC16" i="1"/>
  <c r="AB16" i="1"/>
  <c r="R16" i="1"/>
  <c r="AD15" i="1"/>
  <c r="AC15" i="1"/>
  <c r="AB15" i="1"/>
  <c r="R15" i="1"/>
  <c r="AD14" i="1"/>
  <c r="AC14" i="1"/>
  <c r="AB14" i="1"/>
  <c r="R14" i="1"/>
  <c r="AD13" i="1"/>
  <c r="E24" i="2" s="1"/>
  <c r="AC13" i="1"/>
  <c r="C25" i="2" s="1"/>
  <c r="I25" i="2" s="1"/>
  <c r="AB13" i="1"/>
  <c r="AD12" i="1"/>
  <c r="E18" i="2" s="1"/>
  <c r="AB12" i="1"/>
  <c r="AC12" i="1"/>
  <c r="AD10" i="1"/>
  <c r="E13" i="2" s="1"/>
  <c r="AC10" i="1"/>
  <c r="R10" i="1" s="1"/>
  <c r="AB10" i="1"/>
  <c r="AD9" i="1"/>
  <c r="E9" i="2" s="1"/>
  <c r="AB9" i="1"/>
  <c r="C10" i="2" s="1"/>
  <c r="J10" i="2" s="1"/>
  <c r="AC9" i="1"/>
  <c r="AD8" i="1"/>
  <c r="E5" i="2" s="1"/>
  <c r="AC8" i="1"/>
  <c r="R8" i="1" s="1"/>
  <c r="C7" i="2" s="1"/>
  <c r="J8" i="2" s="1"/>
  <c r="AB8" i="1"/>
  <c r="C6" i="2" s="1"/>
  <c r="H2" i="1"/>
  <c r="R13" i="1" l="1"/>
  <c r="I10" i="2"/>
  <c r="J25" i="2"/>
  <c r="J6" i="2"/>
  <c r="I6" i="2"/>
  <c r="J7" i="2"/>
  <c r="R9" i="1"/>
  <c r="C11" i="2" s="1"/>
  <c r="J11" i="2" s="1"/>
  <c r="R12" i="1"/>
  <c r="I60" i="2" l="1"/>
  <c r="J60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AHD046 - WEBER V.</author>
  </authors>
  <commentList>
    <comment ref="A6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N° d'écriture : 1, 2, 3, 4, etc...
</t>
        </r>
      </text>
    </comment>
  </commentList>
</comments>
</file>

<file path=xl/sharedStrings.xml><?xml version="1.0" encoding="utf-8"?>
<sst xmlns="http://schemas.openxmlformats.org/spreadsheetml/2006/main" count="157" uniqueCount="56">
  <si>
    <t>AVOIR A EMETTRE</t>
  </si>
  <si>
    <t>Bilan Année</t>
  </si>
  <si>
    <t>AAE</t>
  </si>
  <si>
    <t>Cellules à Remplir</t>
  </si>
  <si>
    <t>N° Ecriture</t>
  </si>
  <si>
    <t>FACTURE</t>
  </si>
  <si>
    <t>IMPUTATION COMPTABLE</t>
  </si>
  <si>
    <t>Client</t>
  </si>
  <si>
    <t>Compte</t>
  </si>
  <si>
    <t>N°</t>
  </si>
  <si>
    <t>Date</t>
  </si>
  <si>
    <t>HT 1</t>
  </si>
  <si>
    <t>HT 2</t>
  </si>
  <si>
    <t>HT 3</t>
  </si>
  <si>
    <t>HT 4</t>
  </si>
  <si>
    <t>HT 5</t>
  </si>
  <si>
    <t>HT 6</t>
  </si>
  <si>
    <t>HT 7</t>
  </si>
  <si>
    <t>HT 8</t>
  </si>
  <si>
    <t>TVA</t>
  </si>
  <si>
    <t>TTC</t>
  </si>
  <si>
    <t>NbVal</t>
  </si>
  <si>
    <t>Débit 1</t>
  </si>
  <si>
    <t>Débit 2</t>
  </si>
  <si>
    <t>Débit 3</t>
  </si>
  <si>
    <t>Débit 4</t>
  </si>
  <si>
    <t>Débit 5</t>
  </si>
  <si>
    <t>Débit 6</t>
  </si>
  <si>
    <t>Débit 7</t>
  </si>
  <si>
    <t>Débit 8</t>
  </si>
  <si>
    <t>Débit TVA</t>
  </si>
  <si>
    <t>Crédit</t>
  </si>
  <si>
    <t>Libellé</t>
  </si>
  <si>
    <t>AD 10/2017</t>
  </si>
  <si>
    <t>180100146</t>
  </si>
  <si>
    <t>180200678</t>
  </si>
  <si>
    <t>180200679</t>
  </si>
  <si>
    <t>180300699</t>
  </si>
  <si>
    <r>
      <rPr>
        <b/>
        <sz val="11"/>
        <color indexed="10"/>
        <rFont val="Calibri"/>
        <family val="2"/>
      </rPr>
      <t>ECRITURES</t>
    </r>
    <r>
      <rPr>
        <b/>
        <sz val="11"/>
        <color indexed="8"/>
        <rFont val="Calibri"/>
        <family val="2"/>
      </rPr>
      <t xml:space="preserve"> CLIENTS AVOIR A EMETTRE</t>
    </r>
  </si>
  <si>
    <t>Page 1</t>
  </si>
  <si>
    <t>DATE</t>
  </si>
  <si>
    <t>COMPTE</t>
  </si>
  <si>
    <t>ANALYTIQUE</t>
  </si>
  <si>
    <t>LIBELLES</t>
  </si>
  <si>
    <t>D</t>
  </si>
  <si>
    <t>C</t>
  </si>
  <si>
    <t>DUCHMOL BABY</t>
  </si>
  <si>
    <t>ALIGATOR</t>
  </si>
  <si>
    <t>YAKUZA JACK</t>
  </si>
  <si>
    <t>JOMBO</t>
  </si>
  <si>
    <t>HECTAROS</t>
  </si>
  <si>
    <t/>
  </si>
  <si>
    <t>?</t>
  </si>
  <si>
    <t>la somme devrait être au débit = 1.489,80</t>
  </si>
  <si>
    <t>la somme devrait être au débit = 1.530,00</t>
  </si>
  <si>
    <t>la somme devrait être au débit = 1.000,00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</si>
</sst>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.00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1"/>
      <color theme="1"/>
      <name val="Calibri"/>
      <family val="2"/>
    </font>
    <font>
      <b/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10">
    <xf numFmtId="0" fontId="0" fillId="0" borderId="0" xfId="0"/>
    <xf numFmtId="0" fontId="3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right"/>
    </xf>
    <xf numFmtId="14" fontId="2" fillId="0" borderId="0" xfId="0" applyNumberFormat="1" applyFont="1" applyAlignment="1">
      <alignment horizontal="center"/>
    </xf>
    <xf numFmtId="0" fontId="2" fillId="0" borderId="0" xfId="0" applyFont="1"/>
    <xf numFmtId="0" fontId="0" fillId="2" borderId="0" xfId="0" applyFill="1"/>
    <xf numFmtId="0" fontId="1" fillId="4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2" fillId="0" borderId="1" xfId="0" applyFont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0" borderId="3" xfId="0" applyFont="1" applyBorder="1"/>
    <xf numFmtId="0" fontId="2" fillId="0" borderId="3" xfId="0" applyFont="1" applyBorder="1" applyAlignment="1">
      <alignment horizontal="center"/>
    </xf>
    <xf numFmtId="49" fontId="0" fillId="0" borderId="4" xfId="0" applyNumberFormat="1" applyBorder="1"/>
    <xf numFmtId="14" fontId="0" fillId="0" borderId="4" xfId="0" applyNumberFormat="1" applyBorder="1" applyAlignment="1">
      <alignment horizontal="center"/>
    </xf>
    <xf numFmtId="4" fontId="0" fillId="0" borderId="5" xfId="0" applyNumberFormat="1" applyBorder="1"/>
    <xf numFmtId="4" fontId="0" fillId="0" borderId="3" xfId="0" applyNumberFormat="1" applyBorder="1"/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2" fillId="0" borderId="8" xfId="0" applyFont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2" fillId="0" borderId="10" xfId="0" applyFont="1" applyBorder="1"/>
    <xf numFmtId="0" fontId="2" fillId="0" borderId="10" xfId="0" applyFont="1" applyBorder="1" applyAlignment="1">
      <alignment horizontal="center"/>
    </xf>
    <xf numFmtId="49" fontId="0" fillId="0" borderId="11" xfId="0" applyNumberFormat="1" applyBorder="1"/>
    <xf numFmtId="14" fontId="0" fillId="0" borderId="11" xfId="0" applyNumberFormat="1" applyBorder="1" applyAlignment="1">
      <alignment horizontal="center"/>
    </xf>
    <xf numFmtId="4" fontId="0" fillId="0" borderId="12" xfId="0" applyNumberFormat="1" applyBorder="1"/>
    <xf numFmtId="4" fontId="0" fillId="0" borderId="10" xfId="0" applyNumberFormat="1" applyBorder="1"/>
    <xf numFmtId="4" fontId="0" fillId="0" borderId="13" xfId="0" applyNumberFormat="1" applyBorder="1"/>
    <xf numFmtId="0" fontId="0" fillId="0" borderId="11" xfId="0" applyBorder="1" applyAlignment="1">
      <alignment horizontal="center"/>
    </xf>
    <xf numFmtId="0" fontId="0" fillId="0" borderId="11" xfId="0" applyBorder="1"/>
    <xf numFmtId="0" fontId="0" fillId="0" borderId="14" xfId="0" applyBorder="1" applyAlignment="1">
      <alignment horizontal="center"/>
    </xf>
    <xf numFmtId="0" fontId="0" fillId="0" borderId="15" xfId="0" applyBorder="1"/>
    <xf numFmtId="0" fontId="2" fillId="0" borderId="16" xfId="0" applyFont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0" borderId="18" xfId="0" applyFont="1" applyBorder="1"/>
    <xf numFmtId="0" fontId="2" fillId="0" borderId="18" xfId="0" applyFont="1" applyBorder="1" applyAlignment="1">
      <alignment horizontal="center"/>
    </xf>
    <xf numFmtId="49" fontId="0" fillId="0" borderId="19" xfId="0" applyNumberFormat="1" applyBorder="1"/>
    <xf numFmtId="14" fontId="0" fillId="0" borderId="19" xfId="0" applyNumberFormat="1" applyBorder="1" applyAlignment="1">
      <alignment horizontal="center"/>
    </xf>
    <xf numFmtId="4" fontId="0" fillId="0" borderId="20" xfId="0" applyNumberFormat="1" applyBorder="1"/>
    <xf numFmtId="4" fontId="0" fillId="0" borderId="18" xfId="0" applyNumberFormat="1" applyBorder="1"/>
    <xf numFmtId="0" fontId="0" fillId="0" borderId="19" xfId="0" applyBorder="1"/>
    <xf numFmtId="0" fontId="0" fillId="0" borderId="19" xfId="0" applyBorder="1" applyAlignment="1">
      <alignment horizontal="center"/>
    </xf>
    <xf numFmtId="0" fontId="0" fillId="0" borderId="13" xfId="0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4" borderId="22" xfId="0" applyFont="1" applyFill="1" applyBorder="1" applyAlignment="1">
      <alignment horizontal="center"/>
    </xf>
    <xf numFmtId="0" fontId="2" fillId="0" borderId="23" xfId="0" applyFont="1" applyBorder="1"/>
    <xf numFmtId="0" fontId="2" fillId="0" borderId="23" xfId="0" applyFont="1" applyBorder="1" applyAlignment="1">
      <alignment horizontal="center"/>
    </xf>
    <xf numFmtId="49" fontId="0" fillId="0" borderId="24" xfId="0" applyNumberFormat="1" applyBorder="1"/>
    <xf numFmtId="14" fontId="0" fillId="0" borderId="24" xfId="0" applyNumberFormat="1" applyBorder="1" applyAlignment="1">
      <alignment horizontal="center"/>
    </xf>
    <xf numFmtId="4" fontId="0" fillId="0" borderId="25" xfId="0" applyNumberFormat="1" applyBorder="1"/>
    <xf numFmtId="4" fontId="0" fillId="0" borderId="23" xfId="0" applyNumberFormat="1" applyBorder="1"/>
    <xf numFmtId="4" fontId="0" fillId="0" borderId="26" xfId="0" applyNumberFormat="1" applyBorder="1"/>
    <xf numFmtId="0" fontId="0" fillId="0" borderId="26" xfId="0" applyNumberFormat="1" applyBorder="1" applyAlignment="1">
      <alignment horizontal="center"/>
    </xf>
    <xf numFmtId="0" fontId="0" fillId="0" borderId="24" xfId="0" applyBorder="1"/>
    <xf numFmtId="0" fontId="0" fillId="0" borderId="24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/>
    <xf numFmtId="0" fontId="0" fillId="0" borderId="29" xfId="0" applyBorder="1"/>
    <xf numFmtId="14" fontId="0" fillId="0" borderId="0" xfId="0" applyNumberFormat="1"/>
    <xf numFmtId="4" fontId="0" fillId="0" borderId="0" xfId="0" applyNumberFormat="1" applyBorder="1"/>
    <xf numFmtId="4" fontId="0" fillId="0" borderId="0" xfId="0" applyNumberFormat="1" applyBorder="1" applyAlignment="1">
      <alignment horizontal="center"/>
    </xf>
    <xf numFmtId="14" fontId="2" fillId="0" borderId="0" xfId="0" applyNumberFormat="1" applyFont="1"/>
    <xf numFmtId="4" fontId="0" fillId="0" borderId="0" xfId="0" applyNumberFormat="1"/>
    <xf numFmtId="0" fontId="2" fillId="0" borderId="13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4" fontId="2" fillId="0" borderId="19" xfId="0" applyNumberFormat="1" applyFont="1" applyBorder="1" applyAlignment="1">
      <alignment horizontal="center"/>
    </xf>
    <xf numFmtId="164" fontId="0" fillId="0" borderId="30" xfId="0" applyNumberFormat="1" applyFill="1" applyBorder="1"/>
    <xf numFmtId="0" fontId="0" fillId="0" borderId="30" xfId="0" applyFill="1" applyBorder="1" applyAlignment="1"/>
    <xf numFmtId="0" fontId="0" fillId="0" borderId="30" xfId="0" applyFill="1" applyBorder="1" applyAlignment="1">
      <alignment horizontal="center"/>
    </xf>
    <xf numFmtId="0" fontId="0" fillId="0" borderId="0" xfId="0" applyFill="1"/>
    <xf numFmtId="4" fontId="0" fillId="0" borderId="30" xfId="0" applyNumberFormat="1" applyFill="1" applyBorder="1"/>
    <xf numFmtId="14" fontId="0" fillId="0" borderId="0" xfId="0" applyNumberFormat="1" applyFill="1"/>
    <xf numFmtId="4" fontId="0" fillId="0" borderId="0" xfId="0" applyNumberFormat="1" applyFill="1"/>
    <xf numFmtId="0" fontId="0" fillId="0" borderId="0" xfId="0" applyFill="1" applyBorder="1"/>
    <xf numFmtId="164" fontId="0" fillId="0" borderId="30" xfId="0" applyNumberFormat="1" applyFill="1" applyBorder="1" applyAlignment="1">
      <alignment horizontal="center"/>
    </xf>
    <xf numFmtId="0" fontId="0" fillId="0" borderId="11" xfId="0" applyFill="1" applyBorder="1" applyAlignment="1"/>
    <xf numFmtId="0" fontId="0" fillId="0" borderId="11" xfId="0" applyFill="1" applyBorder="1" applyAlignment="1">
      <alignment horizontal="center"/>
    </xf>
    <xf numFmtId="0" fontId="0" fillId="0" borderId="9" xfId="0" applyFill="1" applyBorder="1"/>
    <xf numFmtId="4" fontId="0" fillId="0" borderId="11" xfId="0" applyNumberFormat="1" applyFill="1" applyBorder="1"/>
    <xf numFmtId="164" fontId="0" fillId="0" borderId="0" xfId="0" applyNumberFormat="1" applyFill="1" applyBorder="1" applyAlignment="1">
      <alignment horizontal="center"/>
    </xf>
    <xf numFmtId="164" fontId="0" fillId="0" borderId="11" xfId="0" applyNumberFormat="1" applyFill="1" applyBorder="1" applyAlignment="1">
      <alignment horizontal="center"/>
    </xf>
    <xf numFmtId="4" fontId="2" fillId="0" borderId="11" xfId="0" applyNumberFormat="1" applyFont="1" applyFill="1" applyBorder="1"/>
    <xf numFmtId="0" fontId="8" fillId="0" borderId="30" xfId="0" applyFont="1" applyFill="1" applyBorder="1" applyAlignment="1"/>
    <xf numFmtId="4" fontId="8" fillId="0" borderId="31" xfId="0" applyNumberFormat="1" applyFont="1" applyBorder="1"/>
    <xf numFmtId="164" fontId="0" fillId="0" borderId="11" xfId="0" applyNumberFormat="1" applyFill="1" applyBorder="1"/>
    <xf numFmtId="4" fontId="8" fillId="0" borderId="30" xfId="0" applyNumberFormat="1" applyFont="1" applyFill="1" applyBorder="1"/>
    <xf numFmtId="4" fontId="8" fillId="0" borderId="30" xfId="0" applyNumberFormat="1" applyFont="1" applyFill="1" applyBorder="1" applyAlignment="1">
      <alignment horizontal="center"/>
    </xf>
    <xf numFmtId="0" fontId="8" fillId="0" borderId="0" xfId="0" applyFont="1" applyFill="1"/>
    <xf numFmtId="0" fontId="2" fillId="8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/>
    <xf numFmtId="0" fontId="2" fillId="0" borderId="19" xfId="0" applyFont="1" applyBorder="1" applyAlignment="1">
      <alignment horizontal="center"/>
    </xf>
    <xf numFmtId="0" fontId="2" fillId="9" borderId="8" xfId="0" applyFont="1" applyFill="1" applyBorder="1" applyAlignment="1">
      <alignment horizontal="center"/>
    </xf>
    <xf numFmtId="0" fontId="2" fillId="9" borderId="9" xfId="0" applyFont="1" applyFill="1" applyBorder="1" applyAlignment="1">
      <alignment horizontal="center"/>
    </xf>
    <xf numFmtId="0" fontId="2" fillId="9" borderId="10" xfId="0" applyFont="1" applyFill="1" applyBorder="1"/>
    <xf numFmtId="0" fontId="2" fillId="9" borderId="10" xfId="0" applyFont="1" applyFill="1" applyBorder="1" applyAlignment="1">
      <alignment horizontal="center"/>
    </xf>
    <xf numFmtId="49" fontId="0" fillId="9" borderId="11" xfId="0" applyNumberFormat="1" applyFill="1" applyBorder="1"/>
    <xf numFmtId="14" fontId="0" fillId="9" borderId="11" xfId="0" applyNumberFormat="1" applyFill="1" applyBorder="1" applyAlignment="1">
      <alignment horizontal="center"/>
    </xf>
    <xf numFmtId="4" fontId="0" fillId="9" borderId="12" xfId="0" applyNumberFormat="1" applyFill="1" applyBorder="1"/>
    <xf numFmtId="4" fontId="0" fillId="9" borderId="10" xfId="0" applyNumberFormat="1" applyFill="1" applyBorder="1"/>
    <xf numFmtId="0" fontId="0" fillId="9" borderId="11" xfId="0" applyFill="1" applyBorder="1"/>
  </cellXfs>
  <cellStyles count="1">
    <cellStyle name="Normal" xfId="0" builtinId="0"/>
  </cellStyles>
  <dxfs count="21">
    <dxf>
      <fill>
        <patternFill>
          <bgColor theme="8" tint="0.79998168889431442"/>
        </patternFill>
      </fill>
    </dxf>
    <dxf>
      <border>
        <bottom style="thin">
          <color indexed="64"/>
        </bottom>
      </border>
    </dxf>
    <dxf>
      <fill>
        <patternFill>
          <bgColor theme="8" tint="0.79998168889431442"/>
        </patternFill>
      </fill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ill>
        <patternFill>
          <bgColor theme="8" tint="0.79998168889431442"/>
        </patternFill>
      </fill>
    </dxf>
    <dxf>
      <fill>
        <patternFill>
          <bgColor theme="5" tint="0.39994506668294322"/>
        </patternFill>
      </fill>
    </dxf>
    <dxf>
      <border>
        <bottom style="thin">
          <color indexed="64"/>
        </bottom>
      </border>
    </dxf>
    <dxf>
      <fill>
        <patternFill>
          <bgColor theme="8" tint="0.79998168889431442"/>
        </patternFill>
      </fill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ill>
        <patternFill>
          <bgColor theme="8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oe/AppData/Local/Temp/AHD-CHARGES-DE-COUPURES-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OPERATIONS DIVERSES"/>
      <sheetName val="PAR"/>
      <sheetName val="PAR-ECRITURE"/>
      <sheetName val="PAR-EXTOURNE"/>
      <sheetName val="PAR CHOMAGE PART."/>
      <sheetName val="PAR CHOMAGE PART.-ECRITURE"/>
      <sheetName val="PAR CHOMAGE PART.-EXTOURNE"/>
      <sheetName val="CAP-BQ"/>
      <sheetName val="CAP-BQ ECRITURES"/>
      <sheetName val="CAP-BQ EXTOURNE"/>
      <sheetName val="CALCUL-INTERETSCOURUS"/>
      <sheetName val="CAP"/>
      <sheetName val="CAP ECRITURES"/>
      <sheetName val="CAP EXTOURNE"/>
      <sheetName val="FAR"/>
      <sheetName val="FAR ECRITURES"/>
      <sheetName val="FAR EXTOURNE"/>
      <sheetName val="CCA"/>
      <sheetName val="CCA ECRITURES"/>
      <sheetName val="CCA EXTOURNE"/>
      <sheetName val="AAE"/>
      <sheetName val="AAE ECRITURES"/>
      <sheetName val="AAE-OLD"/>
      <sheetName val="AAE-ECRITURE"/>
      <sheetName val="AAE-ECRITURE EXT.2018"/>
      <sheetName val="Feuil2"/>
      <sheetName val="FAE"/>
      <sheetName val="FAE-ECRITURE"/>
      <sheetName val="FAE-ECRITURE EXT.2018"/>
      <sheetName val="AAR"/>
      <sheetName val="AAR-ECRITURE"/>
      <sheetName val="AAR-ECRITURE EXT.2018"/>
      <sheetName val="PROVISION-ECRITURE"/>
      <sheetName val="PROVISIONS"/>
      <sheetName val="PLAN-AMORT SUBV "/>
      <sheetName val="PLAN-AMORT SUBV - ECRITURE"/>
      <sheetName val="ECRITURECAP2016"/>
      <sheetName val="Plan"/>
      <sheetName val="Feuil1"/>
      <sheetName val="CVAE"/>
      <sheetName val="INT-PART-IS"/>
    </sheetNames>
    <sheetDataSet>
      <sheetData sheetId="0">
        <row r="3">
          <cell r="F3">
            <v>2018</v>
          </cell>
        </row>
      </sheetData>
      <sheetData sheetId="1"/>
      <sheetData sheetId="2">
        <row r="8">
          <cell r="H8"/>
          <cell r="I8"/>
          <cell r="N8"/>
          <cell r="P8"/>
          <cell r="S8"/>
        </row>
        <row r="9">
          <cell r="H9"/>
          <cell r="I9"/>
          <cell r="N9"/>
          <cell r="P9"/>
          <cell r="S9"/>
        </row>
        <row r="10">
          <cell r="H10"/>
          <cell r="I10"/>
          <cell r="N10"/>
          <cell r="P10"/>
          <cell r="S10"/>
        </row>
        <row r="11">
          <cell r="H11"/>
          <cell r="I11"/>
          <cell r="N11"/>
          <cell r="P11"/>
          <cell r="S11"/>
        </row>
        <row r="12">
          <cell r="H12"/>
          <cell r="I12"/>
          <cell r="N12"/>
          <cell r="P12"/>
          <cell r="S12"/>
        </row>
        <row r="13">
          <cell r="H13"/>
          <cell r="I13"/>
          <cell r="N13"/>
          <cell r="P13"/>
          <cell r="S13"/>
        </row>
        <row r="14">
          <cell r="H14"/>
          <cell r="I14"/>
          <cell r="N14"/>
          <cell r="P14"/>
          <cell r="S14"/>
        </row>
        <row r="15">
          <cell r="H15"/>
          <cell r="I15"/>
          <cell r="N15"/>
          <cell r="P15"/>
          <cell r="S15"/>
        </row>
        <row r="16">
          <cell r="H16"/>
          <cell r="I16"/>
          <cell r="N16"/>
          <cell r="P16"/>
          <cell r="S16"/>
        </row>
        <row r="17">
          <cell r="H17"/>
          <cell r="I17"/>
          <cell r="N17"/>
          <cell r="P17"/>
          <cell r="S17"/>
        </row>
        <row r="18">
          <cell r="H18"/>
          <cell r="I18"/>
          <cell r="N18"/>
          <cell r="P18"/>
          <cell r="S18"/>
        </row>
        <row r="19">
          <cell r="H19"/>
          <cell r="I19"/>
          <cell r="N19"/>
          <cell r="P19"/>
          <cell r="S19"/>
        </row>
        <row r="20">
          <cell r="H20"/>
          <cell r="I20"/>
          <cell r="N20"/>
          <cell r="P20"/>
          <cell r="S20"/>
        </row>
        <row r="21">
          <cell r="H21"/>
          <cell r="I21"/>
          <cell r="N21"/>
          <cell r="P21"/>
          <cell r="S21"/>
        </row>
      </sheetData>
      <sheetData sheetId="3"/>
      <sheetData sheetId="4"/>
      <sheetData sheetId="5">
        <row r="8">
          <cell r="A8">
            <v>1</v>
          </cell>
          <cell r="C8" t="str">
            <v>DRFIP</v>
          </cell>
          <cell r="D8" t="str">
            <v>Chômage Partiel</v>
          </cell>
          <cell r="E8">
            <v>17514.29</v>
          </cell>
          <cell r="G8">
            <v>43040</v>
          </cell>
          <cell r="H8">
            <v>43069</v>
          </cell>
          <cell r="I8" t="str">
            <v>11/2017</v>
          </cell>
          <cell r="K8">
            <v>1554.45</v>
          </cell>
          <cell r="L8">
            <v>7052.65</v>
          </cell>
          <cell r="M8">
            <v>8907.19</v>
          </cell>
          <cell r="N8"/>
          <cell r="O8">
            <v>4687000000</v>
          </cell>
          <cell r="P8">
            <v>6411320000</v>
          </cell>
          <cell r="Q8">
            <v>6411220000</v>
          </cell>
          <cell r="R8">
            <v>6411120000</v>
          </cell>
          <cell r="S8" t="str">
            <v>NVSAL</v>
          </cell>
          <cell r="T8" t="str">
            <v>PAR - DRFIP - Chômage Partiel 11/2017</v>
          </cell>
        </row>
        <row r="9">
          <cell r="C9"/>
          <cell r="D9"/>
          <cell r="I9"/>
          <cell r="N9"/>
          <cell r="O9"/>
          <cell r="P9"/>
          <cell r="Q9"/>
          <cell r="R9"/>
          <cell r="S9"/>
          <cell r="T9"/>
        </row>
        <row r="10">
          <cell r="C10"/>
          <cell r="D10"/>
          <cell r="I10"/>
          <cell r="N10"/>
          <cell r="O10"/>
          <cell r="P10"/>
          <cell r="Q10"/>
          <cell r="R10"/>
          <cell r="S10"/>
          <cell r="T10"/>
        </row>
        <row r="11">
          <cell r="C11"/>
          <cell r="D11"/>
          <cell r="I11"/>
          <cell r="N11"/>
          <cell r="O11"/>
          <cell r="P11"/>
          <cell r="Q11"/>
          <cell r="R11"/>
          <cell r="S11"/>
          <cell r="T11"/>
        </row>
        <row r="12">
          <cell r="C12"/>
          <cell r="D12"/>
          <cell r="I12"/>
          <cell r="N12"/>
          <cell r="O12"/>
          <cell r="P12"/>
          <cell r="Q12"/>
          <cell r="R12"/>
          <cell r="S12"/>
          <cell r="T12"/>
        </row>
        <row r="13">
          <cell r="C13"/>
          <cell r="D13"/>
          <cell r="I13"/>
          <cell r="N13"/>
          <cell r="O13"/>
          <cell r="P13"/>
          <cell r="Q13"/>
          <cell r="R13"/>
          <cell r="S13"/>
          <cell r="T13"/>
        </row>
        <row r="14">
          <cell r="C14"/>
          <cell r="D14"/>
          <cell r="I14"/>
          <cell r="N14"/>
          <cell r="O14"/>
          <cell r="P14"/>
          <cell r="Q14"/>
          <cell r="R14"/>
          <cell r="S14"/>
          <cell r="T14"/>
        </row>
        <row r="15">
          <cell r="C15"/>
          <cell r="D15"/>
          <cell r="I15"/>
          <cell r="N15"/>
          <cell r="O15"/>
          <cell r="P15"/>
          <cell r="Q15"/>
          <cell r="R15"/>
          <cell r="S15"/>
          <cell r="T15"/>
        </row>
        <row r="16">
          <cell r="C16"/>
          <cell r="D16"/>
          <cell r="I16"/>
          <cell r="N16"/>
          <cell r="O16"/>
          <cell r="P16"/>
          <cell r="Q16"/>
          <cell r="R16"/>
          <cell r="S16"/>
          <cell r="T16"/>
        </row>
        <row r="17">
          <cell r="C17"/>
          <cell r="D17"/>
          <cell r="I17"/>
          <cell r="N17"/>
          <cell r="O17"/>
          <cell r="P17"/>
          <cell r="Q17"/>
          <cell r="R17"/>
          <cell r="S17"/>
          <cell r="T17"/>
        </row>
        <row r="18">
          <cell r="C18"/>
          <cell r="D18"/>
          <cell r="I18"/>
          <cell r="N18"/>
          <cell r="O18"/>
          <cell r="P18"/>
          <cell r="Q18"/>
          <cell r="R18"/>
          <cell r="S18"/>
          <cell r="T18"/>
        </row>
        <row r="19">
          <cell r="C19"/>
          <cell r="D19"/>
          <cell r="I19"/>
          <cell r="N19"/>
          <cell r="O19"/>
          <cell r="P19"/>
          <cell r="Q19"/>
          <cell r="R19"/>
          <cell r="S19"/>
          <cell r="T19"/>
        </row>
        <row r="20">
          <cell r="C20"/>
          <cell r="D20"/>
          <cell r="I20"/>
          <cell r="N20"/>
          <cell r="O20"/>
          <cell r="P20"/>
          <cell r="Q20"/>
          <cell r="R20"/>
          <cell r="S20"/>
          <cell r="T20"/>
        </row>
        <row r="21">
          <cell r="C21"/>
          <cell r="D21"/>
          <cell r="I21"/>
          <cell r="N21"/>
          <cell r="O21"/>
          <cell r="P21"/>
          <cell r="Q21"/>
          <cell r="R21"/>
          <cell r="S21"/>
          <cell r="T21"/>
        </row>
      </sheetData>
      <sheetData sheetId="6"/>
      <sheetData sheetId="7"/>
      <sheetData sheetId="8">
        <row r="8">
          <cell r="A8">
            <v>1</v>
          </cell>
          <cell r="C8" t="str">
            <v>CIC</v>
          </cell>
          <cell r="D8" t="str">
            <v>SGT18005310054352</v>
          </cell>
          <cell r="E8">
            <v>42739</v>
          </cell>
          <cell r="G8">
            <v>111</v>
          </cell>
          <cell r="J8">
            <v>111</v>
          </cell>
          <cell r="L8">
            <v>43070</v>
          </cell>
          <cell r="M8">
            <v>43100</v>
          </cell>
          <cell r="N8">
            <v>30</v>
          </cell>
          <cell r="P8">
            <v>6278000000</v>
          </cell>
          <cell r="S8">
            <v>5188000000</v>
          </cell>
          <cell r="T8" t="str">
            <v>9000/100</v>
          </cell>
          <cell r="U8" t="str">
            <v>CAP-BQ - CIC - SGT18005310054352</v>
          </cell>
        </row>
        <row r="9">
          <cell r="A9">
            <v>2</v>
          </cell>
          <cell r="C9" t="str">
            <v>CRCA</v>
          </cell>
          <cell r="D9" t="str">
            <v>1286985</v>
          </cell>
          <cell r="E9">
            <v>42739</v>
          </cell>
          <cell r="G9">
            <v>78</v>
          </cell>
          <cell r="H9">
            <v>167.62</v>
          </cell>
          <cell r="J9">
            <v>245.62</v>
          </cell>
          <cell r="L9">
            <v>43070</v>
          </cell>
          <cell r="M9">
            <v>43100</v>
          </cell>
          <cell r="N9">
            <v>30</v>
          </cell>
          <cell r="P9">
            <v>6278000000</v>
          </cell>
          <cell r="Q9">
            <v>6617000000</v>
          </cell>
          <cell r="R9">
            <v>4458600000</v>
          </cell>
          <cell r="S9">
            <v>5188000000</v>
          </cell>
          <cell r="T9" t="str">
            <v>9000/100</v>
          </cell>
          <cell r="U9" t="str">
            <v>CAP-BQ - CRCA - 1286985</v>
          </cell>
        </row>
        <row r="10">
          <cell r="A10">
            <v>3</v>
          </cell>
          <cell r="C10" t="str">
            <v>BNP</v>
          </cell>
          <cell r="D10" t="str">
            <v>201801 01 000568400</v>
          </cell>
          <cell r="E10">
            <v>42738</v>
          </cell>
          <cell r="G10">
            <v>86.26</v>
          </cell>
          <cell r="I10">
            <v>16.53</v>
          </cell>
          <cell r="J10">
            <v>102.79</v>
          </cell>
          <cell r="L10">
            <v>43070</v>
          </cell>
          <cell r="M10">
            <v>43100</v>
          </cell>
          <cell r="N10">
            <v>30</v>
          </cell>
          <cell r="P10">
            <v>6278000000</v>
          </cell>
          <cell r="R10">
            <v>4458600000</v>
          </cell>
          <cell r="S10">
            <v>5188000000</v>
          </cell>
          <cell r="T10" t="str">
            <v>9000/100</v>
          </cell>
          <cell r="U10" t="str">
            <v>CAP-BQ - BNP - 201801 01 000568400</v>
          </cell>
        </row>
        <row r="11">
          <cell r="J11"/>
          <cell r="N11"/>
          <cell r="S11"/>
          <cell r="U11"/>
        </row>
        <row r="12">
          <cell r="J12"/>
          <cell r="N12"/>
          <cell r="S12"/>
          <cell r="U12"/>
        </row>
        <row r="13">
          <cell r="J13"/>
          <cell r="N13"/>
          <cell r="S13"/>
          <cell r="U13"/>
        </row>
        <row r="14">
          <cell r="J14"/>
          <cell r="N14"/>
          <cell r="S14"/>
          <cell r="U14"/>
        </row>
        <row r="15">
          <cell r="J15"/>
          <cell r="N15"/>
          <cell r="S15"/>
          <cell r="U15"/>
        </row>
        <row r="16">
          <cell r="J16"/>
          <cell r="N16"/>
          <cell r="S16"/>
          <cell r="U16"/>
        </row>
        <row r="17">
          <cell r="J17"/>
          <cell r="N17"/>
          <cell r="S17"/>
          <cell r="U17"/>
        </row>
        <row r="18">
          <cell r="J18"/>
          <cell r="N18"/>
          <cell r="S18"/>
          <cell r="U18"/>
        </row>
        <row r="19">
          <cell r="J19"/>
          <cell r="N19"/>
          <cell r="S19"/>
          <cell r="U19"/>
        </row>
        <row r="20">
          <cell r="J20"/>
          <cell r="N20"/>
          <cell r="S20"/>
          <cell r="U20"/>
        </row>
        <row r="21">
          <cell r="J21"/>
          <cell r="N21"/>
          <cell r="S21"/>
          <cell r="U21"/>
        </row>
        <row r="22">
          <cell r="J22"/>
          <cell r="N22"/>
          <cell r="S22"/>
          <cell r="U22"/>
        </row>
        <row r="23">
          <cell r="J23"/>
          <cell r="N23"/>
          <cell r="S23"/>
          <cell r="U23"/>
        </row>
        <row r="24">
          <cell r="J24"/>
          <cell r="N24"/>
          <cell r="S24"/>
          <cell r="U24"/>
        </row>
        <row r="25">
          <cell r="J25"/>
          <cell r="N25"/>
          <cell r="S25"/>
          <cell r="U25"/>
        </row>
        <row r="26">
          <cell r="J26"/>
          <cell r="N26"/>
          <cell r="S26"/>
          <cell r="U26"/>
        </row>
        <row r="27">
          <cell r="J27"/>
          <cell r="N27"/>
          <cell r="S27"/>
          <cell r="U27"/>
        </row>
      </sheetData>
      <sheetData sheetId="9"/>
      <sheetData sheetId="10"/>
      <sheetData sheetId="11"/>
      <sheetData sheetId="12">
        <row r="8">
          <cell r="A8">
            <v>1</v>
          </cell>
          <cell r="C8" t="str">
            <v>FERRY-CAPITAIN</v>
          </cell>
          <cell r="D8" t="str">
            <v>18301015</v>
          </cell>
          <cell r="E8">
            <v>43111</v>
          </cell>
          <cell r="F8" t="str">
            <v>Personnel Mis à Disposition</v>
          </cell>
          <cell r="G8">
            <v>430.78</v>
          </cell>
          <cell r="H8">
            <v>17250.77</v>
          </cell>
          <cell r="K8">
            <v>3536.31</v>
          </cell>
          <cell r="L8">
            <v>21217.86</v>
          </cell>
          <cell r="P8"/>
          <cell r="R8">
            <v>6229000000</v>
          </cell>
          <cell r="S8">
            <v>6214000000</v>
          </cell>
          <cell r="V8">
            <v>4458600000</v>
          </cell>
          <cell r="W8">
            <v>4081000000</v>
          </cell>
          <cell r="X8" t="str">
            <v>09000 / 100</v>
          </cell>
          <cell r="Y8" t="str">
            <v>CAP - FERRY-CAPITAIN - 18301015</v>
          </cell>
        </row>
        <row r="9">
          <cell r="A9">
            <v>2</v>
          </cell>
          <cell r="C9" t="str">
            <v>FERRY-CAPITAIN</v>
          </cell>
          <cell r="D9" t="str">
            <v>18302042</v>
          </cell>
          <cell r="E9">
            <v>43146</v>
          </cell>
          <cell r="F9" t="str">
            <v>Personnel Mis à Disposition</v>
          </cell>
          <cell r="G9">
            <v>8066.32</v>
          </cell>
          <cell r="K9">
            <v>1613.26</v>
          </cell>
          <cell r="L9">
            <v>9679.58</v>
          </cell>
          <cell r="P9"/>
          <cell r="R9">
            <v>6214000000</v>
          </cell>
          <cell r="V9">
            <v>4458600000</v>
          </cell>
          <cell r="W9">
            <v>4081000000</v>
          </cell>
          <cell r="X9" t="str">
            <v>08100 / 100</v>
          </cell>
          <cell r="Y9" t="str">
            <v>CAP - FERRY-CAPITAIN - 18302042</v>
          </cell>
        </row>
        <row r="10">
          <cell r="L10"/>
          <cell r="P10"/>
          <cell r="V10"/>
          <cell r="W10"/>
          <cell r="Y10"/>
        </row>
        <row r="11">
          <cell r="L11"/>
          <cell r="P11"/>
          <cell r="V11"/>
          <cell r="W11"/>
          <cell r="Y11"/>
        </row>
        <row r="12">
          <cell r="L12"/>
          <cell r="P12"/>
          <cell r="V12"/>
          <cell r="W12"/>
          <cell r="Y12"/>
        </row>
        <row r="13">
          <cell r="L13"/>
          <cell r="P13"/>
          <cell r="V13"/>
          <cell r="W13"/>
          <cell r="Y13"/>
        </row>
        <row r="14">
          <cell r="L14"/>
          <cell r="P14"/>
          <cell r="V14"/>
          <cell r="W14"/>
          <cell r="Y14"/>
        </row>
        <row r="15">
          <cell r="L15"/>
          <cell r="P15"/>
          <cell r="V15"/>
          <cell r="W15"/>
          <cell r="Y15"/>
        </row>
        <row r="16">
          <cell r="L16"/>
          <cell r="P16"/>
          <cell r="V16"/>
          <cell r="W16"/>
          <cell r="Y16"/>
        </row>
        <row r="17">
          <cell r="L17"/>
          <cell r="P17"/>
          <cell r="V17"/>
          <cell r="W17"/>
          <cell r="Y17"/>
        </row>
        <row r="18">
          <cell r="L18"/>
          <cell r="P18"/>
          <cell r="V18"/>
          <cell r="W18"/>
          <cell r="Y18"/>
        </row>
        <row r="19">
          <cell r="L19"/>
          <cell r="P19"/>
          <cell r="V19"/>
          <cell r="W19"/>
          <cell r="Y19"/>
        </row>
        <row r="20">
          <cell r="L20"/>
          <cell r="P20"/>
          <cell r="V20"/>
          <cell r="W20"/>
          <cell r="Y20"/>
        </row>
        <row r="21">
          <cell r="L21"/>
          <cell r="P21"/>
          <cell r="V21"/>
          <cell r="W21"/>
          <cell r="Y21"/>
        </row>
        <row r="22">
          <cell r="L22"/>
          <cell r="P22"/>
          <cell r="V22"/>
          <cell r="W22"/>
          <cell r="Y22"/>
        </row>
        <row r="23">
          <cell r="L23"/>
          <cell r="P23"/>
          <cell r="V23"/>
          <cell r="W23"/>
          <cell r="Y23"/>
        </row>
        <row r="24">
          <cell r="L24"/>
          <cell r="P24"/>
          <cell r="V24"/>
          <cell r="W24"/>
          <cell r="Y24"/>
        </row>
        <row r="25">
          <cell r="L25"/>
          <cell r="P25"/>
          <cell r="V25"/>
          <cell r="W25"/>
          <cell r="Y25"/>
        </row>
        <row r="26">
          <cell r="L26"/>
          <cell r="P26"/>
          <cell r="V26"/>
          <cell r="W26"/>
          <cell r="Y26"/>
        </row>
        <row r="27">
          <cell r="L27"/>
          <cell r="P27"/>
          <cell r="V27"/>
          <cell r="W27"/>
          <cell r="Y27"/>
        </row>
        <row r="28">
          <cell r="L28"/>
          <cell r="P28"/>
          <cell r="V28"/>
          <cell r="W28"/>
          <cell r="Y28"/>
        </row>
        <row r="29">
          <cell r="L29"/>
          <cell r="P29"/>
          <cell r="V29"/>
          <cell r="W29"/>
          <cell r="Y29"/>
        </row>
      </sheetData>
      <sheetData sheetId="13"/>
      <sheetData sheetId="14"/>
      <sheetData sheetId="15">
        <row r="8">
          <cell r="L8"/>
          <cell r="P8"/>
          <cell r="V8"/>
          <cell r="W8"/>
          <cell r="AB8"/>
        </row>
        <row r="9">
          <cell r="L9"/>
          <cell r="P9"/>
          <cell r="V9"/>
          <cell r="W9"/>
          <cell r="AB9"/>
        </row>
        <row r="10">
          <cell r="L10"/>
          <cell r="P10"/>
          <cell r="V10"/>
          <cell r="W10"/>
          <cell r="AB10"/>
        </row>
        <row r="11">
          <cell r="L11"/>
          <cell r="P11"/>
          <cell r="V11"/>
          <cell r="W11"/>
          <cell r="AB11"/>
        </row>
        <row r="12">
          <cell r="L12"/>
          <cell r="P12"/>
          <cell r="V12"/>
          <cell r="W12"/>
          <cell r="AB12"/>
        </row>
        <row r="13">
          <cell r="L13"/>
          <cell r="P13"/>
          <cell r="V13"/>
          <cell r="W13"/>
          <cell r="AB13"/>
        </row>
        <row r="14">
          <cell r="L14"/>
          <cell r="P14"/>
          <cell r="V14"/>
          <cell r="W14"/>
          <cell r="AB14"/>
        </row>
        <row r="15">
          <cell r="L15"/>
          <cell r="P15"/>
          <cell r="V15"/>
          <cell r="W15"/>
          <cell r="AB15"/>
        </row>
        <row r="16">
          <cell r="L16"/>
          <cell r="P16"/>
          <cell r="V16"/>
          <cell r="W16"/>
          <cell r="AB16"/>
        </row>
        <row r="17">
          <cell r="L17"/>
          <cell r="P17"/>
          <cell r="V17"/>
          <cell r="W17"/>
          <cell r="AB17"/>
        </row>
        <row r="18">
          <cell r="L18"/>
          <cell r="P18"/>
          <cell r="V18"/>
          <cell r="W18"/>
          <cell r="AB18"/>
        </row>
        <row r="19">
          <cell r="L19"/>
          <cell r="P19"/>
          <cell r="V19"/>
          <cell r="W19"/>
          <cell r="AB19"/>
        </row>
        <row r="20">
          <cell r="L20"/>
          <cell r="P20"/>
          <cell r="V20"/>
          <cell r="W20"/>
          <cell r="AB20"/>
        </row>
        <row r="21">
          <cell r="L21"/>
          <cell r="P21"/>
          <cell r="V21"/>
          <cell r="W21"/>
          <cell r="AB21"/>
        </row>
        <row r="22">
          <cell r="L22"/>
          <cell r="P22"/>
          <cell r="V22"/>
          <cell r="W22"/>
          <cell r="AB22"/>
        </row>
        <row r="23">
          <cell r="L23"/>
          <cell r="P23"/>
          <cell r="V23"/>
          <cell r="W23"/>
          <cell r="AB23"/>
        </row>
        <row r="24">
          <cell r="L24"/>
          <cell r="P24"/>
          <cell r="V24"/>
          <cell r="W24"/>
          <cell r="AB24"/>
        </row>
        <row r="25">
          <cell r="L25"/>
          <cell r="P25"/>
          <cell r="V25"/>
          <cell r="W25"/>
          <cell r="AB25"/>
        </row>
        <row r="26">
          <cell r="L26"/>
          <cell r="P26"/>
          <cell r="V26"/>
          <cell r="W26"/>
          <cell r="AB26"/>
        </row>
        <row r="27">
          <cell r="L27"/>
          <cell r="P27"/>
          <cell r="V27"/>
          <cell r="W27"/>
          <cell r="AB27"/>
        </row>
        <row r="28">
          <cell r="L28"/>
          <cell r="P28"/>
          <cell r="V28"/>
          <cell r="W28"/>
          <cell r="AB28"/>
        </row>
        <row r="29">
          <cell r="L29"/>
          <cell r="P29"/>
          <cell r="V29"/>
          <cell r="W29"/>
          <cell r="AB29"/>
        </row>
      </sheetData>
      <sheetData sheetId="16"/>
      <sheetData sheetId="17"/>
      <sheetData sheetId="18">
        <row r="8">
          <cell r="A8">
            <v>1</v>
          </cell>
          <cell r="C8" t="str">
            <v>MISCO</v>
          </cell>
          <cell r="D8" t="str">
            <v>0094007171</v>
          </cell>
          <cell r="E8">
            <v>42783</v>
          </cell>
          <cell r="F8" t="str">
            <v>Extension de Garantie</v>
          </cell>
          <cell r="G8">
            <v>129</v>
          </cell>
          <cell r="H8">
            <v>25.8</v>
          </cell>
          <cell r="I8">
            <v>154.80000000000001</v>
          </cell>
          <cell r="K8">
            <v>42783</v>
          </cell>
          <cell r="L8">
            <v>43877</v>
          </cell>
          <cell r="M8">
            <v>3</v>
          </cell>
          <cell r="N8">
            <v>36</v>
          </cell>
          <cell r="O8">
            <v>1080</v>
          </cell>
          <cell r="Q8">
            <v>1080</v>
          </cell>
          <cell r="R8">
            <v>767</v>
          </cell>
          <cell r="T8">
            <v>43</v>
          </cell>
          <cell r="U8">
            <v>43</v>
          </cell>
          <cell r="W8">
            <v>4860000000</v>
          </cell>
          <cell r="X8">
            <v>6155000000</v>
          </cell>
          <cell r="Z8" t="str">
            <v>01300/200</v>
          </cell>
          <cell r="AB8" t="str">
            <v>CCA - MISCO - 0094007171</v>
          </cell>
        </row>
        <row r="9">
          <cell r="A9">
            <v>2</v>
          </cell>
          <cell r="C9" t="str">
            <v>PRODWARE</v>
          </cell>
          <cell r="D9" t="str">
            <v>FAVE18-03385</v>
          </cell>
          <cell r="E9">
            <v>43285</v>
          </cell>
          <cell r="F9" t="str">
            <v>Garantie DELL 1 An</v>
          </cell>
          <cell r="G9">
            <v>215</v>
          </cell>
          <cell r="H9">
            <v>43</v>
          </cell>
          <cell r="I9">
            <v>258</v>
          </cell>
          <cell r="K9">
            <v>43287</v>
          </cell>
          <cell r="L9">
            <v>43651</v>
          </cell>
          <cell r="M9">
            <v>1</v>
          </cell>
          <cell r="N9">
            <v>12</v>
          </cell>
          <cell r="O9">
            <v>360</v>
          </cell>
          <cell r="Q9">
            <v>360</v>
          </cell>
          <cell r="R9">
            <v>185</v>
          </cell>
          <cell r="T9">
            <v>104.51</v>
          </cell>
          <cell r="U9">
            <v>110.49</v>
          </cell>
          <cell r="W9">
            <v>4860000000</v>
          </cell>
          <cell r="X9">
            <v>6155000000</v>
          </cell>
          <cell r="Z9" t="str">
            <v>09000/200</v>
          </cell>
          <cell r="AB9" t="str">
            <v>CCA - PRODWARE - FAVE18-03385</v>
          </cell>
        </row>
        <row r="10">
          <cell r="A10">
            <v>3</v>
          </cell>
          <cell r="C10" t="str">
            <v>INOMETAL</v>
          </cell>
          <cell r="D10" t="str">
            <v>18/1040</v>
          </cell>
          <cell r="E10">
            <v>43251</v>
          </cell>
          <cell r="F10" t="str">
            <v>Maintenance NOVAFLOW &amp; SOLID</v>
          </cell>
          <cell r="G10">
            <v>7370</v>
          </cell>
          <cell r="H10">
            <v>1474</v>
          </cell>
          <cell r="I10">
            <v>8844</v>
          </cell>
          <cell r="K10">
            <v>43221</v>
          </cell>
          <cell r="L10">
            <v>43585</v>
          </cell>
          <cell r="M10">
            <v>1</v>
          </cell>
          <cell r="N10">
            <v>12</v>
          </cell>
          <cell r="O10">
            <v>360</v>
          </cell>
          <cell r="Q10">
            <v>360</v>
          </cell>
          <cell r="R10">
            <v>120</v>
          </cell>
          <cell r="T10">
            <v>4913.33</v>
          </cell>
          <cell r="U10">
            <v>2456.67</v>
          </cell>
          <cell r="W10">
            <v>4860000000</v>
          </cell>
          <cell r="X10">
            <v>6155000000</v>
          </cell>
          <cell r="Z10" t="str">
            <v>05320/200</v>
          </cell>
          <cell r="AB10" t="str">
            <v>CCA - INOMETAL - 18/1040</v>
          </cell>
        </row>
        <row r="11">
          <cell r="A11">
            <v>4</v>
          </cell>
          <cell r="C11" t="str">
            <v>PRODWARE</v>
          </cell>
          <cell r="D11" t="str">
            <v>FAVE18-00949</v>
          </cell>
          <cell r="E11">
            <v>43151</v>
          </cell>
          <cell r="F11" t="str">
            <v>Renouvellement VMWARE</v>
          </cell>
          <cell r="G11">
            <v>739.91</v>
          </cell>
          <cell r="H11">
            <v>147.97999999999999</v>
          </cell>
          <cell r="I11">
            <v>887.89</v>
          </cell>
          <cell r="K11">
            <v>43156</v>
          </cell>
          <cell r="L11">
            <v>43520</v>
          </cell>
          <cell r="M11">
            <v>1</v>
          </cell>
          <cell r="N11">
            <v>12</v>
          </cell>
          <cell r="O11">
            <v>360</v>
          </cell>
          <cell r="Q11">
            <v>360</v>
          </cell>
          <cell r="R11">
            <v>54</v>
          </cell>
          <cell r="T11">
            <v>628.91999999999996</v>
          </cell>
          <cell r="U11">
            <v>110.99</v>
          </cell>
          <cell r="W11">
            <v>4860000000</v>
          </cell>
          <cell r="X11">
            <v>6155000000</v>
          </cell>
          <cell r="Z11" t="str">
            <v>09000/200</v>
          </cell>
          <cell r="AB11" t="str">
            <v>CCA - PRODWARE - FAVE18-00949</v>
          </cell>
        </row>
        <row r="12">
          <cell r="A12">
            <v>5</v>
          </cell>
          <cell r="C12" t="str">
            <v>PRODWARE</v>
          </cell>
          <cell r="D12" t="str">
            <v>FAVE18-01162</v>
          </cell>
          <cell r="E12">
            <v>43159</v>
          </cell>
          <cell r="F12" t="str">
            <v>Garantie IBM 1 An</v>
          </cell>
          <cell r="G12">
            <v>3187.2</v>
          </cell>
          <cell r="H12">
            <v>637.44000000000005</v>
          </cell>
          <cell r="I12">
            <v>3824.64</v>
          </cell>
          <cell r="K12">
            <v>43161</v>
          </cell>
          <cell r="L12">
            <v>43525</v>
          </cell>
          <cell r="M12">
            <v>1</v>
          </cell>
          <cell r="N12">
            <v>12</v>
          </cell>
          <cell r="O12">
            <v>360</v>
          </cell>
          <cell r="Q12">
            <v>360</v>
          </cell>
          <cell r="R12">
            <v>59</v>
          </cell>
          <cell r="T12">
            <v>2664.85</v>
          </cell>
          <cell r="U12">
            <v>522.35</v>
          </cell>
          <cell r="W12">
            <v>4860000000</v>
          </cell>
          <cell r="X12">
            <v>6155000000</v>
          </cell>
          <cell r="Z12" t="str">
            <v>09000/200</v>
          </cell>
          <cell r="AB12" t="str">
            <v>CCA - PRODWARE - FAVE18-01162</v>
          </cell>
        </row>
        <row r="13">
          <cell r="A13">
            <v>6</v>
          </cell>
          <cell r="C13" t="str">
            <v>PRAGMATEC</v>
          </cell>
          <cell r="D13" t="str">
            <v>FCP004213</v>
          </cell>
          <cell r="E13">
            <v>43266</v>
          </cell>
          <cell r="F13" t="str">
            <v>Logiciel Antivirus NOD 32 Maj.</v>
          </cell>
          <cell r="G13">
            <v>1324.34</v>
          </cell>
          <cell r="H13">
            <v>264.87</v>
          </cell>
          <cell r="I13">
            <v>1589.21</v>
          </cell>
          <cell r="K13">
            <v>43278</v>
          </cell>
          <cell r="L13">
            <v>43642</v>
          </cell>
          <cell r="M13">
            <v>1</v>
          </cell>
          <cell r="N13">
            <v>12</v>
          </cell>
          <cell r="O13">
            <v>360</v>
          </cell>
          <cell r="Q13">
            <v>360</v>
          </cell>
          <cell r="R13">
            <v>176</v>
          </cell>
          <cell r="T13">
            <v>676.87999999999988</v>
          </cell>
          <cell r="U13">
            <v>647.46</v>
          </cell>
          <cell r="W13">
            <v>4860000000</v>
          </cell>
          <cell r="X13">
            <v>6155000000</v>
          </cell>
          <cell r="Z13" t="str">
            <v>09000/200</v>
          </cell>
          <cell r="AB13" t="str">
            <v>CCA - PRAGMATEC - FCP004213</v>
          </cell>
        </row>
        <row r="14">
          <cell r="A14">
            <v>7</v>
          </cell>
          <cell r="C14" t="str">
            <v>PRODWARE</v>
          </cell>
          <cell r="D14" t="str">
            <v>FEC18-005126</v>
          </cell>
          <cell r="E14">
            <v>43279</v>
          </cell>
          <cell r="F14" t="str">
            <v>Contrat Webhosting</v>
          </cell>
          <cell r="G14">
            <v>1128.8399999999999</v>
          </cell>
          <cell r="H14">
            <v>225.77</v>
          </cell>
          <cell r="I14">
            <v>1354.61</v>
          </cell>
          <cell r="K14">
            <v>43282</v>
          </cell>
          <cell r="L14">
            <v>43646</v>
          </cell>
          <cell r="M14">
            <v>1</v>
          </cell>
          <cell r="N14">
            <v>12</v>
          </cell>
          <cell r="O14">
            <v>360</v>
          </cell>
          <cell r="Q14">
            <v>360</v>
          </cell>
          <cell r="R14">
            <v>180</v>
          </cell>
          <cell r="T14">
            <v>564.41999999999996</v>
          </cell>
          <cell r="U14">
            <v>564.41999999999996</v>
          </cell>
          <cell r="W14">
            <v>4860000000</v>
          </cell>
          <cell r="X14">
            <v>6155000000</v>
          </cell>
          <cell r="Z14" t="str">
            <v>09000/200</v>
          </cell>
          <cell r="AB14" t="str">
            <v>CCA - PRODWARE - FEC18-005126</v>
          </cell>
        </row>
        <row r="15">
          <cell r="A15">
            <v>8</v>
          </cell>
          <cell r="C15" t="str">
            <v>PRODWARE</v>
          </cell>
          <cell r="D15" t="str">
            <v>FAVE18-03605</v>
          </cell>
          <cell r="E15">
            <v>43299</v>
          </cell>
          <cell r="F15" t="str">
            <v>Renouvellement VERITAS</v>
          </cell>
          <cell r="G15">
            <v>208.38</v>
          </cell>
          <cell r="H15">
            <v>41.68</v>
          </cell>
          <cell r="I15">
            <v>250.06</v>
          </cell>
          <cell r="K15">
            <v>43284</v>
          </cell>
          <cell r="L15">
            <v>43648</v>
          </cell>
          <cell r="M15">
            <v>1</v>
          </cell>
          <cell r="N15">
            <v>12</v>
          </cell>
          <cell r="O15">
            <v>360</v>
          </cell>
          <cell r="Q15">
            <v>360</v>
          </cell>
          <cell r="R15">
            <v>182</v>
          </cell>
          <cell r="T15">
            <v>103.03</v>
          </cell>
          <cell r="U15">
            <v>105.35</v>
          </cell>
          <cell r="W15">
            <v>4860000000</v>
          </cell>
          <cell r="X15">
            <v>6155000000</v>
          </cell>
          <cell r="Z15" t="str">
            <v>09000/200</v>
          </cell>
          <cell r="AB15" t="str">
            <v>CCA - PRODWARE - FAVE18-03605</v>
          </cell>
        </row>
        <row r="16">
          <cell r="A16">
            <v>9</v>
          </cell>
          <cell r="C16" t="str">
            <v>THERMO ELECTRON SAS</v>
          </cell>
          <cell r="D16" t="str">
            <v>9131226916</v>
          </cell>
          <cell r="E16">
            <v>43356</v>
          </cell>
          <cell r="F16" t="str">
            <v>Contrat Spectromètre NU1</v>
          </cell>
          <cell r="G16">
            <v>7590.08</v>
          </cell>
          <cell r="H16">
            <v>1518.02</v>
          </cell>
          <cell r="I16">
            <v>9108.1</v>
          </cell>
          <cell r="K16">
            <v>43344</v>
          </cell>
          <cell r="L16">
            <v>43708</v>
          </cell>
          <cell r="M16">
            <v>1</v>
          </cell>
          <cell r="N16">
            <v>12</v>
          </cell>
          <cell r="O16">
            <v>360</v>
          </cell>
          <cell r="Q16">
            <v>360</v>
          </cell>
          <cell r="R16">
            <v>240</v>
          </cell>
          <cell r="T16">
            <v>2530.0299999999997</v>
          </cell>
          <cell r="U16">
            <v>5060.05</v>
          </cell>
          <cell r="W16">
            <v>4860000000</v>
          </cell>
          <cell r="X16">
            <v>6155000000</v>
          </cell>
          <cell r="Z16" t="str">
            <v>12424/200</v>
          </cell>
          <cell r="AB16" t="str">
            <v>CCA - THERMO ELECTRON SAS - 9131226916</v>
          </cell>
        </row>
        <row r="17">
          <cell r="A17">
            <v>10</v>
          </cell>
          <cell r="C17" t="str">
            <v>THERMO ELECTRON SAS</v>
          </cell>
          <cell r="D17" t="str">
            <v>9131226916</v>
          </cell>
          <cell r="E17">
            <v>43356</v>
          </cell>
          <cell r="F17" t="str">
            <v>Contrat Spectromètre NU2</v>
          </cell>
          <cell r="G17">
            <v>8164.86</v>
          </cell>
          <cell r="H17">
            <v>1632.97</v>
          </cell>
          <cell r="I17">
            <v>9797.83</v>
          </cell>
          <cell r="K17">
            <v>43344</v>
          </cell>
          <cell r="L17">
            <v>43708</v>
          </cell>
          <cell r="M17">
            <v>1</v>
          </cell>
          <cell r="N17">
            <v>12</v>
          </cell>
          <cell r="O17">
            <v>360</v>
          </cell>
          <cell r="Q17">
            <v>360</v>
          </cell>
          <cell r="R17">
            <v>240</v>
          </cell>
          <cell r="T17">
            <v>2721.62</v>
          </cell>
          <cell r="U17">
            <v>5443.24</v>
          </cell>
          <cell r="W17">
            <v>4860000000</v>
          </cell>
          <cell r="X17">
            <v>6155000000</v>
          </cell>
          <cell r="Z17" t="str">
            <v>22424/200</v>
          </cell>
          <cell r="AB17" t="str">
            <v>CCA - THERMO ELECTRON SAS - 9131226916</v>
          </cell>
        </row>
        <row r="18">
          <cell r="H18"/>
          <cell r="I18"/>
          <cell r="N18"/>
          <cell r="O18"/>
          <cell r="Q18"/>
          <cell r="T18"/>
          <cell r="U18"/>
          <cell r="W18"/>
          <cell r="AB18"/>
        </row>
        <row r="19">
          <cell r="H19"/>
          <cell r="I19"/>
          <cell r="N19"/>
          <cell r="O19"/>
          <cell r="Q19"/>
          <cell r="T19"/>
          <cell r="U19"/>
          <cell r="W19"/>
          <cell r="AB19"/>
        </row>
        <row r="20">
          <cell r="H20"/>
          <cell r="I20"/>
          <cell r="N20"/>
          <cell r="O20"/>
          <cell r="Q20"/>
          <cell r="T20"/>
          <cell r="U20"/>
          <cell r="W20"/>
          <cell r="AB20"/>
        </row>
        <row r="21">
          <cell r="H21"/>
          <cell r="I21"/>
          <cell r="N21"/>
          <cell r="O21"/>
          <cell r="Q21"/>
          <cell r="T21"/>
          <cell r="U21"/>
          <cell r="W21"/>
          <cell r="AB21"/>
        </row>
        <row r="22">
          <cell r="H22"/>
          <cell r="I22"/>
          <cell r="N22"/>
          <cell r="O22"/>
          <cell r="Q22"/>
          <cell r="T22"/>
          <cell r="U22"/>
          <cell r="W22"/>
          <cell r="AB22"/>
        </row>
        <row r="23">
          <cell r="H23"/>
          <cell r="I23"/>
          <cell r="N23"/>
          <cell r="O23"/>
          <cell r="Q23"/>
          <cell r="T23"/>
          <cell r="U23"/>
          <cell r="W23"/>
          <cell r="AB23"/>
        </row>
        <row r="24">
          <cell r="H24"/>
          <cell r="I24"/>
          <cell r="N24"/>
          <cell r="O24"/>
          <cell r="Q24"/>
          <cell r="T24"/>
          <cell r="U24"/>
          <cell r="W24"/>
          <cell r="AB24"/>
        </row>
        <row r="25">
          <cell r="H25"/>
          <cell r="I25"/>
          <cell r="N25"/>
          <cell r="O25"/>
          <cell r="Q25"/>
          <cell r="T25"/>
          <cell r="U25"/>
          <cell r="W25"/>
          <cell r="AB25"/>
        </row>
        <row r="26">
          <cell r="H26"/>
          <cell r="I26"/>
          <cell r="N26"/>
          <cell r="O26"/>
          <cell r="Q26"/>
          <cell r="T26"/>
          <cell r="U26"/>
          <cell r="W26"/>
          <cell r="AB26"/>
        </row>
        <row r="27">
          <cell r="H27"/>
          <cell r="I27"/>
          <cell r="N27"/>
          <cell r="O27"/>
          <cell r="Q27"/>
          <cell r="T27"/>
          <cell r="U27"/>
          <cell r="W27"/>
          <cell r="AB27"/>
        </row>
      </sheetData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71"/>
  <sheetViews>
    <sheetView tabSelected="1" zoomScale="55" zoomScaleNormal="55" workbookViewId="0">
      <pane xSplit="2" ySplit="7" topLeftCell="C8" activePane="bottomRight" state="frozen"/>
      <selection activeCell="A6" sqref="A6:A7"/>
      <selection pane="topRight" activeCell="A6" sqref="A6:A7"/>
      <selection pane="bottomLeft" activeCell="A6" sqref="A6:A7"/>
      <selection pane="bottomRight" activeCell="O1" sqref="L1:O1048576"/>
    </sheetView>
  </sheetViews>
  <sheetFormatPr baseColWidth="10" defaultRowHeight="14.4" x14ac:dyDescent="0.3"/>
  <cols>
    <col min="1" max="1" width="11.33203125" customWidth="1"/>
    <col min="2" max="2" width="1.44140625" customWidth="1"/>
    <col min="3" max="3" width="22.109375" bestFit="1" customWidth="1"/>
    <col min="4" max="4" width="12.88671875" style="2" customWidth="1"/>
    <col min="5" max="5" width="13.33203125" bestFit="1" customWidth="1"/>
    <col min="17" max="17" width="1.44140625" customWidth="1"/>
    <col min="18" max="18" width="6.44140625" style="2" bestFit="1" customWidth="1"/>
    <col min="19" max="19" width="1.44140625" customWidth="1"/>
    <col min="20" max="20" width="15.5546875" customWidth="1"/>
    <col min="30" max="30" width="33.6640625" bestFit="1" customWidth="1"/>
  </cols>
  <sheetData>
    <row r="1" spans="1:42" ht="19.5" customHeight="1" x14ac:dyDescent="0.35">
      <c r="A1" s="1" t="s">
        <v>0</v>
      </c>
      <c r="B1" s="1"/>
      <c r="G1" t="s">
        <v>1</v>
      </c>
      <c r="H1" s="3">
        <v>2018</v>
      </c>
      <c r="Q1" s="1"/>
      <c r="S1" s="1"/>
      <c r="AO1" s="4"/>
      <c r="AP1" s="4"/>
    </row>
    <row r="2" spans="1:42" ht="19.5" customHeight="1" x14ac:dyDescent="0.3">
      <c r="G2" t="s">
        <v>2</v>
      </c>
      <c r="H2" s="3">
        <f>IF(H1="","",H1+1)</f>
        <v>2019</v>
      </c>
      <c r="I2" s="5">
        <v>43466</v>
      </c>
    </row>
    <row r="3" spans="1:42" ht="19.5" customHeight="1" x14ac:dyDescent="0.3">
      <c r="A3" s="6" t="s">
        <v>3</v>
      </c>
      <c r="B3" s="6"/>
      <c r="E3" s="7"/>
      <c r="Q3" s="6"/>
      <c r="S3" s="6"/>
    </row>
    <row r="4" spans="1:42" ht="19.5" customHeight="1" x14ac:dyDescent="0.3">
      <c r="B4" s="6"/>
      <c r="Q4" s="6"/>
      <c r="S4" s="6"/>
    </row>
    <row r="5" spans="1:42" ht="19.5" customHeight="1" x14ac:dyDescent="0.3"/>
    <row r="6" spans="1:42" ht="19.5" customHeight="1" x14ac:dyDescent="0.3">
      <c r="A6" s="95" t="s">
        <v>4</v>
      </c>
      <c r="B6" s="8"/>
      <c r="C6" s="96" t="s">
        <v>5</v>
      </c>
      <c r="D6" s="96"/>
      <c r="E6" s="96"/>
      <c r="F6" s="96"/>
      <c r="G6" s="96"/>
      <c r="H6" s="96"/>
      <c r="I6" s="96"/>
      <c r="J6" s="96"/>
      <c r="K6" s="96"/>
      <c r="L6" s="96"/>
      <c r="M6" s="96"/>
      <c r="N6" s="96"/>
      <c r="O6" s="96"/>
      <c r="P6" s="96"/>
      <c r="Q6" s="8"/>
      <c r="R6" s="8"/>
      <c r="S6" s="8"/>
      <c r="T6" s="97" t="s">
        <v>6</v>
      </c>
      <c r="U6" s="97"/>
      <c r="V6" s="97"/>
      <c r="W6" s="97"/>
      <c r="X6" s="97"/>
      <c r="Y6" s="97"/>
      <c r="Z6" s="97"/>
      <c r="AA6" s="97"/>
      <c r="AB6" s="97"/>
      <c r="AC6" s="97"/>
      <c r="AD6" s="97"/>
    </row>
    <row r="7" spans="1:42" ht="19.5" customHeight="1" thickBot="1" x14ac:dyDescent="0.35">
      <c r="A7" s="95"/>
      <c r="B7" s="8"/>
      <c r="C7" s="9" t="s">
        <v>7</v>
      </c>
      <c r="D7" s="9" t="s">
        <v>8</v>
      </c>
      <c r="E7" s="9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9" t="s">
        <v>18</v>
      </c>
      <c r="O7" s="9" t="s">
        <v>19</v>
      </c>
      <c r="P7" s="9" t="s">
        <v>20</v>
      </c>
      <c r="Q7" s="8"/>
      <c r="R7" s="10" t="s">
        <v>21</v>
      </c>
      <c r="S7" s="8"/>
      <c r="T7" s="10" t="s">
        <v>22</v>
      </c>
      <c r="U7" s="10" t="s">
        <v>23</v>
      </c>
      <c r="V7" s="10" t="s">
        <v>24</v>
      </c>
      <c r="W7" s="10" t="s">
        <v>25</v>
      </c>
      <c r="X7" s="10" t="s">
        <v>26</v>
      </c>
      <c r="Y7" s="10" t="s">
        <v>27</v>
      </c>
      <c r="Z7" s="10" t="s">
        <v>28</v>
      </c>
      <c r="AA7" s="10" t="s">
        <v>29</v>
      </c>
      <c r="AB7" s="10" t="s">
        <v>30</v>
      </c>
      <c r="AC7" s="10" t="s">
        <v>31</v>
      </c>
      <c r="AD7" s="10" t="s">
        <v>32</v>
      </c>
    </row>
    <row r="8" spans="1:42" ht="19.5" customHeight="1" thickTop="1" x14ac:dyDescent="0.3">
      <c r="A8" s="11">
        <v>1</v>
      </c>
      <c r="B8" s="12"/>
      <c r="C8" s="13" t="s">
        <v>46</v>
      </c>
      <c r="D8" s="14">
        <v>4139</v>
      </c>
      <c r="E8" s="15" t="s">
        <v>33</v>
      </c>
      <c r="F8" s="16">
        <v>43118</v>
      </c>
      <c r="G8" s="17">
        <v>119.13</v>
      </c>
      <c r="H8" s="18"/>
      <c r="I8" s="18"/>
      <c r="J8" s="18"/>
      <c r="K8" s="18"/>
      <c r="L8" s="18"/>
      <c r="M8" s="18"/>
      <c r="N8" s="18"/>
      <c r="O8" s="18">
        <v>23.83</v>
      </c>
      <c r="P8" s="18">
        <f t="shared" ref="P8:P27" si="0">IF(G8="","",SUM(G8:O8))</f>
        <v>142.95999999999998</v>
      </c>
      <c r="Q8" s="12"/>
      <c r="R8" s="19">
        <f>IF(A8="","",10-COUNTIF(T8:AC8,""))</f>
        <v>3</v>
      </c>
      <c r="S8" s="12"/>
      <c r="T8" s="20">
        <v>7010101000</v>
      </c>
      <c r="U8" s="20"/>
      <c r="V8" s="20"/>
      <c r="W8" s="19"/>
      <c r="X8" s="21"/>
      <c r="Y8" s="21"/>
      <c r="Z8" s="21"/>
      <c r="AA8" s="21"/>
      <c r="AB8" s="20">
        <f t="shared" ref="AB8:AB27" si="1">IF(A8="","",IF(O8="","",4458600000))</f>
        <v>4458600000</v>
      </c>
      <c r="AC8" s="20">
        <f t="shared" ref="AC8:AC27" si="2">IF(A8="","",IF(P8="","",4198000000))</f>
        <v>4198000000</v>
      </c>
      <c r="AD8" s="22" t="str">
        <f t="shared" ref="AD8:AD27" si="3">IF(A8="","","AAE"&amp;" - "&amp;C8&amp;" - "&amp;E8)</f>
        <v>AAE - DUCHMOL BABY - AD 10/2017</v>
      </c>
    </row>
    <row r="9" spans="1:42" ht="19.5" customHeight="1" x14ac:dyDescent="0.3">
      <c r="A9" s="23">
        <v>2</v>
      </c>
      <c r="B9" s="24"/>
      <c r="C9" s="25" t="s">
        <v>47</v>
      </c>
      <c r="D9" s="26">
        <v>4139</v>
      </c>
      <c r="E9" s="27" t="s">
        <v>34</v>
      </c>
      <c r="F9" s="28">
        <v>43118</v>
      </c>
      <c r="G9" s="29">
        <v>2512</v>
      </c>
      <c r="H9" s="30"/>
      <c r="I9" s="30"/>
      <c r="J9" s="30"/>
      <c r="K9" s="30"/>
      <c r="L9" s="30"/>
      <c r="M9" s="30"/>
      <c r="N9" s="30"/>
      <c r="O9" s="30">
        <v>502.4</v>
      </c>
      <c r="P9" s="31">
        <f t="shared" si="0"/>
        <v>3014.4</v>
      </c>
      <c r="Q9" s="24"/>
      <c r="R9" s="32">
        <f>IF(A9="","",10-COUNTIF(T9:AC9,""))</f>
        <v>3</v>
      </c>
      <c r="S9" s="24"/>
      <c r="T9" s="33">
        <v>7010101000</v>
      </c>
      <c r="U9" s="33"/>
      <c r="V9" s="33"/>
      <c r="W9" s="32"/>
      <c r="X9" s="34"/>
      <c r="Y9" s="34"/>
      <c r="Z9" s="34"/>
      <c r="AA9" s="34"/>
      <c r="AB9" s="33">
        <f t="shared" si="1"/>
        <v>4458600000</v>
      </c>
      <c r="AC9" s="33">
        <f t="shared" si="2"/>
        <v>4198000000</v>
      </c>
      <c r="AD9" s="35" t="str">
        <f t="shared" si="3"/>
        <v>AAE - ALIGATOR - 180100146</v>
      </c>
    </row>
    <row r="10" spans="1:42" ht="19.5" customHeight="1" x14ac:dyDescent="0.3">
      <c r="A10" s="101">
        <v>3</v>
      </c>
      <c r="B10" s="102"/>
      <c r="C10" s="103" t="s">
        <v>48</v>
      </c>
      <c r="D10" s="104">
        <v>4139</v>
      </c>
      <c r="E10" s="105" t="s">
        <v>35</v>
      </c>
      <c r="F10" s="106">
        <v>43154</v>
      </c>
      <c r="G10" s="107">
        <v>8020.4</v>
      </c>
      <c r="I10" s="30"/>
      <c r="J10" s="30"/>
      <c r="K10" s="30"/>
      <c r="L10" s="30"/>
      <c r="M10" s="30"/>
      <c r="N10" s="30"/>
      <c r="O10" s="30">
        <v>1910.08</v>
      </c>
      <c r="P10" s="31">
        <f t="shared" si="0"/>
        <v>9930.48</v>
      </c>
      <c r="Q10" s="24"/>
      <c r="R10" s="32">
        <f t="shared" ref="R10:R28" si="4">IF(A10="","",10-COUNTIF(T10:AC10,""))</f>
        <v>3</v>
      </c>
      <c r="S10" s="24"/>
      <c r="T10" s="109">
        <v>7010101000</v>
      </c>
      <c r="V10" s="33"/>
      <c r="W10" s="32"/>
      <c r="X10" s="34"/>
      <c r="Y10" s="34"/>
      <c r="Z10" s="34"/>
      <c r="AA10" s="34"/>
      <c r="AB10" s="33">
        <f t="shared" si="1"/>
        <v>4458600000</v>
      </c>
      <c r="AC10" s="33">
        <f t="shared" si="2"/>
        <v>4198000000</v>
      </c>
      <c r="AD10" s="35" t="str">
        <f t="shared" si="3"/>
        <v>AAE - YAKUZA JACK - 180200678</v>
      </c>
    </row>
    <row r="11" spans="1:42" ht="19.5" customHeight="1" x14ac:dyDescent="0.3">
      <c r="A11" s="101">
        <v>3</v>
      </c>
      <c r="B11" s="102"/>
      <c r="C11" s="103" t="s">
        <v>48</v>
      </c>
      <c r="D11" s="104">
        <v>4139</v>
      </c>
      <c r="E11" s="105" t="s">
        <v>35</v>
      </c>
      <c r="F11" s="106">
        <v>43154</v>
      </c>
      <c r="G11" s="108">
        <v>1530</v>
      </c>
      <c r="H11" s="30"/>
      <c r="I11" s="30"/>
      <c r="J11" s="30"/>
      <c r="K11" s="30"/>
      <c r="L11" s="30"/>
      <c r="M11" s="30"/>
      <c r="N11" s="30"/>
      <c r="O11" s="30"/>
      <c r="P11" s="31"/>
      <c r="Q11" s="24"/>
      <c r="R11" s="32"/>
      <c r="S11" s="24"/>
      <c r="T11" s="109">
        <v>7010102000</v>
      </c>
      <c r="U11" s="33"/>
      <c r="V11" s="33"/>
      <c r="W11" s="32"/>
      <c r="X11" s="34"/>
      <c r="Y11" s="34"/>
      <c r="Z11" s="34"/>
      <c r="AA11" s="34"/>
      <c r="AB11" s="33"/>
      <c r="AC11" s="33"/>
      <c r="AD11" s="35"/>
    </row>
    <row r="12" spans="1:42" ht="19.5" customHeight="1" x14ac:dyDescent="0.3">
      <c r="A12" s="23">
        <v>4</v>
      </c>
      <c r="B12" s="24"/>
      <c r="C12" s="25" t="s">
        <v>49</v>
      </c>
      <c r="D12" s="26">
        <v>4139</v>
      </c>
      <c r="E12" s="27" t="s">
        <v>36</v>
      </c>
      <c r="F12" s="28">
        <v>43154</v>
      </c>
      <c r="G12" s="29">
        <v>6673.85</v>
      </c>
      <c r="H12" s="30">
        <v>1489.8</v>
      </c>
      <c r="I12" s="30">
        <v>1000</v>
      </c>
      <c r="J12" s="30"/>
      <c r="K12" s="30"/>
      <c r="L12" s="30"/>
      <c r="M12" s="30"/>
      <c r="N12" s="30"/>
      <c r="O12" s="30">
        <v>1832.73</v>
      </c>
      <c r="P12" s="31">
        <f t="shared" si="0"/>
        <v>10996.380000000001</v>
      </c>
      <c r="Q12" s="24"/>
      <c r="R12" s="32">
        <f t="shared" si="4"/>
        <v>5</v>
      </c>
      <c r="S12" s="24"/>
      <c r="T12" s="33">
        <v>7010101000</v>
      </c>
      <c r="U12" s="33">
        <v>7010102000</v>
      </c>
      <c r="V12" s="33">
        <v>7010103000</v>
      </c>
      <c r="W12" s="32"/>
      <c r="X12" s="34"/>
      <c r="Y12" s="34"/>
      <c r="Z12" s="34"/>
      <c r="AA12" s="34"/>
      <c r="AB12" s="33">
        <f t="shared" si="1"/>
        <v>4458600000</v>
      </c>
      <c r="AC12" s="33">
        <f t="shared" si="2"/>
        <v>4198000000</v>
      </c>
      <c r="AD12" s="35" t="str">
        <f t="shared" si="3"/>
        <v>AAE - JOMBO - 180200679</v>
      </c>
    </row>
    <row r="13" spans="1:42" ht="19.5" customHeight="1" x14ac:dyDescent="0.3">
      <c r="A13" s="23">
        <v>5</v>
      </c>
      <c r="B13" s="24"/>
      <c r="C13" s="25" t="s">
        <v>50</v>
      </c>
      <c r="D13" s="26">
        <v>4129</v>
      </c>
      <c r="E13" s="27" t="s">
        <v>37</v>
      </c>
      <c r="F13" s="28">
        <v>43174</v>
      </c>
      <c r="G13" s="29">
        <v>5000</v>
      </c>
      <c r="H13" s="30"/>
      <c r="I13" s="30"/>
      <c r="J13" s="30"/>
      <c r="K13" s="30"/>
      <c r="L13" s="30"/>
      <c r="M13" s="30"/>
      <c r="N13" s="30"/>
      <c r="O13" s="30"/>
      <c r="P13" s="31">
        <f t="shared" si="0"/>
        <v>5000</v>
      </c>
      <c r="Q13" s="24"/>
      <c r="R13" s="32">
        <f t="shared" si="4"/>
        <v>2</v>
      </c>
      <c r="S13" s="24"/>
      <c r="T13" s="33">
        <v>7010101000</v>
      </c>
      <c r="U13" s="33"/>
      <c r="V13" s="33"/>
      <c r="W13" s="32"/>
      <c r="X13" s="34"/>
      <c r="Y13" s="34"/>
      <c r="Z13" s="34"/>
      <c r="AA13" s="34"/>
      <c r="AB13" s="33" t="str">
        <f t="shared" si="1"/>
        <v/>
      </c>
      <c r="AC13" s="33">
        <f t="shared" si="2"/>
        <v>4198000000</v>
      </c>
      <c r="AD13" s="35" t="str">
        <f t="shared" si="3"/>
        <v>AAE - HECTAROS - 180300699</v>
      </c>
    </row>
    <row r="14" spans="1:42" ht="19.5" customHeight="1" x14ac:dyDescent="0.3">
      <c r="A14" s="23"/>
      <c r="B14" s="24"/>
      <c r="C14" s="25"/>
      <c r="D14" s="26"/>
      <c r="E14" s="27"/>
      <c r="F14" s="28"/>
      <c r="G14" s="29"/>
      <c r="H14" s="30"/>
      <c r="I14" s="30"/>
      <c r="J14" s="30"/>
      <c r="K14" s="30"/>
      <c r="L14" s="30"/>
      <c r="M14" s="30"/>
      <c r="N14" s="30"/>
      <c r="O14" s="30"/>
      <c r="P14" s="31" t="str">
        <f t="shared" si="0"/>
        <v/>
      </c>
      <c r="Q14" s="24"/>
      <c r="R14" s="32" t="str">
        <f t="shared" si="4"/>
        <v/>
      </c>
      <c r="S14" s="24"/>
      <c r="T14" s="33"/>
      <c r="U14" s="33"/>
      <c r="V14" s="33"/>
      <c r="W14" s="32"/>
      <c r="X14" s="34"/>
      <c r="Y14" s="34"/>
      <c r="Z14" s="34"/>
      <c r="AA14" s="34"/>
      <c r="AB14" s="33" t="str">
        <f t="shared" si="1"/>
        <v/>
      </c>
      <c r="AC14" s="33" t="str">
        <f t="shared" si="2"/>
        <v/>
      </c>
      <c r="AD14" s="35" t="str">
        <f t="shared" si="3"/>
        <v/>
      </c>
    </row>
    <row r="15" spans="1:42" ht="19.5" customHeight="1" x14ac:dyDescent="0.3">
      <c r="A15" s="23"/>
      <c r="B15" s="24"/>
      <c r="C15" s="25"/>
      <c r="D15" s="26"/>
      <c r="E15" s="27"/>
      <c r="F15" s="28"/>
      <c r="G15" s="29"/>
      <c r="H15" s="30"/>
      <c r="I15" s="30"/>
      <c r="J15" s="30"/>
      <c r="K15" s="30"/>
      <c r="L15" s="30"/>
      <c r="M15" s="30"/>
      <c r="N15" s="30"/>
      <c r="O15" s="30"/>
      <c r="P15" s="31" t="str">
        <f t="shared" si="0"/>
        <v/>
      </c>
      <c r="Q15" s="24"/>
      <c r="R15" s="32" t="str">
        <f t="shared" si="4"/>
        <v/>
      </c>
      <c r="S15" s="24"/>
      <c r="T15" s="33"/>
      <c r="U15" s="33"/>
      <c r="V15" s="33"/>
      <c r="W15" s="32"/>
      <c r="X15" s="34"/>
      <c r="Y15" s="34"/>
      <c r="Z15" s="34"/>
      <c r="AA15" s="34"/>
      <c r="AB15" s="33" t="str">
        <f t="shared" si="1"/>
        <v/>
      </c>
      <c r="AC15" s="33" t="str">
        <f t="shared" si="2"/>
        <v/>
      </c>
      <c r="AD15" s="35" t="str">
        <f t="shared" si="3"/>
        <v/>
      </c>
    </row>
    <row r="16" spans="1:42" ht="19.5" customHeight="1" x14ac:dyDescent="0.3">
      <c r="A16" s="23"/>
      <c r="B16" s="24"/>
      <c r="C16" s="25"/>
      <c r="D16" s="26"/>
      <c r="E16" s="27"/>
      <c r="F16" s="28"/>
      <c r="G16" s="29"/>
      <c r="H16" s="30"/>
      <c r="I16" s="30"/>
      <c r="J16" s="30"/>
      <c r="K16" s="30"/>
      <c r="L16" s="30"/>
      <c r="M16" s="30"/>
      <c r="N16" s="30"/>
      <c r="O16" s="30"/>
      <c r="P16" s="31" t="str">
        <f t="shared" si="0"/>
        <v/>
      </c>
      <c r="Q16" s="24"/>
      <c r="R16" s="32" t="str">
        <f t="shared" si="4"/>
        <v/>
      </c>
      <c r="S16" s="24"/>
      <c r="T16" s="33"/>
      <c r="U16" s="33"/>
      <c r="V16" s="33"/>
      <c r="W16" s="32"/>
      <c r="X16" s="34"/>
      <c r="Y16" s="34"/>
      <c r="Z16" s="34"/>
      <c r="AA16" s="34"/>
      <c r="AB16" s="33" t="str">
        <f t="shared" si="1"/>
        <v/>
      </c>
      <c r="AC16" s="33" t="str">
        <f t="shared" si="2"/>
        <v/>
      </c>
      <c r="AD16" s="35" t="str">
        <f t="shared" si="3"/>
        <v/>
      </c>
    </row>
    <row r="17" spans="1:30" ht="19.5" customHeight="1" x14ac:dyDescent="0.3">
      <c r="A17" s="23"/>
      <c r="B17" s="24"/>
      <c r="C17" s="25"/>
      <c r="D17" s="26"/>
      <c r="E17" s="27"/>
      <c r="F17" s="28"/>
      <c r="G17" s="29"/>
      <c r="H17" s="30"/>
      <c r="I17" s="30"/>
      <c r="J17" s="30"/>
      <c r="K17" s="30"/>
      <c r="L17" s="30"/>
      <c r="M17" s="30"/>
      <c r="N17" s="30"/>
      <c r="O17" s="30"/>
      <c r="P17" s="31" t="str">
        <f t="shared" si="0"/>
        <v/>
      </c>
      <c r="Q17" s="24"/>
      <c r="R17" s="32" t="str">
        <f t="shared" si="4"/>
        <v/>
      </c>
      <c r="S17" s="24"/>
      <c r="T17" s="33"/>
      <c r="U17" s="33"/>
      <c r="V17" s="33"/>
      <c r="W17" s="32"/>
      <c r="X17" s="34"/>
      <c r="Y17" s="34"/>
      <c r="Z17" s="34"/>
      <c r="AA17" s="34"/>
      <c r="AB17" s="33" t="str">
        <f t="shared" si="1"/>
        <v/>
      </c>
      <c r="AC17" s="33" t="str">
        <f t="shared" si="2"/>
        <v/>
      </c>
      <c r="AD17" s="35" t="str">
        <f t="shared" si="3"/>
        <v/>
      </c>
    </row>
    <row r="18" spans="1:30" ht="19.5" customHeight="1" x14ac:dyDescent="0.3">
      <c r="A18" s="23"/>
      <c r="B18" s="24"/>
      <c r="C18" s="25"/>
      <c r="D18" s="26"/>
      <c r="E18" s="27"/>
      <c r="F18" s="28"/>
      <c r="G18" s="29"/>
      <c r="H18" s="30"/>
      <c r="I18" s="30"/>
      <c r="J18" s="30"/>
      <c r="K18" s="30"/>
      <c r="L18" s="30"/>
      <c r="M18" s="30"/>
      <c r="N18" s="30"/>
      <c r="O18" s="30"/>
      <c r="P18" s="31" t="str">
        <f t="shared" si="0"/>
        <v/>
      </c>
      <c r="Q18" s="24"/>
      <c r="R18" s="32" t="str">
        <f t="shared" si="4"/>
        <v/>
      </c>
      <c r="S18" s="24"/>
      <c r="T18" s="33"/>
      <c r="U18" s="33"/>
      <c r="V18" s="33"/>
      <c r="W18" s="32"/>
      <c r="X18" s="34"/>
      <c r="Y18" s="34"/>
      <c r="Z18" s="34"/>
      <c r="AA18" s="34"/>
      <c r="AB18" s="33" t="str">
        <f t="shared" si="1"/>
        <v/>
      </c>
      <c r="AC18" s="33" t="str">
        <f t="shared" si="2"/>
        <v/>
      </c>
      <c r="AD18" s="35" t="str">
        <f t="shared" si="3"/>
        <v/>
      </c>
    </row>
    <row r="19" spans="1:30" ht="19.5" customHeight="1" x14ac:dyDescent="0.3">
      <c r="A19" s="23"/>
      <c r="B19" s="24"/>
      <c r="C19" s="25"/>
      <c r="D19" s="26"/>
      <c r="E19" s="27"/>
      <c r="F19" s="28"/>
      <c r="G19" s="29"/>
      <c r="H19" s="30"/>
      <c r="I19" s="30"/>
      <c r="J19" s="30"/>
      <c r="K19" s="30"/>
      <c r="L19" s="30"/>
      <c r="M19" s="30"/>
      <c r="N19" s="30"/>
      <c r="O19" s="30"/>
      <c r="P19" s="31" t="str">
        <f t="shared" si="0"/>
        <v/>
      </c>
      <c r="Q19" s="24"/>
      <c r="R19" s="32" t="str">
        <f t="shared" si="4"/>
        <v/>
      </c>
      <c r="S19" s="24"/>
      <c r="T19" s="33"/>
      <c r="U19" s="33"/>
      <c r="V19" s="33"/>
      <c r="W19" s="32"/>
      <c r="X19" s="34"/>
      <c r="Y19" s="34"/>
      <c r="Z19" s="34"/>
      <c r="AA19" s="34"/>
      <c r="AB19" s="33" t="str">
        <f t="shared" si="1"/>
        <v/>
      </c>
      <c r="AC19" s="33" t="str">
        <f t="shared" si="2"/>
        <v/>
      </c>
      <c r="AD19" s="35" t="str">
        <f t="shared" si="3"/>
        <v/>
      </c>
    </row>
    <row r="20" spans="1:30" ht="19.5" customHeight="1" x14ac:dyDescent="0.3">
      <c r="A20" s="23"/>
      <c r="B20" s="24"/>
      <c r="C20" s="25"/>
      <c r="D20" s="26"/>
      <c r="E20" s="27"/>
      <c r="F20" s="28"/>
      <c r="G20" s="29"/>
      <c r="H20" s="30"/>
      <c r="I20" s="30"/>
      <c r="J20" s="30"/>
      <c r="K20" s="30"/>
      <c r="L20" s="30"/>
      <c r="M20" s="30"/>
      <c r="N20" s="30"/>
      <c r="O20" s="30"/>
      <c r="P20" s="31" t="str">
        <f t="shared" si="0"/>
        <v/>
      </c>
      <c r="Q20" s="24"/>
      <c r="R20" s="32" t="str">
        <f t="shared" si="4"/>
        <v/>
      </c>
      <c r="S20" s="24"/>
      <c r="T20" s="33"/>
      <c r="U20" s="33"/>
      <c r="V20" s="33"/>
      <c r="W20" s="32"/>
      <c r="X20" s="34"/>
      <c r="Y20" s="34"/>
      <c r="Z20" s="34"/>
      <c r="AA20" s="34"/>
      <c r="AB20" s="33" t="str">
        <f t="shared" si="1"/>
        <v/>
      </c>
      <c r="AC20" s="33" t="str">
        <f t="shared" si="2"/>
        <v/>
      </c>
      <c r="AD20" s="35" t="str">
        <f t="shared" si="3"/>
        <v/>
      </c>
    </row>
    <row r="21" spans="1:30" ht="19.5" customHeight="1" x14ac:dyDescent="0.3">
      <c r="A21" s="23"/>
      <c r="B21" s="24"/>
      <c r="C21" s="25"/>
      <c r="D21" s="26"/>
      <c r="E21" s="27"/>
      <c r="F21" s="28"/>
      <c r="G21" s="29"/>
      <c r="H21" s="30"/>
      <c r="I21" s="30"/>
      <c r="J21" s="30"/>
      <c r="K21" s="30"/>
      <c r="L21" s="30"/>
      <c r="M21" s="30"/>
      <c r="N21" s="30"/>
      <c r="O21" s="30"/>
      <c r="P21" s="31" t="str">
        <f t="shared" si="0"/>
        <v/>
      </c>
      <c r="Q21" s="24"/>
      <c r="R21" s="32" t="str">
        <f t="shared" si="4"/>
        <v/>
      </c>
      <c r="S21" s="24"/>
      <c r="T21" s="33"/>
      <c r="U21" s="33"/>
      <c r="V21" s="33"/>
      <c r="W21" s="32"/>
      <c r="X21" s="34"/>
      <c r="Y21" s="34"/>
      <c r="Z21" s="34"/>
      <c r="AA21" s="34"/>
      <c r="AB21" s="33" t="str">
        <f t="shared" si="1"/>
        <v/>
      </c>
      <c r="AC21" s="33" t="str">
        <f t="shared" si="2"/>
        <v/>
      </c>
      <c r="AD21" s="35" t="str">
        <f t="shared" si="3"/>
        <v/>
      </c>
    </row>
    <row r="22" spans="1:30" ht="19.5" customHeight="1" x14ac:dyDescent="0.3">
      <c r="A22" s="36"/>
      <c r="B22" s="37"/>
      <c r="C22" s="38"/>
      <c r="D22" s="39"/>
      <c r="E22" s="40"/>
      <c r="F22" s="41"/>
      <c r="G22" s="42"/>
      <c r="H22" s="43"/>
      <c r="I22" s="43"/>
      <c r="J22" s="43"/>
      <c r="K22" s="43"/>
      <c r="L22" s="43"/>
      <c r="M22" s="43"/>
      <c r="N22" s="43"/>
      <c r="O22" s="43"/>
      <c r="P22" s="31" t="str">
        <f t="shared" si="0"/>
        <v/>
      </c>
      <c r="Q22" s="37"/>
      <c r="R22" s="32" t="str">
        <f t="shared" si="4"/>
        <v/>
      </c>
      <c r="S22" s="37"/>
      <c r="T22" s="44"/>
      <c r="U22" s="44"/>
      <c r="V22" s="44"/>
      <c r="W22" s="45"/>
      <c r="X22" s="46"/>
      <c r="Y22" s="46"/>
      <c r="Z22" s="46"/>
      <c r="AA22" s="46"/>
      <c r="AB22" s="33" t="str">
        <f t="shared" si="1"/>
        <v/>
      </c>
      <c r="AC22" s="33" t="str">
        <f t="shared" si="2"/>
        <v/>
      </c>
      <c r="AD22" s="35" t="str">
        <f t="shared" si="3"/>
        <v/>
      </c>
    </row>
    <row r="23" spans="1:30" ht="19.5" customHeight="1" x14ac:dyDescent="0.3">
      <c r="A23" s="36"/>
      <c r="B23" s="37"/>
      <c r="C23" s="38"/>
      <c r="D23" s="39"/>
      <c r="E23" s="40"/>
      <c r="F23" s="41"/>
      <c r="G23" s="42"/>
      <c r="H23" s="43"/>
      <c r="I23" s="43"/>
      <c r="J23" s="43"/>
      <c r="K23" s="43"/>
      <c r="L23" s="43"/>
      <c r="M23" s="43"/>
      <c r="N23" s="43"/>
      <c r="O23" s="43"/>
      <c r="P23" s="31" t="str">
        <f t="shared" si="0"/>
        <v/>
      </c>
      <c r="Q23" s="37"/>
      <c r="R23" s="32" t="str">
        <f t="shared" si="4"/>
        <v/>
      </c>
      <c r="S23" s="37"/>
      <c r="T23" s="44"/>
      <c r="U23" s="44"/>
      <c r="V23" s="44"/>
      <c r="W23" s="45"/>
      <c r="X23" s="46"/>
      <c r="Y23" s="46"/>
      <c r="Z23" s="46"/>
      <c r="AA23" s="46"/>
      <c r="AB23" s="33" t="str">
        <f t="shared" si="1"/>
        <v/>
      </c>
      <c r="AC23" s="33" t="str">
        <f t="shared" si="2"/>
        <v/>
      </c>
      <c r="AD23" s="35" t="str">
        <f t="shared" si="3"/>
        <v/>
      </c>
    </row>
    <row r="24" spans="1:30" ht="19.5" customHeight="1" x14ac:dyDescent="0.3">
      <c r="A24" s="36"/>
      <c r="B24" s="37"/>
      <c r="C24" s="38"/>
      <c r="D24" s="39"/>
      <c r="E24" s="40"/>
      <c r="F24" s="41"/>
      <c r="G24" s="42"/>
      <c r="H24" s="43"/>
      <c r="I24" s="43"/>
      <c r="J24" s="43"/>
      <c r="K24" s="43"/>
      <c r="L24" s="43"/>
      <c r="M24" s="43"/>
      <c r="N24" s="43"/>
      <c r="O24" s="43"/>
      <c r="P24" s="31" t="str">
        <f t="shared" si="0"/>
        <v/>
      </c>
      <c r="Q24" s="37"/>
      <c r="R24" s="32" t="str">
        <f t="shared" si="4"/>
        <v/>
      </c>
      <c r="S24" s="37"/>
      <c r="T24" s="44"/>
      <c r="U24" s="44"/>
      <c r="V24" s="44"/>
      <c r="W24" s="45"/>
      <c r="X24" s="46"/>
      <c r="Y24" s="46"/>
      <c r="Z24" s="46"/>
      <c r="AA24" s="46"/>
      <c r="AB24" s="33" t="str">
        <f t="shared" si="1"/>
        <v/>
      </c>
      <c r="AC24" s="33" t="str">
        <f t="shared" si="2"/>
        <v/>
      </c>
      <c r="AD24" s="35" t="str">
        <f t="shared" si="3"/>
        <v/>
      </c>
    </row>
    <row r="25" spans="1:30" ht="19.5" customHeight="1" x14ac:dyDescent="0.3">
      <c r="A25" s="36"/>
      <c r="B25" s="37"/>
      <c r="C25" s="38"/>
      <c r="D25" s="39"/>
      <c r="E25" s="40"/>
      <c r="F25" s="41"/>
      <c r="G25" s="42"/>
      <c r="H25" s="43"/>
      <c r="I25" s="43"/>
      <c r="J25" s="43"/>
      <c r="K25" s="43"/>
      <c r="L25" s="43"/>
      <c r="M25" s="43"/>
      <c r="N25" s="43"/>
      <c r="O25" s="43"/>
      <c r="P25" s="31" t="str">
        <f t="shared" si="0"/>
        <v/>
      </c>
      <c r="Q25" s="37"/>
      <c r="R25" s="32" t="str">
        <f t="shared" si="4"/>
        <v/>
      </c>
      <c r="S25" s="37"/>
      <c r="T25" s="44"/>
      <c r="U25" s="44"/>
      <c r="V25" s="44"/>
      <c r="W25" s="45"/>
      <c r="X25" s="46"/>
      <c r="Y25" s="46"/>
      <c r="Z25" s="46"/>
      <c r="AA25" s="46"/>
      <c r="AB25" s="33" t="str">
        <f t="shared" si="1"/>
        <v/>
      </c>
      <c r="AC25" s="33" t="str">
        <f t="shared" si="2"/>
        <v/>
      </c>
      <c r="AD25" s="35" t="str">
        <f t="shared" si="3"/>
        <v/>
      </c>
    </row>
    <row r="26" spans="1:30" ht="19.5" customHeight="1" x14ac:dyDescent="0.3">
      <c r="A26" s="36"/>
      <c r="B26" s="37"/>
      <c r="C26" s="38"/>
      <c r="D26" s="39"/>
      <c r="E26" s="40"/>
      <c r="F26" s="41"/>
      <c r="G26" s="42"/>
      <c r="H26" s="43"/>
      <c r="I26" s="43"/>
      <c r="J26" s="43"/>
      <c r="K26" s="43"/>
      <c r="L26" s="43"/>
      <c r="M26" s="43"/>
      <c r="N26" s="43"/>
      <c r="O26" s="43"/>
      <c r="P26" s="31" t="str">
        <f t="shared" si="0"/>
        <v/>
      </c>
      <c r="Q26" s="37"/>
      <c r="R26" s="32" t="str">
        <f t="shared" si="4"/>
        <v/>
      </c>
      <c r="S26" s="37"/>
      <c r="T26" s="44"/>
      <c r="U26" s="44"/>
      <c r="V26" s="44"/>
      <c r="W26" s="45"/>
      <c r="X26" s="46"/>
      <c r="Y26" s="46"/>
      <c r="Z26" s="46"/>
      <c r="AA26" s="46"/>
      <c r="AB26" s="33" t="str">
        <f t="shared" si="1"/>
        <v/>
      </c>
      <c r="AC26" s="33" t="str">
        <f t="shared" si="2"/>
        <v/>
      </c>
      <c r="AD26" s="35" t="str">
        <f t="shared" si="3"/>
        <v/>
      </c>
    </row>
    <row r="27" spans="1:30" ht="19.5" customHeight="1" x14ac:dyDescent="0.3">
      <c r="A27" s="36"/>
      <c r="B27" s="37"/>
      <c r="C27" s="38"/>
      <c r="D27" s="39"/>
      <c r="E27" s="40"/>
      <c r="F27" s="41"/>
      <c r="G27" s="42"/>
      <c r="H27" s="43"/>
      <c r="I27" s="43"/>
      <c r="J27" s="43"/>
      <c r="K27" s="43"/>
      <c r="L27" s="43"/>
      <c r="M27" s="43"/>
      <c r="N27" s="43"/>
      <c r="O27" s="43"/>
      <c r="P27" s="31" t="str">
        <f t="shared" si="0"/>
        <v/>
      </c>
      <c r="Q27" s="37"/>
      <c r="R27" s="32" t="str">
        <f t="shared" si="4"/>
        <v/>
      </c>
      <c r="S27" s="37"/>
      <c r="T27" s="44"/>
      <c r="U27" s="44"/>
      <c r="V27" s="44"/>
      <c r="W27" s="45"/>
      <c r="X27" s="46"/>
      <c r="Y27" s="46"/>
      <c r="Z27" s="46"/>
      <c r="AA27" s="46"/>
      <c r="AB27" s="33" t="str">
        <f t="shared" si="1"/>
        <v/>
      </c>
      <c r="AC27" s="33" t="str">
        <f t="shared" si="2"/>
        <v/>
      </c>
      <c r="AD27" s="35" t="str">
        <f t="shared" si="3"/>
        <v/>
      </c>
    </row>
    <row r="28" spans="1:30" ht="19.5" customHeight="1" thickBot="1" x14ac:dyDescent="0.35">
      <c r="A28" s="47"/>
      <c r="B28" s="48"/>
      <c r="C28" s="49"/>
      <c r="D28" s="50"/>
      <c r="E28" s="51"/>
      <c r="F28" s="52"/>
      <c r="G28" s="53"/>
      <c r="H28" s="54"/>
      <c r="I28" s="54"/>
      <c r="J28" s="54"/>
      <c r="K28" s="54"/>
      <c r="L28" s="54"/>
      <c r="M28" s="54"/>
      <c r="N28" s="54"/>
      <c r="O28" s="54"/>
      <c r="P28" s="55" t="str">
        <f t="shared" ref="P28" si="5">IF(G28="","",G28+O28)</f>
        <v/>
      </c>
      <c r="Q28" s="48"/>
      <c r="R28" s="56" t="str">
        <f t="shared" si="4"/>
        <v/>
      </c>
      <c r="S28" s="48"/>
      <c r="T28" s="57"/>
      <c r="U28" s="57"/>
      <c r="V28" s="57"/>
      <c r="W28" s="58"/>
      <c r="X28" s="59"/>
      <c r="Y28" s="59"/>
      <c r="Z28" s="59"/>
      <c r="AA28" s="59"/>
      <c r="AB28" s="60" t="str">
        <f>IF(A27="","",IF(O27="","",4458600000))</f>
        <v/>
      </c>
      <c r="AC28" s="60" t="str">
        <f>IF(A27="","",IF(P27="","",4198000000))</f>
        <v/>
      </c>
      <c r="AD28" s="61" t="str">
        <f>IF(A27="","","AAE"&amp;" - "&amp;C27&amp;" - "&amp;E27)</f>
        <v/>
      </c>
    </row>
    <row r="29" spans="1:30" ht="19.5" customHeight="1" thickTop="1" x14ac:dyDescent="0.3"/>
    <row r="30" spans="1:30" ht="19.5" customHeight="1" x14ac:dyDescent="0.3"/>
    <row r="31" spans="1:30" ht="19.5" customHeight="1" x14ac:dyDescent="0.3"/>
    <row r="32" spans="1:30" ht="19.5" customHeight="1" x14ac:dyDescent="0.3"/>
    <row r="33" ht="19.5" customHeight="1" x14ac:dyDescent="0.3"/>
    <row r="34" ht="19.5" customHeight="1" x14ac:dyDescent="0.3"/>
    <row r="35" ht="19.5" customHeight="1" x14ac:dyDescent="0.3"/>
    <row r="36" ht="19.5" customHeight="1" x14ac:dyDescent="0.3"/>
    <row r="37" ht="19.5" customHeight="1" x14ac:dyDescent="0.3"/>
    <row r="38" ht="19.5" customHeight="1" x14ac:dyDescent="0.3"/>
    <row r="39" ht="19.5" customHeight="1" x14ac:dyDescent="0.3"/>
    <row r="40" ht="19.5" customHeight="1" x14ac:dyDescent="0.3"/>
    <row r="41" ht="19.5" customHeight="1" x14ac:dyDescent="0.3"/>
    <row r="42" ht="19.5" customHeight="1" x14ac:dyDescent="0.3"/>
    <row r="43" ht="19.5" customHeight="1" x14ac:dyDescent="0.3"/>
    <row r="44" ht="19.5" customHeight="1" x14ac:dyDescent="0.3"/>
    <row r="45" ht="19.5" customHeight="1" x14ac:dyDescent="0.3"/>
    <row r="46" ht="19.5" customHeight="1" x14ac:dyDescent="0.3"/>
    <row r="47" ht="19.5" customHeight="1" x14ac:dyDescent="0.3"/>
    <row r="48" ht="19.5" customHeight="1" x14ac:dyDescent="0.3"/>
    <row r="49" ht="19.5" customHeight="1" x14ac:dyDescent="0.3"/>
    <row r="50" ht="19.5" customHeight="1" x14ac:dyDescent="0.3"/>
    <row r="51" ht="19.5" customHeight="1" x14ac:dyDescent="0.3"/>
    <row r="52" ht="19.5" customHeight="1" x14ac:dyDescent="0.3"/>
    <row r="53" ht="19.5" customHeight="1" x14ac:dyDescent="0.3"/>
    <row r="54" ht="19.5" customHeight="1" x14ac:dyDescent="0.3"/>
    <row r="55" ht="19.5" customHeight="1" x14ac:dyDescent="0.3"/>
    <row r="56" ht="19.5" customHeight="1" x14ac:dyDescent="0.3"/>
    <row r="57" ht="19.5" customHeight="1" x14ac:dyDescent="0.3"/>
    <row r="58" ht="19.5" customHeight="1" x14ac:dyDescent="0.3"/>
    <row r="59" ht="19.5" customHeight="1" x14ac:dyDescent="0.3"/>
    <row r="60" ht="19.5" customHeight="1" x14ac:dyDescent="0.3"/>
    <row r="61" ht="19.5" customHeight="1" x14ac:dyDescent="0.3"/>
    <row r="62" ht="19.5" customHeight="1" x14ac:dyDescent="0.3"/>
    <row r="63" ht="19.5" customHeight="1" x14ac:dyDescent="0.3"/>
    <row r="64" ht="19.5" customHeight="1" x14ac:dyDescent="0.3"/>
    <row r="65" ht="19.5" customHeight="1" x14ac:dyDescent="0.3"/>
    <row r="66" ht="19.5" customHeight="1" x14ac:dyDescent="0.3"/>
    <row r="67" ht="19.5" customHeight="1" x14ac:dyDescent="0.3"/>
    <row r="68" ht="19.5" customHeight="1" x14ac:dyDescent="0.3"/>
    <row r="69" ht="19.5" customHeight="1" x14ac:dyDescent="0.3"/>
    <row r="70" ht="19.5" customHeight="1" x14ac:dyDescent="0.3"/>
    <row r="71" ht="19.5" customHeight="1" x14ac:dyDescent="0.3"/>
  </sheetData>
  <mergeCells count="3">
    <mergeCell ref="A6:A7"/>
    <mergeCell ref="C6:P6"/>
    <mergeCell ref="T6:AD6"/>
  </mergeCells>
  <conditionalFormatting sqref="H1 C8:N9 C10:G10 I10:N10 U8:AA9 U11:AA28 V10:AA10 T11 C11:N28">
    <cfRule type="cellIs" dxfId="20" priority="5" stopIfTrue="1" operator="equal">
      <formula>""</formula>
    </cfRule>
  </conditionalFormatting>
  <conditionalFormatting sqref="H2:I2">
    <cfRule type="cellIs" dxfId="19" priority="7" stopIfTrue="1" operator="equal">
      <formula>""</formula>
    </cfRule>
  </conditionalFormatting>
  <conditionalFormatting sqref="A8:A28">
    <cfRule type="cellIs" dxfId="18" priority="6" stopIfTrue="1" operator="equal">
      <formula>""</formula>
    </cfRule>
  </conditionalFormatting>
  <conditionalFormatting sqref="O8:O28">
    <cfRule type="cellIs" dxfId="17" priority="4" stopIfTrue="1" operator="equal">
      <formula>""</formula>
    </cfRule>
  </conditionalFormatting>
  <conditionalFormatting sqref="T8:T28">
    <cfRule type="cellIs" dxfId="16" priority="2" stopIfTrue="1" operator="equal">
      <formula>""</formula>
    </cfRule>
  </conditionalFormatting>
  <conditionalFormatting sqref="P8">
    <cfRule type="cellIs" dxfId="15" priority="1" stopIfTrue="1" operator="equal">
      <formula>""</formula>
    </cfRule>
  </conditionalFormatting>
  <pageMargins left="0.7" right="0.7" top="0.75" bottom="0.75" header="0.3" footer="0.3"/>
  <ignoredErrors>
    <ignoredError sqref="P12:P13 P8:P10" formulaRange="1"/>
  </ignoredErrors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N61"/>
  <sheetViews>
    <sheetView workbookViewId="0">
      <selection activeCell="B5" sqref="B5"/>
    </sheetView>
  </sheetViews>
  <sheetFormatPr baseColWidth="10" defaultRowHeight="14.4" x14ac:dyDescent="0.3"/>
  <cols>
    <col min="1" max="1" width="3.33203125" style="3" customWidth="1"/>
    <col min="2" max="2" width="7.6640625" customWidth="1"/>
    <col min="3" max="3" width="12" customWidth="1"/>
    <col min="4" max="4" width="12.44140625" bestFit="1" customWidth="1"/>
    <col min="8" max="8" width="12.109375" customWidth="1"/>
    <col min="10" max="10" width="11.44140625" customWidth="1"/>
    <col min="11" max="11" width="11.44140625" style="62"/>
    <col min="14" max="14" width="11.44140625" style="66"/>
  </cols>
  <sheetData>
    <row r="1" spans="1:14" x14ac:dyDescent="0.3">
      <c r="B1" s="6"/>
      <c r="C1" s="6"/>
      <c r="D1" s="6"/>
      <c r="E1" s="6"/>
      <c r="F1" s="6"/>
      <c r="G1" s="6"/>
      <c r="H1" s="6"/>
      <c r="I1" s="6"/>
      <c r="J1" s="3" t="str">
        <f>"BILAN"&amp;" "&amp;[1]ACCUEIL!F3</f>
        <v>BILAN 2018</v>
      </c>
      <c r="N1" s="63"/>
    </row>
    <row r="2" spans="1:14" x14ac:dyDescent="0.3">
      <c r="B2" s="98" t="s">
        <v>38</v>
      </c>
      <c r="C2" s="99"/>
      <c r="D2" s="99"/>
      <c r="E2" s="99"/>
      <c r="F2" s="99"/>
      <c r="G2" s="99"/>
      <c r="H2" s="99"/>
      <c r="I2" s="99"/>
      <c r="J2" s="99"/>
      <c r="N2" s="64"/>
    </row>
    <row r="3" spans="1:14" x14ac:dyDescent="0.3">
      <c r="B3" s="65"/>
      <c r="I3" s="3" t="s">
        <v>39</v>
      </c>
      <c r="J3" s="3"/>
    </row>
    <row r="4" spans="1:14" x14ac:dyDescent="0.3">
      <c r="B4" s="67" t="s">
        <v>40</v>
      </c>
      <c r="C4" s="67" t="s">
        <v>41</v>
      </c>
      <c r="D4" s="68" t="s">
        <v>42</v>
      </c>
      <c r="E4" s="100" t="s">
        <v>43</v>
      </c>
      <c r="F4" s="100"/>
      <c r="G4" s="100"/>
      <c r="H4" s="100"/>
      <c r="I4" s="69" t="s">
        <v>44</v>
      </c>
      <c r="J4" s="69" t="s">
        <v>45</v>
      </c>
    </row>
    <row r="5" spans="1:14" s="73" customFormat="1" x14ac:dyDescent="0.3">
      <c r="A5" s="92">
        <v>1</v>
      </c>
      <c r="B5" s="70"/>
      <c r="C5" s="71">
        <f>IF(A5="","",VLOOKUP(A5,aae,20,FALSE))</f>
        <v>7010101000</v>
      </c>
      <c r="D5" s="72"/>
      <c r="E5" s="73" t="str">
        <f>IF(A5="","",VLOOKUP(A5,aae,30,FALSE))</f>
        <v>AAE - DUCHMOL BABY - AD 10/2017</v>
      </c>
      <c r="I5" s="74">
        <f>IF(A5="","",VLOOKUP(A5,aae,7,FALSE))</f>
        <v>119.13</v>
      </c>
      <c r="J5" s="74"/>
      <c r="K5" s="75"/>
      <c r="N5" s="76"/>
    </row>
    <row r="6" spans="1:14" s="73" customFormat="1" x14ac:dyDescent="0.3">
      <c r="A6" s="93"/>
      <c r="B6" s="70"/>
      <c r="C6" s="71">
        <f>IFERROR(IF(VLOOKUP(A5,aae,15,FALSE)="",VLOOKUP(A5,aae,29,FALSE),VLOOKUP(A5,aae,28,FALSE)),"")</f>
        <v>4458600000</v>
      </c>
      <c r="D6" s="72"/>
      <c r="I6" s="74">
        <f>IF(A5="","",IF(C6=4198000000,"",IF(C6=4458600000,VLOOKUP(A5,aae,15,FALSE))))</f>
        <v>23.83</v>
      </c>
      <c r="J6" s="74" t="str">
        <f>IF(A5="","",IF(C5=4198000000,"",IF(C6=4198000000,VLOOKUP(A5,aae,16,FALSE),"")))</f>
        <v/>
      </c>
      <c r="K6" s="75"/>
      <c r="N6" s="76"/>
    </row>
    <row r="7" spans="1:14" s="73" customFormat="1" x14ac:dyDescent="0.3">
      <c r="A7" s="93"/>
      <c r="B7" s="70"/>
      <c r="C7" s="71">
        <f>IF(A5="","",IF(VLOOKUP(A5,aae,18,FALSE)=3,VLOOKUP(A5,aae,29,FALSE),""))</f>
        <v>4198000000</v>
      </c>
      <c r="D7" s="72"/>
      <c r="G7" s="77"/>
      <c r="H7" s="77"/>
      <c r="I7" s="74"/>
      <c r="J7" s="74">
        <f>IF(A5="","",IF(C6=4198000000,"",IF(C7=4198000000,VLOOKUP(A5,aae,16,FALSE),"")))</f>
        <v>142.95999999999998</v>
      </c>
      <c r="K7" s="75"/>
      <c r="L7" s="76"/>
      <c r="M7" s="76"/>
      <c r="N7" s="76"/>
    </row>
    <row r="8" spans="1:14" s="73" customFormat="1" x14ac:dyDescent="0.3">
      <c r="A8" s="93"/>
      <c r="B8" s="78"/>
      <c r="C8" s="71"/>
      <c r="D8" s="72"/>
      <c r="I8" s="74"/>
      <c r="J8" s="74" t="str">
        <f>IF(A5="","",IF(C7=4198000000,"",IF(C8=4198000000,VLOOKUP(A5,aae,16,FALSE),"")))</f>
        <v/>
      </c>
      <c r="N8" s="76"/>
    </row>
    <row r="9" spans="1:14" s="73" customFormat="1" x14ac:dyDescent="0.3">
      <c r="A9" s="92">
        <v>2</v>
      </c>
      <c r="B9" s="70"/>
      <c r="C9" s="71">
        <f>IF(A9="","",VLOOKUP(A9,aae,20,FALSE))</f>
        <v>7010101000</v>
      </c>
      <c r="D9" s="72"/>
      <c r="E9" s="73" t="str">
        <f>IF(A9="","",VLOOKUP(A9,aae,30,FALSE))</f>
        <v>AAE - ALIGATOR - 180100146</v>
      </c>
      <c r="I9" s="74">
        <f>IF(A9="","",VLOOKUP(A9,aae,7,FALSE))</f>
        <v>2512</v>
      </c>
      <c r="J9" s="74"/>
      <c r="N9" s="76"/>
    </row>
    <row r="10" spans="1:14" s="73" customFormat="1" x14ac:dyDescent="0.3">
      <c r="A10" s="94"/>
      <c r="B10" s="70"/>
      <c r="C10" s="71">
        <f>IFERROR(IF(VLOOKUP(A9,aae,15,FALSE)="",VLOOKUP(A9,aae,29,FALSE),VLOOKUP(A9,aae,28,FALSE)),"")</f>
        <v>4458600000</v>
      </c>
      <c r="D10" s="72"/>
      <c r="I10" s="74">
        <f>IF(A9="","",IF(C10=4198000000,"",IF(C10=4458600000,VLOOKUP(A9,aae,15,FALSE))))</f>
        <v>502.4</v>
      </c>
      <c r="J10" s="74" t="str">
        <f>IF(A9="","",IF(C9=4198000000,"",IF(C10=4198000000,VLOOKUP(A9,aae,16,FALSE),"")))</f>
        <v/>
      </c>
      <c r="K10" s="75"/>
      <c r="L10" s="76"/>
      <c r="M10" s="76"/>
      <c r="N10" s="76"/>
    </row>
    <row r="11" spans="1:14" s="73" customFormat="1" x14ac:dyDescent="0.3">
      <c r="A11" s="94"/>
      <c r="B11" s="70"/>
      <c r="C11" s="71">
        <f>IF(A9="","",IF(VLOOKUP(A9,aae,18,FALSE)=3,VLOOKUP(A9,aae,29,FALSE),""))</f>
        <v>4198000000</v>
      </c>
      <c r="D11" s="72"/>
      <c r="G11" s="77"/>
      <c r="H11" s="77"/>
      <c r="I11" s="74"/>
      <c r="J11" s="74">
        <f>IF(A9="","",IF(C10=4198000000,"",IF(C11=4198000000,VLOOKUP(A9,aae,16,FALSE),"")))</f>
        <v>3014.4</v>
      </c>
      <c r="K11" s="75"/>
      <c r="N11" s="76"/>
    </row>
    <row r="12" spans="1:14" s="73" customFormat="1" x14ac:dyDescent="0.3">
      <c r="A12" s="94"/>
      <c r="B12" s="78"/>
      <c r="C12" s="71"/>
      <c r="D12" s="72"/>
      <c r="I12" s="74"/>
      <c r="J12" s="74"/>
      <c r="K12" s="75"/>
      <c r="N12" s="76"/>
    </row>
    <row r="13" spans="1:14" s="73" customFormat="1" x14ac:dyDescent="0.3">
      <c r="A13" s="92">
        <v>3</v>
      </c>
      <c r="B13" s="70"/>
      <c r="C13" s="71">
        <f>IF(A13="","",VLOOKUP(A13,aae,20,FALSE))</f>
        <v>7010101000</v>
      </c>
      <c r="D13" s="72"/>
      <c r="E13" s="73" t="str">
        <f>IF(A13="","",VLOOKUP(A13,aae,30,FALSE))</f>
        <v>AAE - YAKUZA JACK - 180200678</v>
      </c>
      <c r="I13" s="74">
        <f>IF(A13="","",VLOOKUP(A13,aae,7,FALSE))</f>
        <v>8020.4</v>
      </c>
      <c r="J13" s="74"/>
      <c r="K13" s="75"/>
      <c r="L13" s="76"/>
      <c r="M13" s="76"/>
      <c r="N13" s="76"/>
    </row>
    <row r="14" spans="1:14" s="73" customFormat="1" x14ac:dyDescent="0.3">
      <c r="A14" s="94"/>
      <c r="B14" s="70"/>
      <c r="C14" s="86">
        <v>7010102000</v>
      </c>
      <c r="D14" s="72"/>
      <c r="I14" s="89" t="b">
        <f>IF(A13="","",IF(C14=4198000000,"",IF(C14=4458600000,VLOOKUP(A13,aae,15,FALSE))))</f>
        <v>0</v>
      </c>
      <c r="J14" s="74" t="str">
        <f>IF(A13="","",IF(C13=4198000000,"",IF(C14=4198000000,VLOOKUP(A13,aae,16,FALSE),"")))</f>
        <v/>
      </c>
      <c r="K14" s="75"/>
      <c r="L14" s="87" t="s">
        <v>54</v>
      </c>
      <c r="N14" s="76"/>
    </row>
    <row r="15" spans="1:14" s="73" customFormat="1" x14ac:dyDescent="0.3">
      <c r="A15" s="94"/>
      <c r="B15" s="78"/>
      <c r="C15" s="86">
        <v>4458600000</v>
      </c>
      <c r="D15" s="72"/>
      <c r="G15" s="77"/>
      <c r="H15" s="77"/>
      <c r="I15" s="74">
        <f>IF(A13="","",IF(C15=4198000000,"",IF(C15=4458600000,VLOOKUP(A13,aae,15,FALSE))))</f>
        <v>1910.08</v>
      </c>
      <c r="J15" s="74" t="str">
        <f>IF(A13="","",IF(C14=4198000000,"",IF(C15=4198000000,VLOOKUP(A13,aae,16,FALSE),"")))</f>
        <v/>
      </c>
      <c r="N15" s="76"/>
    </row>
    <row r="16" spans="1:14" s="73" customFormat="1" x14ac:dyDescent="0.3">
      <c r="A16" s="94"/>
      <c r="B16" s="70"/>
      <c r="C16" s="71">
        <v>4198000000</v>
      </c>
      <c r="D16" s="72"/>
      <c r="F16" s="77"/>
      <c r="G16" s="77"/>
      <c r="H16" s="77"/>
      <c r="I16" s="74"/>
      <c r="J16" s="74">
        <f>IF(A13="","",IF(C15=4198000000,"",IF(C16=4198000000,VLOOKUP(A13,aae,16,FALSE),"")))</f>
        <v>9930.48</v>
      </c>
      <c r="L16" s="76"/>
      <c r="M16" s="76"/>
      <c r="N16" s="76"/>
    </row>
    <row r="17" spans="1:14" s="73" customFormat="1" x14ac:dyDescent="0.3">
      <c r="A17" s="94"/>
      <c r="B17" s="78"/>
      <c r="C17" s="71"/>
      <c r="D17" s="72"/>
      <c r="I17" s="74"/>
      <c r="J17" s="74"/>
      <c r="K17" s="75"/>
      <c r="N17" s="76"/>
    </row>
    <row r="18" spans="1:14" s="73" customFormat="1" x14ac:dyDescent="0.3">
      <c r="A18" s="94">
        <v>4</v>
      </c>
      <c r="B18" s="70"/>
      <c r="C18" s="71">
        <f>IF(A18="","",VLOOKUP(A18,aae,20,FALSE))</f>
        <v>7010101000</v>
      </c>
      <c r="D18" s="72"/>
      <c r="E18" s="73" t="str">
        <f>IF(A18="","",VLOOKUP(A18,aae,30,FALSE))</f>
        <v>AAE - JOMBO - 180200679</v>
      </c>
      <c r="I18" s="74">
        <f>IF(A18="","",VLOOKUP(A18,aae,7,FALSE))</f>
        <v>6673.85</v>
      </c>
      <c r="J18" s="74"/>
      <c r="K18" s="75"/>
      <c r="M18" s="77"/>
      <c r="N18" s="76"/>
    </row>
    <row r="19" spans="1:14" s="73" customFormat="1" x14ac:dyDescent="0.3">
      <c r="A19" s="94"/>
      <c r="B19" s="70"/>
      <c r="C19" s="86">
        <v>7010102000</v>
      </c>
      <c r="D19" s="72"/>
      <c r="I19" s="89" t="b">
        <f>IF(A18="","",IF(C19=4198000000,"",IF(C19=4458600000,VLOOKUP(A18,aae,15,FALSE))))</f>
        <v>0</v>
      </c>
      <c r="J19" s="74" t="str">
        <f>IF(A18="","",IF(C18=4198000000,"",IF(C19=4198000000,VLOOKUP(A18,aae,16,FALSE),"")))</f>
        <v/>
      </c>
      <c r="K19" s="75"/>
      <c r="L19" s="91" t="s">
        <v>53</v>
      </c>
      <c r="M19" s="83"/>
      <c r="N19" s="76"/>
    </row>
    <row r="20" spans="1:14" s="73" customFormat="1" x14ac:dyDescent="0.3">
      <c r="A20" s="94"/>
      <c r="B20" s="70"/>
      <c r="C20" s="86">
        <v>7010103000</v>
      </c>
      <c r="D20" s="72"/>
      <c r="I20" s="90" t="s">
        <v>52</v>
      </c>
      <c r="J20" s="74"/>
      <c r="K20" s="75"/>
      <c r="L20" s="91" t="s">
        <v>55</v>
      </c>
      <c r="M20" s="83"/>
      <c r="N20" s="76"/>
    </row>
    <row r="21" spans="1:14" s="73" customFormat="1" x14ac:dyDescent="0.3">
      <c r="A21" s="94"/>
      <c r="B21" s="78"/>
      <c r="C21" s="86">
        <v>4458600000</v>
      </c>
      <c r="D21" s="72"/>
      <c r="G21" s="77"/>
      <c r="H21" s="77"/>
      <c r="I21" s="74">
        <f>IF(A18="","",IF(C21=4198000000,"",IF(C21=4458600000,VLOOKUP(A18,aae,15,FALSE))))</f>
        <v>1832.73</v>
      </c>
      <c r="J21" s="74" t="str">
        <f>IF(A18="","",IF(C19=4198000000,"",IF(C21=4198000000,VLOOKUP(A18,aae,16,FALSE),"")))</f>
        <v/>
      </c>
      <c r="K21" s="75"/>
      <c r="M21" s="77"/>
      <c r="N21" s="76"/>
    </row>
    <row r="22" spans="1:14" s="73" customFormat="1" x14ac:dyDescent="0.3">
      <c r="A22" s="94"/>
      <c r="B22" s="70"/>
      <c r="C22" s="71">
        <v>4198000000</v>
      </c>
      <c r="D22" s="72"/>
      <c r="F22" s="77"/>
      <c r="G22" s="77"/>
      <c r="H22" s="77"/>
      <c r="I22" s="74"/>
      <c r="J22" s="74">
        <f>IF(A18="","",IF(C21=4198000000,"",IF(C22=4198000000,VLOOKUP(A18,aae,16,FALSE),"")))</f>
        <v>10996.380000000001</v>
      </c>
      <c r="K22" s="75"/>
      <c r="N22" s="76"/>
    </row>
    <row r="23" spans="1:14" s="73" customFormat="1" x14ac:dyDescent="0.3">
      <c r="A23" s="94"/>
      <c r="B23" s="84"/>
      <c r="C23" s="79" t="s">
        <v>51</v>
      </c>
      <c r="D23" s="80" t="s">
        <v>51</v>
      </c>
      <c r="E23" s="81" t="s">
        <v>51</v>
      </c>
      <c r="F23" s="81"/>
      <c r="G23" s="81"/>
      <c r="H23" s="81"/>
      <c r="I23" s="82" t="s">
        <v>51</v>
      </c>
      <c r="J23" s="82"/>
      <c r="L23" s="76"/>
      <c r="M23" s="76"/>
      <c r="N23" s="76"/>
    </row>
    <row r="24" spans="1:14" s="73" customFormat="1" x14ac:dyDescent="0.3">
      <c r="A24" s="94">
        <v>5</v>
      </c>
      <c r="B24" s="70"/>
      <c r="C24" s="71">
        <f>IF(A24="","",VLOOKUP(A24,aae,20,FALSE))</f>
        <v>7010101000</v>
      </c>
      <c r="D24" s="72"/>
      <c r="E24" s="73" t="str">
        <f>IF(A24="","",VLOOKUP(A24,aae,30,FALSE))</f>
        <v>AAE - HECTAROS - 180300699</v>
      </c>
      <c r="I24" s="74">
        <f>IF(A24="","",VLOOKUP(A24,aae,7,FALSE))</f>
        <v>5000</v>
      </c>
      <c r="J24" s="74"/>
      <c r="N24" s="76"/>
    </row>
    <row r="25" spans="1:14" s="73" customFormat="1" x14ac:dyDescent="0.3">
      <c r="A25" s="94"/>
      <c r="B25" s="70"/>
      <c r="C25" s="71">
        <f>IFERROR(IF(VLOOKUP(A24,aae,15,FALSE)="",VLOOKUP(A24,aae,29,FALSE),VLOOKUP(A24,aae,28,FALSE)),"")</f>
        <v>4198000000</v>
      </c>
      <c r="D25" s="72"/>
      <c r="I25" s="74" t="str">
        <f>IF(A24="","",IF(C25=4198000000,"",IF(C25=4458600000,VLOOKUP(A24,aae,15,FALSE))))</f>
        <v/>
      </c>
      <c r="J25" s="74">
        <f>IF(A24="","",IF(C24=4198000000,"",IF(C25=4198000000,VLOOKUP(A24,aae,16,FALSE),"")))</f>
        <v>5000</v>
      </c>
      <c r="K25" s="75" t="str">
        <f>IF(A19="","",IF(SUM(I19:I25)=SUM(J19:J25),"","Déséquilibré"))</f>
        <v/>
      </c>
      <c r="N25" s="76"/>
    </row>
    <row r="26" spans="1:14" s="73" customFormat="1" x14ac:dyDescent="0.3">
      <c r="A26" s="94"/>
      <c r="B26" s="88"/>
      <c r="C26" s="79"/>
      <c r="D26" s="80"/>
      <c r="E26" s="81"/>
      <c r="F26" s="81"/>
      <c r="G26" s="81"/>
      <c r="H26" s="81"/>
      <c r="I26" s="82"/>
      <c r="J26" s="82"/>
      <c r="K26" s="75"/>
      <c r="N26" s="76"/>
    </row>
    <row r="27" spans="1:14" s="73" customFormat="1" x14ac:dyDescent="0.3">
      <c r="A27" s="94"/>
      <c r="B27" s="78"/>
      <c r="C27" s="71" t="s">
        <v>51</v>
      </c>
      <c r="D27" s="72" t="s">
        <v>51</v>
      </c>
      <c r="E27" s="77" t="s">
        <v>51</v>
      </c>
      <c r="F27" s="77"/>
      <c r="G27" s="77"/>
      <c r="H27" s="77"/>
      <c r="I27" s="74" t="s">
        <v>51</v>
      </c>
      <c r="J27" s="74"/>
      <c r="K27" s="75"/>
      <c r="L27" s="76"/>
      <c r="M27" s="76"/>
      <c r="N27" s="76"/>
    </row>
    <row r="28" spans="1:14" s="73" customFormat="1" x14ac:dyDescent="0.3">
      <c r="A28" s="94"/>
      <c r="B28" s="70"/>
      <c r="C28" s="71" t="s">
        <v>51</v>
      </c>
      <c r="D28" s="72" t="s">
        <v>51</v>
      </c>
      <c r="E28" s="77" t="s">
        <v>51</v>
      </c>
      <c r="F28" s="77"/>
      <c r="G28" s="77"/>
      <c r="H28" s="77"/>
      <c r="I28" s="74" t="s">
        <v>51</v>
      </c>
      <c r="J28" s="74"/>
      <c r="K28" s="75"/>
      <c r="N28" s="76"/>
    </row>
    <row r="29" spans="1:14" s="73" customFormat="1" x14ac:dyDescent="0.3">
      <c r="A29" s="94"/>
      <c r="B29" s="70"/>
      <c r="C29" s="71" t="s">
        <v>51</v>
      </c>
      <c r="D29" s="72" t="s">
        <v>51</v>
      </c>
      <c r="E29" s="77" t="s">
        <v>51</v>
      </c>
      <c r="F29" s="77"/>
      <c r="G29" s="77"/>
      <c r="H29" s="77"/>
      <c r="I29" s="74" t="s">
        <v>51</v>
      </c>
      <c r="J29" s="74"/>
      <c r="K29" s="75"/>
      <c r="N29" s="76"/>
    </row>
    <row r="30" spans="1:14" x14ac:dyDescent="0.3">
      <c r="A30" s="94"/>
      <c r="B30" s="78"/>
      <c r="C30" s="71" t="s">
        <v>51</v>
      </c>
      <c r="D30" s="72" t="s">
        <v>51</v>
      </c>
      <c r="E30" s="77" t="s">
        <v>51</v>
      </c>
      <c r="F30" s="77"/>
      <c r="G30" s="77"/>
      <c r="H30" s="77"/>
      <c r="I30" s="74" t="s">
        <v>51</v>
      </c>
      <c r="J30" s="74"/>
      <c r="K30" s="73"/>
      <c r="L30" s="66"/>
    </row>
    <row r="31" spans="1:14" x14ac:dyDescent="0.3">
      <c r="A31" s="94"/>
      <c r="B31" s="70"/>
      <c r="C31" s="71" t="s">
        <v>51</v>
      </c>
      <c r="D31" s="72" t="s">
        <v>51</v>
      </c>
      <c r="E31" s="77" t="s">
        <v>51</v>
      </c>
      <c r="F31" s="77"/>
      <c r="G31" s="77"/>
      <c r="H31" s="77"/>
      <c r="I31" s="74" t="s">
        <v>51</v>
      </c>
      <c r="J31" s="74"/>
      <c r="K31" s="73"/>
    </row>
    <row r="32" spans="1:14" x14ac:dyDescent="0.3">
      <c r="A32" s="94"/>
      <c r="B32" s="70"/>
      <c r="C32" s="71" t="s">
        <v>51</v>
      </c>
      <c r="D32" s="72" t="s">
        <v>51</v>
      </c>
      <c r="E32" s="77" t="s">
        <v>51</v>
      </c>
      <c r="F32" s="77"/>
      <c r="G32" s="77"/>
      <c r="H32" s="77"/>
      <c r="I32" s="74"/>
      <c r="J32" s="74" t="s">
        <v>51</v>
      </c>
      <c r="K32" s="75" t="str">
        <f>IF(A27="","",IF(SUM(I27:I32)=SUM(J27:J32),"","Déséquilibré"))</f>
        <v/>
      </c>
    </row>
    <row r="33" spans="1:11" x14ac:dyDescent="0.3">
      <c r="A33" s="94"/>
      <c r="B33" s="70"/>
      <c r="C33" s="71"/>
      <c r="D33" s="72"/>
      <c r="E33" s="77"/>
      <c r="F33" s="77"/>
      <c r="G33" s="77"/>
      <c r="H33" s="77"/>
      <c r="I33" s="74"/>
      <c r="J33" s="74"/>
      <c r="K33" s="75"/>
    </row>
    <row r="34" spans="1:11" x14ac:dyDescent="0.3">
      <c r="A34" s="94"/>
      <c r="B34" s="78"/>
      <c r="C34" s="71" t="s">
        <v>51</v>
      </c>
      <c r="D34" s="72" t="s">
        <v>51</v>
      </c>
      <c r="E34" s="77" t="s">
        <v>51</v>
      </c>
      <c r="F34" s="77"/>
      <c r="G34" s="77"/>
      <c r="H34" s="77"/>
      <c r="I34" s="74" t="s">
        <v>51</v>
      </c>
      <c r="J34" s="74"/>
      <c r="K34" s="75"/>
    </row>
    <row r="35" spans="1:11" x14ac:dyDescent="0.3">
      <c r="A35" s="94"/>
      <c r="B35" s="70"/>
      <c r="C35" s="71" t="s">
        <v>51</v>
      </c>
      <c r="D35" s="72" t="s">
        <v>51</v>
      </c>
      <c r="E35" s="77" t="s">
        <v>51</v>
      </c>
      <c r="F35" s="77"/>
      <c r="G35" s="77"/>
      <c r="H35" s="77"/>
      <c r="I35" s="74" t="s">
        <v>51</v>
      </c>
      <c r="J35" s="74"/>
      <c r="K35" s="75"/>
    </row>
    <row r="36" spans="1:11" x14ac:dyDescent="0.3">
      <c r="A36" s="94"/>
      <c r="B36" s="70"/>
      <c r="C36" s="71" t="s">
        <v>51</v>
      </c>
      <c r="D36" s="72" t="s">
        <v>51</v>
      </c>
      <c r="E36" s="77" t="s">
        <v>51</v>
      </c>
      <c r="F36" s="77"/>
      <c r="G36" s="77"/>
      <c r="H36" s="77"/>
      <c r="I36" s="74" t="s">
        <v>51</v>
      </c>
      <c r="J36" s="74"/>
      <c r="K36" s="75"/>
    </row>
    <row r="37" spans="1:11" x14ac:dyDescent="0.3">
      <c r="A37" s="94"/>
      <c r="B37" s="78"/>
      <c r="C37" s="71" t="s">
        <v>51</v>
      </c>
      <c r="D37" s="72" t="s">
        <v>51</v>
      </c>
      <c r="E37" s="77" t="s">
        <v>51</v>
      </c>
      <c r="F37" s="77"/>
      <c r="G37" s="77"/>
      <c r="H37" s="77"/>
      <c r="I37" s="74" t="s">
        <v>51</v>
      </c>
      <c r="J37" s="74"/>
      <c r="K37" s="73"/>
    </row>
    <row r="38" spans="1:11" x14ac:dyDescent="0.3">
      <c r="A38" s="94"/>
      <c r="B38" s="70"/>
      <c r="C38" s="71" t="s">
        <v>51</v>
      </c>
      <c r="D38" s="72" t="s">
        <v>51</v>
      </c>
      <c r="E38" s="77" t="s">
        <v>51</v>
      </c>
      <c r="F38" s="77"/>
      <c r="G38" s="77"/>
      <c r="H38" s="77"/>
      <c r="I38" s="74" t="s">
        <v>51</v>
      </c>
      <c r="J38" s="74"/>
      <c r="K38" s="73"/>
    </row>
    <row r="39" spans="1:11" x14ac:dyDescent="0.3">
      <c r="A39" s="94"/>
      <c r="B39" s="70"/>
      <c r="C39" s="71" t="s">
        <v>51</v>
      </c>
      <c r="D39" s="72" t="s">
        <v>51</v>
      </c>
      <c r="E39" s="77" t="s">
        <v>51</v>
      </c>
      <c r="F39" s="77"/>
      <c r="G39" s="77"/>
      <c r="H39" s="77"/>
      <c r="I39" s="74"/>
      <c r="J39" s="74" t="s">
        <v>51</v>
      </c>
      <c r="K39" s="75" t="str">
        <f>IF(A34="","",IF(SUM(I34:I39)=SUM(J34:J39),"","Déséquilibré"))</f>
        <v/>
      </c>
    </row>
    <row r="40" spans="1:11" x14ac:dyDescent="0.3">
      <c r="A40" s="94"/>
      <c r="B40" s="70"/>
      <c r="C40" s="71"/>
      <c r="D40" s="72"/>
      <c r="E40" s="77"/>
      <c r="F40" s="77"/>
      <c r="G40" s="77"/>
      <c r="H40" s="77"/>
      <c r="I40" s="74"/>
      <c r="J40" s="74"/>
      <c r="K40" s="75"/>
    </row>
    <row r="41" spans="1:11" x14ac:dyDescent="0.3">
      <c r="A41" s="94"/>
      <c r="B41" s="78"/>
      <c r="C41" s="71" t="s">
        <v>51</v>
      </c>
      <c r="D41" s="72" t="s">
        <v>51</v>
      </c>
      <c r="E41" s="77" t="s">
        <v>51</v>
      </c>
      <c r="F41" s="77"/>
      <c r="G41" s="77"/>
      <c r="H41" s="77"/>
      <c r="I41" s="74" t="s">
        <v>51</v>
      </c>
      <c r="J41" s="74"/>
      <c r="K41" s="75"/>
    </row>
    <row r="42" spans="1:11" x14ac:dyDescent="0.3">
      <c r="A42" s="94"/>
      <c r="B42" s="70"/>
      <c r="C42" s="71" t="s">
        <v>51</v>
      </c>
      <c r="D42" s="72" t="s">
        <v>51</v>
      </c>
      <c r="E42" s="77" t="s">
        <v>51</v>
      </c>
      <c r="F42" s="77"/>
      <c r="G42" s="77"/>
      <c r="H42" s="77"/>
      <c r="I42" s="74" t="s">
        <v>51</v>
      </c>
      <c r="J42" s="74"/>
      <c r="K42" s="75"/>
    </row>
    <row r="43" spans="1:11" x14ac:dyDescent="0.3">
      <c r="A43" s="94"/>
      <c r="B43" s="70"/>
      <c r="C43" s="71" t="s">
        <v>51</v>
      </c>
      <c r="D43" s="72" t="s">
        <v>51</v>
      </c>
      <c r="E43" s="77" t="s">
        <v>51</v>
      </c>
      <c r="F43" s="77"/>
      <c r="G43" s="77"/>
      <c r="H43" s="77"/>
      <c r="I43" s="74" t="s">
        <v>51</v>
      </c>
      <c r="J43" s="74"/>
      <c r="K43" s="75"/>
    </row>
    <row r="44" spans="1:11" x14ac:dyDescent="0.3">
      <c r="A44" s="94"/>
      <c r="B44" s="78"/>
      <c r="C44" s="71" t="s">
        <v>51</v>
      </c>
      <c r="D44" s="72" t="s">
        <v>51</v>
      </c>
      <c r="E44" s="77" t="s">
        <v>51</v>
      </c>
      <c r="F44" s="77"/>
      <c r="G44" s="77"/>
      <c r="H44" s="77"/>
      <c r="I44" s="74" t="s">
        <v>51</v>
      </c>
      <c r="J44" s="74"/>
      <c r="K44" s="73"/>
    </row>
    <row r="45" spans="1:11" x14ac:dyDescent="0.3">
      <c r="A45" s="94"/>
      <c r="B45" s="70"/>
      <c r="C45" s="71" t="s">
        <v>51</v>
      </c>
      <c r="D45" s="72" t="s">
        <v>51</v>
      </c>
      <c r="E45" s="77" t="s">
        <v>51</v>
      </c>
      <c r="F45" s="77"/>
      <c r="G45" s="77"/>
      <c r="H45" s="77"/>
      <c r="I45" s="74" t="s">
        <v>51</v>
      </c>
      <c r="J45" s="74"/>
      <c r="K45" s="73"/>
    </row>
    <row r="46" spans="1:11" x14ac:dyDescent="0.3">
      <c r="A46" s="94"/>
      <c r="B46" s="70"/>
      <c r="C46" s="71" t="s">
        <v>51</v>
      </c>
      <c r="D46" s="72" t="s">
        <v>51</v>
      </c>
      <c r="E46" s="77" t="s">
        <v>51</v>
      </c>
      <c r="F46" s="77"/>
      <c r="G46" s="77"/>
      <c r="H46" s="77"/>
      <c r="I46" s="74"/>
      <c r="J46" s="74" t="s">
        <v>51</v>
      </c>
      <c r="K46" s="75" t="str">
        <f>IF(A41="","",IF(SUM(I41:I46)=SUM(J41:J46),"","Déséquilibré"))</f>
        <v/>
      </c>
    </row>
    <row r="47" spans="1:11" x14ac:dyDescent="0.3">
      <c r="A47" s="94"/>
      <c r="B47" s="70"/>
      <c r="C47" s="71"/>
      <c r="D47" s="72"/>
      <c r="E47" s="77"/>
      <c r="F47" s="77"/>
      <c r="G47" s="77"/>
      <c r="H47" s="77"/>
      <c r="I47" s="74"/>
      <c r="J47" s="74"/>
      <c r="K47" s="75"/>
    </row>
    <row r="48" spans="1:11" x14ac:dyDescent="0.3">
      <c r="A48" s="94"/>
      <c r="B48" s="78"/>
      <c r="C48" s="71" t="s">
        <v>51</v>
      </c>
      <c r="D48" s="72" t="s">
        <v>51</v>
      </c>
      <c r="E48" s="77" t="s">
        <v>51</v>
      </c>
      <c r="F48" s="77"/>
      <c r="G48" s="77"/>
      <c r="H48" s="77"/>
      <c r="I48" s="74" t="s">
        <v>51</v>
      </c>
      <c r="J48" s="74"/>
      <c r="K48" s="75"/>
    </row>
    <row r="49" spans="1:11" x14ac:dyDescent="0.3">
      <c r="A49" s="94"/>
      <c r="B49" s="70"/>
      <c r="C49" s="71" t="s">
        <v>51</v>
      </c>
      <c r="D49" s="72" t="s">
        <v>51</v>
      </c>
      <c r="E49" s="77" t="s">
        <v>51</v>
      </c>
      <c r="F49" s="77"/>
      <c r="G49" s="77"/>
      <c r="H49" s="77"/>
      <c r="I49" s="74" t="s">
        <v>51</v>
      </c>
      <c r="J49" s="74"/>
      <c r="K49" s="75"/>
    </row>
    <row r="50" spans="1:11" x14ac:dyDescent="0.3">
      <c r="A50" s="94"/>
      <c r="B50" s="70"/>
      <c r="C50" s="71" t="s">
        <v>51</v>
      </c>
      <c r="D50" s="72" t="s">
        <v>51</v>
      </c>
      <c r="E50" s="77" t="s">
        <v>51</v>
      </c>
      <c r="F50" s="77"/>
      <c r="G50" s="77"/>
      <c r="H50" s="77"/>
      <c r="I50" s="74" t="s">
        <v>51</v>
      </c>
      <c r="J50" s="74"/>
      <c r="K50" s="75"/>
    </row>
    <row r="51" spans="1:11" x14ac:dyDescent="0.3">
      <c r="A51" s="94"/>
      <c r="B51" s="78"/>
      <c r="C51" s="71" t="s">
        <v>51</v>
      </c>
      <c r="D51" s="72" t="s">
        <v>51</v>
      </c>
      <c r="E51" s="77" t="s">
        <v>51</v>
      </c>
      <c r="F51" s="77"/>
      <c r="G51" s="77"/>
      <c r="H51" s="77"/>
      <c r="I51" s="74" t="s">
        <v>51</v>
      </c>
      <c r="J51" s="74"/>
      <c r="K51" s="73"/>
    </row>
    <row r="52" spans="1:11" x14ac:dyDescent="0.3">
      <c r="A52" s="94"/>
      <c r="B52" s="70"/>
      <c r="C52" s="71" t="s">
        <v>51</v>
      </c>
      <c r="D52" s="72" t="s">
        <v>51</v>
      </c>
      <c r="E52" s="77" t="s">
        <v>51</v>
      </c>
      <c r="F52" s="77"/>
      <c r="G52" s="77"/>
      <c r="H52" s="77"/>
      <c r="I52" s="74" t="s">
        <v>51</v>
      </c>
      <c r="J52" s="74"/>
      <c r="K52" s="73"/>
    </row>
    <row r="53" spans="1:11" x14ac:dyDescent="0.3">
      <c r="A53" s="94"/>
      <c r="B53" s="70"/>
      <c r="C53" s="71" t="s">
        <v>51</v>
      </c>
      <c r="D53" s="72" t="s">
        <v>51</v>
      </c>
      <c r="E53" s="77" t="s">
        <v>51</v>
      </c>
      <c r="F53" s="77"/>
      <c r="G53" s="77"/>
      <c r="H53" s="77"/>
      <c r="I53" s="74"/>
      <c r="J53" s="74" t="s">
        <v>51</v>
      </c>
      <c r="K53" s="75" t="str">
        <f>IF(A48="","",IF(SUM(I48:I53)=SUM(J48:J53),"","Déséquilibré"))</f>
        <v/>
      </c>
    </row>
    <row r="54" spans="1:11" x14ac:dyDescent="0.3">
      <c r="A54" s="94"/>
      <c r="B54" s="70"/>
      <c r="C54" s="71"/>
      <c r="D54" s="72"/>
      <c r="E54" s="77"/>
      <c r="F54" s="77"/>
      <c r="G54" s="77"/>
      <c r="H54" s="77"/>
      <c r="I54" s="74"/>
      <c r="J54" s="74"/>
      <c r="K54" s="75"/>
    </row>
    <row r="55" spans="1:11" x14ac:dyDescent="0.3">
      <c r="A55" s="94"/>
      <c r="B55" s="70"/>
      <c r="C55" s="71"/>
      <c r="D55" s="72"/>
      <c r="E55" s="77"/>
      <c r="F55" s="77"/>
      <c r="G55" s="77"/>
      <c r="H55" s="77"/>
      <c r="I55" s="74"/>
      <c r="J55" s="74"/>
      <c r="K55" s="75"/>
    </row>
    <row r="56" spans="1:11" x14ac:dyDescent="0.3">
      <c r="A56" s="94"/>
      <c r="B56" s="70"/>
      <c r="C56" s="71"/>
      <c r="D56" s="72"/>
      <c r="E56" s="73"/>
      <c r="F56" s="73"/>
      <c r="G56" s="73"/>
      <c r="H56" s="73"/>
      <c r="I56" s="74"/>
      <c r="J56" s="74"/>
      <c r="K56" s="75"/>
    </row>
    <row r="57" spans="1:11" x14ac:dyDescent="0.3">
      <c r="A57" s="94"/>
      <c r="B57" s="70"/>
      <c r="C57" s="71"/>
      <c r="D57" s="72"/>
      <c r="E57" s="73"/>
      <c r="F57" s="73"/>
      <c r="G57" s="73"/>
      <c r="H57" s="73"/>
      <c r="I57" s="74"/>
      <c r="J57" s="74"/>
      <c r="K57" s="75"/>
    </row>
    <row r="58" spans="1:11" x14ac:dyDescent="0.3">
      <c r="A58" s="93"/>
      <c r="B58" s="70"/>
      <c r="C58" s="71"/>
      <c r="D58" s="72"/>
      <c r="E58" s="77"/>
      <c r="F58" s="73"/>
      <c r="G58" s="77"/>
      <c r="H58" s="77"/>
      <c r="I58" s="74"/>
      <c r="J58" s="74"/>
      <c r="K58" s="75"/>
    </row>
    <row r="59" spans="1:11" x14ac:dyDescent="0.3">
      <c r="A59" s="93"/>
      <c r="B59" s="84"/>
      <c r="C59" s="79"/>
      <c r="D59" s="80"/>
      <c r="E59" s="81"/>
      <c r="F59" s="81"/>
      <c r="G59" s="81"/>
      <c r="H59" s="81"/>
      <c r="I59" s="82"/>
      <c r="J59" s="82"/>
      <c r="K59" s="75" t="str">
        <f>IF(A56="","",IF(SUM(I56:I58)=J59,"","Déséquilibré"))</f>
        <v/>
      </c>
    </row>
    <row r="60" spans="1:11" x14ac:dyDescent="0.3">
      <c r="A60" s="93"/>
      <c r="B60" s="73"/>
      <c r="C60" s="73"/>
      <c r="D60" s="73"/>
      <c r="E60" s="73"/>
      <c r="F60" s="73"/>
      <c r="G60" s="73"/>
      <c r="H60" s="73"/>
      <c r="I60" s="85">
        <f>SUM(I5:I59)</f>
        <v>26594.420000000002</v>
      </c>
      <c r="J60" s="85">
        <f>SUM(J5:J59)</f>
        <v>29084.22</v>
      </c>
    </row>
    <row r="61" spans="1:11" x14ac:dyDescent="0.3">
      <c r="A61" s="93"/>
      <c r="B61" s="73"/>
      <c r="C61" s="73"/>
      <c r="D61" s="73"/>
      <c r="E61" s="73"/>
      <c r="F61" s="73"/>
      <c r="G61" s="73"/>
      <c r="H61" s="73"/>
      <c r="I61" s="73"/>
      <c r="J61" s="73"/>
    </row>
  </sheetData>
  <mergeCells count="2">
    <mergeCell ref="B2:J2"/>
    <mergeCell ref="E4:H4"/>
  </mergeCells>
  <conditionalFormatting sqref="B5">
    <cfRule type="expression" dxfId="14" priority="16" stopIfTrue="1">
      <formula>AND($A$5&lt;&gt;"")</formula>
    </cfRule>
  </conditionalFormatting>
  <conditionalFormatting sqref="B8:J8">
    <cfRule type="expression" dxfId="13" priority="15" stopIfTrue="1">
      <formula>AND($C$7=4198000000)</formula>
    </cfRule>
  </conditionalFormatting>
  <conditionalFormatting sqref="B7:J7">
    <cfRule type="expression" dxfId="12" priority="14" stopIfTrue="1">
      <formula>AND($C$6=4198000000)</formula>
    </cfRule>
  </conditionalFormatting>
  <conditionalFormatting sqref="C11:J11">
    <cfRule type="expression" dxfId="11" priority="13" stopIfTrue="1">
      <formula>AND($C$6=4198000000)</formula>
    </cfRule>
  </conditionalFormatting>
  <conditionalFormatting sqref="B12:J12">
    <cfRule type="expression" dxfId="10" priority="12" stopIfTrue="1">
      <formula>AND($C$7=4198000000)</formula>
    </cfRule>
  </conditionalFormatting>
  <conditionalFormatting sqref="B9">
    <cfRule type="expression" dxfId="9" priority="11" stopIfTrue="1">
      <formula>AND($A$5&lt;&gt;"")</formula>
    </cfRule>
  </conditionalFormatting>
  <conditionalFormatting sqref="C15:H15 J15:J16">
    <cfRule type="expression" dxfId="8" priority="10" stopIfTrue="1">
      <formula>AND($C$6=4198000000)</formula>
    </cfRule>
  </conditionalFormatting>
  <conditionalFormatting sqref="L14">
    <cfRule type="cellIs" dxfId="7" priority="9" stopIfTrue="1" operator="equal">
      <formula>""</formula>
    </cfRule>
  </conditionalFormatting>
  <conditionalFormatting sqref="B13">
    <cfRule type="expression" dxfId="6" priority="8" stopIfTrue="1">
      <formula>AND($A$5&lt;&gt;"")</formula>
    </cfRule>
  </conditionalFormatting>
  <conditionalFormatting sqref="C16">
    <cfRule type="expression" dxfId="5" priority="7" stopIfTrue="1">
      <formula>AND($C$6=4198000000)</formula>
    </cfRule>
  </conditionalFormatting>
  <conditionalFormatting sqref="B17:J17">
    <cfRule type="expression" dxfId="4" priority="6" stopIfTrue="1">
      <formula>AND($C$7=4198000000)</formula>
    </cfRule>
  </conditionalFormatting>
  <conditionalFormatting sqref="C21:H21 J21:J22">
    <cfRule type="expression" dxfId="3" priority="5" stopIfTrue="1">
      <formula>AND($C$6=4198000000)</formula>
    </cfRule>
  </conditionalFormatting>
  <conditionalFormatting sqref="B18">
    <cfRule type="expression" dxfId="2" priority="4" stopIfTrue="1">
      <formula>AND($A$5&lt;&gt;"")</formula>
    </cfRule>
  </conditionalFormatting>
  <conditionalFormatting sqref="C22">
    <cfRule type="expression" dxfId="1" priority="3" stopIfTrue="1">
      <formula>AND($C$6=4198000000)</formula>
    </cfRule>
  </conditionalFormatting>
  <conditionalFormatting sqref="B24">
    <cfRule type="expression" dxfId="0" priority="1" stopIfTrue="1">
      <formula>AND($A$5&lt;&gt;"")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AAE</vt:lpstr>
      <vt:lpstr>AAE ECRITURES</vt:lpstr>
      <vt:lpstr>aae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2018-09-28T20:09:06Z</dcterms:created>
  <dcterms:modified xsi:type="dcterms:W3CDTF">2018-09-29T16:31:24Z</dcterms:modified>
</cp:coreProperties>
</file>