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2AB85375-8095-4549-A829-810A56FC7CC3}" xr6:coauthVersionLast="36" xr6:coauthVersionMax="36" xr10:uidLastSave="{00000000-0000-0000-0000-000000000000}"/>
  <bookViews>
    <workbookView xWindow="0" yWindow="0" windowWidth="27855" windowHeight="12810" xr2:uid="{B6AC7102-86B0-40C9-870C-1D7B1D49C8CB}"/>
  </bookViews>
  <sheets>
    <sheet name="Feuil1" sheetId="4" r:id="rId1"/>
    <sheet name="BD" sheetId="1" r:id="rId2"/>
    <sheet name="A1" sheetId="2" r:id="rId3"/>
    <sheet name="A2" sheetId="3" r:id="rId4"/>
  </sheets>
  <definedNames>
    <definedName name="Segment_Total_Groupe">#N/A</definedName>
  </definedNames>
  <calcPr calcId="191029"/>
  <pivotCaches>
    <pivotCache cacheId="151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4" i="1" l="1"/>
  <c r="R4" i="1"/>
  <c r="T4" i="1"/>
  <c r="N5" i="1"/>
  <c r="R5" i="1"/>
  <c r="T5" i="1"/>
  <c r="N6" i="1"/>
  <c r="R6" i="1"/>
  <c r="T6" i="1"/>
  <c r="N7" i="1"/>
  <c r="R7" i="1"/>
  <c r="T7" i="1"/>
  <c r="N8" i="1"/>
  <c r="R8" i="1"/>
  <c r="T8" i="1"/>
  <c r="N9" i="1"/>
  <c r="R9" i="1"/>
  <c r="T9" i="1"/>
  <c r="N10" i="1"/>
  <c r="R10" i="1"/>
  <c r="T10" i="1"/>
  <c r="N11" i="1"/>
  <c r="R11" i="1"/>
  <c r="T11" i="1"/>
  <c r="N12" i="1"/>
  <c r="R12" i="1"/>
  <c r="T12" i="1"/>
  <c r="N13" i="1"/>
  <c r="R13" i="1"/>
  <c r="T13" i="1"/>
  <c r="N14" i="1"/>
  <c r="R14" i="1"/>
  <c r="T14" i="1"/>
  <c r="N15" i="1"/>
  <c r="R15" i="1"/>
  <c r="T15" i="1"/>
  <c r="N16" i="1"/>
  <c r="R16" i="1"/>
  <c r="T16" i="1"/>
  <c r="N17" i="1"/>
  <c r="R17" i="1"/>
  <c r="T17" i="1"/>
  <c r="N18" i="1"/>
  <c r="R18" i="1"/>
  <c r="T18" i="1"/>
  <c r="N19" i="1"/>
  <c r="R19" i="1"/>
  <c r="T19" i="1"/>
  <c r="N20" i="1"/>
  <c r="R20" i="1"/>
  <c r="T20" i="1"/>
  <c r="N21" i="1"/>
  <c r="R21" i="1"/>
  <c r="T21" i="1"/>
  <c r="N22" i="1"/>
  <c r="R22" i="1"/>
  <c r="T22" i="1"/>
  <c r="N23" i="1"/>
  <c r="R23" i="1"/>
  <c r="T23" i="1"/>
  <c r="N24" i="1"/>
  <c r="R24" i="1"/>
  <c r="T24" i="1"/>
  <c r="N25" i="1"/>
  <c r="R25" i="1"/>
  <c r="T25" i="1"/>
  <c r="N26" i="1"/>
  <c r="R26" i="1"/>
  <c r="T26" i="1"/>
  <c r="N27" i="1"/>
  <c r="R27" i="1"/>
  <c r="T27" i="1"/>
  <c r="N28" i="1"/>
  <c r="R28" i="1"/>
  <c r="T28" i="1"/>
  <c r="N29" i="1"/>
  <c r="R29" i="1"/>
  <c r="T29" i="1"/>
  <c r="N30" i="1"/>
  <c r="R30" i="1"/>
  <c r="T30" i="1"/>
  <c r="N31" i="1"/>
  <c r="R31" i="1"/>
  <c r="T31" i="1"/>
  <c r="N32" i="1"/>
  <c r="R32" i="1"/>
  <c r="T32" i="1"/>
  <c r="N33" i="1"/>
  <c r="R33" i="1"/>
  <c r="T33" i="1"/>
  <c r="N34" i="1"/>
  <c r="R34" i="1"/>
  <c r="T34" i="1"/>
  <c r="N35" i="1"/>
  <c r="R35" i="1"/>
  <c r="T35" i="1"/>
  <c r="N36" i="1"/>
  <c r="R36" i="1"/>
  <c r="T36" i="1"/>
  <c r="N37" i="1"/>
  <c r="R37" i="1"/>
  <c r="T37" i="1"/>
  <c r="N38" i="1"/>
  <c r="R38" i="1"/>
  <c r="T38" i="1"/>
  <c r="N39" i="1"/>
  <c r="R39" i="1"/>
  <c r="T39" i="1"/>
  <c r="N40" i="1"/>
  <c r="R40" i="1"/>
  <c r="T40" i="1"/>
  <c r="N41" i="1"/>
  <c r="R41" i="1"/>
  <c r="T41" i="1"/>
  <c r="N42" i="1"/>
  <c r="R42" i="1"/>
  <c r="T42" i="1"/>
  <c r="N43" i="1"/>
  <c r="R43" i="1"/>
  <c r="T43" i="1"/>
  <c r="N44" i="1"/>
  <c r="R44" i="1"/>
  <c r="T44" i="1"/>
  <c r="Z3" i="1"/>
  <c r="Z4" i="1" s="1"/>
  <c r="Z5" i="1" s="1"/>
  <c r="Z6" i="1" s="1"/>
  <c r="Z7" i="1" s="1"/>
  <c r="Z8" i="1" s="1"/>
  <c r="Z9" i="1" s="1"/>
  <c r="Z10" i="1" s="1"/>
  <c r="Z11" i="1" s="1"/>
  <c r="Z12" i="1" s="1"/>
  <c r="Z13" i="1" s="1"/>
  <c r="Z14" i="1" s="1"/>
  <c r="N3" i="1"/>
  <c r="R3" i="1"/>
  <c r="T3" i="1"/>
  <c r="Z15" i="1" l="1"/>
  <c r="T2" i="1"/>
  <c r="R2" i="1"/>
  <c r="N2" i="1"/>
  <c r="V3" i="1" l="1"/>
  <c r="O3" i="1" s="1"/>
  <c r="V4" i="1"/>
  <c r="O4" i="1" s="1"/>
  <c r="V5" i="1"/>
  <c r="O5" i="1" s="1"/>
  <c r="V6" i="1"/>
  <c r="O6" i="1" s="1"/>
  <c r="V7" i="1"/>
  <c r="O7" i="1" s="1"/>
  <c r="V8" i="1"/>
  <c r="O8" i="1" s="1"/>
  <c r="V9" i="1"/>
  <c r="O9" i="1" s="1"/>
  <c r="V10" i="1"/>
  <c r="O10" i="1" s="1"/>
  <c r="V11" i="1"/>
  <c r="O11" i="1" s="1"/>
  <c r="V12" i="1"/>
  <c r="O12" i="1" s="1"/>
  <c r="V13" i="1"/>
  <c r="O13" i="1" s="1"/>
  <c r="V14" i="1"/>
  <c r="O14" i="1" s="1"/>
  <c r="V15" i="1"/>
  <c r="O15" i="1" s="1"/>
  <c r="V16" i="1"/>
  <c r="O16" i="1" s="1"/>
  <c r="V17" i="1"/>
  <c r="O17" i="1" s="1"/>
  <c r="V18" i="1"/>
  <c r="O18" i="1" s="1"/>
  <c r="V19" i="1"/>
  <c r="O19" i="1" s="1"/>
  <c r="V20" i="1"/>
  <c r="O20" i="1" s="1"/>
  <c r="V21" i="1"/>
  <c r="O21" i="1" s="1"/>
  <c r="V22" i="1"/>
  <c r="O22" i="1" s="1"/>
  <c r="V23" i="1"/>
  <c r="O23" i="1" s="1"/>
  <c r="V24" i="1"/>
  <c r="O24" i="1" s="1"/>
  <c r="V25" i="1"/>
  <c r="O25" i="1" s="1"/>
  <c r="V26" i="1"/>
  <c r="O26" i="1" s="1"/>
  <c r="V27" i="1"/>
  <c r="O27" i="1" s="1"/>
  <c r="V28" i="1"/>
  <c r="O28" i="1" s="1"/>
  <c r="V29" i="1"/>
  <c r="O29" i="1" s="1"/>
  <c r="V30" i="1"/>
  <c r="O30" i="1" s="1"/>
  <c r="V31" i="1"/>
  <c r="O31" i="1" s="1"/>
  <c r="V32" i="1"/>
  <c r="O32" i="1" s="1"/>
  <c r="V33" i="1"/>
  <c r="O33" i="1" s="1"/>
  <c r="V34" i="1"/>
  <c r="O34" i="1" s="1"/>
  <c r="V35" i="1"/>
  <c r="O35" i="1" s="1"/>
  <c r="V36" i="1"/>
  <c r="O36" i="1" s="1"/>
  <c r="V37" i="1"/>
  <c r="O37" i="1" s="1"/>
  <c r="V38" i="1"/>
  <c r="O38" i="1" s="1"/>
  <c r="V39" i="1"/>
  <c r="O39" i="1" s="1"/>
  <c r="V40" i="1"/>
  <c r="O40" i="1" s="1"/>
  <c r="V41" i="1"/>
  <c r="O41" i="1" s="1"/>
  <c r="V42" i="1"/>
  <c r="O42" i="1" s="1"/>
  <c r="V43" i="1"/>
  <c r="O43" i="1" s="1"/>
  <c r="V44" i="1"/>
  <c r="O44" i="1" s="1"/>
  <c r="V2" i="1"/>
  <c r="O2" i="1" s="1"/>
  <c r="Z16" i="1"/>
  <c r="U2" i="1" l="1"/>
  <c r="U43" i="1"/>
  <c r="U44" i="1"/>
  <c r="U41" i="1"/>
  <c r="U39" i="1"/>
  <c r="U37" i="1"/>
  <c r="U35" i="1"/>
  <c r="U33" i="1"/>
  <c r="U31" i="1"/>
  <c r="U29" i="1"/>
  <c r="U27" i="1"/>
  <c r="U25" i="1"/>
  <c r="U23" i="1"/>
  <c r="U21" i="1"/>
  <c r="U19" i="1"/>
  <c r="U17" i="1"/>
  <c r="U15" i="1"/>
  <c r="U13" i="1"/>
  <c r="U11" i="1"/>
  <c r="U9" i="1"/>
  <c r="U7" i="1"/>
  <c r="U5" i="1"/>
  <c r="U3" i="1"/>
  <c r="U42" i="1"/>
  <c r="U40" i="1"/>
  <c r="U38" i="1"/>
  <c r="U36" i="1"/>
  <c r="U34" i="1"/>
  <c r="U32" i="1"/>
  <c r="U30" i="1"/>
  <c r="U28" i="1"/>
  <c r="U26" i="1"/>
  <c r="U24" i="1"/>
  <c r="U22" i="1"/>
  <c r="U20" i="1"/>
  <c r="U18" i="1"/>
  <c r="U16" i="1"/>
  <c r="U14" i="1"/>
  <c r="U12" i="1"/>
  <c r="U10" i="1"/>
  <c r="U8" i="1"/>
  <c r="U6" i="1"/>
  <c r="U4" i="1"/>
  <c r="Z17" i="1"/>
  <c r="Z18" i="1" l="1"/>
  <c r="Z19" i="1" l="1"/>
  <c r="Z20" i="1" l="1"/>
  <c r="Z21" i="1" l="1"/>
  <c r="Z22" i="1" l="1"/>
  <c r="Z23" i="1" l="1"/>
  <c r="Z24" i="1" l="1"/>
  <c r="Z25" i="1" l="1"/>
  <c r="Z26" i="1" l="1"/>
  <c r="Z27" i="1" l="1"/>
</calcChain>
</file>

<file path=xl/sharedStrings.xml><?xml version="1.0" encoding="utf-8"?>
<sst xmlns="http://schemas.openxmlformats.org/spreadsheetml/2006/main" count="453" uniqueCount="154">
  <si>
    <t>Civilité</t>
  </si>
  <si>
    <t>Nom</t>
  </si>
  <si>
    <t>Prénom</t>
  </si>
  <si>
    <t>Adresse</t>
  </si>
  <si>
    <t>Code Postal</t>
  </si>
  <si>
    <t>Ville</t>
  </si>
  <si>
    <t>@</t>
  </si>
  <si>
    <t>Célibataire</t>
  </si>
  <si>
    <t>Téléphone</t>
  </si>
  <si>
    <t>Nbre Adultes</t>
  </si>
  <si>
    <t>Nbre Enfants</t>
  </si>
  <si>
    <t>Enfants - 12 ans</t>
  </si>
  <si>
    <t>Total Famille</t>
  </si>
  <si>
    <t>Groupe +ou- 80 Pers.</t>
  </si>
  <si>
    <t>Banque</t>
  </si>
  <si>
    <t>N°  Chèque</t>
  </si>
  <si>
    <t>Emetteur du Chèque Si Autre</t>
  </si>
  <si>
    <t>Date d'Inscription</t>
  </si>
  <si>
    <t>Montant</t>
  </si>
  <si>
    <t>Total Groupe</t>
  </si>
  <si>
    <t>10:00</t>
  </si>
  <si>
    <t>M</t>
  </si>
  <si>
    <t>Gerard</t>
  </si>
  <si>
    <t>2 rue de la pomme</t>
  </si>
  <si>
    <t>PARIS</t>
  </si>
  <si>
    <t>OUI</t>
  </si>
  <si>
    <t>CIC</t>
  </si>
  <si>
    <t>A1</t>
  </si>
  <si>
    <t>3 rue de la pomme</t>
  </si>
  <si>
    <t>A2</t>
  </si>
  <si>
    <t>4 rue de la pomme</t>
  </si>
  <si>
    <t>A3</t>
  </si>
  <si>
    <t>5 rue de la pomme</t>
  </si>
  <si>
    <t>A4</t>
  </si>
  <si>
    <t>6 rue de la pomme</t>
  </si>
  <si>
    <t>7 rue de la pomme</t>
  </si>
  <si>
    <t>8 rue de la pomme</t>
  </si>
  <si>
    <t>9 rue de la pomme</t>
  </si>
  <si>
    <t>10 rue de la pomme</t>
  </si>
  <si>
    <t>11 rue de la pomme</t>
  </si>
  <si>
    <t>12 rue de la pomme</t>
  </si>
  <si>
    <t>13 rue de la pomme</t>
  </si>
  <si>
    <t>14 rue de la pomme</t>
  </si>
  <si>
    <t>15 rue de la pomme</t>
  </si>
  <si>
    <t>B1</t>
  </si>
  <si>
    <t>B2</t>
  </si>
  <si>
    <t>B3</t>
  </si>
  <si>
    <t>B4</t>
  </si>
  <si>
    <t>C1</t>
  </si>
  <si>
    <t>C2</t>
  </si>
  <si>
    <t>C3</t>
  </si>
  <si>
    <t>C4</t>
  </si>
  <si>
    <t>D1</t>
  </si>
  <si>
    <t>D2</t>
  </si>
  <si>
    <t>D3</t>
  </si>
  <si>
    <t>D4</t>
  </si>
  <si>
    <t>E1</t>
  </si>
  <si>
    <t>E2</t>
  </si>
  <si>
    <t>E3</t>
  </si>
  <si>
    <t>E4</t>
  </si>
  <si>
    <t>F1</t>
  </si>
  <si>
    <t>F2</t>
  </si>
  <si>
    <t>F3</t>
  </si>
  <si>
    <t>F4</t>
  </si>
  <si>
    <t>G1</t>
  </si>
  <si>
    <t>G2</t>
  </si>
  <si>
    <t>Menvussa 1</t>
  </si>
  <si>
    <t>Menvussa 2</t>
  </si>
  <si>
    <t>Menvussa 3</t>
  </si>
  <si>
    <t>Menvussa 4</t>
  </si>
  <si>
    <t>Menvussa 5</t>
  </si>
  <si>
    <t>Menvussa 6</t>
  </si>
  <si>
    <t>Menvussa 7</t>
  </si>
  <si>
    <t>Menvussa 8</t>
  </si>
  <si>
    <t>Menvussa 9</t>
  </si>
  <si>
    <t>Menvussa 10</t>
  </si>
  <si>
    <t>Menvussa 11</t>
  </si>
  <si>
    <t>Menvussa 12</t>
  </si>
  <si>
    <t>Menvussa 13</t>
  </si>
  <si>
    <t>Menvussa 14</t>
  </si>
  <si>
    <t>Menvussa 15</t>
  </si>
  <si>
    <t>16 rue de la pomme</t>
  </si>
  <si>
    <t>Menvussa 16</t>
  </si>
  <si>
    <t>17 rue de la pomme</t>
  </si>
  <si>
    <t>Menvussa 17</t>
  </si>
  <si>
    <t>18 rue de la pomme</t>
  </si>
  <si>
    <t>Menvussa 18</t>
  </si>
  <si>
    <t>19 rue de la pomme</t>
  </si>
  <si>
    <t>Menvussa 19</t>
  </si>
  <si>
    <t>20 rue de la pomme</t>
  </si>
  <si>
    <t>Menvussa 20</t>
  </si>
  <si>
    <t>21 rue de la pomme</t>
  </si>
  <si>
    <t>Menvussa 21</t>
  </si>
  <si>
    <t>22 rue de la pomme</t>
  </si>
  <si>
    <t>Menvussa 22</t>
  </si>
  <si>
    <t>23 rue de la pomme</t>
  </si>
  <si>
    <t>Menvussa 23</t>
  </si>
  <si>
    <t>24 rue de la pomme</t>
  </si>
  <si>
    <t>Menvussa 24</t>
  </si>
  <si>
    <t>25 rue de la pomme</t>
  </si>
  <si>
    <t>Menvussa 25</t>
  </si>
  <si>
    <t>26 rue de la pomme</t>
  </si>
  <si>
    <t>Menvussa 26</t>
  </si>
  <si>
    <t>27 rue de la pomme</t>
  </si>
  <si>
    <t>Menvussa 27</t>
  </si>
  <si>
    <t>28 rue de la pomme</t>
  </si>
  <si>
    <t>Menvussa 28</t>
  </si>
  <si>
    <t>29 rue de la pomme</t>
  </si>
  <si>
    <t>Menvussa 29</t>
  </si>
  <si>
    <t>30 rue de la pomme</t>
  </si>
  <si>
    <t>Menvussa 30</t>
  </si>
  <si>
    <t>31 rue de la pomme</t>
  </si>
  <si>
    <t>Menvussa 31</t>
  </si>
  <si>
    <t>32 rue de la pomme</t>
  </si>
  <si>
    <t>Menvussa 32</t>
  </si>
  <si>
    <t>33 rue de la pomme</t>
  </si>
  <si>
    <t>Menvussa 33</t>
  </si>
  <si>
    <t>34 rue de la pomme</t>
  </si>
  <si>
    <t>Menvussa 34</t>
  </si>
  <si>
    <t>35 rue de la pomme</t>
  </si>
  <si>
    <t>Menvussa 35</t>
  </si>
  <si>
    <t>36 rue de la pomme</t>
  </si>
  <si>
    <t>Menvussa 36</t>
  </si>
  <si>
    <t>37 rue de la pomme</t>
  </si>
  <si>
    <t>Menvussa 37</t>
  </si>
  <si>
    <t>38 rue de la pomme</t>
  </si>
  <si>
    <t>Menvussa 38</t>
  </si>
  <si>
    <t>39 rue de la pomme</t>
  </si>
  <si>
    <t>Menvussa 39</t>
  </si>
  <si>
    <t>40 rue de la pomme</t>
  </si>
  <si>
    <t>Menvussa 40</t>
  </si>
  <si>
    <t>41 rue de la pomme</t>
  </si>
  <si>
    <t>Menvussa 41</t>
  </si>
  <si>
    <t>42 rue de la pomme</t>
  </si>
  <si>
    <t>Menvussa 42</t>
  </si>
  <si>
    <t>43 rue de la pomme</t>
  </si>
  <si>
    <t>Menvussa 43</t>
  </si>
  <si>
    <t>44 rue de la pomme</t>
  </si>
  <si>
    <t>AXA BANQUE</t>
  </si>
  <si>
    <t>BANQUE DE FRANCE</t>
  </si>
  <si>
    <t>BANQUE FRANÇAISE MUTUALISTE</t>
  </si>
  <si>
    <t>BANQUE HOTTINGUER</t>
  </si>
  <si>
    <t>BANQUE POPULAIRE</t>
  </si>
  <si>
    <t>BNP PARIBAS</t>
  </si>
  <si>
    <t>BPCE</t>
  </si>
  <si>
    <t>CAISSE D EPARGNE</t>
  </si>
  <si>
    <t>CRÉDIT AGRICOLE</t>
  </si>
  <si>
    <t>CRÉDIT LYONNAIS</t>
  </si>
  <si>
    <t>CRÉDIT MUTUEL</t>
  </si>
  <si>
    <t>LA POSTE</t>
  </si>
  <si>
    <t>MONABANQ</t>
  </si>
  <si>
    <t>ORANGE BANQUE</t>
  </si>
  <si>
    <t>SOCIETE GENERAL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</si>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</sst>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h:mm;@"/>
    <numFmt numFmtId="165" formatCode="#,##0.00\ &quot;€&quot;"/>
    <numFmt numFmtId="166" formatCode="#.##0\.00"/>
    <numFmt numFmtId="167" formatCode="\$#\.00"/>
    <numFmt numFmtId="168" formatCode="#\.00"/>
  </numFmts>
  <fonts count="24" x14ac:knownFonts="1"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Verdana"/>
      <family val="2"/>
    </font>
    <font>
      <sz val="11"/>
      <color theme="0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Verdana"/>
      <family val="2"/>
    </font>
    <font>
      <sz val="10"/>
      <name val="Arial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name val="Calibri"/>
      <family val="2"/>
    </font>
    <font>
      <sz val="11"/>
      <color indexed="72"/>
      <name val="Calibri"/>
      <family val="2"/>
    </font>
    <font>
      <sz val="11"/>
      <color indexed="16"/>
      <name val="Calibri"/>
      <family val="2"/>
    </font>
    <font>
      <b/>
      <sz val="11"/>
      <color indexed="72"/>
      <name val="Calibri"/>
      <family val="2"/>
    </font>
    <font>
      <sz val="11"/>
      <color indexed="54"/>
      <name val="Calibri"/>
      <family val="2"/>
    </font>
    <font>
      <sz val="11"/>
      <color indexed="19"/>
      <name val="Calibri"/>
      <family val="2"/>
    </font>
    <font>
      <b/>
      <sz val="18"/>
      <color indexed="56"/>
      <name val="Cambria"/>
      <family val="1"/>
    </font>
  </fonts>
  <fills count="1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0" fontId="2" fillId="0" borderId="0"/>
    <xf numFmtId="0" fontId="2" fillId="0" borderId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3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4" borderId="0" applyNumberFormat="0" applyBorder="0" applyAlignment="0" applyProtection="0"/>
    <xf numFmtId="0" fontId="18" fillId="3" borderId="0" applyNumberFormat="0" applyBorder="0" applyAlignment="0" applyProtection="0"/>
    <xf numFmtId="0" fontId="18" fillId="8" borderId="0" applyNumberFormat="0" applyBorder="0" applyAlignment="0" applyProtection="0"/>
    <xf numFmtId="0" fontId="18" fillId="6" borderId="0" applyNumberFormat="0" applyBorder="0" applyAlignment="0" applyProtection="0"/>
    <xf numFmtId="0" fontId="19" fillId="10" borderId="0" applyNumberFormat="0" applyBorder="0" applyAlignment="0" applyProtection="0"/>
    <xf numFmtId="0" fontId="9" fillId="7" borderId="2" applyNumberFormat="0" applyAlignment="0" applyProtection="0"/>
    <xf numFmtId="0" fontId="20" fillId="12" borderId="4" applyNumberFormat="0" applyAlignment="0" applyProtection="0"/>
    <xf numFmtId="0" fontId="2" fillId="11" borderId="5" applyNumberFormat="0" applyFont="0" applyAlignment="0" applyProtection="0"/>
    <xf numFmtId="0" fontId="4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44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166" fontId="4" fillId="0" borderId="0">
      <protection locked="0"/>
    </xf>
    <xf numFmtId="168" fontId="4" fillId="0" borderId="0">
      <protection locked="0"/>
    </xf>
    <xf numFmtId="0" fontId="11" fillId="4" borderId="0" applyNumberFormat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21" fillId="6" borderId="2" applyNumberFormat="0" applyAlignment="0" applyProtection="0"/>
    <xf numFmtId="0" fontId="10" fillId="0" borderId="3" applyNumberFormat="0" applyFill="0" applyAlignment="0" applyProtection="0"/>
    <xf numFmtId="167" fontId="4" fillId="0" borderId="0">
      <protection locked="0"/>
    </xf>
    <xf numFmtId="0" fontId="22" fillId="13" borderId="0" applyNumberFormat="0" applyBorder="0" applyAlignment="0" applyProtection="0"/>
    <xf numFmtId="0" fontId="12" fillId="7" borderId="9" applyNumberFormat="0" applyAlignment="0" applyProtection="0"/>
    <xf numFmtId="0" fontId="23" fillId="0" borderId="0" applyNumberFormat="0" applyFill="0" applyBorder="0" applyAlignment="0" applyProtection="0"/>
    <xf numFmtId="0" fontId="4" fillId="0" borderId="10">
      <protection locked="0"/>
    </xf>
    <xf numFmtId="0" fontId="8" fillId="0" borderId="0" applyNumberFormat="0" applyFill="0" applyBorder="0" applyAlignment="0" applyProtection="0"/>
    <xf numFmtId="0" fontId="7" fillId="14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right" vertical="center"/>
    </xf>
    <xf numFmtId="0" fontId="3" fillId="2" borderId="0" xfId="1" applyFont="1" applyFill="1" applyBorder="1" applyAlignment="1">
      <alignment horizontal="center" vertical="center" wrapText="1"/>
    </xf>
    <xf numFmtId="49" fontId="0" fillId="0" borderId="0" xfId="0" applyNumberFormat="1"/>
    <xf numFmtId="14" fontId="0" fillId="0" borderId="0" xfId="0" applyNumberFormat="1"/>
    <xf numFmtId="165" fontId="0" fillId="0" borderId="0" xfId="0" applyNumberFormat="1"/>
    <xf numFmtId="20" fontId="0" fillId="0" borderId="0" xfId="0" applyNumberFormat="1"/>
    <xf numFmtId="164" fontId="0" fillId="0" borderId="0" xfId="0" applyNumberFormat="1"/>
    <xf numFmtId="14" fontId="1" fillId="2" borderId="1" xfId="0" applyNumberFormat="1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7" fillId="0" borderId="1" xfId="2" applyFont="1" applyBorder="1"/>
    <xf numFmtId="0" fontId="7" fillId="0" borderId="1" xfId="2" applyFont="1" applyBorder="1"/>
    <xf numFmtId="0" fontId="7" fillId="0" borderId="1" xfId="2" applyFont="1" applyBorder="1"/>
    <xf numFmtId="0" fontId="1" fillId="2" borderId="11" xfId="0" applyFont="1" applyFill="1" applyBorder="1" applyAlignment="1">
      <alignment horizontal="center" vertical="center"/>
    </xf>
    <xf numFmtId="49" fontId="1" fillId="2" borderId="11" xfId="0" applyNumberFormat="1" applyFont="1" applyFill="1" applyBorder="1" applyAlignment="1">
      <alignment horizontal="center" vertical="center"/>
    </xf>
    <xf numFmtId="164" fontId="1" fillId="2" borderId="11" xfId="0" applyNumberFormat="1" applyFont="1" applyFill="1" applyBorder="1" applyAlignment="1">
      <alignment horizontal="center" vertical="center"/>
    </xf>
    <xf numFmtId="164" fontId="1" fillId="2" borderId="11" xfId="0" applyNumberFormat="1" applyFont="1" applyFill="1" applyBorder="1" applyAlignment="1">
      <alignment horizontal="right" vertical="center"/>
    </xf>
    <xf numFmtId="0" fontId="0" fillId="0" borderId="0" xfId="0" pivotButton="1"/>
  </cellXfs>
  <cellStyles count="46">
    <cellStyle name="20% - Accent1" xfId="3" xr:uid="{21CD0EF2-4969-439E-8182-D7FC26E96420}"/>
    <cellStyle name="20% - Accent2" xfId="4" xr:uid="{E28E9396-4C42-4466-9A9B-06426D3E4D01}"/>
    <cellStyle name="20% - Accent3" xfId="5" xr:uid="{2D04B8A1-96DD-48DB-B891-F20B67E31B68}"/>
    <cellStyle name="20% - Accent4" xfId="6" xr:uid="{9C4906D9-4941-414A-8D8D-CDA194FD6FAD}"/>
    <cellStyle name="20% - Accent5" xfId="7" xr:uid="{A41F7887-B9F4-450A-B25D-37650CD6788E}"/>
    <cellStyle name="20% - Accent6" xfId="8" xr:uid="{B3E0A578-1272-4ABE-A3F9-A4F6D2529238}"/>
    <cellStyle name="40% - Accent1" xfId="9" xr:uid="{BC293610-263B-442C-B67B-B6B9FC17DB90}"/>
    <cellStyle name="40% - Accent2" xfId="10" xr:uid="{D6F64DCD-1648-4277-8D3B-F7ED88452F5F}"/>
    <cellStyle name="40% - Accent3" xfId="11" xr:uid="{81F2BB82-A575-4629-A22A-906CFA1D3BA0}"/>
    <cellStyle name="40% - Accent4" xfId="12" xr:uid="{646CCB82-A27A-45D5-899A-7DA14ED86285}"/>
    <cellStyle name="40% - Accent5" xfId="13" xr:uid="{24E1D8BF-0C2D-4FC7-8753-803F7A1825C0}"/>
    <cellStyle name="40% - Accent6" xfId="14" xr:uid="{A6AEAEB0-D413-4DAA-BE3E-5AB100884B2B}"/>
    <cellStyle name="60% - Accent1" xfId="15" xr:uid="{459AC2D4-524E-45BB-B909-5D1D9B54FD3B}"/>
    <cellStyle name="60% - Accent2" xfId="16" xr:uid="{FDC12DB2-D2AF-4BF4-B943-656ACC6D8E4B}"/>
    <cellStyle name="60% - Accent3" xfId="17" xr:uid="{219ECE65-6C61-4193-958A-0EB08B4FB1B7}"/>
    <cellStyle name="60% - Accent4" xfId="18" xr:uid="{5C4938BD-70E2-4E47-96BB-441D2CB1AF1E}"/>
    <cellStyle name="60% - Accent5" xfId="19" xr:uid="{EEFD8E4A-6204-462D-97EB-CE0D948BD5CD}"/>
    <cellStyle name="60% - Accent6" xfId="20" xr:uid="{18B9A41C-2A7D-48B7-AB30-875177B63FF2}"/>
    <cellStyle name="Bad" xfId="21" xr:uid="{479CE12C-3861-4EFC-8018-84B087456673}"/>
    <cellStyle name="Calculation" xfId="22" xr:uid="{4F38C3E4-70E5-4C2C-BB78-195D310F0B1E}"/>
    <cellStyle name="Check Cell" xfId="23" xr:uid="{0AC01E17-4CBD-49C7-AB90-B176E000ECD2}"/>
    <cellStyle name="Commentaire" xfId="24" xr:uid="{BC422AF0-CE33-4CE9-8F23-3F6A9DB14F88}"/>
    <cellStyle name="Date" xfId="25" xr:uid="{1B07D26D-62D4-4CA0-9FE9-910C6CE4BA1C}"/>
    <cellStyle name="En-tete1" xfId="26" xr:uid="{9936044E-7BA8-421E-AFF2-BE414B3DB361}"/>
    <cellStyle name="En-tete2" xfId="27" xr:uid="{71252BF4-8C1F-4D59-A16C-F71B5B0AA426}"/>
    <cellStyle name="Euro" xfId="28" xr:uid="{F5B93629-A0BC-40E0-9ACD-94CF8141AFF0}"/>
    <cellStyle name="Explanatory Text" xfId="29" xr:uid="{1AEDAC3B-D805-485D-8940-B13E5996444E}"/>
    <cellStyle name="Financier" xfId="30" xr:uid="{3F2765FE-1B86-45DF-95E3-C0AE80B4EA78}"/>
    <cellStyle name="Fixe" xfId="31" xr:uid="{BE7F35BF-7030-43D0-8DFE-16CAFA8EB5BF}"/>
    <cellStyle name="Good" xfId="32" xr:uid="{D2F615BC-F048-4471-9337-42E536EFCC60}"/>
    <cellStyle name="Heading 1" xfId="33" xr:uid="{42B6F18D-99FA-45C1-AFEE-5F53031F1675}"/>
    <cellStyle name="Heading 2" xfId="34" xr:uid="{96DA8B5E-5444-4E87-8871-B392121C0586}"/>
    <cellStyle name="Heading 3" xfId="35" xr:uid="{E4332DD5-DCBD-4A0A-85E7-8F49B7CF9206}"/>
    <cellStyle name="Heading 4" xfId="36" xr:uid="{1B21B48E-9208-412C-8917-F00583D1B7D2}"/>
    <cellStyle name="Input" xfId="37" xr:uid="{65DDBCAC-B49F-4099-835A-277B57EAC791}"/>
    <cellStyle name="Linked Cell" xfId="38" xr:uid="{263926D7-A852-4803-B289-2B4A6BE18EB8}"/>
    <cellStyle name="Monetaire" xfId="39" xr:uid="{ABD7E73D-90CB-4501-9C94-91ADB6F203FE}"/>
    <cellStyle name="Neutral" xfId="40" xr:uid="{BC76AD70-B27B-4BCF-8720-436211A5CF71}"/>
    <cellStyle name="Normal" xfId="0" builtinId="0"/>
    <cellStyle name="Normal 2" xfId="2" xr:uid="{D4F4C3B4-3F9C-4D27-9885-9070C67FBE9E}"/>
    <cellStyle name="Normal_FOrmModifCreation" xfId="1" xr:uid="{E50A5A86-CC73-432C-B334-A868DEADBF95}"/>
    <cellStyle name="Output" xfId="41" xr:uid="{66C90825-5A3F-4CFA-8D2E-039FDECD8CFC}"/>
    <cellStyle name="Title" xfId="42" xr:uid="{049D1018-D922-452E-BBBE-E1EE31D45912}"/>
    <cellStyle name="Total 2" xfId="43" xr:uid="{0867A23E-E3A0-40C4-AAD2-531B7D8D67E4}"/>
    <cellStyle name="Warning Text" xfId="44" xr:uid="{50290911-212B-4612-BF56-85020854DE03}"/>
    <cellStyle name="YELLOW" xfId="45" xr:uid="{47598280-E106-4B2A-886C-509F9295BF97}"/>
  </cellStyles>
  <dxfs count="9">
    <dxf>
      <numFmt numFmtId="25" formatCode="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#,##0.00\ &quot;€&quot;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</dxf>
    <dxf>
      <numFmt numFmtId="30" formatCode="@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2</xdr:col>
      <xdr:colOff>217714</xdr:colOff>
      <xdr:row>1</xdr:row>
      <xdr:rowOff>1102178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Total Groupe">
              <a:extLst>
                <a:ext uri="{FF2B5EF4-FFF2-40B4-BE49-F238E27FC236}">
                  <a16:creationId xmlns:a16="http://schemas.microsoft.com/office/drawing/2014/main" id="{9648A687-5258-479B-AA30-03FECA93C6E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otal Group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114300"/>
              <a:ext cx="3156857" cy="123280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600.738725925927" createdVersion="6" refreshedVersion="6" minRefreshableVersion="3" recordCount="43" xr:uid="{1F094445-2457-436D-9F13-BD9D402D29B7}">
  <cacheSource type="worksheet">
    <worksheetSource name="Tableau1"/>
  </cacheSource>
  <cacheFields count="23">
    <cacheField name="Colonne1" numFmtId="0">
      <sharedItems containsSemiMixedTypes="0" containsString="0" containsNumber="1" containsInteger="1" minValue="1" maxValue="43"/>
    </cacheField>
    <cacheField name="Civilité" numFmtId="0">
      <sharedItems/>
    </cacheField>
    <cacheField name="Nom" numFmtId="0">
      <sharedItems count="43">
        <s v="Menvussa 1"/>
        <s v="Menvussa 2"/>
        <s v="Menvussa 3"/>
        <s v="Menvussa 4"/>
        <s v="Menvussa 5"/>
        <s v="Menvussa 6"/>
        <s v="Menvussa 7"/>
        <s v="Menvussa 8"/>
        <s v="Menvussa 9"/>
        <s v="Menvussa 10"/>
        <s v="Menvussa 11"/>
        <s v="Menvussa 12"/>
        <s v="Menvussa 13"/>
        <s v="Menvussa 14"/>
        <s v="Menvussa 15"/>
        <s v="Menvussa 16"/>
        <s v="Menvussa 17"/>
        <s v="Menvussa 18"/>
        <s v="Menvussa 19"/>
        <s v="Menvussa 20"/>
        <s v="Menvussa 21"/>
        <s v="Menvussa 22"/>
        <s v="Menvussa 23"/>
        <s v="Menvussa 24"/>
        <s v="Menvussa 25"/>
        <s v="Menvussa 26"/>
        <s v="Menvussa 27"/>
        <s v="Menvussa 28"/>
        <s v="Menvussa 29"/>
        <s v="Menvussa 30"/>
        <s v="Menvussa 31"/>
        <s v="Menvussa 32"/>
        <s v="Menvussa 33"/>
        <s v="Menvussa 34"/>
        <s v="Menvussa 35"/>
        <s v="Menvussa 36"/>
        <s v="Menvussa 37"/>
        <s v="Menvussa 38"/>
        <s v="Menvussa 39"/>
        <s v="Menvussa 40"/>
        <s v="Menvussa 41"/>
        <s v="Menvussa 42"/>
        <s v="Menvussa 43"/>
      </sharedItems>
    </cacheField>
    <cacheField name="Prénom" numFmtId="0">
      <sharedItems/>
    </cacheField>
    <cacheField name="Adresse" numFmtId="0">
      <sharedItems/>
    </cacheField>
    <cacheField name="Code Postal" numFmtId="0">
      <sharedItems containsSemiMixedTypes="0" containsString="0" containsNumber="1" containsInteger="1" minValue="75000" maxValue="75042" count="43">
        <n v="75000"/>
        <n v="75001"/>
        <n v="75002"/>
        <n v="75003"/>
        <n v="75004"/>
        <n v="75005"/>
        <n v="75006"/>
        <n v="75007"/>
        <n v="75008"/>
        <n v="75009"/>
        <n v="75010"/>
        <n v="75011"/>
        <n v="75012"/>
        <n v="75013"/>
        <n v="75014"/>
        <n v="75015"/>
        <n v="75016"/>
        <n v="75017"/>
        <n v="75018"/>
        <n v="75019"/>
        <n v="75020"/>
        <n v="75021"/>
        <n v="75022"/>
        <n v="75023"/>
        <n v="75024"/>
        <n v="75025"/>
        <n v="75026"/>
        <n v="75027"/>
        <n v="75028"/>
        <n v="75029"/>
        <n v="75030"/>
        <n v="75031"/>
        <n v="75032"/>
        <n v="75033"/>
        <n v="75034"/>
        <n v="75035"/>
        <n v="75036"/>
        <n v="75037"/>
        <n v="75038"/>
        <n v="75039"/>
        <n v="75040"/>
        <n v="75041"/>
        <n v="75042"/>
      </sharedItems>
    </cacheField>
    <cacheField name="Ville" numFmtId="0">
      <sharedItems/>
    </cacheField>
    <cacheField name="@" numFmtId="0">
      <sharedItems/>
    </cacheField>
    <cacheField name="Célibataire" numFmtId="0">
      <sharedItems/>
    </cacheField>
    <cacheField name="Téléphone" numFmtId="49">
      <sharedItems containsSemiMixedTypes="0" containsString="0" containsNumber="1" containsInteger="1" minValue="7" maxValue="7"/>
    </cacheField>
    <cacheField name="Nbre Adultes" numFmtId="0">
      <sharedItems containsSemiMixedTypes="0" containsString="0" containsNumber="1" containsInteger="1" minValue="2" maxValue="2"/>
    </cacheField>
    <cacheField name="Nbre Enfants" numFmtId="0">
      <sharedItems containsSemiMixedTypes="0" containsString="0" containsNumber="1" containsInteger="1" minValue="2" maxValue="2"/>
    </cacheField>
    <cacheField name="Enfants - 12 ans" numFmtId="0">
      <sharedItems containsSemiMixedTypes="0" containsString="0" containsNumber="1" containsInteger="1" minValue="1" maxValue="1"/>
    </cacheField>
    <cacheField name="Total Famille" numFmtId="0">
      <sharedItems containsSemiMixedTypes="0" containsString="0" containsNumber="1" containsInteger="1" minValue="5" maxValue="5"/>
    </cacheField>
    <cacheField name="Groupe +ou- 80 Pers." numFmtId="0">
      <sharedItems/>
    </cacheField>
    <cacheField name="Banque" numFmtId="0">
      <sharedItems/>
    </cacheField>
    <cacheField name="N°  Chèque" numFmtId="0">
      <sharedItems containsSemiMixedTypes="0" containsString="0" containsNumber="1" containsInteger="1" minValue="789456123" maxValue="789456165"/>
    </cacheField>
    <cacheField name="Emetteur du Chèque Si Autre" numFmtId="0">
      <sharedItems/>
    </cacheField>
    <cacheField name="Date d'Inscription" numFmtId="14">
      <sharedItems containsSemiMixedTypes="0" containsNonDate="0" containsDate="1" containsString="0" minDate="2019-05-15T00:00:00" maxDate="2019-06-27T00:00:00"/>
    </cacheField>
    <cacheField name="Montant" numFmtId="165">
      <sharedItems containsSemiMixedTypes="0" containsString="0" containsNumber="1" containsInteger="1" minValue="88" maxValue="88"/>
    </cacheField>
    <cacheField name="Total Groupe" numFmtId="0">
      <sharedItems containsMixedTypes="1" containsNumber="1" containsInteger="1" minValue="65" maxValue="80" count="4">
        <n v="65"/>
        <n v="80"/>
        <n v="70"/>
        <e v="#REF!"/>
      </sharedItems>
    </cacheField>
    <cacheField name="10:00" numFmtId="20">
      <sharedItems containsSemiMixedTypes="0" containsNonDate="0" containsDate="1" containsString="0" minDate="1899-12-30T10:00:00" maxDate="1899-12-30T10:30:00" count="3">
        <d v="1899-12-30T10:00:00"/>
        <d v="1899-12-30T10:15:00"/>
        <d v="1899-12-30T10:30:00"/>
      </sharedItems>
      <fieldGroup par="22" base="21">
        <rangePr groupBy="minutes" startDate="1899-12-30T10:00:00" endDate="1899-12-30T10:30:00"/>
        <groupItems count="62">
          <s v="&lt;00/01/1900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00/01/1900"/>
        </groupItems>
      </fieldGroup>
    </cacheField>
    <cacheField name="Heures" numFmtId="0" databaseField="0">
      <fieldGroup base="21">
        <rangePr groupBy="hours" startDate="1899-12-30T10:00:00" endDate="1899-12-30T10:30:00"/>
        <groupItems count="26">
          <s v="&lt;00/01/1900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0/01/1900"/>
        </groupItems>
      </fieldGroup>
    </cacheField>
  </cacheFields>
  <extLst>
    <ext xmlns:x14="http://schemas.microsoft.com/office/spreadsheetml/2009/9/main" uri="{725AE2AE-9491-48be-B2B4-4EB974FC3084}">
      <x14:pivotCacheDefinition pivotCacheId="32033629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3">
  <r>
    <n v="1"/>
    <s v="M"/>
    <x v="0"/>
    <s v="Gerard"/>
    <s v="2 rue de la pomme"/>
    <x v="0"/>
    <s v="PARIS"/>
    <s v="@"/>
    <s v="OUI"/>
    <n v="7"/>
    <n v="2"/>
    <n v="2"/>
    <n v="1"/>
    <n v="5"/>
    <s v="A1"/>
    <s v="AXA BANQUE"/>
    <n v="789456123"/>
    <s v="Menvussa 1  Gerard"/>
    <d v="2019-05-15T00:00:00"/>
    <n v="88"/>
    <x v="0"/>
    <x v="0"/>
  </r>
  <r>
    <n v="2"/>
    <s v="M"/>
    <x v="1"/>
    <s v="Gerard"/>
    <s v="3 rue de la pomme"/>
    <x v="1"/>
    <s v="PARIS"/>
    <s v="@"/>
    <s v="OUI"/>
    <n v="7"/>
    <n v="2"/>
    <n v="2"/>
    <n v="1"/>
    <n v="5"/>
    <s v="A1"/>
    <s v="BANQUE DE FRANCE"/>
    <n v="789456124"/>
    <s v="Menvussa 2  Gerard"/>
    <d v="2019-05-16T00:00:00"/>
    <n v="88"/>
    <x v="0"/>
    <x v="0"/>
  </r>
  <r>
    <n v="3"/>
    <s v="M"/>
    <x v="2"/>
    <s v="Gerard"/>
    <s v="4 rue de la pomme"/>
    <x v="2"/>
    <s v="PARIS"/>
    <s v="@"/>
    <s v="OUI"/>
    <n v="7"/>
    <n v="2"/>
    <n v="2"/>
    <n v="1"/>
    <n v="5"/>
    <s v="A1"/>
    <s v="BANQUE FRANÇAISE MUTUALISTE"/>
    <n v="789456125"/>
    <s v="Menvussa 3  Gerard"/>
    <d v="2019-05-17T00:00:00"/>
    <n v="88"/>
    <x v="0"/>
    <x v="0"/>
  </r>
  <r>
    <n v="4"/>
    <s v="M"/>
    <x v="3"/>
    <s v="Gerard"/>
    <s v="5 rue de la pomme"/>
    <x v="3"/>
    <s v="PARIS"/>
    <s v="@"/>
    <s v="OUI"/>
    <n v="7"/>
    <n v="2"/>
    <n v="2"/>
    <n v="1"/>
    <n v="5"/>
    <s v="A1"/>
    <s v="BANQUE HOTTINGUER"/>
    <n v="789456126"/>
    <s v="Menvussa 4  Gerard"/>
    <d v="2019-05-18T00:00:00"/>
    <n v="88"/>
    <x v="0"/>
    <x v="0"/>
  </r>
  <r>
    <n v="5"/>
    <s v="M"/>
    <x v="4"/>
    <s v="Gerard"/>
    <s v="6 rue de la pomme"/>
    <x v="4"/>
    <s v="PARIS"/>
    <s v="@"/>
    <s v="OUI"/>
    <n v="7"/>
    <n v="2"/>
    <n v="2"/>
    <n v="1"/>
    <n v="5"/>
    <s v="A1"/>
    <s v="BANQUE POPULAIRE"/>
    <n v="789456127"/>
    <s v="Menvussa 5  Gerard"/>
    <d v="2019-05-19T00:00:00"/>
    <n v="88"/>
    <x v="0"/>
    <x v="0"/>
  </r>
  <r>
    <n v="6"/>
    <s v="M"/>
    <x v="5"/>
    <s v="Gerard"/>
    <s v="7 rue de la pomme"/>
    <x v="5"/>
    <s v="PARIS"/>
    <s v="@"/>
    <s v="OUI"/>
    <n v="7"/>
    <n v="2"/>
    <n v="2"/>
    <n v="1"/>
    <n v="5"/>
    <s v="A1"/>
    <s v="BNP PARIBAS"/>
    <n v="789456128"/>
    <s v="Menvussa 6  Gerard"/>
    <d v="2019-05-20T00:00:00"/>
    <n v="88"/>
    <x v="0"/>
    <x v="0"/>
  </r>
  <r>
    <n v="7"/>
    <s v="M"/>
    <x v="6"/>
    <s v="Gerard"/>
    <s v="8 rue de la pomme"/>
    <x v="6"/>
    <s v="PARIS"/>
    <s v="@"/>
    <s v="OUI"/>
    <n v="7"/>
    <n v="2"/>
    <n v="2"/>
    <n v="1"/>
    <n v="5"/>
    <s v="A1"/>
    <s v="BPCE"/>
    <n v="789456129"/>
    <s v="Menvussa 7  Gerard"/>
    <d v="2019-05-21T00:00:00"/>
    <n v="88"/>
    <x v="0"/>
    <x v="0"/>
  </r>
  <r>
    <n v="8"/>
    <s v="M"/>
    <x v="7"/>
    <s v="Gerard"/>
    <s v="9 rue de la pomme"/>
    <x v="7"/>
    <s v="PARIS"/>
    <s v="@"/>
    <s v="OUI"/>
    <n v="7"/>
    <n v="2"/>
    <n v="2"/>
    <n v="1"/>
    <n v="5"/>
    <s v="A1"/>
    <s v="CAISSE D EPARGNE"/>
    <n v="789456130"/>
    <s v="Menvussa 8  Gerard"/>
    <d v="2019-05-22T00:00:00"/>
    <n v="88"/>
    <x v="0"/>
    <x v="0"/>
  </r>
  <r>
    <n v="9"/>
    <s v="M"/>
    <x v="8"/>
    <s v="Gerard"/>
    <s v="10 rue de la pomme"/>
    <x v="8"/>
    <s v="PARIS"/>
    <s v="@"/>
    <s v="OUI"/>
    <n v="7"/>
    <n v="2"/>
    <n v="2"/>
    <n v="1"/>
    <n v="5"/>
    <s v="A1"/>
    <s v="CIC"/>
    <n v="789456131"/>
    <s v="Menvussa 9  Gerard"/>
    <d v="2019-05-23T00:00:00"/>
    <n v="88"/>
    <x v="0"/>
    <x v="0"/>
  </r>
  <r>
    <n v="10"/>
    <s v="M"/>
    <x v="9"/>
    <s v="Gerard"/>
    <s v="11 rue de la pomme"/>
    <x v="9"/>
    <s v="PARIS"/>
    <s v="@"/>
    <s v="OUI"/>
    <n v="7"/>
    <n v="2"/>
    <n v="2"/>
    <n v="1"/>
    <n v="5"/>
    <s v="A1"/>
    <s v="CRÉDIT AGRICOLE"/>
    <n v="789456132"/>
    <s v="Menvussa 10  Gerard"/>
    <d v="2019-05-24T00:00:00"/>
    <n v="88"/>
    <x v="0"/>
    <x v="0"/>
  </r>
  <r>
    <n v="11"/>
    <s v="M"/>
    <x v="10"/>
    <s v="Gerard"/>
    <s v="12 rue de la pomme"/>
    <x v="10"/>
    <s v="PARIS"/>
    <s v="@"/>
    <s v="OUI"/>
    <n v="7"/>
    <n v="2"/>
    <n v="2"/>
    <n v="1"/>
    <n v="5"/>
    <s v="A1"/>
    <s v="CRÉDIT LYONNAIS"/>
    <n v="789456133"/>
    <s v="Menvussa 11  Gerard"/>
    <d v="2019-05-25T00:00:00"/>
    <n v="88"/>
    <x v="0"/>
    <x v="0"/>
  </r>
  <r>
    <n v="12"/>
    <s v="M"/>
    <x v="11"/>
    <s v="Gerard"/>
    <s v="13 rue de la pomme"/>
    <x v="11"/>
    <s v="PARIS"/>
    <s v="@"/>
    <s v="OUI"/>
    <n v="7"/>
    <n v="2"/>
    <n v="2"/>
    <n v="1"/>
    <n v="5"/>
    <s v="A1"/>
    <s v="CRÉDIT MUTUEL"/>
    <n v="789456134"/>
    <s v="Menvussa 12  Gerard"/>
    <d v="2019-05-26T00:00:00"/>
    <n v="88"/>
    <x v="0"/>
    <x v="0"/>
  </r>
  <r>
    <n v="13"/>
    <s v="M"/>
    <x v="12"/>
    <s v="Gerard"/>
    <s v="14 rue de la pomme"/>
    <x v="12"/>
    <s v="PARIS"/>
    <s v="@"/>
    <s v="OUI"/>
    <n v="7"/>
    <n v="2"/>
    <n v="2"/>
    <n v="1"/>
    <n v="5"/>
    <s v="A1"/>
    <s v="LA POSTE"/>
    <n v="789456135"/>
    <s v="Menvussa 13  Gerard"/>
    <d v="2019-05-27T00:00:00"/>
    <n v="88"/>
    <x v="1"/>
    <x v="0"/>
  </r>
  <r>
    <n v="14"/>
    <s v="M"/>
    <x v="13"/>
    <s v="Gerard"/>
    <s v="15 rue de la pomme"/>
    <x v="13"/>
    <s v="PARIS"/>
    <s v="@"/>
    <s v="OUI"/>
    <n v="7"/>
    <n v="2"/>
    <n v="2"/>
    <n v="1"/>
    <n v="5"/>
    <s v="A2"/>
    <s v="MONABANQ"/>
    <n v="789456136"/>
    <s v="Menvussa 14  Gerard"/>
    <d v="2019-05-28T00:00:00"/>
    <n v="88"/>
    <x v="1"/>
    <x v="1"/>
  </r>
  <r>
    <n v="15"/>
    <s v="M"/>
    <x v="14"/>
    <s v="Gerard"/>
    <s v="16 rue de la pomme"/>
    <x v="14"/>
    <s v="PARIS"/>
    <s v="@"/>
    <s v="OUI"/>
    <n v="7"/>
    <n v="2"/>
    <n v="2"/>
    <n v="1"/>
    <n v="5"/>
    <s v="A2"/>
    <s v="ORANGE BANQUE"/>
    <n v="789456137"/>
    <s v="Menvussa 15  Gerard"/>
    <d v="2019-05-29T00:00:00"/>
    <n v="88"/>
    <x v="1"/>
    <x v="1"/>
  </r>
  <r>
    <n v="16"/>
    <s v="M"/>
    <x v="15"/>
    <s v="Gerard"/>
    <s v="17 rue de la pomme"/>
    <x v="15"/>
    <s v="PARIS"/>
    <s v="@"/>
    <s v="OUI"/>
    <n v="7"/>
    <n v="2"/>
    <n v="2"/>
    <n v="1"/>
    <n v="5"/>
    <s v="A2"/>
    <s v="SOCIETE GENERAL"/>
    <n v="789456138"/>
    <s v="Menvussa 16  Gerard"/>
    <d v="2019-05-30T00:00:00"/>
    <n v="88"/>
    <x v="1"/>
    <x v="1"/>
  </r>
  <r>
    <n v="17"/>
    <s v="M"/>
    <x v="16"/>
    <s v="Gerard"/>
    <s v="18 rue de la pomme"/>
    <x v="16"/>
    <s v="PARIS"/>
    <s v="@"/>
    <s v="OUI"/>
    <n v="7"/>
    <n v="2"/>
    <n v="2"/>
    <n v="1"/>
    <n v="5"/>
    <s v="A2"/>
    <s v="AXA BANQUE"/>
    <n v="789456139"/>
    <s v="Menvussa 17  Gerard"/>
    <d v="2019-05-31T00:00:00"/>
    <n v="88"/>
    <x v="1"/>
    <x v="1"/>
  </r>
  <r>
    <n v="18"/>
    <s v="M"/>
    <x v="17"/>
    <s v="Gerard"/>
    <s v="19 rue de la pomme"/>
    <x v="17"/>
    <s v="PARIS"/>
    <s v="@"/>
    <s v="OUI"/>
    <n v="7"/>
    <n v="2"/>
    <n v="2"/>
    <n v="1"/>
    <n v="5"/>
    <s v="A2"/>
    <s v="BANQUE DE FRANCE"/>
    <n v="789456140"/>
    <s v="Menvussa 18  Gerard"/>
    <d v="2019-06-01T00:00:00"/>
    <n v="88"/>
    <x v="1"/>
    <x v="1"/>
  </r>
  <r>
    <n v="19"/>
    <s v="M"/>
    <x v="18"/>
    <s v="Gerard"/>
    <s v="20 rue de la pomme"/>
    <x v="18"/>
    <s v="PARIS"/>
    <s v="@"/>
    <s v="OUI"/>
    <n v="7"/>
    <n v="2"/>
    <n v="2"/>
    <n v="1"/>
    <n v="5"/>
    <s v="A2"/>
    <s v="BANQUE FRANÇAISE MUTUALISTE"/>
    <n v="789456141"/>
    <s v="Menvussa 19  Gerard"/>
    <d v="2019-06-02T00:00:00"/>
    <n v="88"/>
    <x v="1"/>
    <x v="1"/>
  </r>
  <r>
    <n v="20"/>
    <s v="M"/>
    <x v="19"/>
    <s v="Gerard"/>
    <s v="21 rue de la pomme"/>
    <x v="19"/>
    <s v="PARIS"/>
    <s v="@"/>
    <s v="OUI"/>
    <n v="7"/>
    <n v="2"/>
    <n v="2"/>
    <n v="1"/>
    <n v="5"/>
    <s v="A2"/>
    <s v="BANQUE HOTTINGUER"/>
    <n v="789456142"/>
    <s v="Menvussa 20  Gerard"/>
    <d v="2019-06-03T00:00:00"/>
    <n v="88"/>
    <x v="1"/>
    <x v="1"/>
  </r>
  <r>
    <n v="21"/>
    <s v="M"/>
    <x v="20"/>
    <s v="Gerard"/>
    <s v="22 rue de la pomme"/>
    <x v="20"/>
    <s v="PARIS"/>
    <s v="@"/>
    <s v="OUI"/>
    <n v="7"/>
    <n v="2"/>
    <n v="2"/>
    <n v="1"/>
    <n v="5"/>
    <s v="A2"/>
    <s v="BANQUE POPULAIRE"/>
    <n v="789456143"/>
    <s v="Menvussa 21  Gerard"/>
    <d v="2019-06-04T00:00:00"/>
    <n v="88"/>
    <x v="1"/>
    <x v="1"/>
  </r>
  <r>
    <n v="22"/>
    <s v="M"/>
    <x v="21"/>
    <s v="Gerard"/>
    <s v="23 rue de la pomme"/>
    <x v="21"/>
    <s v="PARIS"/>
    <s v="@"/>
    <s v="OUI"/>
    <n v="7"/>
    <n v="2"/>
    <n v="2"/>
    <n v="1"/>
    <n v="5"/>
    <s v="A2"/>
    <s v="BNP PARIBAS"/>
    <n v="789456144"/>
    <s v="Menvussa 22  Gerard"/>
    <d v="2019-06-05T00:00:00"/>
    <n v="88"/>
    <x v="1"/>
    <x v="1"/>
  </r>
  <r>
    <n v="23"/>
    <s v="M"/>
    <x v="22"/>
    <s v="Gerard"/>
    <s v="24 rue de la pomme"/>
    <x v="22"/>
    <s v="PARIS"/>
    <s v="@"/>
    <s v="OUI"/>
    <n v="7"/>
    <n v="2"/>
    <n v="2"/>
    <n v="1"/>
    <n v="5"/>
    <s v="A2"/>
    <s v="BPCE"/>
    <n v="789456145"/>
    <s v="Menvussa 23  Gerard"/>
    <d v="2019-06-06T00:00:00"/>
    <n v="88"/>
    <x v="1"/>
    <x v="1"/>
  </r>
  <r>
    <n v="24"/>
    <s v="M"/>
    <x v="23"/>
    <s v="Gerard"/>
    <s v="25 rue de la pomme"/>
    <x v="23"/>
    <s v="PARIS"/>
    <s v="@"/>
    <s v="OUI"/>
    <n v="7"/>
    <n v="2"/>
    <n v="2"/>
    <n v="1"/>
    <n v="5"/>
    <s v="A2"/>
    <s v="CAISSE D EPARGNE"/>
    <n v="789456146"/>
    <s v="Menvussa 24  Gerard"/>
    <d v="2019-06-07T00:00:00"/>
    <n v="88"/>
    <x v="1"/>
    <x v="1"/>
  </r>
  <r>
    <n v="25"/>
    <s v="M"/>
    <x v="24"/>
    <s v="Gerard"/>
    <s v="26 rue de la pomme"/>
    <x v="24"/>
    <s v="PARIS"/>
    <s v="@"/>
    <s v="OUI"/>
    <n v="7"/>
    <n v="2"/>
    <n v="2"/>
    <n v="1"/>
    <n v="5"/>
    <s v="A2"/>
    <s v="CIC"/>
    <n v="789456147"/>
    <s v="Menvussa 25  Gerard"/>
    <d v="2019-06-08T00:00:00"/>
    <n v="88"/>
    <x v="1"/>
    <x v="1"/>
  </r>
  <r>
    <n v="26"/>
    <s v="M"/>
    <x v="25"/>
    <s v="Gerard"/>
    <s v="27 rue de la pomme"/>
    <x v="25"/>
    <s v="PARIS"/>
    <s v="@"/>
    <s v="OUI"/>
    <n v="7"/>
    <n v="2"/>
    <n v="2"/>
    <n v="1"/>
    <n v="5"/>
    <s v="A2"/>
    <s v="CRÉDIT AGRICOLE"/>
    <n v="789456148"/>
    <s v="Menvussa 26  Gerard"/>
    <d v="2019-06-09T00:00:00"/>
    <n v="88"/>
    <x v="1"/>
    <x v="1"/>
  </r>
  <r>
    <n v="27"/>
    <s v="M"/>
    <x v="26"/>
    <s v="Gerard"/>
    <s v="28 rue de la pomme"/>
    <x v="26"/>
    <s v="PARIS"/>
    <s v="@"/>
    <s v="OUI"/>
    <n v="7"/>
    <n v="2"/>
    <n v="2"/>
    <n v="1"/>
    <n v="5"/>
    <s v="A2"/>
    <s v="CRÉDIT LYONNAIS"/>
    <n v="789456149"/>
    <s v="Menvussa 27  Gerard"/>
    <d v="2019-06-10T00:00:00"/>
    <n v="88"/>
    <x v="1"/>
    <x v="1"/>
  </r>
  <r>
    <n v="28"/>
    <s v="M"/>
    <x v="27"/>
    <s v="Gerard"/>
    <s v="29 rue de la pomme"/>
    <x v="27"/>
    <s v="PARIS"/>
    <s v="@"/>
    <s v="OUI"/>
    <n v="7"/>
    <n v="2"/>
    <n v="2"/>
    <n v="1"/>
    <n v="5"/>
    <s v="A2"/>
    <s v="CRÉDIT MUTUEL"/>
    <n v="789456150"/>
    <s v="Menvussa 28  Gerard"/>
    <d v="2019-06-11T00:00:00"/>
    <n v="88"/>
    <x v="1"/>
    <x v="1"/>
  </r>
  <r>
    <n v="29"/>
    <s v="M"/>
    <x v="28"/>
    <s v="Gerard"/>
    <s v="30 rue de la pomme"/>
    <x v="28"/>
    <s v="PARIS"/>
    <s v="@"/>
    <s v="OUI"/>
    <n v="7"/>
    <n v="2"/>
    <n v="2"/>
    <n v="1"/>
    <n v="5"/>
    <s v="A2"/>
    <s v="LA POSTE"/>
    <n v="789456151"/>
    <s v="Menvussa 29  Gerard"/>
    <d v="2019-06-12T00:00:00"/>
    <n v="88"/>
    <x v="2"/>
    <x v="1"/>
  </r>
  <r>
    <n v="30"/>
    <s v="M"/>
    <x v="29"/>
    <s v="Gerard"/>
    <s v="31 rue de la pomme"/>
    <x v="29"/>
    <s v="PARIS"/>
    <s v="@"/>
    <s v="OUI"/>
    <n v="7"/>
    <n v="2"/>
    <n v="2"/>
    <n v="1"/>
    <n v="5"/>
    <s v="A2"/>
    <s v="MONABANQ"/>
    <n v="789456152"/>
    <s v="Menvussa 30  Gerard"/>
    <d v="2019-06-13T00:00:00"/>
    <n v="88"/>
    <x v="2"/>
    <x v="2"/>
  </r>
  <r>
    <n v="31"/>
    <s v="M"/>
    <x v="30"/>
    <s v="Gerard"/>
    <s v="32 rue de la pomme"/>
    <x v="30"/>
    <s v="PARIS"/>
    <s v="@"/>
    <s v="OUI"/>
    <n v="7"/>
    <n v="2"/>
    <n v="2"/>
    <n v="1"/>
    <n v="5"/>
    <s v="A2"/>
    <s v="ORANGE BANQUE"/>
    <n v="789456153"/>
    <s v="Menvussa 31  Gerard"/>
    <d v="2019-06-14T00:00:00"/>
    <n v="88"/>
    <x v="2"/>
    <x v="2"/>
  </r>
  <r>
    <n v="32"/>
    <s v="M"/>
    <x v="31"/>
    <s v="Gerard"/>
    <s v="33 rue de la pomme"/>
    <x v="31"/>
    <s v="PARIS"/>
    <s v="@"/>
    <s v="OUI"/>
    <n v="7"/>
    <n v="2"/>
    <n v="2"/>
    <n v="1"/>
    <n v="5"/>
    <s v="A2"/>
    <s v="SOCIETE GENERAL"/>
    <n v="789456154"/>
    <s v="Menvussa 32  Gerard"/>
    <d v="2019-06-15T00:00:00"/>
    <n v="88"/>
    <x v="2"/>
    <x v="2"/>
  </r>
  <r>
    <n v="33"/>
    <s v="M"/>
    <x v="32"/>
    <s v="Gerard"/>
    <s v="34 rue de la pomme"/>
    <x v="32"/>
    <s v="PARIS"/>
    <s v="@"/>
    <s v="OUI"/>
    <n v="7"/>
    <n v="2"/>
    <n v="2"/>
    <n v="1"/>
    <n v="5"/>
    <s v="A2"/>
    <s v="AXA BANQUE"/>
    <n v="789456155"/>
    <s v="Menvussa 33  Gerard"/>
    <d v="2019-06-16T00:00:00"/>
    <n v="88"/>
    <x v="2"/>
    <x v="2"/>
  </r>
  <r>
    <n v="34"/>
    <s v="M"/>
    <x v="33"/>
    <s v="Gerard"/>
    <s v="35 rue de la pomme"/>
    <x v="33"/>
    <s v="PARIS"/>
    <s v="@"/>
    <s v="OUI"/>
    <n v="7"/>
    <n v="2"/>
    <n v="2"/>
    <n v="1"/>
    <n v="5"/>
    <s v="A2"/>
    <s v="BANQUE DE FRANCE"/>
    <n v="789456156"/>
    <s v="Menvussa 34  Gerard"/>
    <d v="2019-06-17T00:00:00"/>
    <n v="88"/>
    <x v="2"/>
    <x v="2"/>
  </r>
  <r>
    <n v="35"/>
    <s v="M"/>
    <x v="34"/>
    <s v="Gerard"/>
    <s v="36 rue de la pomme"/>
    <x v="34"/>
    <s v="PARIS"/>
    <s v="@"/>
    <s v="OUI"/>
    <n v="7"/>
    <n v="2"/>
    <n v="2"/>
    <n v="1"/>
    <n v="5"/>
    <s v="A2"/>
    <s v="BANQUE FRANÇAISE MUTUALISTE"/>
    <n v="789456157"/>
    <s v="Menvussa 35  Gerard"/>
    <d v="2019-06-18T00:00:00"/>
    <n v="88"/>
    <x v="2"/>
    <x v="2"/>
  </r>
  <r>
    <n v="36"/>
    <s v="M"/>
    <x v="35"/>
    <s v="Gerard"/>
    <s v="37 rue de la pomme"/>
    <x v="35"/>
    <s v="PARIS"/>
    <s v="@"/>
    <s v="OUI"/>
    <n v="7"/>
    <n v="2"/>
    <n v="2"/>
    <n v="1"/>
    <n v="5"/>
    <s v="A2"/>
    <s v="BANQUE HOTTINGUER"/>
    <n v="789456158"/>
    <s v="Menvussa 36  Gerard"/>
    <d v="2019-06-19T00:00:00"/>
    <n v="88"/>
    <x v="2"/>
    <x v="2"/>
  </r>
  <r>
    <n v="37"/>
    <s v="M"/>
    <x v="36"/>
    <s v="Gerard"/>
    <s v="38 rue de la pomme"/>
    <x v="36"/>
    <s v="PARIS"/>
    <s v="@"/>
    <s v="OUI"/>
    <n v="7"/>
    <n v="2"/>
    <n v="2"/>
    <n v="1"/>
    <n v="5"/>
    <s v="A2"/>
    <s v="BANQUE POPULAIRE"/>
    <n v="789456159"/>
    <s v="Menvussa 37  Gerard"/>
    <d v="2019-06-20T00:00:00"/>
    <n v="88"/>
    <x v="2"/>
    <x v="2"/>
  </r>
  <r>
    <n v="38"/>
    <s v="M"/>
    <x v="37"/>
    <s v="Gerard"/>
    <s v="39 rue de la pomme"/>
    <x v="37"/>
    <s v="PARIS"/>
    <s v="@"/>
    <s v="OUI"/>
    <n v="7"/>
    <n v="2"/>
    <n v="2"/>
    <n v="1"/>
    <n v="5"/>
    <s v="A2"/>
    <s v="BNP PARIBAS"/>
    <n v="789456160"/>
    <s v="Menvussa 38  Gerard"/>
    <d v="2019-06-21T00:00:00"/>
    <n v="88"/>
    <x v="2"/>
    <x v="2"/>
  </r>
  <r>
    <n v="39"/>
    <s v="M"/>
    <x v="38"/>
    <s v="Gerard"/>
    <s v="40 rue de la pomme"/>
    <x v="38"/>
    <s v="PARIS"/>
    <s v="@"/>
    <s v="OUI"/>
    <n v="7"/>
    <n v="2"/>
    <n v="2"/>
    <n v="1"/>
    <n v="5"/>
    <s v="A2"/>
    <s v="BPCE"/>
    <n v="789456161"/>
    <s v="Menvussa 39  Gerard"/>
    <d v="2019-06-22T00:00:00"/>
    <n v="88"/>
    <x v="2"/>
    <x v="2"/>
  </r>
  <r>
    <n v="40"/>
    <s v="M"/>
    <x v="39"/>
    <s v="Gerard"/>
    <s v="41 rue de la pomme"/>
    <x v="39"/>
    <s v="PARIS"/>
    <s v="@"/>
    <s v="OUI"/>
    <n v="7"/>
    <n v="2"/>
    <n v="2"/>
    <n v="1"/>
    <n v="5"/>
    <s v="A2"/>
    <s v="CAISSE D EPARGNE"/>
    <n v="789456162"/>
    <s v="Menvussa 40  Gerard"/>
    <d v="2019-06-23T00:00:00"/>
    <n v="88"/>
    <x v="2"/>
    <x v="2"/>
  </r>
  <r>
    <n v="41"/>
    <s v="M"/>
    <x v="40"/>
    <s v="Gerard"/>
    <s v="42 rue de la pomme"/>
    <x v="40"/>
    <s v="PARIS"/>
    <s v="@"/>
    <s v="OUI"/>
    <n v="7"/>
    <n v="2"/>
    <n v="2"/>
    <n v="1"/>
    <n v="5"/>
    <s v="A2"/>
    <s v="CIC"/>
    <n v="789456163"/>
    <s v="Menvussa 41  Gerard"/>
    <d v="2019-06-24T00:00:00"/>
    <n v="88"/>
    <x v="2"/>
    <x v="2"/>
  </r>
  <r>
    <n v="42"/>
    <s v="M"/>
    <x v="41"/>
    <s v="Gerard"/>
    <s v="43 rue de la pomme"/>
    <x v="41"/>
    <s v="PARIS"/>
    <s v="@"/>
    <s v="OUI"/>
    <n v="7"/>
    <n v="2"/>
    <n v="2"/>
    <n v="1"/>
    <n v="5"/>
    <s v="A2"/>
    <s v="CRÉDIT AGRICOLE"/>
    <n v="789456164"/>
    <s v="Menvussa 42  Gerard"/>
    <d v="2019-06-25T00:00:00"/>
    <n v="88"/>
    <x v="2"/>
    <x v="2"/>
  </r>
  <r>
    <n v="43"/>
    <s v="M"/>
    <x v="42"/>
    <s v="Gerard"/>
    <s v="44 rue de la pomme"/>
    <x v="42"/>
    <s v="PARIS"/>
    <s v="@"/>
    <s v="OUI"/>
    <n v="7"/>
    <n v="2"/>
    <n v="2"/>
    <n v="1"/>
    <n v="5"/>
    <s v="A2"/>
    <s v="CRÉDIT LYONNAIS"/>
    <n v="789456165"/>
    <s v="Menvussa 43  Gerard"/>
    <d v="2019-06-26T00:00:00"/>
    <n v="88"/>
    <x v="3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B33A998-B14E-4756-9D62-F277FD539546}" name="Tableau croisé dynamique21" cacheId="15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A3:C19" firstHeaderRow="1" firstDataRow="1" firstDataCol="3"/>
  <pivotFields count="23">
    <pivotField compact="0" outline="0" showAll="0" defaultSubtotal="0"/>
    <pivotField compact="0" outline="0" showAll="0" defaultSubtotal="0"/>
    <pivotField axis="axisRow" compact="0" outline="0" showAll="0" defaultSubtotal="0">
      <items count="43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8"/>
        <item x="2"/>
        <item x="29"/>
        <item x="30"/>
        <item x="31"/>
        <item x="32"/>
        <item x="33"/>
        <item x="34"/>
        <item x="35"/>
        <item x="36"/>
        <item x="37"/>
        <item x="38"/>
        <item x="3"/>
        <item x="39"/>
        <item x="40"/>
        <item x="41"/>
        <item x="42"/>
        <item x="4"/>
        <item x="5"/>
        <item x="6"/>
        <item x="7"/>
        <item x="8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4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numFmtId="49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14" outline="0" showAll="0" defaultSubtotal="0"/>
    <pivotField compact="0" numFmtId="165" outline="0" showAll="0" defaultSubtotal="0"/>
    <pivotField axis="axisRow" compact="0" outline="0" showAll="0" defaultSubtotal="0">
      <items count="4">
        <item h="1" x="0"/>
        <item h="1" x="2"/>
        <item x="1"/>
        <item h="1" x="3"/>
      </items>
    </pivotField>
    <pivotField compact="0" numFmtId="20" outline="0" showAll="0" defaultSubtotal="0">
      <items count="62">
        <item x="0"/>
        <item h="1" x="1"/>
        <item x="2"/>
        <item x="3"/>
        <item h="1" x="4"/>
        <item x="5"/>
        <item x="6"/>
        <item x="7"/>
        <item x="8"/>
        <item x="9"/>
        <item x="10"/>
        <item x="11"/>
        <item x="12"/>
        <item x="13"/>
        <item x="14"/>
        <item x="15"/>
        <item h="1"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</items>
    </pivotField>
    <pivotField compact="0" numFmtId="49" outline="0" subtotalTop="0" showAll="0" defaultSubtotal="0">
      <items count="26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</items>
    </pivotField>
  </pivotFields>
  <rowFields count="3">
    <field x="2"/>
    <field x="5"/>
    <field x="20"/>
  </rowFields>
  <rowItems count="16">
    <i>
      <x v="4"/>
      <x v="12"/>
      <x v="2"/>
    </i>
    <i>
      <x v="5"/>
      <x v="13"/>
      <x v="2"/>
    </i>
    <i>
      <x v="6"/>
      <x v="14"/>
      <x v="2"/>
    </i>
    <i>
      <x v="7"/>
      <x v="15"/>
      <x v="2"/>
    </i>
    <i>
      <x v="8"/>
      <x v="16"/>
      <x v="2"/>
    </i>
    <i>
      <x v="9"/>
      <x v="17"/>
      <x v="2"/>
    </i>
    <i>
      <x v="10"/>
      <x v="18"/>
      <x v="2"/>
    </i>
    <i>
      <x v="12"/>
      <x v="19"/>
      <x v="2"/>
    </i>
    <i>
      <x v="13"/>
      <x v="20"/>
      <x v="2"/>
    </i>
    <i>
      <x v="14"/>
      <x v="21"/>
      <x v="2"/>
    </i>
    <i>
      <x v="15"/>
      <x v="22"/>
      <x v="2"/>
    </i>
    <i>
      <x v="16"/>
      <x v="23"/>
      <x v="2"/>
    </i>
    <i>
      <x v="17"/>
      <x v="24"/>
      <x v="2"/>
    </i>
    <i>
      <x v="18"/>
      <x v="25"/>
      <x v="2"/>
    </i>
    <i>
      <x v="19"/>
      <x v="26"/>
      <x v="2"/>
    </i>
    <i>
      <x v="20"/>
      <x v="27"/>
      <x v="2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otal_Groupe" xr10:uid="{00333040-CFF5-4D4B-82A2-1F15843EB811}" sourceName="Total Groupe">
  <pivotTables>
    <pivotTable tabId="4" name="Tableau croisé dynamique21"/>
  </pivotTables>
  <data>
    <tabular pivotCacheId="320336295">
      <items count="4">
        <i x="0"/>
        <i x="2"/>
        <i x="1" s="1"/>
        <i x="3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otal Groupe" xr10:uid="{6ADCDA29-7100-4FE9-AB18-944FE6B95F3C}" cache="Segment_Total_Groupe" caption="Total Groupe" columnCount="2" rowHeight="3048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2EAF395-9B49-479D-B164-9E71D8580E55}" name="Tableau1" displayName="Tableau1" ref="A1:V44" totalsRowShown="0" headerRowDxfId="1" headerRowBorderDxfId="7" tableBorderDxfId="8">
  <autoFilter ref="A1:V44" xr:uid="{F184C431-F6D5-48FB-912E-432A2F8DC2D7}"/>
  <tableColumns count="22">
    <tableColumn id="1" xr3:uid="{290F2D6E-0E9F-4A04-8E60-4460D8B2F5A1}" name="Colonne1"/>
    <tableColumn id="2" xr3:uid="{80BA04DB-71F3-4F21-B543-263DC35CA9A9}" name="Civilité"/>
    <tableColumn id="3" xr3:uid="{1A112826-E773-4946-A4D3-B406757B103A}" name="Nom"/>
    <tableColumn id="4" xr3:uid="{893BCE0D-B31C-4B93-9FF7-3538A1020785}" name="Prénom"/>
    <tableColumn id="5" xr3:uid="{18271584-8617-4D32-870D-A4C26245C150}" name="Adresse"/>
    <tableColumn id="6" xr3:uid="{F9D6FA8F-E9EB-4A99-A1AC-23BD068D026D}" name="Code Postal"/>
    <tableColumn id="7" xr3:uid="{04F24EA0-932B-4D53-ADBF-ABC30C05303D}" name="Ville"/>
    <tableColumn id="8" xr3:uid="{90EE1470-C7DB-4B1E-A691-277DFC544EE3}" name="@"/>
    <tableColumn id="9" xr3:uid="{76E58A62-28A1-457E-A141-DCDA65C30DB6}" name="Célibataire"/>
    <tableColumn id="10" xr3:uid="{BA720380-96D0-4DE7-B194-1D4C0FEF027F}" name="Téléphone" dataDxfId="6"/>
    <tableColumn id="11" xr3:uid="{620667F8-49B5-4831-A6B9-C3DDE8F5A287}" name="Nbre Adultes"/>
    <tableColumn id="12" xr3:uid="{077B75D2-746C-48E6-AD2C-105956E02E6C}" name="Nbre Enfants"/>
    <tableColumn id="13" xr3:uid="{58E7B109-1BEE-4085-A5FC-A3327859E8A4}" name="Enfants - 12 ans"/>
    <tableColumn id="14" xr3:uid="{B9458951-1370-4848-AB26-1A1A2F1CCDCF}" name="Total Famille">
      <calculatedColumnFormula>K2+L2+M2</calculatedColumnFormula>
    </tableColumn>
    <tableColumn id="15" xr3:uid="{771862DB-7F68-403D-9A57-BC9F9B735786}" name="Groupe +ou- 80 Pers." dataDxfId="5">
      <calculatedColumnFormula>VLOOKUP(V2,Z$2:AA$27,2,TRUE)</calculatedColumnFormula>
    </tableColumn>
    <tableColumn id="16" xr3:uid="{CCB1D517-46B4-4736-80F6-4A1EBC353E5A}" name="Banque" dataDxfId="4" dataCellStyle="Normal 2"/>
    <tableColumn id="17" xr3:uid="{9AB09076-E6DB-4487-A6B6-12471ECE7D9D}" name="N°  Chèque"/>
    <tableColumn id="18" xr3:uid="{314510B3-75BE-4654-8417-0D8173E03901}" name="Emetteur du Chèque Si Autre">
      <calculatedColumnFormula>CONCATENATE(C2,"  ",D2)</calculatedColumnFormula>
    </tableColumn>
    <tableColumn id="19" xr3:uid="{5108FF52-D23A-4A4D-9B9B-2700917946F2}" name="Date d'Inscription" dataDxfId="3"/>
    <tableColumn id="20" xr3:uid="{DDF29589-AD45-4E3D-91D1-4674CF3545D2}" name="Montant" dataDxfId="2">
      <calculatedColumnFormula>K2*30+L2*14</calculatedColumnFormula>
    </tableColumn>
    <tableColumn id="21" xr3:uid="{0746499C-54D8-44B3-9D82-1E05B86F36BC}" name="Total Groupe"/>
    <tableColumn id="22" xr3:uid="{22E1F57F-1968-4A44-99B1-D06E4926016E}" name="10:00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8BEFB-4668-416E-BDCE-B071CB7BCBF6}">
  <dimension ref="A2:C19"/>
  <sheetViews>
    <sheetView tabSelected="1" zoomScale="70" zoomScaleNormal="70" workbookViewId="0">
      <selection activeCell="E7" sqref="E7"/>
    </sheetView>
  </sheetViews>
  <sheetFormatPr baseColWidth="10" defaultRowHeight="18.75" x14ac:dyDescent="0.3"/>
  <cols>
    <col min="1" max="1" width="18.3984375" bestFit="1" customWidth="1"/>
    <col min="2" max="2" width="12.3984375" bestFit="1" customWidth="1"/>
    <col min="3" max="3" width="13.3984375" bestFit="1" customWidth="1"/>
    <col min="4" max="4" width="7.796875" bestFit="1" customWidth="1"/>
  </cols>
  <sheetData>
    <row r="2" spans="1:3" ht="91.5" customHeight="1" x14ac:dyDescent="0.3"/>
    <row r="3" spans="1:3" x14ac:dyDescent="0.3">
      <c r="A3" s="23" t="s">
        <v>1</v>
      </c>
      <c r="B3" s="23" t="s">
        <v>4</v>
      </c>
      <c r="C3" s="23" t="s">
        <v>19</v>
      </c>
    </row>
    <row r="4" spans="1:3" x14ac:dyDescent="0.3">
      <c r="A4" t="s">
        <v>78</v>
      </c>
      <c r="B4">
        <v>75012</v>
      </c>
      <c r="C4">
        <v>80</v>
      </c>
    </row>
    <row r="5" spans="1:3" x14ac:dyDescent="0.3">
      <c r="A5" t="s">
        <v>79</v>
      </c>
      <c r="B5">
        <v>75013</v>
      </c>
      <c r="C5">
        <v>80</v>
      </c>
    </row>
    <row r="6" spans="1:3" x14ac:dyDescent="0.3">
      <c r="A6" t="s">
        <v>80</v>
      </c>
      <c r="B6">
        <v>75014</v>
      </c>
      <c r="C6">
        <v>80</v>
      </c>
    </row>
    <row r="7" spans="1:3" x14ac:dyDescent="0.3">
      <c r="A7" t="s">
        <v>82</v>
      </c>
      <c r="B7">
        <v>75015</v>
      </c>
      <c r="C7">
        <v>80</v>
      </c>
    </row>
    <row r="8" spans="1:3" x14ac:dyDescent="0.3">
      <c r="A8" t="s">
        <v>84</v>
      </c>
      <c r="B8">
        <v>75016</v>
      </c>
      <c r="C8">
        <v>80</v>
      </c>
    </row>
    <row r="9" spans="1:3" x14ac:dyDescent="0.3">
      <c r="A9" t="s">
        <v>86</v>
      </c>
      <c r="B9">
        <v>75017</v>
      </c>
      <c r="C9">
        <v>80</v>
      </c>
    </row>
    <row r="10" spans="1:3" x14ac:dyDescent="0.3">
      <c r="A10" t="s">
        <v>88</v>
      </c>
      <c r="B10">
        <v>75018</v>
      </c>
      <c r="C10">
        <v>80</v>
      </c>
    </row>
    <row r="11" spans="1:3" x14ac:dyDescent="0.3">
      <c r="A11" t="s">
        <v>90</v>
      </c>
      <c r="B11">
        <v>75019</v>
      </c>
      <c r="C11">
        <v>80</v>
      </c>
    </row>
    <row r="12" spans="1:3" x14ac:dyDescent="0.3">
      <c r="A12" t="s">
        <v>92</v>
      </c>
      <c r="B12">
        <v>75020</v>
      </c>
      <c r="C12">
        <v>80</v>
      </c>
    </row>
    <row r="13" spans="1:3" x14ac:dyDescent="0.3">
      <c r="A13" t="s">
        <v>94</v>
      </c>
      <c r="B13">
        <v>75021</v>
      </c>
      <c r="C13">
        <v>80</v>
      </c>
    </row>
    <row r="14" spans="1:3" x14ac:dyDescent="0.3">
      <c r="A14" t="s">
        <v>96</v>
      </c>
      <c r="B14">
        <v>75022</v>
      </c>
      <c r="C14">
        <v>80</v>
      </c>
    </row>
    <row r="15" spans="1:3" x14ac:dyDescent="0.3">
      <c r="A15" t="s">
        <v>98</v>
      </c>
      <c r="B15">
        <v>75023</v>
      </c>
      <c r="C15">
        <v>80</v>
      </c>
    </row>
    <row r="16" spans="1:3" x14ac:dyDescent="0.3">
      <c r="A16" t="s">
        <v>100</v>
      </c>
      <c r="B16">
        <v>75024</v>
      </c>
      <c r="C16">
        <v>80</v>
      </c>
    </row>
    <row r="17" spans="1:3" x14ac:dyDescent="0.3">
      <c r="A17" t="s">
        <v>102</v>
      </c>
      <c r="B17">
        <v>75025</v>
      </c>
      <c r="C17">
        <v>80</v>
      </c>
    </row>
    <row r="18" spans="1:3" x14ac:dyDescent="0.3">
      <c r="A18" t="s">
        <v>104</v>
      </c>
      <c r="B18">
        <v>75026</v>
      </c>
      <c r="C18">
        <v>80</v>
      </c>
    </row>
    <row r="19" spans="1:3" x14ac:dyDescent="0.3">
      <c r="A19" t="s">
        <v>106</v>
      </c>
      <c r="B19">
        <v>75027</v>
      </c>
      <c r="C19">
        <v>80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BEF5D-E672-4994-80F7-DAC0156944FB}">
  <dimension ref="A1:AA44"/>
  <sheetViews>
    <sheetView topLeftCell="G1" zoomScale="70" zoomScaleNormal="70" workbookViewId="0">
      <selection activeCell="U4" sqref="U4"/>
    </sheetView>
  </sheetViews>
  <sheetFormatPr baseColWidth="10" defaultRowHeight="18.75" x14ac:dyDescent="0.3"/>
  <cols>
    <col min="5" max="5" width="16.296875" customWidth="1"/>
    <col min="13" max="13" width="12.69921875" customWidth="1"/>
    <col min="15" max="15" width="16.59765625" style="13" customWidth="1"/>
    <col min="18" max="18" width="21.09765625" customWidth="1"/>
    <col min="19" max="19" width="13.59765625" customWidth="1"/>
  </cols>
  <sheetData>
    <row r="1" spans="1:27" s="5" customFormat="1" ht="34.5" customHeight="1" x14ac:dyDescent="0.3">
      <c r="A1" s="19" t="s">
        <v>153</v>
      </c>
      <c r="B1" s="19" t="s">
        <v>0</v>
      </c>
      <c r="C1" s="19" t="s">
        <v>1</v>
      </c>
      <c r="D1" s="19" t="s">
        <v>2</v>
      </c>
      <c r="E1" s="19" t="s">
        <v>3</v>
      </c>
      <c r="F1" s="19" t="s">
        <v>4</v>
      </c>
      <c r="G1" s="19" t="s">
        <v>5</v>
      </c>
      <c r="H1" s="19" t="s">
        <v>6</v>
      </c>
      <c r="I1" s="20" t="s">
        <v>7</v>
      </c>
      <c r="J1" s="20" t="s">
        <v>8</v>
      </c>
      <c r="K1" s="19" t="s">
        <v>9</v>
      </c>
      <c r="L1" s="19" t="s">
        <v>10</v>
      </c>
      <c r="M1" s="19" t="s">
        <v>11</v>
      </c>
      <c r="N1" s="19" t="s">
        <v>12</v>
      </c>
      <c r="O1" s="21" t="s">
        <v>13</v>
      </c>
      <c r="P1" s="19" t="s">
        <v>14</v>
      </c>
      <c r="Q1" s="19" t="s">
        <v>15</v>
      </c>
      <c r="R1" s="19" t="s">
        <v>16</v>
      </c>
      <c r="S1" s="19" t="s">
        <v>17</v>
      </c>
      <c r="T1" s="19" t="s">
        <v>18</v>
      </c>
      <c r="U1" s="19" t="s">
        <v>19</v>
      </c>
      <c r="V1" s="22" t="s">
        <v>20</v>
      </c>
    </row>
    <row r="2" spans="1:27" x14ac:dyDescent="0.3">
      <c r="A2">
        <v>1</v>
      </c>
      <c r="B2" t="s">
        <v>21</v>
      </c>
      <c r="C2" t="s">
        <v>66</v>
      </c>
      <c r="D2" t="s">
        <v>22</v>
      </c>
      <c r="E2" t="s">
        <v>23</v>
      </c>
      <c r="F2">
        <v>75000</v>
      </c>
      <c r="G2" t="s">
        <v>24</v>
      </c>
      <c r="H2" t="s">
        <v>6</v>
      </c>
      <c r="I2" t="s">
        <v>25</v>
      </c>
      <c r="J2" s="6">
        <v>7</v>
      </c>
      <c r="K2">
        <v>2</v>
      </c>
      <c r="L2">
        <v>2</v>
      </c>
      <c r="M2">
        <v>1</v>
      </c>
      <c r="N2">
        <f>K2+L2+M2</f>
        <v>5</v>
      </c>
      <c r="O2" s="15" t="str">
        <f>VLOOKUP(V2,Z$2:AA$27,2,TRUE)</f>
        <v>A1</v>
      </c>
      <c r="P2" s="16" t="s">
        <v>138</v>
      </c>
      <c r="Q2">
        <v>789456123</v>
      </c>
      <c r="R2" t="str">
        <f>CONCATENATE(C2,"  ",D2)</f>
        <v>Menvussa 1  Gerard</v>
      </c>
      <c r="S2" s="7">
        <v>43600</v>
      </c>
      <c r="T2" s="8">
        <f>K2*30+L2*14</f>
        <v>88</v>
      </c>
      <c r="U2">
        <f t="shared" ref="U2:U43" si="0">IF(OR(V3&lt;&gt;V2,V3=V2),SUMIF(V:V,V3,N:N),"")</f>
        <v>65</v>
      </c>
      <c r="V2" s="9">
        <f>Z$2+(INT(SUM(N$2:N4)/80)*"00:15")</f>
        <v>0.41666666666666669</v>
      </c>
      <c r="Z2" s="9">
        <v>0.41666666666666669</v>
      </c>
      <c r="AA2" t="s">
        <v>27</v>
      </c>
    </row>
    <row r="3" spans="1:27" x14ac:dyDescent="0.3">
      <c r="A3">
        <v>2</v>
      </c>
      <c r="B3" t="s">
        <v>21</v>
      </c>
      <c r="C3" t="s">
        <v>67</v>
      </c>
      <c r="D3" t="s">
        <v>22</v>
      </c>
      <c r="E3" t="s">
        <v>28</v>
      </c>
      <c r="F3">
        <v>75001</v>
      </c>
      <c r="G3" t="s">
        <v>24</v>
      </c>
      <c r="H3" t="s">
        <v>6</v>
      </c>
      <c r="I3" t="s">
        <v>25</v>
      </c>
      <c r="J3" s="6">
        <v>7</v>
      </c>
      <c r="K3">
        <v>2</v>
      </c>
      <c r="L3">
        <v>2</v>
      </c>
      <c r="M3">
        <v>1</v>
      </c>
      <c r="N3">
        <f t="shared" ref="N3:N4" si="1">K3+L3+M3</f>
        <v>5</v>
      </c>
      <c r="O3" s="15" t="str">
        <f>VLOOKUP(V3,Z$2:AA$27,2,TRUE)</f>
        <v>A1</v>
      </c>
      <c r="P3" s="16" t="s">
        <v>139</v>
      </c>
      <c r="Q3">
        <v>789456124</v>
      </c>
      <c r="R3" t="str">
        <f t="shared" ref="R3:R4" si="2">CONCATENATE(C3,"  ",D3)</f>
        <v>Menvussa 2  Gerard</v>
      </c>
      <c r="S3" s="7">
        <v>43601</v>
      </c>
      <c r="T3" s="8">
        <f t="shared" ref="T3:T4" si="3">K3*30+L3*14</f>
        <v>88</v>
      </c>
      <c r="U3">
        <f t="shared" si="0"/>
        <v>65</v>
      </c>
      <c r="V3" s="9">
        <f>Z$2+(INT(SUM(N$2:N5)/80)*"00:15")</f>
        <v>0.41666666666666669</v>
      </c>
      <c r="Z3" s="9">
        <f>Z2+"00:15"</f>
        <v>0.42708333333333337</v>
      </c>
      <c r="AA3" t="s">
        <v>29</v>
      </c>
    </row>
    <row r="4" spans="1:27" x14ac:dyDescent="0.3">
      <c r="A4">
        <v>3</v>
      </c>
      <c r="B4" t="s">
        <v>21</v>
      </c>
      <c r="C4" t="s">
        <v>68</v>
      </c>
      <c r="D4" t="s">
        <v>22</v>
      </c>
      <c r="E4" t="s">
        <v>30</v>
      </c>
      <c r="F4">
        <v>75002</v>
      </c>
      <c r="G4" t="s">
        <v>24</v>
      </c>
      <c r="H4" t="s">
        <v>6</v>
      </c>
      <c r="I4" t="s">
        <v>25</v>
      </c>
      <c r="J4" s="6">
        <v>7</v>
      </c>
      <c r="K4">
        <v>2</v>
      </c>
      <c r="L4">
        <v>2</v>
      </c>
      <c r="M4">
        <v>1</v>
      </c>
      <c r="N4">
        <f t="shared" si="1"/>
        <v>5</v>
      </c>
      <c r="O4" s="15" t="str">
        <f t="shared" ref="O4:O44" si="4">VLOOKUP(V4,Z$2:AA$27,2,TRUE)</f>
        <v>A1</v>
      </c>
      <c r="P4" s="16" t="s">
        <v>140</v>
      </c>
      <c r="Q4">
        <v>789456125</v>
      </c>
      <c r="R4" t="str">
        <f t="shared" si="2"/>
        <v>Menvussa 3  Gerard</v>
      </c>
      <c r="S4" s="7">
        <v>43602</v>
      </c>
      <c r="T4" s="8">
        <f t="shared" si="3"/>
        <v>88</v>
      </c>
      <c r="U4">
        <f t="shared" si="0"/>
        <v>65</v>
      </c>
      <c r="V4" s="9">
        <f>Z$2+(INT(SUM(N$2:N6)/80)*"00:15")</f>
        <v>0.41666666666666669</v>
      </c>
      <c r="Z4" s="9">
        <f t="shared" ref="Z4:Z27" si="5">Z3+"00:15"</f>
        <v>0.43750000000000006</v>
      </c>
      <c r="AA4" t="s">
        <v>31</v>
      </c>
    </row>
    <row r="5" spans="1:27" x14ac:dyDescent="0.3">
      <c r="A5">
        <v>4</v>
      </c>
      <c r="B5" t="s">
        <v>21</v>
      </c>
      <c r="C5" t="s">
        <v>69</v>
      </c>
      <c r="D5" t="s">
        <v>22</v>
      </c>
      <c r="E5" t="s">
        <v>32</v>
      </c>
      <c r="F5">
        <v>75003</v>
      </c>
      <c r="G5" t="s">
        <v>24</v>
      </c>
      <c r="H5" t="s">
        <v>6</v>
      </c>
      <c r="I5" t="s">
        <v>25</v>
      </c>
      <c r="J5" s="6">
        <v>7</v>
      </c>
      <c r="K5">
        <v>2</v>
      </c>
      <c r="L5">
        <v>2</v>
      </c>
      <c r="M5">
        <v>1</v>
      </c>
      <c r="N5">
        <f t="shared" ref="N5:N44" si="6">K5+L5+M5</f>
        <v>5</v>
      </c>
      <c r="O5" s="15" t="str">
        <f t="shared" si="4"/>
        <v>A1</v>
      </c>
      <c r="P5" s="16" t="s">
        <v>141</v>
      </c>
      <c r="Q5">
        <v>789456126</v>
      </c>
      <c r="R5" t="str">
        <f t="shared" ref="R5:R44" si="7">CONCATENATE(C5,"  ",D5)</f>
        <v>Menvussa 4  Gerard</v>
      </c>
      <c r="S5" s="7">
        <v>43603</v>
      </c>
      <c r="T5" s="8">
        <f t="shared" ref="T5:T44" si="8">K5*30+L5*14</f>
        <v>88</v>
      </c>
      <c r="U5">
        <f t="shared" si="0"/>
        <v>65</v>
      </c>
      <c r="V5" s="9">
        <f>Z$2+(INT(SUM(N$2:N7)/80)*"00:15")</f>
        <v>0.41666666666666669</v>
      </c>
      <c r="Z5" s="9">
        <f t="shared" si="5"/>
        <v>0.44791666666666674</v>
      </c>
      <c r="AA5" t="s">
        <v>33</v>
      </c>
    </row>
    <row r="6" spans="1:27" x14ac:dyDescent="0.3">
      <c r="A6">
        <v>5</v>
      </c>
      <c r="B6" t="s">
        <v>21</v>
      </c>
      <c r="C6" t="s">
        <v>70</v>
      </c>
      <c r="D6" t="s">
        <v>22</v>
      </c>
      <c r="E6" t="s">
        <v>34</v>
      </c>
      <c r="F6">
        <v>75004</v>
      </c>
      <c r="G6" t="s">
        <v>24</v>
      </c>
      <c r="H6" t="s">
        <v>6</v>
      </c>
      <c r="I6" t="s">
        <v>25</v>
      </c>
      <c r="J6" s="6">
        <v>7</v>
      </c>
      <c r="K6">
        <v>2</v>
      </c>
      <c r="L6">
        <v>2</v>
      </c>
      <c r="M6">
        <v>1</v>
      </c>
      <c r="N6">
        <f t="shared" si="6"/>
        <v>5</v>
      </c>
      <c r="O6" s="15" t="str">
        <f t="shared" si="4"/>
        <v>A1</v>
      </c>
      <c r="P6" s="16" t="s">
        <v>142</v>
      </c>
      <c r="Q6">
        <v>789456127</v>
      </c>
      <c r="R6" t="str">
        <f t="shared" si="7"/>
        <v>Menvussa 5  Gerard</v>
      </c>
      <c r="S6" s="7">
        <v>43604</v>
      </c>
      <c r="T6" s="8">
        <f t="shared" si="8"/>
        <v>88</v>
      </c>
      <c r="U6">
        <f t="shared" si="0"/>
        <v>65</v>
      </c>
      <c r="V6" s="9">
        <f>Z$2+(INT(SUM(N$2:N8)/80)*"00:15")</f>
        <v>0.41666666666666669</v>
      </c>
      <c r="Z6" s="9">
        <f t="shared" si="5"/>
        <v>0.45833333333333343</v>
      </c>
      <c r="AA6" t="s">
        <v>44</v>
      </c>
    </row>
    <row r="7" spans="1:27" x14ac:dyDescent="0.3">
      <c r="A7">
        <v>6</v>
      </c>
      <c r="B7" t="s">
        <v>21</v>
      </c>
      <c r="C7" t="s">
        <v>71</v>
      </c>
      <c r="D7" t="s">
        <v>22</v>
      </c>
      <c r="E7" t="s">
        <v>35</v>
      </c>
      <c r="F7">
        <v>75005</v>
      </c>
      <c r="G7" t="s">
        <v>24</v>
      </c>
      <c r="H7" t="s">
        <v>6</v>
      </c>
      <c r="I7" t="s">
        <v>25</v>
      </c>
      <c r="J7" s="6">
        <v>7</v>
      </c>
      <c r="K7">
        <v>2</v>
      </c>
      <c r="L7">
        <v>2</v>
      </c>
      <c r="M7">
        <v>1</v>
      </c>
      <c r="N7">
        <f t="shared" si="6"/>
        <v>5</v>
      </c>
      <c r="O7" s="15" t="str">
        <f t="shared" si="4"/>
        <v>A1</v>
      </c>
      <c r="P7" s="16" t="s">
        <v>143</v>
      </c>
      <c r="Q7">
        <v>789456128</v>
      </c>
      <c r="R7" t="str">
        <f t="shared" si="7"/>
        <v>Menvussa 6  Gerard</v>
      </c>
      <c r="S7" s="7">
        <v>43605</v>
      </c>
      <c r="T7" s="8">
        <f t="shared" si="8"/>
        <v>88</v>
      </c>
      <c r="U7">
        <f t="shared" si="0"/>
        <v>65</v>
      </c>
      <c r="V7" s="9">
        <f>Z$2+(INT(SUM(N$2:N9)/80)*"00:15")</f>
        <v>0.41666666666666669</v>
      </c>
      <c r="Z7" s="9">
        <f t="shared" si="5"/>
        <v>0.46875000000000011</v>
      </c>
      <c r="AA7" t="s">
        <v>45</v>
      </c>
    </row>
    <row r="8" spans="1:27" x14ac:dyDescent="0.3">
      <c r="A8">
        <v>7</v>
      </c>
      <c r="B8" t="s">
        <v>21</v>
      </c>
      <c r="C8" t="s">
        <v>72</v>
      </c>
      <c r="D8" t="s">
        <v>22</v>
      </c>
      <c r="E8" t="s">
        <v>36</v>
      </c>
      <c r="F8">
        <v>75006</v>
      </c>
      <c r="G8" t="s">
        <v>24</v>
      </c>
      <c r="H8" t="s">
        <v>6</v>
      </c>
      <c r="I8" t="s">
        <v>25</v>
      </c>
      <c r="J8" s="6">
        <v>7</v>
      </c>
      <c r="K8">
        <v>2</v>
      </c>
      <c r="L8">
        <v>2</v>
      </c>
      <c r="M8">
        <v>1</v>
      </c>
      <c r="N8">
        <f t="shared" si="6"/>
        <v>5</v>
      </c>
      <c r="O8" s="15" t="str">
        <f t="shared" si="4"/>
        <v>A1</v>
      </c>
      <c r="P8" s="16" t="s">
        <v>144</v>
      </c>
      <c r="Q8">
        <v>789456129</v>
      </c>
      <c r="R8" t="str">
        <f t="shared" si="7"/>
        <v>Menvussa 7  Gerard</v>
      </c>
      <c r="S8" s="7">
        <v>43606</v>
      </c>
      <c r="T8" s="8">
        <f t="shared" si="8"/>
        <v>88</v>
      </c>
      <c r="U8">
        <f t="shared" si="0"/>
        <v>65</v>
      </c>
      <c r="V8" s="9">
        <f>Z$2+(INT(SUM(N$2:N10)/80)*"00:15")</f>
        <v>0.41666666666666669</v>
      </c>
      <c r="Z8" s="9">
        <f t="shared" si="5"/>
        <v>0.4791666666666668</v>
      </c>
      <c r="AA8" t="s">
        <v>46</v>
      </c>
    </row>
    <row r="9" spans="1:27" x14ac:dyDescent="0.3">
      <c r="A9">
        <v>8</v>
      </c>
      <c r="B9" t="s">
        <v>21</v>
      </c>
      <c r="C9" t="s">
        <v>73</v>
      </c>
      <c r="D9" t="s">
        <v>22</v>
      </c>
      <c r="E9" t="s">
        <v>37</v>
      </c>
      <c r="F9">
        <v>75007</v>
      </c>
      <c r="G9" t="s">
        <v>24</v>
      </c>
      <c r="H9" t="s">
        <v>6</v>
      </c>
      <c r="I9" t="s">
        <v>25</v>
      </c>
      <c r="J9" s="6">
        <v>7</v>
      </c>
      <c r="K9">
        <v>2</v>
      </c>
      <c r="L9">
        <v>2</v>
      </c>
      <c r="M9">
        <v>1</v>
      </c>
      <c r="N9">
        <f t="shared" si="6"/>
        <v>5</v>
      </c>
      <c r="O9" s="15" t="str">
        <f t="shared" si="4"/>
        <v>A1</v>
      </c>
      <c r="P9" s="16" t="s">
        <v>145</v>
      </c>
      <c r="Q9">
        <v>789456130</v>
      </c>
      <c r="R9" t="str">
        <f t="shared" si="7"/>
        <v>Menvussa 8  Gerard</v>
      </c>
      <c r="S9" s="7">
        <v>43607</v>
      </c>
      <c r="T9" s="8">
        <f t="shared" si="8"/>
        <v>88</v>
      </c>
      <c r="U9">
        <f t="shared" si="0"/>
        <v>65</v>
      </c>
      <c r="V9" s="9">
        <f>Z$2+(INT(SUM(N$2:N11)/80)*"00:15")</f>
        <v>0.41666666666666669</v>
      </c>
      <c r="Z9" s="9">
        <f t="shared" si="5"/>
        <v>0.48958333333333348</v>
      </c>
      <c r="AA9" t="s">
        <v>47</v>
      </c>
    </row>
    <row r="10" spans="1:27" x14ac:dyDescent="0.3">
      <c r="A10">
        <v>9</v>
      </c>
      <c r="B10" t="s">
        <v>21</v>
      </c>
      <c r="C10" t="s">
        <v>74</v>
      </c>
      <c r="D10" t="s">
        <v>22</v>
      </c>
      <c r="E10" t="s">
        <v>38</v>
      </c>
      <c r="F10">
        <v>75008</v>
      </c>
      <c r="G10" t="s">
        <v>24</v>
      </c>
      <c r="H10" t="s">
        <v>6</v>
      </c>
      <c r="I10" t="s">
        <v>25</v>
      </c>
      <c r="J10" s="6">
        <v>7</v>
      </c>
      <c r="K10">
        <v>2</v>
      </c>
      <c r="L10">
        <v>2</v>
      </c>
      <c r="M10">
        <v>1</v>
      </c>
      <c r="N10">
        <f t="shared" si="6"/>
        <v>5</v>
      </c>
      <c r="O10" s="15" t="str">
        <f t="shared" si="4"/>
        <v>A1</v>
      </c>
      <c r="P10" s="16" t="s">
        <v>26</v>
      </c>
      <c r="Q10">
        <v>789456131</v>
      </c>
      <c r="R10" t="str">
        <f t="shared" si="7"/>
        <v>Menvussa 9  Gerard</v>
      </c>
      <c r="S10" s="7">
        <v>43608</v>
      </c>
      <c r="T10" s="8">
        <f t="shared" si="8"/>
        <v>88</v>
      </c>
      <c r="U10">
        <f t="shared" si="0"/>
        <v>65</v>
      </c>
      <c r="V10" s="9">
        <f>Z$2+(INT(SUM(N$2:N12)/80)*"00:15")</f>
        <v>0.41666666666666669</v>
      </c>
      <c r="Z10" s="9">
        <f t="shared" si="5"/>
        <v>0.50000000000000011</v>
      </c>
      <c r="AA10" t="s">
        <v>48</v>
      </c>
    </row>
    <row r="11" spans="1:27" x14ac:dyDescent="0.3">
      <c r="A11">
        <v>10</v>
      </c>
      <c r="B11" t="s">
        <v>21</v>
      </c>
      <c r="C11" t="s">
        <v>75</v>
      </c>
      <c r="D11" t="s">
        <v>22</v>
      </c>
      <c r="E11" t="s">
        <v>39</v>
      </c>
      <c r="F11">
        <v>75009</v>
      </c>
      <c r="G11" t="s">
        <v>24</v>
      </c>
      <c r="H11" t="s">
        <v>6</v>
      </c>
      <c r="I11" t="s">
        <v>25</v>
      </c>
      <c r="J11" s="6">
        <v>7</v>
      </c>
      <c r="K11">
        <v>2</v>
      </c>
      <c r="L11">
        <v>2</v>
      </c>
      <c r="M11">
        <v>1</v>
      </c>
      <c r="N11">
        <f t="shared" si="6"/>
        <v>5</v>
      </c>
      <c r="O11" s="15" t="str">
        <f t="shared" si="4"/>
        <v>A1</v>
      </c>
      <c r="P11" s="16" t="s">
        <v>146</v>
      </c>
      <c r="Q11">
        <v>789456132</v>
      </c>
      <c r="R11" t="str">
        <f t="shared" si="7"/>
        <v>Menvussa 10  Gerard</v>
      </c>
      <c r="S11" s="7">
        <v>43609</v>
      </c>
      <c r="T11" s="8">
        <f t="shared" si="8"/>
        <v>88</v>
      </c>
      <c r="U11">
        <f t="shared" si="0"/>
        <v>65</v>
      </c>
      <c r="V11" s="9">
        <f>Z$2+(INT(SUM(N$2:N13)/80)*"00:15")</f>
        <v>0.41666666666666669</v>
      </c>
      <c r="Z11" s="9">
        <f t="shared" si="5"/>
        <v>0.51041666666666674</v>
      </c>
      <c r="AA11" t="s">
        <v>49</v>
      </c>
    </row>
    <row r="12" spans="1:27" x14ac:dyDescent="0.3">
      <c r="A12">
        <v>11</v>
      </c>
      <c r="B12" t="s">
        <v>21</v>
      </c>
      <c r="C12" t="s">
        <v>76</v>
      </c>
      <c r="D12" t="s">
        <v>22</v>
      </c>
      <c r="E12" t="s">
        <v>40</v>
      </c>
      <c r="F12">
        <v>75010</v>
      </c>
      <c r="G12" t="s">
        <v>24</v>
      </c>
      <c r="H12" t="s">
        <v>6</v>
      </c>
      <c r="I12" t="s">
        <v>25</v>
      </c>
      <c r="J12" s="6">
        <v>7</v>
      </c>
      <c r="K12">
        <v>2</v>
      </c>
      <c r="L12">
        <v>2</v>
      </c>
      <c r="M12">
        <v>1</v>
      </c>
      <c r="N12">
        <f t="shared" si="6"/>
        <v>5</v>
      </c>
      <c r="O12" s="15" t="str">
        <f t="shared" si="4"/>
        <v>A1</v>
      </c>
      <c r="P12" s="16" t="s">
        <v>147</v>
      </c>
      <c r="Q12">
        <v>789456133</v>
      </c>
      <c r="R12" t="str">
        <f t="shared" si="7"/>
        <v>Menvussa 11  Gerard</v>
      </c>
      <c r="S12" s="7">
        <v>43610</v>
      </c>
      <c r="T12" s="8">
        <f t="shared" si="8"/>
        <v>88</v>
      </c>
      <c r="U12">
        <f t="shared" si="0"/>
        <v>65</v>
      </c>
      <c r="V12" s="9">
        <f>Z$2+(INT(SUM(N$2:N14)/80)*"00:15")</f>
        <v>0.41666666666666669</v>
      </c>
      <c r="Z12" s="9">
        <f t="shared" si="5"/>
        <v>0.52083333333333337</v>
      </c>
      <c r="AA12" t="s">
        <v>50</v>
      </c>
    </row>
    <row r="13" spans="1:27" x14ac:dyDescent="0.3">
      <c r="A13">
        <v>12</v>
      </c>
      <c r="B13" t="s">
        <v>21</v>
      </c>
      <c r="C13" t="s">
        <v>77</v>
      </c>
      <c r="D13" t="s">
        <v>22</v>
      </c>
      <c r="E13" t="s">
        <v>41</v>
      </c>
      <c r="F13">
        <v>75011</v>
      </c>
      <c r="G13" t="s">
        <v>24</v>
      </c>
      <c r="H13" t="s">
        <v>6</v>
      </c>
      <c r="I13" t="s">
        <v>25</v>
      </c>
      <c r="J13" s="6">
        <v>7</v>
      </c>
      <c r="K13">
        <v>2</v>
      </c>
      <c r="L13">
        <v>2</v>
      </c>
      <c r="M13">
        <v>1</v>
      </c>
      <c r="N13">
        <f t="shared" si="6"/>
        <v>5</v>
      </c>
      <c r="O13" s="15" t="str">
        <f t="shared" si="4"/>
        <v>A1</v>
      </c>
      <c r="P13" s="16" t="s">
        <v>148</v>
      </c>
      <c r="Q13">
        <v>789456134</v>
      </c>
      <c r="R13" t="str">
        <f t="shared" si="7"/>
        <v>Menvussa 12  Gerard</v>
      </c>
      <c r="S13" s="7">
        <v>43611</v>
      </c>
      <c r="T13" s="8">
        <f t="shared" si="8"/>
        <v>88</v>
      </c>
      <c r="U13">
        <f t="shared" si="0"/>
        <v>65</v>
      </c>
      <c r="V13" s="9">
        <f>Z$2+(INT(SUM(N$2:N15)/80)*"00:15")</f>
        <v>0.41666666666666669</v>
      </c>
      <c r="Z13" s="9">
        <f t="shared" si="5"/>
        <v>0.53125</v>
      </c>
      <c r="AA13" t="s">
        <v>51</v>
      </c>
    </row>
    <row r="14" spans="1:27" x14ac:dyDescent="0.3">
      <c r="A14">
        <v>13</v>
      </c>
      <c r="B14" t="s">
        <v>21</v>
      </c>
      <c r="C14" t="s">
        <v>78</v>
      </c>
      <c r="D14" t="s">
        <v>22</v>
      </c>
      <c r="E14" t="s">
        <v>42</v>
      </c>
      <c r="F14">
        <v>75012</v>
      </c>
      <c r="G14" t="s">
        <v>24</v>
      </c>
      <c r="H14" t="s">
        <v>6</v>
      </c>
      <c r="I14" t="s">
        <v>25</v>
      </c>
      <c r="J14" s="6">
        <v>7</v>
      </c>
      <c r="K14">
        <v>2</v>
      </c>
      <c r="L14">
        <v>2</v>
      </c>
      <c r="M14">
        <v>1</v>
      </c>
      <c r="N14">
        <f t="shared" si="6"/>
        <v>5</v>
      </c>
      <c r="O14" s="15" t="str">
        <f t="shared" si="4"/>
        <v>A1</v>
      </c>
      <c r="P14" s="16" t="s">
        <v>149</v>
      </c>
      <c r="Q14">
        <v>789456135</v>
      </c>
      <c r="R14" t="str">
        <f t="shared" si="7"/>
        <v>Menvussa 13  Gerard</v>
      </c>
      <c r="S14" s="7">
        <v>43612</v>
      </c>
      <c r="T14" s="8">
        <f t="shared" si="8"/>
        <v>88</v>
      </c>
      <c r="U14">
        <f t="shared" si="0"/>
        <v>80</v>
      </c>
      <c r="V14" s="9">
        <f>Z$2+(INT(SUM(N$2:N16)/80)*"00:15")</f>
        <v>0.41666666666666669</v>
      </c>
      <c r="Z14" s="9">
        <f t="shared" si="5"/>
        <v>0.54166666666666663</v>
      </c>
      <c r="AA14" t="s">
        <v>52</v>
      </c>
    </row>
    <row r="15" spans="1:27" x14ac:dyDescent="0.3">
      <c r="A15">
        <v>14</v>
      </c>
      <c r="B15" t="s">
        <v>21</v>
      </c>
      <c r="C15" t="s">
        <v>79</v>
      </c>
      <c r="D15" t="s">
        <v>22</v>
      </c>
      <c r="E15" t="s">
        <v>43</v>
      </c>
      <c r="F15">
        <v>75013</v>
      </c>
      <c r="G15" t="s">
        <v>24</v>
      </c>
      <c r="H15" t="s">
        <v>6</v>
      </c>
      <c r="I15" t="s">
        <v>25</v>
      </c>
      <c r="J15" s="6">
        <v>7</v>
      </c>
      <c r="K15">
        <v>2</v>
      </c>
      <c r="L15">
        <v>2</v>
      </c>
      <c r="M15">
        <v>1</v>
      </c>
      <c r="N15">
        <f t="shared" si="6"/>
        <v>5</v>
      </c>
      <c r="O15" s="15" t="str">
        <f t="shared" si="4"/>
        <v>A2</v>
      </c>
      <c r="P15" s="16" t="s">
        <v>150</v>
      </c>
      <c r="Q15">
        <v>789456136</v>
      </c>
      <c r="R15" t="str">
        <f t="shared" si="7"/>
        <v>Menvussa 14  Gerard</v>
      </c>
      <c r="S15" s="7">
        <v>43613</v>
      </c>
      <c r="T15" s="8">
        <f t="shared" si="8"/>
        <v>88</v>
      </c>
      <c r="U15">
        <f t="shared" si="0"/>
        <v>80</v>
      </c>
      <c r="V15" s="9">
        <f>Z$2+(INT(SUM(N$2:N17)/80)*"00:15")</f>
        <v>0.42708333333333337</v>
      </c>
      <c r="Z15" s="9">
        <f t="shared" si="5"/>
        <v>0.55208333333333326</v>
      </c>
      <c r="AA15" t="s">
        <v>53</v>
      </c>
    </row>
    <row r="16" spans="1:27" x14ac:dyDescent="0.3">
      <c r="A16">
        <v>15</v>
      </c>
      <c r="B16" t="s">
        <v>21</v>
      </c>
      <c r="C16" t="s">
        <v>80</v>
      </c>
      <c r="D16" t="s">
        <v>22</v>
      </c>
      <c r="E16" t="s">
        <v>81</v>
      </c>
      <c r="F16">
        <v>75014</v>
      </c>
      <c r="G16" t="s">
        <v>24</v>
      </c>
      <c r="H16" t="s">
        <v>6</v>
      </c>
      <c r="I16" t="s">
        <v>25</v>
      </c>
      <c r="J16" s="6">
        <v>7</v>
      </c>
      <c r="K16">
        <v>2</v>
      </c>
      <c r="L16">
        <v>2</v>
      </c>
      <c r="M16">
        <v>1</v>
      </c>
      <c r="N16">
        <f t="shared" si="6"/>
        <v>5</v>
      </c>
      <c r="O16" s="15" t="str">
        <f t="shared" si="4"/>
        <v>A2</v>
      </c>
      <c r="P16" s="16" t="s">
        <v>151</v>
      </c>
      <c r="Q16">
        <v>789456137</v>
      </c>
      <c r="R16" t="str">
        <f t="shared" si="7"/>
        <v>Menvussa 15  Gerard</v>
      </c>
      <c r="S16" s="7">
        <v>43614</v>
      </c>
      <c r="T16" s="8">
        <f t="shared" si="8"/>
        <v>88</v>
      </c>
      <c r="U16">
        <f t="shared" si="0"/>
        <v>80</v>
      </c>
      <c r="V16" s="9">
        <f>Z$2+(INT(SUM(N$2:N18)/80)*"00:15")</f>
        <v>0.42708333333333337</v>
      </c>
      <c r="Z16" s="9">
        <f t="shared" si="5"/>
        <v>0.56249999999999989</v>
      </c>
      <c r="AA16" t="s">
        <v>54</v>
      </c>
    </row>
    <row r="17" spans="1:27" x14ac:dyDescent="0.3">
      <c r="A17">
        <v>16</v>
      </c>
      <c r="B17" t="s">
        <v>21</v>
      </c>
      <c r="C17" t="s">
        <v>82</v>
      </c>
      <c r="D17" t="s">
        <v>22</v>
      </c>
      <c r="E17" t="s">
        <v>83</v>
      </c>
      <c r="F17">
        <v>75015</v>
      </c>
      <c r="G17" t="s">
        <v>24</v>
      </c>
      <c r="H17" t="s">
        <v>6</v>
      </c>
      <c r="I17" t="s">
        <v>25</v>
      </c>
      <c r="J17" s="6">
        <v>7</v>
      </c>
      <c r="K17">
        <v>2</v>
      </c>
      <c r="L17">
        <v>2</v>
      </c>
      <c r="M17">
        <v>1</v>
      </c>
      <c r="N17">
        <f t="shared" si="6"/>
        <v>5</v>
      </c>
      <c r="O17" s="15" t="str">
        <f t="shared" si="4"/>
        <v>A2</v>
      </c>
      <c r="P17" s="16" t="s">
        <v>152</v>
      </c>
      <c r="Q17">
        <v>789456138</v>
      </c>
      <c r="R17" t="str">
        <f t="shared" si="7"/>
        <v>Menvussa 16  Gerard</v>
      </c>
      <c r="S17" s="7">
        <v>43615</v>
      </c>
      <c r="T17" s="8">
        <f t="shared" si="8"/>
        <v>88</v>
      </c>
      <c r="U17">
        <f t="shared" si="0"/>
        <v>80</v>
      </c>
      <c r="V17" s="9">
        <f>Z$2+(INT(SUM(N$2:N19)/80)*"00:15")</f>
        <v>0.42708333333333337</v>
      </c>
      <c r="Z17" s="9">
        <f t="shared" si="5"/>
        <v>0.57291666666666652</v>
      </c>
      <c r="AA17" t="s">
        <v>55</v>
      </c>
    </row>
    <row r="18" spans="1:27" x14ac:dyDescent="0.3">
      <c r="A18">
        <v>17</v>
      </c>
      <c r="B18" t="s">
        <v>21</v>
      </c>
      <c r="C18" t="s">
        <v>84</v>
      </c>
      <c r="D18" t="s">
        <v>22</v>
      </c>
      <c r="E18" t="s">
        <v>85</v>
      </c>
      <c r="F18">
        <v>75016</v>
      </c>
      <c r="G18" t="s">
        <v>24</v>
      </c>
      <c r="H18" t="s">
        <v>6</v>
      </c>
      <c r="I18" t="s">
        <v>25</v>
      </c>
      <c r="J18" s="6">
        <v>7</v>
      </c>
      <c r="K18">
        <v>2</v>
      </c>
      <c r="L18">
        <v>2</v>
      </c>
      <c r="M18">
        <v>1</v>
      </c>
      <c r="N18">
        <f t="shared" si="6"/>
        <v>5</v>
      </c>
      <c r="O18" s="15" t="str">
        <f t="shared" si="4"/>
        <v>A2</v>
      </c>
      <c r="P18" s="17" t="s">
        <v>138</v>
      </c>
      <c r="Q18">
        <v>789456139</v>
      </c>
      <c r="R18" t="str">
        <f t="shared" si="7"/>
        <v>Menvussa 17  Gerard</v>
      </c>
      <c r="S18" s="7">
        <v>43616</v>
      </c>
      <c r="T18" s="8">
        <f t="shared" si="8"/>
        <v>88</v>
      </c>
      <c r="U18">
        <f t="shared" si="0"/>
        <v>80</v>
      </c>
      <c r="V18" s="9">
        <f>Z$2+(INT(SUM(N$2:N20)/80)*"00:15")</f>
        <v>0.42708333333333337</v>
      </c>
      <c r="Z18" s="9">
        <f t="shared" si="5"/>
        <v>0.58333333333333315</v>
      </c>
      <c r="AA18" t="s">
        <v>56</v>
      </c>
    </row>
    <row r="19" spans="1:27" x14ac:dyDescent="0.3">
      <c r="A19">
        <v>18</v>
      </c>
      <c r="B19" t="s">
        <v>21</v>
      </c>
      <c r="C19" t="s">
        <v>86</v>
      </c>
      <c r="D19" t="s">
        <v>22</v>
      </c>
      <c r="E19" t="s">
        <v>87</v>
      </c>
      <c r="F19">
        <v>75017</v>
      </c>
      <c r="G19" t="s">
        <v>24</v>
      </c>
      <c r="H19" t="s">
        <v>6</v>
      </c>
      <c r="I19" t="s">
        <v>25</v>
      </c>
      <c r="J19" s="6">
        <v>7</v>
      </c>
      <c r="K19">
        <v>2</v>
      </c>
      <c r="L19">
        <v>2</v>
      </c>
      <c r="M19">
        <v>1</v>
      </c>
      <c r="N19">
        <f t="shared" si="6"/>
        <v>5</v>
      </c>
      <c r="O19" s="15" t="str">
        <f t="shared" si="4"/>
        <v>A2</v>
      </c>
      <c r="P19" s="17" t="s">
        <v>139</v>
      </c>
      <c r="Q19">
        <v>789456140</v>
      </c>
      <c r="R19" t="str">
        <f t="shared" si="7"/>
        <v>Menvussa 18  Gerard</v>
      </c>
      <c r="S19" s="7">
        <v>43617</v>
      </c>
      <c r="T19" s="8">
        <f t="shared" si="8"/>
        <v>88</v>
      </c>
      <c r="U19">
        <f t="shared" si="0"/>
        <v>80</v>
      </c>
      <c r="V19" s="9">
        <f>Z$2+(INT(SUM(N$2:N21)/80)*"00:15")</f>
        <v>0.42708333333333337</v>
      </c>
      <c r="Z19" s="9">
        <f t="shared" si="5"/>
        <v>0.59374999999999978</v>
      </c>
      <c r="AA19" t="s">
        <v>57</v>
      </c>
    </row>
    <row r="20" spans="1:27" x14ac:dyDescent="0.3">
      <c r="A20">
        <v>19</v>
      </c>
      <c r="B20" t="s">
        <v>21</v>
      </c>
      <c r="C20" t="s">
        <v>88</v>
      </c>
      <c r="D20" t="s">
        <v>22</v>
      </c>
      <c r="E20" t="s">
        <v>89</v>
      </c>
      <c r="F20">
        <v>75018</v>
      </c>
      <c r="G20" t="s">
        <v>24</v>
      </c>
      <c r="H20" t="s">
        <v>6</v>
      </c>
      <c r="I20" t="s">
        <v>25</v>
      </c>
      <c r="J20" s="6">
        <v>7</v>
      </c>
      <c r="K20">
        <v>2</v>
      </c>
      <c r="L20">
        <v>2</v>
      </c>
      <c r="M20">
        <v>1</v>
      </c>
      <c r="N20">
        <f t="shared" si="6"/>
        <v>5</v>
      </c>
      <c r="O20" s="15" t="str">
        <f t="shared" si="4"/>
        <v>A2</v>
      </c>
      <c r="P20" s="17" t="s">
        <v>140</v>
      </c>
      <c r="Q20">
        <v>789456141</v>
      </c>
      <c r="R20" t="str">
        <f t="shared" si="7"/>
        <v>Menvussa 19  Gerard</v>
      </c>
      <c r="S20" s="7">
        <v>43618</v>
      </c>
      <c r="T20" s="8">
        <f t="shared" si="8"/>
        <v>88</v>
      </c>
      <c r="U20">
        <f t="shared" si="0"/>
        <v>80</v>
      </c>
      <c r="V20" s="9">
        <f>Z$2+(INT(SUM(N$2:N22)/80)*"00:15")</f>
        <v>0.42708333333333337</v>
      </c>
      <c r="Z20" s="9">
        <f t="shared" si="5"/>
        <v>0.60416666666666641</v>
      </c>
      <c r="AA20" t="s">
        <v>58</v>
      </c>
    </row>
    <row r="21" spans="1:27" x14ac:dyDescent="0.3">
      <c r="A21">
        <v>20</v>
      </c>
      <c r="B21" t="s">
        <v>21</v>
      </c>
      <c r="C21" t="s">
        <v>90</v>
      </c>
      <c r="D21" t="s">
        <v>22</v>
      </c>
      <c r="E21" t="s">
        <v>91</v>
      </c>
      <c r="F21">
        <v>75019</v>
      </c>
      <c r="G21" t="s">
        <v>24</v>
      </c>
      <c r="H21" t="s">
        <v>6</v>
      </c>
      <c r="I21" t="s">
        <v>25</v>
      </c>
      <c r="J21" s="6">
        <v>7</v>
      </c>
      <c r="K21">
        <v>2</v>
      </c>
      <c r="L21">
        <v>2</v>
      </c>
      <c r="M21">
        <v>1</v>
      </c>
      <c r="N21">
        <f t="shared" si="6"/>
        <v>5</v>
      </c>
      <c r="O21" s="15" t="str">
        <f t="shared" si="4"/>
        <v>A2</v>
      </c>
      <c r="P21" s="17" t="s">
        <v>141</v>
      </c>
      <c r="Q21">
        <v>789456142</v>
      </c>
      <c r="R21" t="str">
        <f t="shared" si="7"/>
        <v>Menvussa 20  Gerard</v>
      </c>
      <c r="S21" s="7">
        <v>43619</v>
      </c>
      <c r="T21" s="8">
        <f t="shared" si="8"/>
        <v>88</v>
      </c>
      <c r="U21">
        <f t="shared" si="0"/>
        <v>80</v>
      </c>
      <c r="V21" s="9">
        <f>Z$2+(INT(SUM(N$2:N23)/80)*"00:15")</f>
        <v>0.42708333333333337</v>
      </c>
      <c r="Z21" s="9">
        <f t="shared" si="5"/>
        <v>0.61458333333333304</v>
      </c>
      <c r="AA21" t="s">
        <v>59</v>
      </c>
    </row>
    <row r="22" spans="1:27" x14ac:dyDescent="0.3">
      <c r="A22">
        <v>21</v>
      </c>
      <c r="B22" t="s">
        <v>21</v>
      </c>
      <c r="C22" t="s">
        <v>92</v>
      </c>
      <c r="D22" t="s">
        <v>22</v>
      </c>
      <c r="E22" t="s">
        <v>93</v>
      </c>
      <c r="F22">
        <v>75020</v>
      </c>
      <c r="G22" t="s">
        <v>24</v>
      </c>
      <c r="H22" t="s">
        <v>6</v>
      </c>
      <c r="I22" t="s">
        <v>25</v>
      </c>
      <c r="J22" s="6">
        <v>7</v>
      </c>
      <c r="K22">
        <v>2</v>
      </c>
      <c r="L22">
        <v>2</v>
      </c>
      <c r="M22">
        <v>1</v>
      </c>
      <c r="N22">
        <f t="shared" si="6"/>
        <v>5</v>
      </c>
      <c r="O22" s="15" t="str">
        <f t="shared" si="4"/>
        <v>A2</v>
      </c>
      <c r="P22" s="17" t="s">
        <v>142</v>
      </c>
      <c r="Q22">
        <v>789456143</v>
      </c>
      <c r="R22" t="str">
        <f t="shared" si="7"/>
        <v>Menvussa 21  Gerard</v>
      </c>
      <c r="S22" s="7">
        <v>43620</v>
      </c>
      <c r="T22" s="8">
        <f t="shared" si="8"/>
        <v>88</v>
      </c>
      <c r="U22">
        <f t="shared" si="0"/>
        <v>80</v>
      </c>
      <c r="V22" s="9">
        <f>Z$2+(INT(SUM(N$2:N24)/80)*"00:15")</f>
        <v>0.42708333333333337</v>
      </c>
      <c r="Z22" s="9">
        <f t="shared" si="5"/>
        <v>0.62499999999999967</v>
      </c>
      <c r="AA22" t="s">
        <v>60</v>
      </c>
    </row>
    <row r="23" spans="1:27" x14ac:dyDescent="0.3">
      <c r="A23">
        <v>22</v>
      </c>
      <c r="B23" t="s">
        <v>21</v>
      </c>
      <c r="C23" t="s">
        <v>94</v>
      </c>
      <c r="D23" t="s">
        <v>22</v>
      </c>
      <c r="E23" t="s">
        <v>95</v>
      </c>
      <c r="F23">
        <v>75021</v>
      </c>
      <c r="G23" t="s">
        <v>24</v>
      </c>
      <c r="H23" t="s">
        <v>6</v>
      </c>
      <c r="I23" t="s">
        <v>25</v>
      </c>
      <c r="J23" s="6">
        <v>7</v>
      </c>
      <c r="K23">
        <v>2</v>
      </c>
      <c r="L23">
        <v>2</v>
      </c>
      <c r="M23">
        <v>1</v>
      </c>
      <c r="N23">
        <f t="shared" si="6"/>
        <v>5</v>
      </c>
      <c r="O23" s="15" t="str">
        <f t="shared" si="4"/>
        <v>A2</v>
      </c>
      <c r="P23" s="17" t="s">
        <v>143</v>
      </c>
      <c r="Q23">
        <v>789456144</v>
      </c>
      <c r="R23" t="str">
        <f t="shared" si="7"/>
        <v>Menvussa 22  Gerard</v>
      </c>
      <c r="S23" s="7">
        <v>43621</v>
      </c>
      <c r="T23" s="8">
        <f t="shared" si="8"/>
        <v>88</v>
      </c>
      <c r="U23">
        <f t="shared" si="0"/>
        <v>80</v>
      </c>
      <c r="V23" s="9">
        <f>Z$2+(INT(SUM(N$2:N25)/80)*"00:15")</f>
        <v>0.42708333333333337</v>
      </c>
      <c r="Z23" s="9">
        <f t="shared" si="5"/>
        <v>0.6354166666666663</v>
      </c>
      <c r="AA23" t="s">
        <v>61</v>
      </c>
    </row>
    <row r="24" spans="1:27" x14ac:dyDescent="0.3">
      <c r="A24">
        <v>23</v>
      </c>
      <c r="B24" t="s">
        <v>21</v>
      </c>
      <c r="C24" t="s">
        <v>96</v>
      </c>
      <c r="D24" t="s">
        <v>22</v>
      </c>
      <c r="E24" t="s">
        <v>97</v>
      </c>
      <c r="F24">
        <v>75022</v>
      </c>
      <c r="G24" t="s">
        <v>24</v>
      </c>
      <c r="H24" t="s">
        <v>6</v>
      </c>
      <c r="I24" t="s">
        <v>25</v>
      </c>
      <c r="J24" s="6">
        <v>7</v>
      </c>
      <c r="K24">
        <v>2</v>
      </c>
      <c r="L24">
        <v>2</v>
      </c>
      <c r="M24">
        <v>1</v>
      </c>
      <c r="N24">
        <f t="shared" si="6"/>
        <v>5</v>
      </c>
      <c r="O24" s="15" t="str">
        <f t="shared" si="4"/>
        <v>A2</v>
      </c>
      <c r="P24" s="17" t="s">
        <v>144</v>
      </c>
      <c r="Q24">
        <v>789456145</v>
      </c>
      <c r="R24" t="str">
        <f t="shared" si="7"/>
        <v>Menvussa 23  Gerard</v>
      </c>
      <c r="S24" s="7">
        <v>43622</v>
      </c>
      <c r="T24" s="8">
        <f t="shared" si="8"/>
        <v>88</v>
      </c>
      <c r="U24">
        <f t="shared" si="0"/>
        <v>80</v>
      </c>
      <c r="V24" s="9">
        <f>Z$2+(INT(SUM(N$2:N26)/80)*"00:15")</f>
        <v>0.42708333333333337</v>
      </c>
      <c r="Z24" s="9">
        <f t="shared" si="5"/>
        <v>0.64583333333333293</v>
      </c>
      <c r="AA24" t="s">
        <v>62</v>
      </c>
    </row>
    <row r="25" spans="1:27" x14ac:dyDescent="0.3">
      <c r="A25">
        <v>24</v>
      </c>
      <c r="B25" t="s">
        <v>21</v>
      </c>
      <c r="C25" t="s">
        <v>98</v>
      </c>
      <c r="D25" t="s">
        <v>22</v>
      </c>
      <c r="E25" t="s">
        <v>99</v>
      </c>
      <c r="F25">
        <v>75023</v>
      </c>
      <c r="G25" t="s">
        <v>24</v>
      </c>
      <c r="H25" t="s">
        <v>6</v>
      </c>
      <c r="I25" t="s">
        <v>25</v>
      </c>
      <c r="J25" s="6">
        <v>7</v>
      </c>
      <c r="K25">
        <v>2</v>
      </c>
      <c r="L25">
        <v>2</v>
      </c>
      <c r="M25">
        <v>1</v>
      </c>
      <c r="N25">
        <f t="shared" si="6"/>
        <v>5</v>
      </c>
      <c r="O25" s="15" t="str">
        <f t="shared" si="4"/>
        <v>A2</v>
      </c>
      <c r="P25" s="17" t="s">
        <v>145</v>
      </c>
      <c r="Q25">
        <v>789456146</v>
      </c>
      <c r="R25" t="str">
        <f t="shared" si="7"/>
        <v>Menvussa 24  Gerard</v>
      </c>
      <c r="S25" s="7">
        <v>43623</v>
      </c>
      <c r="T25" s="8">
        <f t="shared" si="8"/>
        <v>88</v>
      </c>
      <c r="U25">
        <f t="shared" si="0"/>
        <v>80</v>
      </c>
      <c r="V25" s="9">
        <f>Z$2+(INT(SUM(N$2:N27)/80)*"00:15")</f>
        <v>0.42708333333333337</v>
      </c>
      <c r="Z25" s="9">
        <f t="shared" si="5"/>
        <v>0.65624999999999956</v>
      </c>
      <c r="AA25" t="s">
        <v>63</v>
      </c>
    </row>
    <row r="26" spans="1:27" x14ac:dyDescent="0.3">
      <c r="A26">
        <v>25</v>
      </c>
      <c r="B26" t="s">
        <v>21</v>
      </c>
      <c r="C26" t="s">
        <v>100</v>
      </c>
      <c r="D26" t="s">
        <v>22</v>
      </c>
      <c r="E26" t="s">
        <v>101</v>
      </c>
      <c r="F26">
        <v>75024</v>
      </c>
      <c r="G26" t="s">
        <v>24</v>
      </c>
      <c r="H26" t="s">
        <v>6</v>
      </c>
      <c r="I26" t="s">
        <v>25</v>
      </c>
      <c r="J26" s="6">
        <v>7</v>
      </c>
      <c r="K26">
        <v>2</v>
      </c>
      <c r="L26">
        <v>2</v>
      </c>
      <c r="M26">
        <v>1</v>
      </c>
      <c r="N26">
        <f t="shared" si="6"/>
        <v>5</v>
      </c>
      <c r="O26" s="15" t="str">
        <f t="shared" si="4"/>
        <v>A2</v>
      </c>
      <c r="P26" s="17" t="s">
        <v>26</v>
      </c>
      <c r="Q26">
        <v>789456147</v>
      </c>
      <c r="R26" t="str">
        <f t="shared" si="7"/>
        <v>Menvussa 25  Gerard</v>
      </c>
      <c r="S26" s="7">
        <v>43624</v>
      </c>
      <c r="T26" s="8">
        <f t="shared" si="8"/>
        <v>88</v>
      </c>
      <c r="U26">
        <f t="shared" si="0"/>
        <v>80</v>
      </c>
      <c r="V26" s="9">
        <f>Z$2+(INT(SUM(N$2:N28)/80)*"00:15")</f>
        <v>0.42708333333333337</v>
      </c>
      <c r="Z26" s="9">
        <f t="shared" si="5"/>
        <v>0.66666666666666619</v>
      </c>
      <c r="AA26" t="s">
        <v>64</v>
      </c>
    </row>
    <row r="27" spans="1:27" x14ac:dyDescent="0.3">
      <c r="A27">
        <v>26</v>
      </c>
      <c r="B27" t="s">
        <v>21</v>
      </c>
      <c r="C27" t="s">
        <v>102</v>
      </c>
      <c r="D27" t="s">
        <v>22</v>
      </c>
      <c r="E27" t="s">
        <v>103</v>
      </c>
      <c r="F27">
        <v>75025</v>
      </c>
      <c r="G27" t="s">
        <v>24</v>
      </c>
      <c r="H27" t="s">
        <v>6</v>
      </c>
      <c r="I27" t="s">
        <v>25</v>
      </c>
      <c r="J27" s="6">
        <v>7</v>
      </c>
      <c r="K27">
        <v>2</v>
      </c>
      <c r="L27">
        <v>2</v>
      </c>
      <c r="M27">
        <v>1</v>
      </c>
      <c r="N27">
        <f t="shared" si="6"/>
        <v>5</v>
      </c>
      <c r="O27" s="15" t="str">
        <f t="shared" si="4"/>
        <v>A2</v>
      </c>
      <c r="P27" s="17" t="s">
        <v>146</v>
      </c>
      <c r="Q27">
        <v>789456148</v>
      </c>
      <c r="R27" t="str">
        <f t="shared" si="7"/>
        <v>Menvussa 26  Gerard</v>
      </c>
      <c r="S27" s="7">
        <v>43625</v>
      </c>
      <c r="T27" s="8">
        <f t="shared" si="8"/>
        <v>88</v>
      </c>
      <c r="U27">
        <f t="shared" si="0"/>
        <v>80</v>
      </c>
      <c r="V27" s="9">
        <f>Z$2+(INT(SUM(N$2:N29)/80)*"00:15")</f>
        <v>0.42708333333333337</v>
      </c>
      <c r="Z27" s="9">
        <f t="shared" si="5"/>
        <v>0.67708333333333282</v>
      </c>
      <c r="AA27" t="s">
        <v>65</v>
      </c>
    </row>
    <row r="28" spans="1:27" x14ac:dyDescent="0.3">
      <c r="A28">
        <v>27</v>
      </c>
      <c r="B28" t="s">
        <v>21</v>
      </c>
      <c r="C28" t="s">
        <v>104</v>
      </c>
      <c r="D28" t="s">
        <v>22</v>
      </c>
      <c r="E28" t="s">
        <v>105</v>
      </c>
      <c r="F28">
        <v>75026</v>
      </c>
      <c r="G28" t="s">
        <v>24</v>
      </c>
      <c r="H28" t="s">
        <v>6</v>
      </c>
      <c r="I28" t="s">
        <v>25</v>
      </c>
      <c r="J28" s="6">
        <v>7</v>
      </c>
      <c r="K28">
        <v>2</v>
      </c>
      <c r="L28">
        <v>2</v>
      </c>
      <c r="M28">
        <v>1</v>
      </c>
      <c r="N28">
        <f t="shared" si="6"/>
        <v>5</v>
      </c>
      <c r="O28" s="15" t="str">
        <f t="shared" si="4"/>
        <v>A2</v>
      </c>
      <c r="P28" s="17" t="s">
        <v>147</v>
      </c>
      <c r="Q28">
        <v>789456149</v>
      </c>
      <c r="R28" t="str">
        <f t="shared" si="7"/>
        <v>Menvussa 27  Gerard</v>
      </c>
      <c r="S28" s="7">
        <v>43626</v>
      </c>
      <c r="T28" s="8">
        <f t="shared" si="8"/>
        <v>88</v>
      </c>
      <c r="U28">
        <f t="shared" si="0"/>
        <v>80</v>
      </c>
      <c r="V28" s="9">
        <f>Z$2+(INT(SUM(N$2:N30)/80)*"00:15")</f>
        <v>0.42708333333333337</v>
      </c>
    </row>
    <row r="29" spans="1:27" x14ac:dyDescent="0.3">
      <c r="A29">
        <v>28</v>
      </c>
      <c r="B29" t="s">
        <v>21</v>
      </c>
      <c r="C29" t="s">
        <v>106</v>
      </c>
      <c r="D29" t="s">
        <v>22</v>
      </c>
      <c r="E29" t="s">
        <v>107</v>
      </c>
      <c r="F29">
        <v>75027</v>
      </c>
      <c r="G29" t="s">
        <v>24</v>
      </c>
      <c r="H29" t="s">
        <v>6</v>
      </c>
      <c r="I29" t="s">
        <v>25</v>
      </c>
      <c r="J29" s="6">
        <v>7</v>
      </c>
      <c r="K29">
        <v>2</v>
      </c>
      <c r="L29">
        <v>2</v>
      </c>
      <c r="M29">
        <v>1</v>
      </c>
      <c r="N29">
        <f t="shared" si="6"/>
        <v>5</v>
      </c>
      <c r="O29" s="15" t="str">
        <f t="shared" si="4"/>
        <v>A2</v>
      </c>
      <c r="P29" s="17" t="s">
        <v>148</v>
      </c>
      <c r="Q29">
        <v>789456150</v>
      </c>
      <c r="R29" t="str">
        <f t="shared" si="7"/>
        <v>Menvussa 28  Gerard</v>
      </c>
      <c r="S29" s="7">
        <v>43627</v>
      </c>
      <c r="T29" s="8">
        <f t="shared" si="8"/>
        <v>88</v>
      </c>
      <c r="U29">
        <f t="shared" si="0"/>
        <v>80</v>
      </c>
      <c r="V29" s="9">
        <f>Z$2+(INT(SUM(N$2:N31)/80)*"00:15")</f>
        <v>0.42708333333333337</v>
      </c>
    </row>
    <row r="30" spans="1:27" x14ac:dyDescent="0.3">
      <c r="A30">
        <v>29</v>
      </c>
      <c r="B30" t="s">
        <v>21</v>
      </c>
      <c r="C30" t="s">
        <v>108</v>
      </c>
      <c r="D30" t="s">
        <v>22</v>
      </c>
      <c r="E30" t="s">
        <v>109</v>
      </c>
      <c r="F30">
        <v>75028</v>
      </c>
      <c r="G30" t="s">
        <v>24</v>
      </c>
      <c r="H30" t="s">
        <v>6</v>
      </c>
      <c r="I30" t="s">
        <v>25</v>
      </c>
      <c r="J30" s="6">
        <v>7</v>
      </c>
      <c r="K30">
        <v>2</v>
      </c>
      <c r="L30">
        <v>2</v>
      </c>
      <c r="M30">
        <v>1</v>
      </c>
      <c r="N30">
        <f t="shared" si="6"/>
        <v>5</v>
      </c>
      <c r="O30" s="15" t="str">
        <f t="shared" si="4"/>
        <v>A2</v>
      </c>
      <c r="P30" s="17" t="s">
        <v>149</v>
      </c>
      <c r="Q30">
        <v>789456151</v>
      </c>
      <c r="R30" t="str">
        <f t="shared" si="7"/>
        <v>Menvussa 29  Gerard</v>
      </c>
      <c r="S30" s="7">
        <v>43628</v>
      </c>
      <c r="T30" s="8">
        <f t="shared" si="8"/>
        <v>88</v>
      </c>
      <c r="U30">
        <f t="shared" si="0"/>
        <v>70</v>
      </c>
      <c r="V30" s="9">
        <f>Z$2+(INT(SUM(N$2:N32)/80)*"00:15")</f>
        <v>0.42708333333333337</v>
      </c>
    </row>
    <row r="31" spans="1:27" x14ac:dyDescent="0.3">
      <c r="A31">
        <v>30</v>
      </c>
      <c r="B31" t="s">
        <v>21</v>
      </c>
      <c r="C31" t="s">
        <v>110</v>
      </c>
      <c r="D31" t="s">
        <v>22</v>
      </c>
      <c r="E31" t="s">
        <v>111</v>
      </c>
      <c r="F31">
        <v>75029</v>
      </c>
      <c r="G31" t="s">
        <v>24</v>
      </c>
      <c r="H31" t="s">
        <v>6</v>
      </c>
      <c r="I31" t="s">
        <v>25</v>
      </c>
      <c r="J31" s="6">
        <v>7</v>
      </c>
      <c r="K31">
        <v>2</v>
      </c>
      <c r="L31">
        <v>2</v>
      </c>
      <c r="M31">
        <v>1</v>
      </c>
      <c r="N31">
        <f t="shared" si="6"/>
        <v>5</v>
      </c>
      <c r="O31" s="15" t="str">
        <f t="shared" si="4"/>
        <v>A2</v>
      </c>
      <c r="P31" s="17" t="s">
        <v>150</v>
      </c>
      <c r="Q31">
        <v>789456152</v>
      </c>
      <c r="R31" t="str">
        <f t="shared" si="7"/>
        <v>Menvussa 30  Gerard</v>
      </c>
      <c r="S31" s="7">
        <v>43629</v>
      </c>
      <c r="T31" s="8">
        <f t="shared" si="8"/>
        <v>88</v>
      </c>
      <c r="U31">
        <f t="shared" si="0"/>
        <v>70</v>
      </c>
      <c r="V31" s="9">
        <f>Z$2+(INT(SUM(N$2:N33)/80)*"00:15")</f>
        <v>0.4375</v>
      </c>
    </row>
    <row r="32" spans="1:27" x14ac:dyDescent="0.3">
      <c r="A32">
        <v>31</v>
      </c>
      <c r="B32" t="s">
        <v>21</v>
      </c>
      <c r="C32" t="s">
        <v>112</v>
      </c>
      <c r="D32" t="s">
        <v>22</v>
      </c>
      <c r="E32" t="s">
        <v>113</v>
      </c>
      <c r="F32">
        <v>75030</v>
      </c>
      <c r="G32" t="s">
        <v>24</v>
      </c>
      <c r="H32" t="s">
        <v>6</v>
      </c>
      <c r="I32" t="s">
        <v>25</v>
      </c>
      <c r="J32" s="6">
        <v>7</v>
      </c>
      <c r="K32">
        <v>2</v>
      </c>
      <c r="L32">
        <v>2</v>
      </c>
      <c r="M32">
        <v>1</v>
      </c>
      <c r="N32">
        <f t="shared" si="6"/>
        <v>5</v>
      </c>
      <c r="O32" s="15" t="str">
        <f t="shared" si="4"/>
        <v>A2</v>
      </c>
      <c r="P32" s="17" t="s">
        <v>151</v>
      </c>
      <c r="Q32">
        <v>789456153</v>
      </c>
      <c r="R32" t="str">
        <f t="shared" si="7"/>
        <v>Menvussa 31  Gerard</v>
      </c>
      <c r="S32" s="7">
        <v>43630</v>
      </c>
      <c r="T32" s="8">
        <f t="shared" si="8"/>
        <v>88</v>
      </c>
      <c r="U32">
        <f t="shared" si="0"/>
        <v>70</v>
      </c>
      <c r="V32" s="9">
        <f>Z$2+(INT(SUM(N$2:N34)/80)*"00:15")</f>
        <v>0.4375</v>
      </c>
    </row>
    <row r="33" spans="1:22" x14ac:dyDescent="0.3">
      <c r="A33">
        <v>32</v>
      </c>
      <c r="B33" t="s">
        <v>21</v>
      </c>
      <c r="C33" t="s">
        <v>114</v>
      </c>
      <c r="D33" t="s">
        <v>22</v>
      </c>
      <c r="E33" t="s">
        <v>115</v>
      </c>
      <c r="F33">
        <v>75031</v>
      </c>
      <c r="G33" t="s">
        <v>24</v>
      </c>
      <c r="H33" t="s">
        <v>6</v>
      </c>
      <c r="I33" t="s">
        <v>25</v>
      </c>
      <c r="J33" s="6">
        <v>7</v>
      </c>
      <c r="K33">
        <v>2</v>
      </c>
      <c r="L33">
        <v>2</v>
      </c>
      <c r="M33">
        <v>1</v>
      </c>
      <c r="N33">
        <f t="shared" si="6"/>
        <v>5</v>
      </c>
      <c r="O33" s="15" t="str">
        <f t="shared" si="4"/>
        <v>A2</v>
      </c>
      <c r="P33" s="17" t="s">
        <v>152</v>
      </c>
      <c r="Q33">
        <v>789456154</v>
      </c>
      <c r="R33" t="str">
        <f t="shared" si="7"/>
        <v>Menvussa 32  Gerard</v>
      </c>
      <c r="S33" s="7">
        <v>43631</v>
      </c>
      <c r="T33" s="8">
        <f t="shared" si="8"/>
        <v>88</v>
      </c>
      <c r="U33">
        <f t="shared" si="0"/>
        <v>70</v>
      </c>
      <c r="V33" s="9">
        <f>Z$2+(INT(SUM(N$2:N35)/80)*"00:15")</f>
        <v>0.4375</v>
      </c>
    </row>
    <row r="34" spans="1:22" x14ac:dyDescent="0.3">
      <c r="A34">
        <v>33</v>
      </c>
      <c r="B34" t="s">
        <v>21</v>
      </c>
      <c r="C34" t="s">
        <v>116</v>
      </c>
      <c r="D34" t="s">
        <v>22</v>
      </c>
      <c r="E34" t="s">
        <v>117</v>
      </c>
      <c r="F34">
        <v>75032</v>
      </c>
      <c r="G34" t="s">
        <v>24</v>
      </c>
      <c r="H34" t="s">
        <v>6</v>
      </c>
      <c r="I34" t="s">
        <v>25</v>
      </c>
      <c r="J34" s="6">
        <v>7</v>
      </c>
      <c r="K34">
        <v>2</v>
      </c>
      <c r="L34">
        <v>2</v>
      </c>
      <c r="M34">
        <v>1</v>
      </c>
      <c r="N34">
        <f t="shared" si="6"/>
        <v>5</v>
      </c>
      <c r="O34" s="15" t="str">
        <f t="shared" si="4"/>
        <v>A2</v>
      </c>
      <c r="P34" s="18" t="s">
        <v>138</v>
      </c>
      <c r="Q34">
        <v>789456155</v>
      </c>
      <c r="R34" t="str">
        <f t="shared" si="7"/>
        <v>Menvussa 33  Gerard</v>
      </c>
      <c r="S34" s="7">
        <v>43632</v>
      </c>
      <c r="T34" s="8">
        <f t="shared" si="8"/>
        <v>88</v>
      </c>
      <c r="U34">
        <f t="shared" si="0"/>
        <v>70</v>
      </c>
      <c r="V34" s="9">
        <f>Z$2+(INT(SUM(N$2:N36)/80)*"00:15")</f>
        <v>0.4375</v>
      </c>
    </row>
    <row r="35" spans="1:22" x14ac:dyDescent="0.3">
      <c r="A35">
        <v>34</v>
      </c>
      <c r="B35" t="s">
        <v>21</v>
      </c>
      <c r="C35" t="s">
        <v>118</v>
      </c>
      <c r="D35" t="s">
        <v>22</v>
      </c>
      <c r="E35" t="s">
        <v>119</v>
      </c>
      <c r="F35">
        <v>75033</v>
      </c>
      <c r="G35" t="s">
        <v>24</v>
      </c>
      <c r="H35" t="s">
        <v>6</v>
      </c>
      <c r="I35" t="s">
        <v>25</v>
      </c>
      <c r="J35" s="6">
        <v>7</v>
      </c>
      <c r="K35">
        <v>2</v>
      </c>
      <c r="L35">
        <v>2</v>
      </c>
      <c r="M35">
        <v>1</v>
      </c>
      <c r="N35">
        <f t="shared" si="6"/>
        <v>5</v>
      </c>
      <c r="O35" s="15" t="str">
        <f t="shared" si="4"/>
        <v>A2</v>
      </c>
      <c r="P35" s="18" t="s">
        <v>139</v>
      </c>
      <c r="Q35">
        <v>789456156</v>
      </c>
      <c r="R35" t="str">
        <f t="shared" si="7"/>
        <v>Menvussa 34  Gerard</v>
      </c>
      <c r="S35" s="7">
        <v>43633</v>
      </c>
      <c r="T35" s="8">
        <f t="shared" si="8"/>
        <v>88</v>
      </c>
      <c r="U35">
        <f t="shared" si="0"/>
        <v>70</v>
      </c>
      <c r="V35" s="9">
        <f>Z$2+(INT(SUM(N$2:N37)/80)*"00:15")</f>
        <v>0.4375</v>
      </c>
    </row>
    <row r="36" spans="1:22" x14ac:dyDescent="0.3">
      <c r="A36">
        <v>35</v>
      </c>
      <c r="B36" t="s">
        <v>21</v>
      </c>
      <c r="C36" t="s">
        <v>120</v>
      </c>
      <c r="D36" t="s">
        <v>22</v>
      </c>
      <c r="E36" t="s">
        <v>121</v>
      </c>
      <c r="F36">
        <v>75034</v>
      </c>
      <c r="G36" t="s">
        <v>24</v>
      </c>
      <c r="H36" t="s">
        <v>6</v>
      </c>
      <c r="I36" t="s">
        <v>25</v>
      </c>
      <c r="J36" s="6">
        <v>7</v>
      </c>
      <c r="K36">
        <v>2</v>
      </c>
      <c r="L36">
        <v>2</v>
      </c>
      <c r="M36">
        <v>1</v>
      </c>
      <c r="N36">
        <f t="shared" si="6"/>
        <v>5</v>
      </c>
      <c r="O36" s="15" t="str">
        <f t="shared" si="4"/>
        <v>A2</v>
      </c>
      <c r="P36" s="18" t="s">
        <v>140</v>
      </c>
      <c r="Q36">
        <v>789456157</v>
      </c>
      <c r="R36" t="str">
        <f t="shared" si="7"/>
        <v>Menvussa 35  Gerard</v>
      </c>
      <c r="S36" s="7">
        <v>43634</v>
      </c>
      <c r="T36" s="8">
        <f t="shared" si="8"/>
        <v>88</v>
      </c>
      <c r="U36">
        <f t="shared" si="0"/>
        <v>70</v>
      </c>
      <c r="V36" s="9">
        <f>Z$2+(INT(SUM(N$2:N38)/80)*"00:15")</f>
        <v>0.4375</v>
      </c>
    </row>
    <row r="37" spans="1:22" x14ac:dyDescent="0.3">
      <c r="A37">
        <v>36</v>
      </c>
      <c r="B37" t="s">
        <v>21</v>
      </c>
      <c r="C37" t="s">
        <v>122</v>
      </c>
      <c r="D37" t="s">
        <v>22</v>
      </c>
      <c r="E37" t="s">
        <v>123</v>
      </c>
      <c r="F37">
        <v>75035</v>
      </c>
      <c r="G37" t="s">
        <v>24</v>
      </c>
      <c r="H37" t="s">
        <v>6</v>
      </c>
      <c r="I37" t="s">
        <v>25</v>
      </c>
      <c r="J37" s="6">
        <v>7</v>
      </c>
      <c r="K37">
        <v>2</v>
      </c>
      <c r="L37">
        <v>2</v>
      </c>
      <c r="M37">
        <v>1</v>
      </c>
      <c r="N37">
        <f t="shared" si="6"/>
        <v>5</v>
      </c>
      <c r="O37" s="15" t="str">
        <f t="shared" si="4"/>
        <v>A2</v>
      </c>
      <c r="P37" s="18" t="s">
        <v>141</v>
      </c>
      <c r="Q37">
        <v>789456158</v>
      </c>
      <c r="R37" t="str">
        <f t="shared" si="7"/>
        <v>Menvussa 36  Gerard</v>
      </c>
      <c r="S37" s="7">
        <v>43635</v>
      </c>
      <c r="T37" s="8">
        <f t="shared" si="8"/>
        <v>88</v>
      </c>
      <c r="U37">
        <f t="shared" si="0"/>
        <v>70</v>
      </c>
      <c r="V37" s="9">
        <f>Z$2+(INT(SUM(N$2:N39)/80)*"00:15")</f>
        <v>0.4375</v>
      </c>
    </row>
    <row r="38" spans="1:22" x14ac:dyDescent="0.3">
      <c r="A38">
        <v>37</v>
      </c>
      <c r="B38" t="s">
        <v>21</v>
      </c>
      <c r="C38" t="s">
        <v>124</v>
      </c>
      <c r="D38" t="s">
        <v>22</v>
      </c>
      <c r="E38" t="s">
        <v>125</v>
      </c>
      <c r="F38">
        <v>75036</v>
      </c>
      <c r="G38" t="s">
        <v>24</v>
      </c>
      <c r="H38" t="s">
        <v>6</v>
      </c>
      <c r="I38" t="s">
        <v>25</v>
      </c>
      <c r="J38" s="6">
        <v>7</v>
      </c>
      <c r="K38">
        <v>2</v>
      </c>
      <c r="L38">
        <v>2</v>
      </c>
      <c r="M38">
        <v>1</v>
      </c>
      <c r="N38">
        <f t="shared" si="6"/>
        <v>5</v>
      </c>
      <c r="O38" s="15" t="str">
        <f t="shared" si="4"/>
        <v>A2</v>
      </c>
      <c r="P38" s="18" t="s">
        <v>142</v>
      </c>
      <c r="Q38">
        <v>789456159</v>
      </c>
      <c r="R38" t="str">
        <f t="shared" si="7"/>
        <v>Menvussa 37  Gerard</v>
      </c>
      <c r="S38" s="7">
        <v>43636</v>
      </c>
      <c r="T38" s="8">
        <f t="shared" si="8"/>
        <v>88</v>
      </c>
      <c r="U38">
        <f t="shared" si="0"/>
        <v>70</v>
      </c>
      <c r="V38" s="9">
        <f>Z$2+(INT(SUM(N$2:N40)/80)*"00:15")</f>
        <v>0.4375</v>
      </c>
    </row>
    <row r="39" spans="1:22" x14ac:dyDescent="0.3">
      <c r="A39">
        <v>38</v>
      </c>
      <c r="B39" t="s">
        <v>21</v>
      </c>
      <c r="C39" t="s">
        <v>126</v>
      </c>
      <c r="D39" t="s">
        <v>22</v>
      </c>
      <c r="E39" t="s">
        <v>127</v>
      </c>
      <c r="F39">
        <v>75037</v>
      </c>
      <c r="G39" t="s">
        <v>24</v>
      </c>
      <c r="H39" t="s">
        <v>6</v>
      </c>
      <c r="I39" t="s">
        <v>25</v>
      </c>
      <c r="J39" s="6">
        <v>7</v>
      </c>
      <c r="K39">
        <v>2</v>
      </c>
      <c r="L39">
        <v>2</v>
      </c>
      <c r="M39">
        <v>1</v>
      </c>
      <c r="N39">
        <f t="shared" si="6"/>
        <v>5</v>
      </c>
      <c r="O39" s="15" t="str">
        <f t="shared" si="4"/>
        <v>A2</v>
      </c>
      <c r="P39" s="18" t="s">
        <v>143</v>
      </c>
      <c r="Q39">
        <v>789456160</v>
      </c>
      <c r="R39" t="str">
        <f t="shared" si="7"/>
        <v>Menvussa 38  Gerard</v>
      </c>
      <c r="S39" s="7">
        <v>43637</v>
      </c>
      <c r="T39" s="8">
        <f t="shared" si="8"/>
        <v>88</v>
      </c>
      <c r="U39">
        <f t="shared" si="0"/>
        <v>70</v>
      </c>
      <c r="V39" s="9">
        <f>Z$2+(INT(SUM(N$2:N41)/80)*"00:15")</f>
        <v>0.4375</v>
      </c>
    </row>
    <row r="40" spans="1:22" x14ac:dyDescent="0.3">
      <c r="A40">
        <v>39</v>
      </c>
      <c r="B40" t="s">
        <v>21</v>
      </c>
      <c r="C40" t="s">
        <v>128</v>
      </c>
      <c r="D40" t="s">
        <v>22</v>
      </c>
      <c r="E40" t="s">
        <v>129</v>
      </c>
      <c r="F40">
        <v>75038</v>
      </c>
      <c r="G40" t="s">
        <v>24</v>
      </c>
      <c r="H40" t="s">
        <v>6</v>
      </c>
      <c r="I40" t="s">
        <v>25</v>
      </c>
      <c r="J40" s="6">
        <v>7</v>
      </c>
      <c r="K40">
        <v>2</v>
      </c>
      <c r="L40">
        <v>2</v>
      </c>
      <c r="M40">
        <v>1</v>
      </c>
      <c r="N40">
        <f t="shared" si="6"/>
        <v>5</v>
      </c>
      <c r="O40" s="15" t="str">
        <f t="shared" si="4"/>
        <v>A2</v>
      </c>
      <c r="P40" s="18" t="s">
        <v>144</v>
      </c>
      <c r="Q40">
        <v>789456161</v>
      </c>
      <c r="R40" t="str">
        <f t="shared" si="7"/>
        <v>Menvussa 39  Gerard</v>
      </c>
      <c r="S40" s="7">
        <v>43638</v>
      </c>
      <c r="T40" s="8">
        <f t="shared" si="8"/>
        <v>88</v>
      </c>
      <c r="U40">
        <f t="shared" si="0"/>
        <v>70</v>
      </c>
      <c r="V40" s="9">
        <f>Z$2+(INT(SUM(N$2:N42)/80)*"00:15")</f>
        <v>0.4375</v>
      </c>
    </row>
    <row r="41" spans="1:22" x14ac:dyDescent="0.3">
      <c r="A41">
        <v>40</v>
      </c>
      <c r="B41" t="s">
        <v>21</v>
      </c>
      <c r="C41" t="s">
        <v>130</v>
      </c>
      <c r="D41" t="s">
        <v>22</v>
      </c>
      <c r="E41" t="s">
        <v>131</v>
      </c>
      <c r="F41">
        <v>75039</v>
      </c>
      <c r="G41" t="s">
        <v>24</v>
      </c>
      <c r="H41" t="s">
        <v>6</v>
      </c>
      <c r="I41" t="s">
        <v>25</v>
      </c>
      <c r="J41" s="6">
        <v>7</v>
      </c>
      <c r="K41">
        <v>2</v>
      </c>
      <c r="L41">
        <v>2</v>
      </c>
      <c r="M41">
        <v>1</v>
      </c>
      <c r="N41">
        <f t="shared" si="6"/>
        <v>5</v>
      </c>
      <c r="O41" s="15" t="str">
        <f t="shared" si="4"/>
        <v>A2</v>
      </c>
      <c r="P41" s="18" t="s">
        <v>145</v>
      </c>
      <c r="Q41">
        <v>789456162</v>
      </c>
      <c r="R41" t="str">
        <f t="shared" si="7"/>
        <v>Menvussa 40  Gerard</v>
      </c>
      <c r="S41" s="7">
        <v>43639</v>
      </c>
      <c r="T41" s="8">
        <f t="shared" si="8"/>
        <v>88</v>
      </c>
      <c r="U41">
        <f t="shared" si="0"/>
        <v>70</v>
      </c>
      <c r="V41" s="9">
        <f>Z$2+(INT(SUM(N$2:N43)/80)*"00:15")</f>
        <v>0.4375</v>
      </c>
    </row>
    <row r="42" spans="1:22" x14ac:dyDescent="0.3">
      <c r="A42">
        <v>41</v>
      </c>
      <c r="B42" t="s">
        <v>21</v>
      </c>
      <c r="C42" t="s">
        <v>132</v>
      </c>
      <c r="D42" t="s">
        <v>22</v>
      </c>
      <c r="E42" t="s">
        <v>133</v>
      </c>
      <c r="F42">
        <v>75040</v>
      </c>
      <c r="G42" t="s">
        <v>24</v>
      </c>
      <c r="H42" t="s">
        <v>6</v>
      </c>
      <c r="I42" t="s">
        <v>25</v>
      </c>
      <c r="J42" s="6">
        <v>7</v>
      </c>
      <c r="K42">
        <v>2</v>
      </c>
      <c r="L42">
        <v>2</v>
      </c>
      <c r="M42">
        <v>1</v>
      </c>
      <c r="N42">
        <f t="shared" si="6"/>
        <v>5</v>
      </c>
      <c r="O42" s="15" t="str">
        <f t="shared" si="4"/>
        <v>A2</v>
      </c>
      <c r="P42" s="18" t="s">
        <v>26</v>
      </c>
      <c r="Q42">
        <v>789456163</v>
      </c>
      <c r="R42" t="str">
        <f t="shared" si="7"/>
        <v>Menvussa 41  Gerard</v>
      </c>
      <c r="S42" s="7">
        <v>43640</v>
      </c>
      <c r="T42" s="8">
        <f t="shared" si="8"/>
        <v>88</v>
      </c>
      <c r="U42">
        <f t="shared" si="0"/>
        <v>70</v>
      </c>
      <c r="V42" s="9">
        <f>Z$2+(INT(SUM(N$2:N44)/80)*"00:15")</f>
        <v>0.4375</v>
      </c>
    </row>
    <row r="43" spans="1:22" x14ac:dyDescent="0.3">
      <c r="A43">
        <v>42</v>
      </c>
      <c r="B43" t="s">
        <v>21</v>
      </c>
      <c r="C43" t="s">
        <v>134</v>
      </c>
      <c r="D43" t="s">
        <v>22</v>
      </c>
      <c r="E43" t="s">
        <v>135</v>
      </c>
      <c r="F43">
        <v>75041</v>
      </c>
      <c r="G43" t="s">
        <v>24</v>
      </c>
      <c r="H43" t="s">
        <v>6</v>
      </c>
      <c r="I43" t="s">
        <v>25</v>
      </c>
      <c r="J43" s="6">
        <v>7</v>
      </c>
      <c r="K43">
        <v>2</v>
      </c>
      <c r="L43">
        <v>2</v>
      </c>
      <c r="M43">
        <v>1</v>
      </c>
      <c r="N43">
        <f t="shared" si="6"/>
        <v>5</v>
      </c>
      <c r="O43" s="15" t="str">
        <f t="shared" si="4"/>
        <v>A2</v>
      </c>
      <c r="P43" s="18" t="s">
        <v>146</v>
      </c>
      <c r="Q43">
        <v>789456164</v>
      </c>
      <c r="R43" t="str">
        <f t="shared" si="7"/>
        <v>Menvussa 42  Gerard</v>
      </c>
      <c r="S43" s="7">
        <v>43641</v>
      </c>
      <c r="T43" s="8">
        <f t="shared" si="8"/>
        <v>88</v>
      </c>
      <c r="U43">
        <f t="shared" si="0"/>
        <v>70</v>
      </c>
      <c r="V43" s="9">
        <f>Z$2+(INT(SUM(N$2:N44)/80)*"00:15")</f>
        <v>0.4375</v>
      </c>
    </row>
    <row r="44" spans="1:22" x14ac:dyDescent="0.3">
      <c r="A44">
        <v>43</v>
      </c>
      <c r="B44" t="s">
        <v>21</v>
      </c>
      <c r="C44" t="s">
        <v>136</v>
      </c>
      <c r="D44" t="s">
        <v>22</v>
      </c>
      <c r="E44" t="s">
        <v>137</v>
      </c>
      <c r="F44">
        <v>75042</v>
      </c>
      <c r="G44" t="s">
        <v>24</v>
      </c>
      <c r="H44" t="s">
        <v>6</v>
      </c>
      <c r="I44" t="s">
        <v>25</v>
      </c>
      <c r="J44" s="6">
        <v>7</v>
      </c>
      <c r="K44">
        <v>2</v>
      </c>
      <c r="L44">
        <v>2</v>
      </c>
      <c r="M44">
        <v>1</v>
      </c>
      <c r="N44">
        <f t="shared" si="6"/>
        <v>5</v>
      </c>
      <c r="O44" s="15" t="str">
        <f t="shared" si="4"/>
        <v>A2</v>
      </c>
      <c r="P44" s="18" t="s">
        <v>147</v>
      </c>
      <c r="Q44">
        <v>789456165</v>
      </c>
      <c r="R44" t="str">
        <f t="shared" si="7"/>
        <v>Menvussa 43  Gerard</v>
      </c>
      <c r="S44" s="7">
        <v>43642</v>
      </c>
      <c r="T44" s="8">
        <f t="shared" si="8"/>
        <v>88</v>
      </c>
      <c r="U44" t="e">
        <f>IF(OR(#REF!&lt;&gt;V44,#REF!=V44),SUMIF(V:V,#REF!,N:N),"")</f>
        <v>#REF!</v>
      </c>
      <c r="V44" s="9">
        <f>Z$2+(INT(SUM(N$2:N44)/80)*"00:15")</f>
        <v>0.4375</v>
      </c>
    </row>
  </sheetData>
  <conditionalFormatting sqref="U1:U1048576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:V1048576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9BED3-04F7-4DFC-BDA5-4926CA031CDE}">
  <dimension ref="A1:V1"/>
  <sheetViews>
    <sheetView workbookViewId="0">
      <selection activeCell="B10" sqref="B10"/>
    </sheetView>
  </sheetViews>
  <sheetFormatPr baseColWidth="10" defaultRowHeight="18.75" x14ac:dyDescent="0.3"/>
  <cols>
    <col min="5" max="5" width="16" customWidth="1"/>
    <col min="10" max="10" width="11.19921875" style="6"/>
    <col min="15" max="15" width="11.19921875" style="13"/>
    <col min="19" max="19" width="11.19921875" style="7"/>
    <col min="20" max="20" width="11.19921875" style="8"/>
    <col min="22" max="22" width="11.19921875" style="10"/>
  </cols>
  <sheetData>
    <row r="1" spans="1:22" s="5" customFormat="1" ht="34.5" customHeight="1" x14ac:dyDescent="0.3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2" t="s">
        <v>7</v>
      </c>
      <c r="J1" s="2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4" t="s">
        <v>13</v>
      </c>
      <c r="P1" s="1" t="s">
        <v>14</v>
      </c>
      <c r="Q1" s="1" t="s">
        <v>15</v>
      </c>
      <c r="R1" s="1" t="s">
        <v>16</v>
      </c>
      <c r="S1" s="11" t="s">
        <v>17</v>
      </c>
      <c r="T1" s="12" t="s">
        <v>18</v>
      </c>
      <c r="U1" s="1" t="s">
        <v>19</v>
      </c>
      <c r="V1" s="4" t="s">
        <v>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367C1-AD25-4AFF-902B-BA36F12E87A3}">
  <dimension ref="A1:V1"/>
  <sheetViews>
    <sheetView topLeftCell="K1" workbookViewId="0">
      <selection activeCell="B10" sqref="B10"/>
    </sheetView>
  </sheetViews>
  <sheetFormatPr baseColWidth="10" defaultRowHeight="18.75" x14ac:dyDescent="0.3"/>
  <sheetData>
    <row r="1" spans="1:22" s="5" customFormat="1" ht="34.5" customHeight="1" x14ac:dyDescent="0.3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2" t="s">
        <v>7</v>
      </c>
      <c r="J1" s="2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3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4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BD</vt:lpstr>
      <vt:lpstr>A1</vt:lpstr>
      <vt:lpstr>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LIEGEOIS</dc:creator>
  <cp:lastModifiedBy>trea</cp:lastModifiedBy>
  <dcterms:created xsi:type="dcterms:W3CDTF">2019-05-15T09:48:52Z</dcterms:created>
  <dcterms:modified xsi:type="dcterms:W3CDTF">2019-05-15T15:49:47Z</dcterms:modified>
</cp:coreProperties>
</file>