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5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6.xml" ContentType="application/vnd.openxmlformats-officedocument.drawing+xml"/>
  <Override PartName="/xl/ctrlProps/ctrlProp8.xml" ContentType="application/vnd.ms-excel.controlproperties+xml"/>
  <Override PartName="/xl/slicers/slicer2.xml" ContentType="application/vnd.ms-excel.slicer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pivotTables/pivotTable4.xml" ContentType="application/vnd.openxmlformats-officedocument.spreadsheetml.pivotTable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65" yWindow="0" windowWidth="19425" windowHeight="8340" tabRatio="851" firstSheet="2" activeTab="4"/>
  </bookViews>
  <sheets>
    <sheet name="Sommaire" sheetId="12" r:id="rId1"/>
    <sheet name="Récap" sheetId="1" r:id="rId2"/>
    <sheet name="Total" sheetId="13" r:id="rId3"/>
    <sheet name="Ecriture" sheetId="2" r:id="rId4"/>
    <sheet name="TCD                            " sheetId="14" r:id="rId5"/>
    <sheet name="Graphes écritures par rubrique" sheetId="10" r:id="rId6"/>
    <sheet name="Graphes écritures par regroupem" sheetId="4" r:id="rId7"/>
    <sheet name="Données" sheetId="9" r:id="rId8"/>
  </sheets>
  <definedNames>
    <definedName name="Année_Ecr">Ecriture!$C$5:$C$19</definedName>
    <definedName name="concatener">Ecriture!$D$5:$D$19</definedName>
    <definedName name="Date">Ecriture!$E$5:$E$19</definedName>
    <definedName name="Dépenses">Ecriture!$M$5:$M$19</definedName>
    <definedName name="Famille">Ecriture!$G$5:$G$19</definedName>
    <definedName name="Libellé">Ecriture!$F$5:$F$19</definedName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Modes_paiement">Données!$D$2:$D$7</definedName>
    <definedName name="Mois">Ecriture!$B$5:$B$19</definedName>
    <definedName name="mon_tcd">'Graphes écritures par rubrique'!$A$14:$C$23</definedName>
    <definedName name="Prévisionnel" localSheetId="3">tblEcritures[Prévisionnel]</definedName>
    <definedName name="Prévisionnel">tblEcritures[Prévisionnel]</definedName>
    <definedName name="Recettes">Ecriture!$L$5:$L$19</definedName>
    <definedName name="RechecheV">Données!$A:$B</definedName>
    <definedName name="Réel" localSheetId="3">tblEcritures[Réel]</definedName>
    <definedName name="Réel">tblEcritures[Réel]</definedName>
    <definedName name="Segment_Année_Ecr">#N/A</definedName>
    <definedName name="Segment_Libellé">#N/A</definedName>
    <definedName name="Segment_Mois">#N/A</definedName>
    <definedName name="Sens">Données!$A$2:$A$3</definedName>
  </definedNames>
  <calcPr calcId="152511"/>
  <pivotCaches>
    <pivotCache cacheId="81" r:id="rId9"/>
    <pivotCache cacheId="86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C4" i="13" l="1"/>
  <c r="C6" i="13" s="1"/>
  <c r="B4" i="13"/>
  <c r="B6" i="13" s="1"/>
  <c r="J1" i="2" l="1"/>
  <c r="P6" i="2" l="1"/>
  <c r="Q6" i="2"/>
  <c r="P7" i="2"/>
  <c r="Q7" i="2"/>
  <c r="P8" i="2"/>
  <c r="Q8" i="2"/>
  <c r="P9" i="2"/>
  <c r="Q9" i="2"/>
  <c r="P10" i="2"/>
  <c r="Q10" i="2"/>
  <c r="P11" i="2"/>
  <c r="Q11" i="2"/>
  <c r="P12" i="2"/>
  <c r="Q12" i="2"/>
  <c r="P13" i="2"/>
  <c r="Q13" i="2"/>
  <c r="P14" i="2"/>
  <c r="Q14" i="2"/>
  <c r="P15" i="2"/>
  <c r="Q15" i="2"/>
  <c r="P16" i="2"/>
  <c r="Q16" i="2"/>
  <c r="P17" i="2"/>
  <c r="Q17" i="2"/>
  <c r="P18" i="2"/>
  <c r="Q18" i="2"/>
  <c r="P19" i="2"/>
  <c r="Q19" i="2"/>
  <c r="Q5" i="2"/>
  <c r="P5" i="2" l="1"/>
  <c r="K1" i="2" l="1"/>
  <c r="L1" i="2"/>
  <c r="C2" i="4"/>
  <c r="B2" i="4"/>
  <c r="D2" i="4" l="1"/>
  <c r="B4" i="10"/>
  <c r="D6" i="1" l="1"/>
  <c r="C6" i="1"/>
  <c r="E6" i="1" l="1"/>
  <c r="G9" i="2" l="1"/>
  <c r="G10" i="2"/>
  <c r="G15" i="2"/>
  <c r="G17" i="2"/>
  <c r="G18" i="2"/>
  <c r="B2" i="10" l="1"/>
  <c r="H7" i="10" s="1"/>
  <c r="I8" i="10" l="1"/>
  <c r="H8" i="10"/>
  <c r="H9" i="10" s="1"/>
  <c r="I7" i="10"/>
  <c r="J7" i="10" s="1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5" i="2"/>
  <c r="J8" i="10" l="1"/>
  <c r="I9" i="10"/>
  <c r="B5" i="2"/>
  <c r="D5" i="2" s="1"/>
  <c r="B6" i="2"/>
  <c r="D6" i="2" s="1"/>
  <c r="B7" i="2"/>
  <c r="D7" i="2" s="1"/>
  <c r="B8" i="2"/>
  <c r="D8" i="2" s="1"/>
  <c r="B9" i="2"/>
  <c r="D9" i="2" s="1"/>
  <c r="B10" i="2"/>
  <c r="D10" i="2" s="1"/>
  <c r="B11" i="2"/>
  <c r="D11" i="2" s="1"/>
  <c r="B13" i="2"/>
  <c r="D13" i="2" s="1"/>
  <c r="B15" i="2"/>
  <c r="D15" i="2" s="1"/>
  <c r="B17" i="2"/>
  <c r="D17" i="2" s="1"/>
  <c r="B19" i="2"/>
  <c r="D19" i="2" s="1"/>
  <c r="B12" i="2"/>
  <c r="D12" i="2" s="1"/>
  <c r="B14" i="2"/>
  <c r="D14" i="2" s="1"/>
  <c r="B16" i="2"/>
  <c r="D16" i="2" s="1"/>
  <c r="B18" i="2"/>
  <c r="D18" i="2" s="1"/>
  <c r="J9" i="10" l="1"/>
  <c r="J10" i="10" s="1"/>
</calcChain>
</file>

<file path=xl/sharedStrings.xml><?xml version="1.0" encoding="utf-8"?>
<sst xmlns="http://schemas.openxmlformats.org/spreadsheetml/2006/main" count="218" uniqueCount="99">
  <si>
    <t>Compte</t>
  </si>
  <si>
    <t>Solde initial</t>
  </si>
  <si>
    <t>Recettes</t>
  </si>
  <si>
    <t>Dépenses</t>
  </si>
  <si>
    <t>Observations</t>
  </si>
  <si>
    <t>Compte chèques</t>
  </si>
  <si>
    <t>Comptes</t>
  </si>
  <si>
    <t>Date</t>
  </si>
  <si>
    <t>Libellé</t>
  </si>
  <si>
    <t>Mode</t>
  </si>
  <si>
    <t>Référence</t>
  </si>
  <si>
    <t>Recettes encaissées</t>
  </si>
  <si>
    <t>Virement</t>
  </si>
  <si>
    <t>Debours</t>
  </si>
  <si>
    <t>Prélèvement</t>
  </si>
  <si>
    <t>Honoraires rétrocédés</t>
  </si>
  <si>
    <t>Carte</t>
  </si>
  <si>
    <t>Montant net des recettes</t>
  </si>
  <si>
    <t>Achat</t>
  </si>
  <si>
    <t>Chèque</t>
  </si>
  <si>
    <t>Salaires nets</t>
  </si>
  <si>
    <t>Charges sociales</t>
  </si>
  <si>
    <t>Charges de personnel</t>
  </si>
  <si>
    <t>CSG déductible</t>
  </si>
  <si>
    <t>Autres impôts</t>
  </si>
  <si>
    <t>Impôts et taxes</t>
  </si>
  <si>
    <t>Loyers et charges locatives</t>
  </si>
  <si>
    <t>Locations</t>
  </si>
  <si>
    <t>Honoraires</t>
  </si>
  <si>
    <t>Prime d'assurance</t>
  </si>
  <si>
    <t>Autre TFSE</t>
  </si>
  <si>
    <t>Frais de déplacement</t>
  </si>
  <si>
    <t>Charges sociales personnelles</t>
  </si>
  <si>
    <t>Frais de réception</t>
  </si>
  <si>
    <t>Fournitures de bureau</t>
  </si>
  <si>
    <t>Autres frais divers de gestion</t>
  </si>
  <si>
    <t>Autre</t>
  </si>
  <si>
    <t>Charges externes</t>
  </si>
  <si>
    <t>Produits financiers</t>
  </si>
  <si>
    <t>Frais financiers</t>
  </si>
  <si>
    <t>Résultat financier</t>
  </si>
  <si>
    <t>Gains divers</t>
  </si>
  <si>
    <t>Pertes diverses</t>
  </si>
  <si>
    <t>Dotation aux amortissements</t>
  </si>
  <si>
    <t>Bénéfices</t>
  </si>
  <si>
    <t>Total recettes</t>
  </si>
  <si>
    <t>Total dépenses</t>
  </si>
  <si>
    <t>Solde général</t>
  </si>
  <si>
    <t>Espèces</t>
  </si>
  <si>
    <t>Modes_paiement</t>
  </si>
  <si>
    <t>Famille</t>
  </si>
  <si>
    <t>N° FACTURE</t>
  </si>
  <si>
    <t>Mois</t>
  </si>
  <si>
    <t>Année-Ecr</t>
  </si>
  <si>
    <t>concatener</t>
  </si>
  <si>
    <t>recettes</t>
  </si>
  <si>
    <t>total mois</t>
  </si>
  <si>
    <t>solde</t>
  </si>
  <si>
    <t>dépenses</t>
  </si>
  <si>
    <t>Pointage recette</t>
  </si>
  <si>
    <t>Pointage dépense</t>
  </si>
  <si>
    <t>Étiquettes de lignes</t>
  </si>
  <si>
    <t>Total général</t>
  </si>
  <si>
    <t>Somme de Dépenses</t>
  </si>
  <si>
    <t>Somme de Recettes</t>
  </si>
  <si>
    <t>Numéro dernière ligne TCD</t>
  </si>
  <si>
    <t xml:space="preserve">2 colmasqué si j'a x j'affiche le contenu </t>
  </si>
  <si>
    <t>Total</t>
  </si>
  <si>
    <t>Prévisionnel</t>
  </si>
  <si>
    <t>Réel</t>
  </si>
  <si>
    <t>Pointé</t>
  </si>
  <si>
    <t>Produit</t>
  </si>
  <si>
    <t>Charge</t>
  </si>
  <si>
    <t>x</t>
  </si>
  <si>
    <t>Pojnage recette masqué</t>
  </si>
  <si>
    <t xml:space="preserve">Date valeur banque </t>
  </si>
  <si>
    <t>Récapitulatif</t>
  </si>
  <si>
    <t>solde actuel</t>
  </si>
  <si>
    <t>total antérieur</t>
  </si>
  <si>
    <t>Date dernier jour du mois</t>
  </si>
  <si>
    <t xml:space="preserve">Autorisation de découvert </t>
  </si>
  <si>
    <t xml:space="preserve">ARCHITECTE D'INTERIEUR - Floriane Aussel </t>
  </si>
  <si>
    <t>Recettes après saisie</t>
  </si>
  <si>
    <t>Dépenses après saisie</t>
  </si>
  <si>
    <t>Solde final</t>
  </si>
  <si>
    <t>Valeurs</t>
  </si>
  <si>
    <t>Location véhicule</t>
  </si>
  <si>
    <t>EDF</t>
  </si>
  <si>
    <t>Eau</t>
  </si>
  <si>
    <t>achat ordinateur</t>
  </si>
  <si>
    <t>Impôts</t>
  </si>
  <si>
    <t>A sélectionner</t>
  </si>
  <si>
    <t>A saisir</t>
  </si>
  <si>
    <t>Auto</t>
  </si>
  <si>
    <t>Userform</t>
  </si>
  <si>
    <t>ticket de train</t>
  </si>
  <si>
    <t>vente marchandise</t>
  </si>
  <si>
    <t>Compte chèque - Floriane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</si>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</sst>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_-* #,##0.00\ &quot;€&quot;_-;[Red]\-* #,##0.00\ &quot;€&quot;_-;_-* &quot;-&quot;??\ &quot;€&quot;_-;_-@_-"/>
    <numFmt numFmtId="166" formatCode="#,##0.00\ &quot;€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2"/>
      <color rgb="FF000000"/>
      <name val="Calibri"/>
      <family val="2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3" tint="-0.249977111117893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theme="4" tint="0.39997558519241921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medium">
        <color indexed="64"/>
      </diagonal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indexed="64"/>
      </left>
      <right style="thick">
        <color theme="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3"/>
      </right>
      <top style="thin">
        <color indexed="64"/>
      </top>
      <bottom style="thick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3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5" fillId="0" borderId="0"/>
  </cellStyleXfs>
  <cellXfs count="68">
    <xf numFmtId="0" fontId="0" fillId="0" borderId="0" xfId="0"/>
    <xf numFmtId="0" fontId="0" fillId="0" borderId="0" xfId="0" applyFont="1" applyProtection="1">
      <protection locked="0"/>
    </xf>
    <xf numFmtId="0" fontId="0" fillId="0" borderId="0" xfId="0"/>
    <xf numFmtId="165" fontId="6" fillId="2" borderId="0" xfId="1" applyNumberFormat="1" applyFont="1" applyFill="1" applyAlignment="1" applyProtection="1">
      <alignment horizontal="left" vertical="center"/>
    </xf>
    <xf numFmtId="0" fontId="0" fillId="3" borderId="1" xfId="0" applyFill="1" applyBorder="1"/>
    <xf numFmtId="0" fontId="0" fillId="0" borderId="1" xfId="0" applyBorder="1"/>
    <xf numFmtId="0" fontId="3" fillId="0" borderId="1" xfId="0" applyFont="1" applyBorder="1"/>
    <xf numFmtId="0" fontId="4" fillId="0" borderId="1" xfId="0" applyFont="1" applyBorder="1"/>
    <xf numFmtId="0" fontId="0" fillId="0" borderId="1" xfId="0" applyFill="1" applyBorder="1" applyProtection="1">
      <protection locked="0"/>
    </xf>
    <xf numFmtId="0" fontId="0" fillId="0" borderId="0" xfId="0" applyBorder="1"/>
    <xf numFmtId="0" fontId="0" fillId="0" borderId="0" xfId="0" applyFill="1" applyBorder="1"/>
    <xf numFmtId="0" fontId="7" fillId="3" borderId="1" xfId="0" applyFont="1" applyFill="1" applyBorder="1"/>
    <xf numFmtId="0" fontId="0" fillId="0" borderId="0" xfId="0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8" borderId="5" xfId="0" applyFont="1" applyFill="1" applyBorder="1" applyAlignment="1">
      <alignment horizontal="left" vertical="top"/>
    </xf>
    <xf numFmtId="165" fontId="0" fillId="8" borderId="5" xfId="1" applyNumberFormat="1" applyFont="1" applyFill="1" applyBorder="1" applyAlignment="1">
      <alignment horizontal="left"/>
    </xf>
    <xf numFmtId="0" fontId="0" fillId="0" borderId="4" xfId="0" applyFont="1" applyBorder="1" applyAlignment="1">
      <alignment horizontal="left" vertical="top"/>
    </xf>
    <xf numFmtId="165" fontId="0" fillId="0" borderId="4" xfId="1" applyNumberFormat="1" applyFont="1" applyBorder="1" applyAlignment="1">
      <alignment horizontal="left"/>
    </xf>
    <xf numFmtId="0" fontId="0" fillId="8" borderId="4" xfId="0" applyFont="1" applyFill="1" applyBorder="1" applyAlignment="1">
      <alignment horizontal="left" vertical="top"/>
    </xf>
    <xf numFmtId="165" fontId="0" fillId="8" borderId="4" xfId="1" applyNumberFormat="1" applyFont="1" applyFill="1" applyBorder="1" applyAlignment="1">
      <alignment horizontal="left"/>
    </xf>
    <xf numFmtId="165" fontId="0" fillId="0" borderId="4" xfId="1" applyNumberFormat="1" applyFont="1" applyBorder="1" applyAlignment="1">
      <alignment horizontal="left" vertical="top"/>
    </xf>
    <xf numFmtId="165" fontId="0" fillId="8" borderId="4" xfId="1" applyNumberFormat="1" applyFont="1" applyFill="1" applyBorder="1" applyAlignment="1">
      <alignment horizontal="left" vertical="top"/>
    </xf>
    <xf numFmtId="14" fontId="0" fillId="0" borderId="0" xfId="0" applyNumberFormat="1"/>
    <xf numFmtId="166" fontId="0" fillId="0" borderId="1" xfId="0" applyNumberFormat="1" applyBorder="1" applyAlignment="1">
      <alignment horizontal="center" vertical="center"/>
    </xf>
    <xf numFmtId="166" fontId="0" fillId="0" borderId="1" xfId="0" applyNumberFormat="1" applyFill="1" applyBorder="1" applyAlignment="1">
      <alignment horizontal="center" vertical="center"/>
    </xf>
    <xf numFmtId="0" fontId="0" fillId="9" borderId="1" xfId="0" applyFill="1" applyBorder="1"/>
    <xf numFmtId="0" fontId="9" fillId="0" borderId="0" xfId="0" applyFont="1"/>
    <xf numFmtId="0" fontId="8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/>
    <xf numFmtId="0" fontId="10" fillId="0" borderId="0" xfId="0" applyFont="1"/>
    <xf numFmtId="0" fontId="11" fillId="0" borderId="0" xfId="0" applyFont="1"/>
    <xf numFmtId="0" fontId="0" fillId="0" borderId="1" xfId="0" pivotButton="1" applyBorder="1"/>
    <xf numFmtId="14" fontId="0" fillId="0" borderId="1" xfId="0" applyNumberFormat="1" applyBorder="1" applyAlignment="1">
      <alignment horizontal="left"/>
    </xf>
    <xf numFmtId="166" fontId="0" fillId="0" borderId="1" xfId="0" applyNumberFormat="1" applyBorder="1"/>
    <xf numFmtId="0" fontId="0" fillId="0" borderId="1" xfId="0" applyBorder="1" applyAlignment="1">
      <alignment horizontal="left"/>
    </xf>
    <xf numFmtId="0" fontId="8" fillId="7" borderId="1" xfId="0" applyFont="1" applyFill="1" applyBorder="1" applyAlignment="1">
      <alignment horizontal="center" vertical="center"/>
    </xf>
    <xf numFmtId="0" fontId="0" fillId="0" borderId="0" xfId="0" applyFill="1"/>
    <xf numFmtId="0" fontId="0" fillId="10" borderId="6" xfId="0" applyFill="1" applyBorder="1"/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66" fontId="8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2" fillId="2" borderId="7" xfId="1" applyNumberFormat="1" applyFont="1" applyFill="1" applyBorder="1" applyAlignment="1" applyProtection="1">
      <alignment horizontal="center" vertical="center"/>
    </xf>
    <xf numFmtId="14" fontId="2" fillId="2" borderId="8" xfId="1" applyNumberFormat="1" applyFont="1" applyFill="1" applyBorder="1" applyAlignment="1" applyProtection="1">
      <alignment horizontal="center" vertical="center"/>
    </xf>
    <xf numFmtId="165" fontId="2" fillId="2" borderId="7" xfId="1" applyNumberFormat="1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/>
    </xf>
    <xf numFmtId="165" fontId="2" fillId="2" borderId="2" xfId="1" applyNumberFormat="1" applyFont="1" applyFill="1" applyBorder="1" applyAlignment="1" applyProtection="1">
      <alignment horizontal="center" vertical="center" wrapText="1"/>
    </xf>
    <xf numFmtId="0" fontId="14" fillId="9" borderId="1" xfId="0" applyFont="1" applyFill="1" applyBorder="1"/>
    <xf numFmtId="0" fontId="14" fillId="9" borderId="1" xfId="0" applyFont="1" applyFill="1" applyBorder="1" applyAlignment="1">
      <alignment horizontal="center" vertical="center"/>
    </xf>
    <xf numFmtId="165" fontId="0" fillId="2" borderId="0" xfId="1" applyNumberFormat="1" applyFont="1" applyFill="1" applyAlignment="1" applyProtection="1">
      <alignment horizontal="left" vertical="center"/>
    </xf>
    <xf numFmtId="0" fontId="0" fillId="0" borderId="0" xfId="0" pivotButton="1"/>
    <xf numFmtId="0" fontId="0" fillId="0" borderId="0" xfId="0" applyAlignment="1">
      <alignment horizontal="left"/>
    </xf>
    <xf numFmtId="166" fontId="0" fillId="0" borderId="0" xfId="0" applyNumberFormat="1"/>
    <xf numFmtId="0" fontId="12" fillId="0" borderId="0" xfId="0" applyFont="1" applyAlignment="1">
      <alignment horizontal="center" vertical="center"/>
    </xf>
    <xf numFmtId="0" fontId="0" fillId="11" borderId="0" xfId="0" applyFill="1"/>
    <xf numFmtId="166" fontId="0" fillId="11" borderId="0" xfId="0" applyNumberFormat="1" applyFill="1" applyAlignment="1">
      <alignment horizontal="center" vertical="center"/>
    </xf>
    <xf numFmtId="0" fontId="4" fillId="0" borderId="1" xfId="0" applyFont="1" applyFill="1" applyBorder="1"/>
    <xf numFmtId="0" fontId="4" fillId="4" borderId="1" xfId="0" applyFont="1" applyFill="1" applyBorder="1"/>
    <xf numFmtId="0" fontId="4" fillId="5" borderId="1" xfId="0" applyFont="1" applyFill="1" applyBorder="1"/>
    <xf numFmtId="0" fontId="4" fillId="6" borderId="1" xfId="0" applyFont="1" applyFill="1" applyBorder="1"/>
    <xf numFmtId="0" fontId="4" fillId="7" borderId="1" xfId="0" applyFont="1" applyFill="1" applyBorder="1"/>
    <xf numFmtId="0" fontId="16" fillId="11" borderId="1" xfId="0" applyFont="1" applyFill="1" applyBorder="1" applyAlignment="1">
      <alignment horizontal="center" vertical="center" wrapText="1"/>
    </xf>
    <xf numFmtId="0" fontId="16" fillId="11" borderId="9" xfId="0" applyFont="1" applyFill="1" applyBorder="1" applyAlignment="1">
      <alignment horizontal="center" vertical="center" wrapText="1"/>
    </xf>
    <xf numFmtId="0" fontId="16" fillId="11" borderId="11" xfId="0" applyFont="1" applyFill="1" applyBorder="1" applyAlignment="1">
      <alignment horizontal="center" vertical="center" wrapText="1"/>
    </xf>
    <xf numFmtId="0" fontId="16" fillId="11" borderId="10" xfId="0" applyFont="1" applyFill="1" applyBorder="1" applyAlignment="1">
      <alignment horizontal="center" vertical="center" wrapText="1"/>
    </xf>
    <xf numFmtId="0" fontId="0" fillId="0" borderId="0" xfId="0" applyNumberFormat="1"/>
  </cellXfs>
  <cellStyles count="3">
    <cellStyle name="Monétaire 2" xfId="1"/>
    <cellStyle name="Normal" xfId="0" builtinId="0"/>
    <cellStyle name="Normal 2" xfId="2"/>
  </cellStyles>
  <dxfs count="22">
    <dxf>
      <numFmt numFmtId="166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6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6" formatCode="#,##0.00\ &quot;€&quot;"/>
    </dxf>
    <dxf>
      <font>
        <b/>
        <i val="0"/>
        <strike val="0"/>
        <color rgb="FFC00000"/>
      </font>
    </dxf>
    <dxf>
      <numFmt numFmtId="19" formatCode="dd/mm/yyyy"/>
    </dxf>
    <dxf>
      <font>
        <b/>
      </font>
      <alignment horizontal="center" vertical="center" textRotation="0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numFmt numFmtId="19" formatCode="dd/mm/yyyy"/>
    </dxf>
    <dxf>
      <border outline="0">
        <top style="thin">
          <color theme="0"/>
        </top>
      </border>
    </dxf>
    <dxf>
      <border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 outline="0"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  <protection locked="1" hidden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</dxf>
    <dxf>
      <fill>
        <patternFill patternType="solid">
          <fgColor indexed="64"/>
          <bgColor theme="2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21"/>
      <tableStyleElement type="headerRow" dxfId="2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7/relationships/slicerCache" Target="slicerCaches/slicerCache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Compte-chèque</a:t>
            </a:r>
          </a:p>
        </c:rich>
      </c:tx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invertIfNegative val="0"/>
          <c:cat>
            <c:strRef>
              <c:f>Récap!$B$5:$E$5</c:f>
              <c:strCache>
                <c:ptCount val="4"/>
                <c:pt idx="0">
                  <c:v>Solde initial</c:v>
                </c:pt>
                <c:pt idx="1">
                  <c:v>Recettes après saisie</c:v>
                </c:pt>
                <c:pt idx="2">
                  <c:v>Dépenses après saisie</c:v>
                </c:pt>
                <c:pt idx="3">
                  <c:v>Solde final</c:v>
                </c:pt>
              </c:strCache>
            </c:strRef>
          </c:cat>
          <c:val>
            <c:numRef>
              <c:f>Récap!$B$6:$E$6</c:f>
              <c:numCache>
                <c:formatCode>#\ ##0.00\ "€"</c:formatCode>
                <c:ptCount val="4"/>
                <c:pt idx="0">
                  <c:v>1000</c:v>
                </c:pt>
                <c:pt idx="1">
                  <c:v>140</c:v>
                </c:pt>
                <c:pt idx="2">
                  <c:v>270</c:v>
                </c:pt>
                <c:pt idx="3">
                  <c:v>870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643454752"/>
        <c:axId val="643455144"/>
      </c:barChart>
      <c:catAx>
        <c:axId val="6434547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Ecritures</a:t>
                </a:r>
              </a:p>
            </c:rich>
          </c:tx>
          <c:overlay val="0"/>
        </c:title>
        <c:numFmt formatCode="General" sourceLinked="0"/>
        <c:majorTickMark val="none"/>
        <c:minorTickMark val="none"/>
        <c:tickLblPos val="nextTo"/>
        <c:crossAx val="643455144"/>
        <c:crosses val="autoZero"/>
        <c:auto val="1"/>
        <c:lblAlgn val="ctr"/>
        <c:lblOffset val="100"/>
        <c:noMultiLvlLbl val="0"/>
      </c:catAx>
      <c:valAx>
        <c:axId val="64345514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Somme d'argent</a:t>
                </a:r>
              </a:p>
              <a:p>
                <a:pPr>
                  <a:defRPr/>
                </a:pPr>
                <a:endParaRPr lang="fr-FR"/>
              </a:p>
            </c:rich>
          </c:tx>
          <c:overlay val="0"/>
        </c:title>
        <c:numFmt formatCode="#\ ##0.00\ &quot;€&quot;" sourceLinked="1"/>
        <c:majorTickMark val="none"/>
        <c:minorTickMark val="none"/>
        <c:tickLblPos val="nextTo"/>
        <c:crossAx val="643454752"/>
        <c:crosses val="autoZero"/>
        <c:crossBetween val="between"/>
      </c:valAx>
    </c:plotArea>
    <c:plotVisOnly val="1"/>
    <c:dispBlanksAs val="gap"/>
    <c:showDLblsOverMax val="0"/>
  </c:chart>
  <c:spPr>
    <a:solidFill>
      <a:schemeClr val="bg2"/>
    </a:solidFill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Copie de Tréso 07-03-2016-1 revu-1.xlsm]Graphes écritures par rubrique!Mon_TCD</c:name>
    <c:fmtId val="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'Graphes écritures par rubrique'!$B$14:$B$15</c:f>
              <c:strCache>
                <c:ptCount val="1"/>
                <c:pt idx="0">
                  <c:v>Somme de Dépenses</c:v>
                </c:pt>
              </c:strCache>
            </c:strRef>
          </c:tx>
          <c:marker>
            <c:symbol val="none"/>
          </c:marker>
          <c:cat>
            <c:strRef>
              <c:f>'Graphes écritures par rubrique'!$A$16:$A$21</c:f>
              <c:strCache>
                <c:ptCount val="5"/>
                <c:pt idx="0">
                  <c:v>01/03/2015</c:v>
                </c:pt>
                <c:pt idx="1">
                  <c:v>03/03/2015</c:v>
                </c:pt>
                <c:pt idx="2">
                  <c:v>05/03/2015</c:v>
                </c:pt>
                <c:pt idx="3">
                  <c:v>12/03/2015</c:v>
                </c:pt>
                <c:pt idx="4">
                  <c:v>26/03/2015</c:v>
                </c:pt>
              </c:strCache>
            </c:strRef>
          </c:cat>
          <c:val>
            <c:numRef>
              <c:f>'Graphes écritures par rubrique'!$B$16:$B$21</c:f>
              <c:numCache>
                <c:formatCode>#\ ##0.00\ "€"</c:formatCode>
                <c:ptCount val="5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20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'Graphes écritures par rubrique'!$C$14:$C$15</c:f>
              <c:strCache>
                <c:ptCount val="1"/>
                <c:pt idx="0">
                  <c:v>Somme de Recettes</c:v>
                </c:pt>
              </c:strCache>
            </c:strRef>
          </c:tx>
          <c:marker>
            <c:symbol val="none"/>
          </c:marker>
          <c:cat>
            <c:strRef>
              <c:f>'Graphes écritures par rubrique'!$A$16:$A$21</c:f>
              <c:strCache>
                <c:ptCount val="5"/>
                <c:pt idx="0">
                  <c:v>01/03/2015</c:v>
                </c:pt>
                <c:pt idx="1">
                  <c:v>03/03/2015</c:v>
                </c:pt>
                <c:pt idx="2">
                  <c:v>05/03/2015</c:v>
                </c:pt>
                <c:pt idx="3">
                  <c:v>12/03/2015</c:v>
                </c:pt>
                <c:pt idx="4">
                  <c:v>26/03/2015</c:v>
                </c:pt>
              </c:strCache>
            </c:strRef>
          </c:cat>
          <c:val>
            <c:numRef>
              <c:f>'Graphes écritures par rubrique'!$C$16:$C$21</c:f>
              <c:numCache>
                <c:formatCode>#\ ##0.00\ "€"</c:formatCode>
                <c:ptCount val="5"/>
                <c:pt idx="2">
                  <c:v>50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43462984"/>
        <c:axId val="643461416"/>
      </c:lineChart>
      <c:catAx>
        <c:axId val="643462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643461416"/>
        <c:crosses val="autoZero"/>
        <c:auto val="1"/>
        <c:lblAlgn val="ctr"/>
        <c:lblOffset val="100"/>
        <c:noMultiLvlLbl val="0"/>
      </c:catAx>
      <c:valAx>
        <c:axId val="643461416"/>
        <c:scaling>
          <c:orientation val="minMax"/>
        </c:scaling>
        <c:delete val="0"/>
        <c:axPos val="l"/>
        <c:majorGridlines/>
        <c:numFmt formatCode="#\ ##0.00\ &quot;€&quot;" sourceLinked="1"/>
        <c:majorTickMark val="out"/>
        <c:minorTickMark val="none"/>
        <c:tickLblPos val="nextTo"/>
        <c:crossAx val="6434629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Copie de Tréso 07-03-2016-1 revu-1.xlsm]Graphes écritures par rubrique!Tableau croisé dynamique2</c:name>
    <c:fmtId val="5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'Graphes écritures par rubrique'!$H$14:$H$15</c:f>
              <c:strCache>
                <c:ptCount val="1"/>
                <c:pt idx="0">
                  <c:v>Somme de Dépenses</c:v>
                </c:pt>
              </c:strCache>
            </c:strRef>
          </c:tx>
          <c:marker>
            <c:symbol val="none"/>
          </c:marker>
          <c:cat>
            <c:strRef>
              <c:f>'Graphes écritures par rubrique'!$G$16:$G$20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'Graphes écritures par rubrique'!$H$16:$H$20</c:f>
              <c:numCache>
                <c:formatCode>#\ ##0.00\ "€"</c:formatCode>
                <c:ptCount val="4"/>
                <c:pt idx="0">
                  <c:v>90</c:v>
                </c:pt>
                <c:pt idx="1">
                  <c:v>80</c:v>
                </c:pt>
                <c:pt idx="2">
                  <c:v>90</c:v>
                </c:pt>
                <c:pt idx="3">
                  <c:v>20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'Graphes écritures par rubrique'!$I$14:$I$15</c:f>
              <c:strCache>
                <c:ptCount val="1"/>
                <c:pt idx="0">
                  <c:v>Somme de Recettes</c:v>
                </c:pt>
              </c:strCache>
            </c:strRef>
          </c:tx>
          <c:marker>
            <c:symbol val="none"/>
          </c:marker>
          <c:cat>
            <c:strRef>
              <c:f>'Graphes écritures par rubrique'!$G$16:$G$20</c:f>
              <c:strCach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strCache>
            </c:strRef>
          </c:cat>
          <c:val>
            <c:numRef>
              <c:f>'Graphes écritures par rubrique'!$I$16:$I$20</c:f>
              <c:numCache>
                <c:formatCode>#\ ##0.00\ "€"</c:formatCode>
                <c:ptCount val="4"/>
                <c:pt idx="0">
                  <c:v>20</c:v>
                </c:pt>
                <c:pt idx="1">
                  <c:v>160</c:v>
                </c:pt>
                <c:pt idx="2">
                  <c:v>50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43457496"/>
        <c:axId val="643465336"/>
      </c:lineChart>
      <c:catAx>
        <c:axId val="6434574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643465336"/>
        <c:crosses val="autoZero"/>
        <c:auto val="1"/>
        <c:lblAlgn val="ctr"/>
        <c:lblOffset val="100"/>
        <c:noMultiLvlLbl val="0"/>
      </c:catAx>
      <c:valAx>
        <c:axId val="643465336"/>
        <c:scaling>
          <c:orientation val="minMax"/>
        </c:scaling>
        <c:delete val="0"/>
        <c:axPos val="l"/>
        <c:majorGridlines/>
        <c:numFmt formatCode="#\ ##0.00\ &quot;€&quot;" sourceLinked="1"/>
        <c:majorTickMark val="out"/>
        <c:minorTickMark val="none"/>
        <c:tickLblPos val="nextTo"/>
        <c:crossAx val="64345749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Copie de Tréso 07-03-2016-1 revu-1.xlsm]Graphes écritures par regroupem!Tableau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'Graphes écritures par regroupem'!$B$6</c:f>
              <c:strCache>
                <c:ptCount val="1"/>
                <c:pt idx="0">
                  <c:v>Somme de Dépenses</c:v>
                </c:pt>
              </c:strCache>
            </c:strRef>
          </c:tx>
          <c:invertIfNegative val="0"/>
          <c:cat>
            <c:strRef>
              <c:f>'Graphes écritures par regroupem'!$A$7:$A$9</c:f>
              <c:strCache>
                <c:ptCount val="2"/>
                <c:pt idx="0">
                  <c:v>Charge</c:v>
                </c:pt>
                <c:pt idx="1">
                  <c:v>Produit</c:v>
                </c:pt>
              </c:strCache>
            </c:strRef>
          </c:cat>
          <c:val>
            <c:numRef>
              <c:f>'Graphes écritures par regroupem'!$B$7:$B$9</c:f>
              <c:numCache>
                <c:formatCode>#\ ##0.00\ "€"</c:formatCode>
                <c:ptCount val="2"/>
                <c:pt idx="0">
                  <c:v>290</c:v>
                </c:pt>
              </c:numCache>
            </c:numRef>
          </c:val>
        </c:ser>
        <c:ser>
          <c:idx val="1"/>
          <c:order val="1"/>
          <c:tx>
            <c:strRef>
              <c:f>'Graphes écritures par regroupem'!$C$6</c:f>
              <c:strCache>
                <c:ptCount val="1"/>
                <c:pt idx="0">
                  <c:v>Somme de Recettes</c:v>
                </c:pt>
              </c:strCache>
            </c:strRef>
          </c:tx>
          <c:invertIfNegative val="0"/>
          <c:cat>
            <c:strRef>
              <c:f>'Graphes écritures par regroupem'!$A$7:$A$9</c:f>
              <c:strCache>
                <c:ptCount val="2"/>
                <c:pt idx="0">
                  <c:v>Charge</c:v>
                </c:pt>
                <c:pt idx="1">
                  <c:v>Produit</c:v>
                </c:pt>
              </c:strCache>
            </c:strRef>
          </c:cat>
          <c:val>
            <c:numRef>
              <c:f>'Graphes écritures par regroupem'!$C$7:$C$9</c:f>
              <c:numCache>
                <c:formatCode>#\ ##0.00\ "€"</c:formatCode>
                <c:ptCount val="2"/>
                <c:pt idx="1">
                  <c:v>90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3459456"/>
        <c:axId val="643460240"/>
      </c:barChart>
      <c:catAx>
        <c:axId val="6434594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643460240"/>
        <c:crosses val="autoZero"/>
        <c:auto val="1"/>
        <c:lblAlgn val="ctr"/>
        <c:lblOffset val="100"/>
        <c:noMultiLvlLbl val="0"/>
      </c:catAx>
      <c:valAx>
        <c:axId val="643460240"/>
        <c:scaling>
          <c:orientation val="minMax"/>
        </c:scaling>
        <c:delete val="0"/>
        <c:axPos val="l"/>
        <c:majorGridlines/>
        <c:numFmt formatCode="#\ ##0.00\ &quot;€&quot;" sourceLinked="1"/>
        <c:majorTickMark val="out"/>
        <c:minorTickMark val="none"/>
        <c:tickLblPos val="nextTo"/>
        <c:crossAx val="6434594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Total!A1"/><Relationship Id="rId2" Type="http://schemas.openxmlformats.org/officeDocument/2006/relationships/hyperlink" Target="#R&#233;cap!A1"/><Relationship Id="rId1" Type="http://schemas.openxmlformats.org/officeDocument/2006/relationships/hyperlink" Target="#'Graphes &#233;critures par rubrique'!A1"/><Relationship Id="rId6" Type="http://schemas.openxmlformats.org/officeDocument/2006/relationships/hyperlink" Target="#Donn&#233;es!A1"/><Relationship Id="rId5" Type="http://schemas.openxmlformats.org/officeDocument/2006/relationships/hyperlink" Target="#'Graphes &#233;critures par regroupem'!A1"/><Relationship Id="rId4" Type="http://schemas.openxmlformats.org/officeDocument/2006/relationships/hyperlink" Target="#Ecritur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460890</xdr:colOff>
      <xdr:row>13</xdr:row>
      <xdr:rowOff>217908</xdr:rowOff>
    </xdr:from>
    <xdr:to>
      <xdr:col>3</xdr:col>
      <xdr:colOff>563576</xdr:colOff>
      <xdr:row>15</xdr:row>
      <xdr:rowOff>242080</xdr:rowOff>
    </xdr:to>
    <xdr:sp macro="" textlink="">
      <xdr:nvSpPr>
        <xdr:cNvPr id="9" name="Ellipse 8">
          <a:hlinkClick xmlns:r="http://schemas.openxmlformats.org/officeDocument/2006/relationships" r:id="rId1"/>
        </xdr:cNvPr>
        <xdr:cNvSpPr/>
      </xdr:nvSpPr>
      <xdr:spPr>
        <a:xfrm>
          <a:off x="2535223" y="3960175"/>
          <a:ext cx="1694420" cy="616838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Graphes écritures - rubrique</a:t>
          </a:r>
        </a:p>
      </xdr:txBody>
    </xdr:sp>
    <xdr:clientData/>
  </xdr:twoCellAnchor>
  <xdr:twoCellAnchor>
    <xdr:from>
      <xdr:col>1</xdr:col>
      <xdr:colOff>460890</xdr:colOff>
      <xdr:row>3</xdr:row>
      <xdr:rowOff>144868</xdr:rowOff>
    </xdr:from>
    <xdr:to>
      <xdr:col>3</xdr:col>
      <xdr:colOff>563576</xdr:colOff>
      <xdr:row>5</xdr:row>
      <xdr:rowOff>169040</xdr:rowOff>
    </xdr:to>
    <xdr:sp macro="" textlink="">
      <xdr:nvSpPr>
        <xdr:cNvPr id="2" name="Ellipse 1">
          <a:hlinkClick xmlns:r="http://schemas.openxmlformats.org/officeDocument/2006/relationships" r:id="rId2"/>
        </xdr:cNvPr>
        <xdr:cNvSpPr/>
      </xdr:nvSpPr>
      <xdr:spPr>
        <a:xfrm>
          <a:off x="2535223" y="923801"/>
          <a:ext cx="1694420" cy="61683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Récapitulatif</a:t>
          </a:r>
        </a:p>
      </xdr:txBody>
    </xdr:sp>
    <xdr:clientData/>
  </xdr:twoCellAnchor>
  <xdr:twoCellAnchor>
    <xdr:from>
      <xdr:col>1</xdr:col>
      <xdr:colOff>460890</xdr:colOff>
      <xdr:row>5</xdr:row>
      <xdr:rowOff>283428</xdr:rowOff>
    </xdr:from>
    <xdr:to>
      <xdr:col>3</xdr:col>
      <xdr:colOff>563576</xdr:colOff>
      <xdr:row>8</xdr:row>
      <xdr:rowOff>10419</xdr:rowOff>
    </xdr:to>
    <xdr:sp macro="" textlink="">
      <xdr:nvSpPr>
        <xdr:cNvPr id="3" name="Ellipse 2">
          <a:hlinkClick xmlns:r="http://schemas.openxmlformats.org/officeDocument/2006/relationships" r:id="rId3"/>
        </xdr:cNvPr>
        <xdr:cNvSpPr/>
      </xdr:nvSpPr>
      <xdr:spPr>
        <a:xfrm>
          <a:off x="2535223" y="1655028"/>
          <a:ext cx="1694420" cy="615991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Total</a:t>
          </a:r>
        </a:p>
      </xdr:txBody>
    </xdr:sp>
    <xdr:clientData/>
  </xdr:twoCellAnchor>
  <xdr:twoCellAnchor>
    <xdr:from>
      <xdr:col>1</xdr:col>
      <xdr:colOff>460890</xdr:colOff>
      <xdr:row>8</xdr:row>
      <xdr:rowOff>124807</xdr:rowOff>
    </xdr:from>
    <xdr:to>
      <xdr:col>3</xdr:col>
      <xdr:colOff>563576</xdr:colOff>
      <xdr:row>10</xdr:row>
      <xdr:rowOff>148978</xdr:rowOff>
    </xdr:to>
    <xdr:sp macro="" textlink="">
      <xdr:nvSpPr>
        <xdr:cNvPr id="4" name="Ellipse 3">
          <a:hlinkClick xmlns:r="http://schemas.openxmlformats.org/officeDocument/2006/relationships" r:id="rId4"/>
        </xdr:cNvPr>
        <xdr:cNvSpPr/>
      </xdr:nvSpPr>
      <xdr:spPr>
        <a:xfrm>
          <a:off x="2535223" y="2385407"/>
          <a:ext cx="1694420" cy="616838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Ecriture</a:t>
          </a:r>
        </a:p>
      </xdr:txBody>
    </xdr:sp>
    <xdr:clientData/>
  </xdr:twoCellAnchor>
  <xdr:twoCellAnchor>
    <xdr:from>
      <xdr:col>1</xdr:col>
      <xdr:colOff>460890</xdr:colOff>
      <xdr:row>16</xdr:row>
      <xdr:rowOff>101617</xdr:rowOff>
    </xdr:from>
    <xdr:to>
      <xdr:col>3</xdr:col>
      <xdr:colOff>563576</xdr:colOff>
      <xdr:row>18</xdr:row>
      <xdr:rowOff>114904</xdr:rowOff>
    </xdr:to>
    <xdr:sp macro="" textlink="">
      <xdr:nvSpPr>
        <xdr:cNvPr id="5" name="Ellipse 4">
          <a:hlinkClick xmlns:r="http://schemas.openxmlformats.org/officeDocument/2006/relationships" r:id="rId5"/>
        </xdr:cNvPr>
        <xdr:cNvSpPr/>
      </xdr:nvSpPr>
      <xdr:spPr>
        <a:xfrm>
          <a:off x="2535223" y="4732884"/>
          <a:ext cx="1694420" cy="605953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Graphes écritures - regroupement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1</xdr:col>
      <xdr:colOff>460890</xdr:colOff>
      <xdr:row>11</xdr:row>
      <xdr:rowOff>11614</xdr:rowOff>
    </xdr:from>
    <xdr:to>
      <xdr:col>3</xdr:col>
      <xdr:colOff>563576</xdr:colOff>
      <xdr:row>13</xdr:row>
      <xdr:rowOff>35786</xdr:rowOff>
    </xdr:to>
    <xdr:sp macro="" textlink="">
      <xdr:nvSpPr>
        <xdr:cNvPr id="7" name="Ellipse 6">
          <a:hlinkClick xmlns:r="http://schemas.openxmlformats.org/officeDocument/2006/relationships" r:id="rId6"/>
        </xdr:cNvPr>
        <xdr:cNvSpPr/>
      </xdr:nvSpPr>
      <xdr:spPr>
        <a:xfrm>
          <a:off x="2535223" y="3161214"/>
          <a:ext cx="1694420" cy="616839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Données</a:t>
          </a:r>
        </a:p>
      </xdr:txBody>
    </xdr:sp>
    <xdr:clientData/>
  </xdr:twoCellAnchor>
  <xdr:twoCellAnchor>
    <xdr:from>
      <xdr:col>0</xdr:col>
      <xdr:colOff>1574800</xdr:colOff>
      <xdr:row>0</xdr:row>
      <xdr:rowOff>114300</xdr:rowOff>
    </xdr:from>
    <xdr:to>
      <xdr:col>5</xdr:col>
      <xdr:colOff>0</xdr:colOff>
      <xdr:row>3</xdr:row>
      <xdr:rowOff>30480</xdr:rowOff>
    </xdr:to>
    <xdr:sp macro="" textlink="">
      <xdr:nvSpPr>
        <xdr:cNvPr id="8" name="Rectangle 7"/>
        <xdr:cNvSpPr/>
      </xdr:nvSpPr>
      <xdr:spPr>
        <a:xfrm>
          <a:off x="1574800" y="114300"/>
          <a:ext cx="3683000" cy="69511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SOMMAIRE</a:t>
          </a:r>
        </a:p>
        <a:p>
          <a:pPr algn="ctr"/>
          <a:r>
            <a:rPr lang="fr-FR" sz="1200" b="0" i="1" baseline="0"/>
            <a:t>Cliquez sur la forme que vous souhaitez. </a:t>
          </a:r>
          <a:endParaRPr lang="fr-FR" sz="1200" b="0" i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845820</xdr:colOff>
      <xdr:row>8</xdr:row>
      <xdr:rowOff>49530</xdr:rowOff>
    </xdr:from>
    <xdr:to>
      <xdr:col>3</xdr:col>
      <xdr:colOff>617220</xdr:colOff>
      <xdr:row>23</xdr:row>
      <xdr:rowOff>49530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200025</xdr:colOff>
          <xdr:row>9</xdr:row>
          <xdr:rowOff>9525</xdr:rowOff>
        </xdr:from>
        <xdr:to>
          <xdr:col>5</xdr:col>
          <xdr:colOff>1362075</xdr:colOff>
          <xdr:row>11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Page suivante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5</xdr:row>
          <xdr:rowOff>114300</xdr:rowOff>
        </xdr:from>
        <xdr:to>
          <xdr:col>6</xdr:col>
          <xdr:colOff>304800</xdr:colOff>
          <xdr:row>8</xdr:row>
          <xdr:rowOff>133350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Page suivante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571500</xdr:colOff>
          <xdr:row>2</xdr:row>
          <xdr:rowOff>133350</xdr:rowOff>
        </xdr:from>
        <xdr:to>
          <xdr:col>22</xdr:col>
          <xdr:colOff>28575</xdr:colOff>
          <xdr:row>4</xdr:row>
          <xdr:rowOff>161925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571500</xdr:colOff>
          <xdr:row>7</xdr:row>
          <xdr:rowOff>38100</xdr:rowOff>
        </xdr:from>
        <xdr:to>
          <xdr:col>22</xdr:col>
          <xdr:colOff>28575</xdr:colOff>
          <xdr:row>11</xdr:row>
          <xdr:rowOff>57150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Insère 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571500</xdr:colOff>
          <xdr:row>13</xdr:row>
          <xdr:rowOff>114300</xdr:rowOff>
        </xdr:from>
        <xdr:to>
          <xdr:col>22</xdr:col>
          <xdr:colOff>28575</xdr:colOff>
          <xdr:row>17</xdr:row>
          <xdr:rowOff>133350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Supprime la ligne sélectionnée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571500</xdr:colOff>
          <xdr:row>19</xdr:row>
          <xdr:rowOff>171450</xdr:rowOff>
        </xdr:from>
        <xdr:to>
          <xdr:col>22</xdr:col>
          <xdr:colOff>28575</xdr:colOff>
          <xdr:row>24</xdr:row>
          <xdr:rowOff>19050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Quitter le classeur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571500</xdr:colOff>
          <xdr:row>26</xdr:row>
          <xdr:rowOff>95250</xdr:rowOff>
        </xdr:from>
        <xdr:to>
          <xdr:col>22</xdr:col>
          <xdr:colOff>28575</xdr:colOff>
          <xdr:row>30</xdr:row>
          <xdr:rowOff>180975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Date banque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0</xdr:row>
      <xdr:rowOff>104775</xdr:rowOff>
    </xdr:from>
    <xdr:to>
      <xdr:col>0</xdr:col>
      <xdr:colOff>2143125</xdr:colOff>
      <xdr:row>13</xdr:row>
      <xdr:rowOff>152400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Libellé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bellé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14325" y="1047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612602</xdr:colOff>
      <xdr:row>28</xdr:row>
      <xdr:rowOff>141395</xdr:rowOff>
    </xdr:from>
    <xdr:to>
      <xdr:col>9</xdr:col>
      <xdr:colOff>1721827</xdr:colOff>
      <xdr:row>37</xdr:row>
      <xdr:rowOff>180223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294297</xdr:colOff>
      <xdr:row>28</xdr:row>
      <xdr:rowOff>141770</xdr:rowOff>
    </xdr:from>
    <xdr:to>
      <xdr:col>6</xdr:col>
      <xdr:colOff>481668</xdr:colOff>
      <xdr:row>37</xdr:row>
      <xdr:rowOff>180598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14</xdr:row>
          <xdr:rowOff>47625</xdr:rowOff>
        </xdr:from>
        <xdr:to>
          <xdr:col>11</xdr:col>
          <xdr:colOff>47625</xdr:colOff>
          <xdr:row>16</xdr:row>
          <xdr:rowOff>114300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Zoom graphiques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380012</xdr:colOff>
      <xdr:row>21</xdr:row>
      <xdr:rowOff>204849</xdr:rowOff>
    </xdr:from>
    <xdr:to>
      <xdr:col>2</xdr:col>
      <xdr:colOff>287152</xdr:colOff>
      <xdr:row>26</xdr:row>
      <xdr:rowOff>315685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08825" y="5261037"/>
              <a:ext cx="1653390" cy="169833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292678</xdr:colOff>
      <xdr:row>20</xdr:row>
      <xdr:rowOff>290946</xdr:rowOff>
    </xdr:from>
    <xdr:to>
      <xdr:col>0</xdr:col>
      <xdr:colOff>1755897</xdr:colOff>
      <xdr:row>27</xdr:row>
      <xdr:rowOff>41564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Année-Ec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-Ec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92678" y="5029634"/>
              <a:ext cx="1463219" cy="197311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182880</xdr:colOff>
      <xdr:row>9</xdr:row>
      <xdr:rowOff>179070</xdr:rowOff>
    </xdr:from>
    <xdr:to>
      <xdr:col>3</xdr:col>
      <xdr:colOff>929640</xdr:colOff>
      <xdr:row>24</xdr:row>
      <xdr:rowOff>179070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L" refreshedDate="42443.519880324071" createdVersion="4" refreshedVersion="3" minRefreshableVersion="3" recordCount="28">
  <cacheSource type="worksheet">
    <worksheetSource ref="A4:S19" sheet="Ecriture"/>
  </cacheSource>
  <cacheFields count="19">
    <cacheField name="Solde précédent" numFmtId="0">
      <sharedItems containsNonDate="0" containsString="0" containsBlank="1"/>
    </cacheField>
    <cacheField name="Compte" numFmtId="0">
      <sharedItems/>
    </cacheField>
    <cacheField name="Mois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Année-Ecr" numFmtId="0">
      <sharedItems containsSemiMixedTypes="0" containsString="0" containsNumber="1" containsInteger="1" minValue="2015" maxValue="2016" count="2">
        <n v="2015"/>
        <n v="2016"/>
      </sharedItems>
    </cacheField>
    <cacheField name="concatener" numFmtId="0">
      <sharedItems/>
    </cacheField>
    <cacheField name="Date" numFmtId="14">
      <sharedItems containsSemiMixedTypes="0" containsNonDate="0" containsDate="1" containsString="0" minDate="2015-01-01T00:00:00" maxDate="2016-03-21T00:00:00" count="23">
        <d v="2015-01-01T00:00:00"/>
        <d v="2015-02-03T00:00:00"/>
        <d v="2015-02-10T00:00:00"/>
        <d v="2015-03-01T00:00:00"/>
        <d v="2015-03-03T00:00:00"/>
        <d v="2015-03-05T00:00:00"/>
        <d v="2015-03-12T00:00:00"/>
        <d v="2015-04-01T00:00:00"/>
        <d v="2015-04-02T00:00:00"/>
        <d v="2015-02-17T00:00:00"/>
        <d v="2016-02-17T00:00:00"/>
        <d v="2016-01-18T00:00:00"/>
        <d v="2016-03-19T00:00:00"/>
        <d v="2016-02-20T00:00:00"/>
        <d v="2016-03-20T00:00:00"/>
        <d v="2016-01-22T00:00:00"/>
        <d v="2016-01-23T00:00:00"/>
        <d v="2015-02-24T00:00:00"/>
        <d v="2016-01-25T00:00:00"/>
        <d v="2015-01-25T00:00:00"/>
        <d v="2015-02-25T00:00:00"/>
        <d v="2015-03-26T00:00:00"/>
        <d v="2015-01-31T00:00:00"/>
      </sharedItems>
    </cacheField>
    <cacheField name="Libellé" numFmtId="0">
      <sharedItems/>
    </cacheField>
    <cacheField name="Famille" numFmtId="0">
      <sharedItems/>
    </cacheField>
    <cacheField name="Prev / réel" numFmtId="0">
      <sharedItems containsNonDate="0" containsString="0" containsBlank="1"/>
    </cacheField>
    <cacheField name="Mode" numFmtId="0">
      <sharedItems/>
    </cacheField>
    <cacheField name="Référence" numFmtId="0">
      <sharedItems containsBlank="1"/>
    </cacheField>
    <cacheField name="Recettes" numFmtId="0">
      <sharedItems containsString="0" containsBlank="1" containsNumber="1" containsInteger="1" minValue="20" maxValue="100"/>
    </cacheField>
    <cacheField name="Dépenses" numFmtId="0">
      <sharedItems containsSemiMixedTypes="0" containsString="0" containsNumber="1" containsInteger="1" minValue="10" maxValue="10"/>
    </cacheField>
    <cacheField name="Pointage recette" numFmtId="0">
      <sharedItems containsBlank="1"/>
    </cacheField>
    <cacheField name="Pointage dépense" numFmtId="0">
      <sharedItems containsBlank="1"/>
    </cacheField>
    <cacheField name="Pojnage recette masqué" numFmtId="0">
      <sharedItems containsSemiMixedTypes="0" containsString="0" containsNumber="1" containsInteger="1" minValue="0" maxValue="40"/>
    </cacheField>
    <cacheField name="2 colmasqué si j'a x j'affiche le contenu " numFmtId="0">
      <sharedItems containsSemiMixedTypes="0" containsString="0" containsNumber="1" containsInteger="1" minValue="0" maxValue="10"/>
    </cacheField>
    <cacheField name="Date valeur banque " numFmtId="0">
      <sharedItems containsString="0" containsBlank="1" containsNumber="1" containsInteger="1" minValue="42008" maxValue="42083"/>
    </cacheField>
    <cacheField name="Observation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Valentin Mercadier" refreshedDate="42444.646240856484" createdVersion="4" refreshedVersion="4" minRefreshableVersion="3" recordCount="28">
  <cacheSource type="worksheet">
    <worksheetSource name="tblEcritures"/>
  </cacheSource>
  <cacheFields count="18">
    <cacheField name="Compte" numFmtId="0">
      <sharedItems containsBlank="1"/>
    </cacheField>
    <cacheField name="Mois" numFmtId="0">
      <sharedItems containsString="0" containsBlank="1" containsNumber="1" containsInteger="1" minValue="1" maxValue="8" count="6">
        <n v="8"/>
        <n v="2"/>
        <n v="3"/>
        <n v="4"/>
        <n v="1"/>
        <m/>
      </sharedItems>
    </cacheField>
    <cacheField name="Année-Ecr" numFmtId="0">
      <sharedItems containsString="0" containsBlank="1" containsNumber="1" containsInteger="1" minValue="2015" maxValue="2016"/>
    </cacheField>
    <cacheField name="concatener" numFmtId="0">
      <sharedItems containsBlank="1"/>
    </cacheField>
    <cacheField name="Date" numFmtId="0">
      <sharedItems containsNonDate="0" containsDate="1" containsString="0" containsBlank="1" minDate="2015-01-25T00:00:00" maxDate="2016-08-02T00:00:00" count="21">
        <d v="2016-08-01T00:00:00"/>
        <d v="2015-02-03T00:00:00"/>
        <d v="2015-02-10T00:00:00"/>
        <d v="2015-03-01T00:00:00"/>
        <d v="2015-03-03T00:00:00"/>
        <d v="2015-03-05T00:00:00"/>
        <d v="2015-03-12T00:00:00"/>
        <d v="2015-04-01T00:00:00"/>
        <d v="2015-04-02T00:00:00"/>
        <d v="2015-02-17T00:00:00"/>
        <d v="2016-02-17T00:00:00"/>
        <d v="2016-01-18T00:00:00"/>
        <d v="2016-03-19T00:00:00"/>
        <d v="2016-02-20T00:00:00"/>
        <d v="2016-01-22T00:00:00"/>
        <d v="2016-01-23T00:00:00"/>
        <d v="2015-02-24T00:00:00"/>
        <d v="2016-01-25T00:00:00"/>
        <d v="2015-01-25T00:00:00"/>
        <d v="2015-02-25T00:00:00"/>
        <m/>
      </sharedItems>
    </cacheField>
    <cacheField name="Libellé" numFmtId="0">
      <sharedItems containsBlank="1" count="25">
        <s v="Recettes encaissées"/>
        <s v="Achats"/>
        <s v="Salaires nets"/>
        <s v="Location véhicule"/>
        <s v="ticket de train"/>
        <s v="Charges sociales"/>
        <s v="Charges de personnel"/>
        <s v="vente marchandise"/>
        <s v="achat ordinateur"/>
        <s v="Impôts"/>
        <s v="EDF"/>
        <s v="Impôts et taxes"/>
        <s v="Eau"/>
        <s v="Loyers et charges locatives"/>
        <s v="Dotation aux amortissements"/>
        <s v="Locations"/>
        <s v="Pub journal"/>
        <s v="Assurance"/>
        <s v="Pub radio"/>
        <s v="Frais de déplacement"/>
        <s v="Achats perso"/>
        <s v="Frais de réception"/>
        <s v="Fournitures de bureau"/>
        <s v="Logiciel d'architecture"/>
        <m/>
      </sharedItems>
    </cacheField>
    <cacheField name="Famille" numFmtId="0">
      <sharedItems containsBlank="1" count="3">
        <s v="Produit"/>
        <s v="Charge"/>
        <m/>
      </sharedItems>
    </cacheField>
    <cacheField name="Prev / réel" numFmtId="0">
      <sharedItems containsNonDate="0" containsString="0" containsBlank="1" count="1">
        <m/>
      </sharedItems>
    </cacheField>
    <cacheField name="Mode" numFmtId="0">
      <sharedItems containsBlank="1" count="4">
        <s v="Virement"/>
        <s v="Espèces"/>
        <s v="Carte"/>
        <m/>
      </sharedItems>
    </cacheField>
    <cacheField name="Référence" numFmtId="0">
      <sharedItems containsBlank="1"/>
    </cacheField>
    <cacheField name="Recettes" numFmtId="0">
      <sharedItems containsString="0" containsBlank="1" containsNumber="1" containsInteger="1" minValue="10" maxValue="25"/>
    </cacheField>
    <cacheField name="Dépenses" numFmtId="0">
      <sharedItems containsString="0" containsBlank="1" containsNumber="1" containsInteger="1" minValue="10" maxValue="100"/>
    </cacheField>
    <cacheField name="Pointage recette" numFmtId="0">
      <sharedItems containsBlank="1"/>
    </cacheField>
    <cacheField name="Pointage dépense" numFmtId="0">
      <sharedItems containsBlank="1"/>
    </cacheField>
    <cacheField name="Pojnage recette masqué" numFmtId="0">
      <sharedItems containsString="0" containsBlank="1" containsNumber="1" containsInteger="1" minValue="0" maxValue="20"/>
    </cacheField>
    <cacheField name="2 colmasqué si j'a x j'affiche le contenu " numFmtId="0">
      <sharedItems containsString="0" containsBlank="1" containsNumber="1" containsInteger="1" minValue="0" maxValue="50"/>
    </cacheField>
    <cacheField name="Date valeur banque " numFmtId="0">
      <sharedItems containsNonDate="0" containsDate="1" containsString="0" containsBlank="1" minDate="2015-01-04T00:00:00" maxDate="2015-10-02T00:00:00"/>
    </cacheField>
    <cacheField name="Observation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m/>
    <s v="Compte chèques"/>
    <x v="0"/>
    <x v="0"/>
    <s v="20151"/>
    <x v="0"/>
    <s v="Recettes encaissées"/>
    <s v="Produit"/>
    <m/>
    <s v="Virement"/>
    <s v="N° FACTURE"/>
    <n v="20"/>
    <n v="10"/>
    <s v="x"/>
    <s v="x"/>
    <n v="20"/>
    <n v="10"/>
    <n v="42024"/>
    <m/>
  </r>
  <r>
    <m/>
    <s v="Compte chèques"/>
    <x v="1"/>
    <x v="0"/>
    <s v="20152"/>
    <x v="1"/>
    <s v="Honoraires rétrocédés"/>
    <s v="Charge"/>
    <m/>
    <s v="Virement"/>
    <m/>
    <m/>
    <n v="10"/>
    <m/>
    <m/>
    <n v="0"/>
    <n v="0"/>
    <n v="42038"/>
    <m/>
  </r>
  <r>
    <m/>
    <s v="Compte chèques"/>
    <x v="1"/>
    <x v="0"/>
    <s v="20152"/>
    <x v="2"/>
    <s v="Montant net des recettes"/>
    <s v="Produit"/>
    <m/>
    <s v="Virement"/>
    <m/>
    <m/>
    <n v="10"/>
    <s v="x"/>
    <m/>
    <n v="0"/>
    <n v="0"/>
    <n v="42045"/>
    <m/>
  </r>
  <r>
    <m/>
    <s v="Compte chèques"/>
    <x v="2"/>
    <x v="0"/>
    <s v="20153"/>
    <x v="3"/>
    <s v="Achat"/>
    <s v="Charge"/>
    <m/>
    <s v="Espèces"/>
    <m/>
    <m/>
    <n v="10"/>
    <m/>
    <m/>
    <n v="0"/>
    <n v="0"/>
    <n v="42083"/>
    <m/>
  </r>
  <r>
    <m/>
    <s v="Compte chèques"/>
    <x v="2"/>
    <x v="0"/>
    <s v="20153"/>
    <x v="4"/>
    <s v="Salaires nets"/>
    <s v="Produit"/>
    <m/>
    <s v="Virement"/>
    <m/>
    <m/>
    <n v="10"/>
    <m/>
    <m/>
    <n v="0"/>
    <n v="0"/>
    <n v="42066"/>
    <m/>
  </r>
  <r>
    <m/>
    <s v="Compte chèques"/>
    <x v="2"/>
    <x v="0"/>
    <s v="20153"/>
    <x v="5"/>
    <s v="Charges sociales"/>
    <s v="Charge"/>
    <m/>
    <s v="Virement"/>
    <m/>
    <n v="50"/>
    <n v="10"/>
    <m/>
    <s v="x"/>
    <n v="0"/>
    <n v="10"/>
    <n v="42068"/>
    <m/>
  </r>
  <r>
    <m/>
    <s v="Compte chèques"/>
    <x v="2"/>
    <x v="0"/>
    <s v="20153"/>
    <x v="6"/>
    <s v="Charges de personnel"/>
    <s v="Charge"/>
    <m/>
    <s v="Virement"/>
    <m/>
    <m/>
    <n v="10"/>
    <m/>
    <m/>
    <n v="0"/>
    <n v="0"/>
    <n v="42075"/>
    <m/>
  </r>
  <r>
    <m/>
    <s v="Compte chèques"/>
    <x v="3"/>
    <x v="0"/>
    <s v="20154"/>
    <x v="7"/>
    <s v="CSG déductible"/>
    <s v="Produit"/>
    <m/>
    <s v="Virement"/>
    <m/>
    <m/>
    <n v="10"/>
    <m/>
    <m/>
    <n v="0"/>
    <n v="0"/>
    <n v="42008"/>
    <m/>
  </r>
  <r>
    <m/>
    <s v="Compte chèques"/>
    <x v="3"/>
    <x v="0"/>
    <s v="20154"/>
    <x v="8"/>
    <s v="Résultat financier"/>
    <s v="Produit"/>
    <m/>
    <s v="Virement"/>
    <m/>
    <m/>
    <n v="10"/>
    <m/>
    <m/>
    <n v="0"/>
    <n v="0"/>
    <n v="42083"/>
    <m/>
  </r>
  <r>
    <m/>
    <s v="Compte chèques"/>
    <x v="1"/>
    <x v="0"/>
    <s v="20152"/>
    <x v="9"/>
    <s v="Autres impôts"/>
    <s v="Charge"/>
    <m/>
    <s v="Virement"/>
    <m/>
    <m/>
    <n v="10"/>
    <m/>
    <m/>
    <n v="0"/>
    <n v="0"/>
    <n v="42052"/>
    <m/>
  </r>
  <r>
    <m/>
    <s v="Compte chèques"/>
    <x v="1"/>
    <x v="1"/>
    <s v="20162"/>
    <x v="10"/>
    <s v="Gains divers"/>
    <s v="Produit"/>
    <m/>
    <s v="Virement"/>
    <m/>
    <n v="100"/>
    <n v="10"/>
    <m/>
    <m/>
    <n v="0"/>
    <n v="0"/>
    <n v="42066"/>
    <m/>
  </r>
  <r>
    <m/>
    <s v="Compte chèques"/>
    <x v="0"/>
    <x v="1"/>
    <s v="20161"/>
    <x v="11"/>
    <s v="Impôts et taxes"/>
    <s v="Charge"/>
    <m/>
    <s v="Virement"/>
    <m/>
    <m/>
    <n v="10"/>
    <s v="x"/>
    <m/>
    <n v="0"/>
    <n v="0"/>
    <n v="42022"/>
    <m/>
  </r>
  <r>
    <m/>
    <s v="Compte chèques"/>
    <x v="0"/>
    <x v="1"/>
    <s v="20161"/>
    <x v="11"/>
    <s v="Pertes diverses"/>
    <s v="Charge"/>
    <m/>
    <s v="Virement"/>
    <m/>
    <m/>
    <n v="10"/>
    <m/>
    <m/>
    <n v="0"/>
    <n v="0"/>
    <n v="42068"/>
    <m/>
  </r>
  <r>
    <m/>
    <s v="Compte chèques"/>
    <x v="2"/>
    <x v="1"/>
    <s v="20163"/>
    <x v="12"/>
    <s v="Loyers et charges locatives"/>
    <s v="Charge"/>
    <m/>
    <s v="Virement"/>
    <m/>
    <m/>
    <n v="10"/>
    <m/>
    <m/>
    <n v="0"/>
    <n v="0"/>
    <m/>
    <m/>
  </r>
  <r>
    <m/>
    <s v="Compte chèques"/>
    <x v="2"/>
    <x v="1"/>
    <s v="20163"/>
    <x v="12"/>
    <s v="Dotation aux amortissements"/>
    <s v="Produit"/>
    <m/>
    <s v="Virement"/>
    <m/>
    <m/>
    <n v="10"/>
    <m/>
    <m/>
    <n v="0"/>
    <n v="0"/>
    <n v="42075"/>
    <m/>
  </r>
  <r>
    <m/>
    <s v="Compte chèques"/>
    <x v="1"/>
    <x v="1"/>
    <s v="20162"/>
    <x v="13"/>
    <s v="Locations"/>
    <s v="Charge"/>
    <m/>
    <s v="Virement"/>
    <m/>
    <m/>
    <n v="10"/>
    <m/>
    <m/>
    <n v="0"/>
    <n v="0"/>
    <n v="42055"/>
    <m/>
  </r>
  <r>
    <m/>
    <s v="Compte chèques"/>
    <x v="1"/>
    <x v="1"/>
    <s v="20162"/>
    <x v="13"/>
    <s v="Bénéfices"/>
    <s v="Produit"/>
    <m/>
    <s v="Virement"/>
    <m/>
    <n v="40"/>
    <n v="10"/>
    <s v="x"/>
    <m/>
    <n v="40"/>
    <n v="0"/>
    <n v="42008"/>
    <m/>
  </r>
  <r>
    <m/>
    <s v="Compte chèques"/>
    <x v="2"/>
    <x v="1"/>
    <s v="20163"/>
    <x v="14"/>
    <s v="Honoraires"/>
    <s v="Charge"/>
    <m/>
    <s v="Virement"/>
    <m/>
    <m/>
    <n v="10"/>
    <m/>
    <m/>
    <n v="0"/>
    <n v="0"/>
    <n v="42083"/>
    <m/>
  </r>
  <r>
    <m/>
    <s v="Compte chèques"/>
    <x v="0"/>
    <x v="1"/>
    <s v="20161"/>
    <x v="15"/>
    <s v="Prime d'assurance"/>
    <s v="Charge"/>
    <m/>
    <s v="Virement"/>
    <m/>
    <m/>
    <n v="10"/>
    <m/>
    <m/>
    <n v="0"/>
    <n v="0"/>
    <n v="42026"/>
    <m/>
  </r>
  <r>
    <m/>
    <s v="Compte chèques"/>
    <x v="0"/>
    <x v="1"/>
    <s v="20161"/>
    <x v="15"/>
    <s v="Autre TFSE"/>
    <s v="Charge"/>
    <m/>
    <s v="Virement"/>
    <m/>
    <m/>
    <n v="10"/>
    <m/>
    <m/>
    <n v="0"/>
    <n v="0"/>
    <n v="42026"/>
    <m/>
  </r>
  <r>
    <m/>
    <s v="Compte chèques"/>
    <x v="0"/>
    <x v="1"/>
    <s v="20161"/>
    <x v="16"/>
    <s v="Frais de déplacement"/>
    <s v="Charge"/>
    <m/>
    <s v="Virement"/>
    <m/>
    <m/>
    <n v="10"/>
    <m/>
    <m/>
    <n v="0"/>
    <n v="0"/>
    <n v="42027"/>
    <m/>
  </r>
  <r>
    <m/>
    <s v="Compte chèques"/>
    <x v="1"/>
    <x v="0"/>
    <s v="20152"/>
    <x v="17"/>
    <s v="Charges sociales personnelles"/>
    <s v="Charge"/>
    <m/>
    <s v="Virement"/>
    <m/>
    <n v="20"/>
    <n v="10"/>
    <m/>
    <m/>
    <n v="0"/>
    <n v="0"/>
    <n v="42059"/>
    <m/>
  </r>
  <r>
    <m/>
    <s v="Compte chèques"/>
    <x v="0"/>
    <x v="1"/>
    <s v="20161"/>
    <x v="18"/>
    <s v="Frais de réception"/>
    <s v="Charge"/>
    <m/>
    <s v="Virement"/>
    <m/>
    <m/>
    <n v="10"/>
    <m/>
    <m/>
    <n v="0"/>
    <n v="0"/>
    <n v="42029"/>
    <m/>
  </r>
  <r>
    <m/>
    <s v="Compte chèques"/>
    <x v="0"/>
    <x v="0"/>
    <s v="20151"/>
    <x v="19"/>
    <s v="Fournitures de bureau"/>
    <s v="Charge"/>
    <m/>
    <s v="Virement"/>
    <m/>
    <m/>
    <n v="10"/>
    <m/>
    <m/>
    <n v="0"/>
    <n v="0"/>
    <n v="42029"/>
    <m/>
  </r>
  <r>
    <m/>
    <s v="Compte chèques"/>
    <x v="1"/>
    <x v="0"/>
    <s v="20152"/>
    <x v="20"/>
    <s v="Autres frais divers de gestion"/>
    <s v="Charge"/>
    <m/>
    <s v="Virement"/>
    <m/>
    <m/>
    <n v="10"/>
    <m/>
    <m/>
    <n v="0"/>
    <n v="0"/>
    <n v="42060"/>
    <m/>
  </r>
  <r>
    <m/>
    <s v="Compte chèques"/>
    <x v="2"/>
    <x v="0"/>
    <s v="20153"/>
    <x v="21"/>
    <s v="Charges externes"/>
    <s v="Charge"/>
    <m/>
    <s v="Virement"/>
    <m/>
    <m/>
    <n v="10"/>
    <m/>
    <m/>
    <n v="0"/>
    <n v="0"/>
    <m/>
    <m/>
  </r>
  <r>
    <m/>
    <s v="Compte chèques"/>
    <x v="2"/>
    <x v="0"/>
    <s v="20153"/>
    <x v="21"/>
    <s v="Produits financiers"/>
    <s v="Produit"/>
    <m/>
    <s v="Virement"/>
    <m/>
    <m/>
    <n v="10"/>
    <m/>
    <m/>
    <n v="0"/>
    <n v="0"/>
    <m/>
    <m/>
  </r>
  <r>
    <m/>
    <s v="Compte chèques"/>
    <x v="0"/>
    <x v="0"/>
    <s v="20151"/>
    <x v="22"/>
    <s v="Frais financiers"/>
    <s v="Charge"/>
    <m/>
    <s v="Virement"/>
    <m/>
    <m/>
    <n v="10"/>
    <m/>
    <m/>
    <n v="0"/>
    <n v="0"/>
    <n v="42035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8">
  <r>
    <s v="Compte chèques"/>
    <x v="0"/>
    <n v="2016"/>
    <s v="20168"/>
    <x v="0"/>
    <x v="0"/>
    <x v="0"/>
    <x v="0"/>
    <x v="0"/>
    <s v="N° FACTURE"/>
    <n v="20"/>
    <m/>
    <s v="x"/>
    <s v="x"/>
    <n v="20"/>
    <n v="0"/>
    <d v="2015-01-20T00:00:00"/>
    <m/>
  </r>
  <r>
    <s v="Compte chèques"/>
    <x v="1"/>
    <n v="2015"/>
    <s v="20152"/>
    <x v="1"/>
    <x v="1"/>
    <x v="1"/>
    <x v="0"/>
    <x v="0"/>
    <m/>
    <m/>
    <n v="10"/>
    <m/>
    <m/>
    <n v="0"/>
    <n v="0"/>
    <d v="2015-02-03T00:00:00"/>
    <m/>
  </r>
  <r>
    <s v="Compte chèques"/>
    <x v="1"/>
    <n v="2015"/>
    <s v="20152"/>
    <x v="2"/>
    <x v="2"/>
    <x v="0"/>
    <x v="0"/>
    <x v="0"/>
    <m/>
    <m/>
    <m/>
    <s v="x"/>
    <m/>
    <n v="0"/>
    <n v="0"/>
    <d v="2015-02-10T00:00:00"/>
    <m/>
  </r>
  <r>
    <s v="Compte chèques"/>
    <x v="2"/>
    <n v="2015"/>
    <s v="20153"/>
    <x v="3"/>
    <x v="3"/>
    <x v="1"/>
    <x v="0"/>
    <x v="1"/>
    <m/>
    <m/>
    <n v="10"/>
    <m/>
    <m/>
    <n v="0"/>
    <n v="0"/>
    <d v="2015-03-20T00:00:00"/>
    <m/>
  </r>
  <r>
    <s v="Compte chèques"/>
    <x v="2"/>
    <n v="2015"/>
    <s v="20153"/>
    <x v="4"/>
    <x v="4"/>
    <x v="1"/>
    <x v="0"/>
    <x v="0"/>
    <m/>
    <m/>
    <n v="10"/>
    <m/>
    <m/>
    <n v="0"/>
    <n v="0"/>
    <d v="2015-03-03T00:00:00"/>
    <m/>
  </r>
  <r>
    <s v="Compte chèques"/>
    <x v="2"/>
    <n v="2015"/>
    <s v="20153"/>
    <x v="5"/>
    <x v="5"/>
    <x v="1"/>
    <x v="0"/>
    <x v="0"/>
    <m/>
    <m/>
    <n v="50"/>
    <m/>
    <s v="x"/>
    <n v="0"/>
    <n v="50"/>
    <d v="2015-03-05T00:00:00"/>
    <m/>
  </r>
  <r>
    <s v="Compte chèques"/>
    <x v="2"/>
    <n v="2015"/>
    <s v="20153"/>
    <x v="6"/>
    <x v="6"/>
    <x v="1"/>
    <x v="0"/>
    <x v="2"/>
    <m/>
    <m/>
    <n v="10"/>
    <m/>
    <m/>
    <n v="0"/>
    <n v="0"/>
    <d v="2015-03-12T00:00:00"/>
    <m/>
  </r>
  <r>
    <s v="Compte chèques"/>
    <x v="3"/>
    <n v="2015"/>
    <s v="20154"/>
    <x v="7"/>
    <x v="7"/>
    <x v="0"/>
    <x v="0"/>
    <x v="0"/>
    <m/>
    <n v="10"/>
    <m/>
    <m/>
    <m/>
    <n v="0"/>
    <n v="0"/>
    <d v="2015-01-04T00:00:00"/>
    <m/>
  </r>
  <r>
    <s v="Compte chèques"/>
    <x v="3"/>
    <n v="2015"/>
    <s v="20154"/>
    <x v="8"/>
    <x v="8"/>
    <x v="0"/>
    <x v="0"/>
    <x v="0"/>
    <m/>
    <n v="10"/>
    <m/>
    <m/>
    <m/>
    <n v="0"/>
    <n v="0"/>
    <d v="2015-03-20T00:00:00"/>
    <m/>
  </r>
  <r>
    <s v="Compte chèques"/>
    <x v="1"/>
    <n v="2015"/>
    <s v="20152"/>
    <x v="9"/>
    <x v="9"/>
    <x v="1"/>
    <x v="0"/>
    <x v="0"/>
    <m/>
    <m/>
    <n v="10"/>
    <m/>
    <m/>
    <n v="0"/>
    <n v="0"/>
    <d v="2015-02-17T00:00:00"/>
    <m/>
  </r>
  <r>
    <s v="Compte chèques"/>
    <x v="1"/>
    <n v="2016"/>
    <s v="20162"/>
    <x v="10"/>
    <x v="10"/>
    <x v="1"/>
    <x v="0"/>
    <x v="0"/>
    <m/>
    <m/>
    <n v="100"/>
    <m/>
    <m/>
    <n v="0"/>
    <n v="0"/>
    <d v="2015-03-03T00:00:00"/>
    <m/>
  </r>
  <r>
    <s v="Compte chèques"/>
    <x v="4"/>
    <n v="2016"/>
    <s v="20161"/>
    <x v="11"/>
    <x v="11"/>
    <x v="1"/>
    <x v="0"/>
    <x v="0"/>
    <m/>
    <m/>
    <n v="10"/>
    <s v="x"/>
    <m/>
    <n v="0"/>
    <n v="0"/>
    <d v="2015-01-18T00:00:00"/>
    <m/>
  </r>
  <r>
    <s v="Compte chèques"/>
    <x v="4"/>
    <n v="2016"/>
    <s v="20161"/>
    <x v="11"/>
    <x v="12"/>
    <x v="1"/>
    <x v="0"/>
    <x v="0"/>
    <m/>
    <m/>
    <n v="10"/>
    <m/>
    <m/>
    <n v="0"/>
    <n v="0"/>
    <d v="2015-03-05T00:00:00"/>
    <m/>
  </r>
  <r>
    <s v="Compte chèques"/>
    <x v="2"/>
    <n v="2016"/>
    <s v="20163"/>
    <x v="12"/>
    <x v="13"/>
    <x v="1"/>
    <x v="0"/>
    <x v="0"/>
    <m/>
    <m/>
    <n v="10"/>
    <m/>
    <m/>
    <n v="0"/>
    <n v="0"/>
    <d v="2015-10-01T00:00:00"/>
    <m/>
  </r>
  <r>
    <s v="Compte chèques"/>
    <x v="2"/>
    <n v="2016"/>
    <s v="20163"/>
    <x v="12"/>
    <x v="14"/>
    <x v="0"/>
    <x v="0"/>
    <x v="0"/>
    <m/>
    <n v="25"/>
    <m/>
    <m/>
    <m/>
    <n v="0"/>
    <n v="0"/>
    <d v="2015-03-12T00:00:00"/>
    <m/>
  </r>
  <r>
    <s v="Compte chèques"/>
    <x v="1"/>
    <n v="2016"/>
    <s v="20162"/>
    <x v="13"/>
    <x v="15"/>
    <x v="0"/>
    <x v="0"/>
    <x v="0"/>
    <m/>
    <n v="25"/>
    <m/>
    <m/>
    <m/>
    <n v="0"/>
    <n v="0"/>
    <d v="2015-02-20T00:00:00"/>
    <m/>
  </r>
  <r>
    <s v="Compte chèques"/>
    <x v="1"/>
    <n v="2016"/>
    <s v="20162"/>
    <x v="13"/>
    <x v="16"/>
    <x v="1"/>
    <x v="0"/>
    <x v="0"/>
    <m/>
    <m/>
    <n v="10"/>
    <s v="x"/>
    <m/>
    <n v="0"/>
    <n v="0"/>
    <d v="2015-01-04T00:00:00"/>
    <m/>
  </r>
  <r>
    <s v="Compte chèques"/>
    <x v="4"/>
    <n v="2016"/>
    <s v="20161"/>
    <x v="14"/>
    <x v="17"/>
    <x v="1"/>
    <x v="0"/>
    <x v="0"/>
    <m/>
    <m/>
    <n v="10"/>
    <m/>
    <m/>
    <n v="0"/>
    <n v="0"/>
    <d v="2015-01-22T00:00:00"/>
    <m/>
  </r>
  <r>
    <s v="Compte chèques"/>
    <x v="4"/>
    <n v="2016"/>
    <s v="20161"/>
    <x v="14"/>
    <x v="18"/>
    <x v="1"/>
    <x v="0"/>
    <x v="0"/>
    <m/>
    <m/>
    <n v="10"/>
    <m/>
    <m/>
    <n v="0"/>
    <n v="0"/>
    <d v="2015-01-22T00:00:00"/>
    <m/>
  </r>
  <r>
    <s v="Compte chèques"/>
    <x v="4"/>
    <n v="2016"/>
    <s v="20161"/>
    <x v="15"/>
    <x v="19"/>
    <x v="1"/>
    <x v="0"/>
    <x v="0"/>
    <m/>
    <m/>
    <n v="10"/>
    <m/>
    <m/>
    <n v="0"/>
    <n v="0"/>
    <d v="2015-01-23T00:00:00"/>
    <m/>
  </r>
  <r>
    <s v="Compte chèques"/>
    <x v="1"/>
    <n v="2015"/>
    <s v="20152"/>
    <x v="16"/>
    <x v="20"/>
    <x v="1"/>
    <x v="0"/>
    <x v="0"/>
    <m/>
    <m/>
    <n v="10"/>
    <m/>
    <m/>
    <n v="0"/>
    <n v="0"/>
    <d v="2015-02-24T00:00:00"/>
    <m/>
  </r>
  <r>
    <s v="Compte chèques"/>
    <x v="4"/>
    <n v="2016"/>
    <s v="20161"/>
    <x v="17"/>
    <x v="21"/>
    <x v="1"/>
    <x v="0"/>
    <x v="0"/>
    <m/>
    <m/>
    <n v="10"/>
    <m/>
    <m/>
    <n v="0"/>
    <n v="0"/>
    <d v="2015-01-25T00:00:00"/>
    <m/>
  </r>
  <r>
    <s v="Compte chèques"/>
    <x v="4"/>
    <n v="2015"/>
    <s v="20151"/>
    <x v="18"/>
    <x v="22"/>
    <x v="1"/>
    <x v="0"/>
    <x v="0"/>
    <m/>
    <m/>
    <n v="10"/>
    <m/>
    <m/>
    <n v="0"/>
    <n v="0"/>
    <d v="2015-01-25T00:00:00"/>
    <m/>
  </r>
  <r>
    <s v="Compte chèques"/>
    <x v="1"/>
    <n v="2015"/>
    <s v="20152"/>
    <x v="19"/>
    <x v="23"/>
    <x v="1"/>
    <x v="0"/>
    <x v="0"/>
    <m/>
    <m/>
    <n v="10"/>
    <m/>
    <m/>
    <n v="0"/>
    <n v="0"/>
    <d v="2015-02-25T00:00:00"/>
    <m/>
  </r>
  <r>
    <m/>
    <x v="5"/>
    <m/>
    <m/>
    <x v="20"/>
    <x v="24"/>
    <x v="2"/>
    <x v="0"/>
    <x v="3"/>
    <m/>
    <m/>
    <m/>
    <m/>
    <m/>
    <m/>
    <m/>
    <m/>
    <m/>
  </r>
  <r>
    <m/>
    <x v="5"/>
    <m/>
    <m/>
    <x v="20"/>
    <x v="24"/>
    <x v="2"/>
    <x v="0"/>
    <x v="3"/>
    <m/>
    <m/>
    <m/>
    <m/>
    <m/>
    <m/>
    <m/>
    <m/>
    <m/>
  </r>
  <r>
    <m/>
    <x v="5"/>
    <m/>
    <m/>
    <x v="20"/>
    <x v="24"/>
    <x v="2"/>
    <x v="0"/>
    <x v="3"/>
    <m/>
    <m/>
    <m/>
    <m/>
    <m/>
    <m/>
    <m/>
    <m/>
    <m/>
  </r>
  <r>
    <m/>
    <x v="5"/>
    <m/>
    <m/>
    <x v="20"/>
    <x v="24"/>
    <x v="2"/>
    <x v="0"/>
    <x v="3"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9" cacheId="86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B4:D7" firstHeaderRow="1" firstDataRow="2" firstDataCol="1"/>
  <pivotFields count="18">
    <pivotField showAll="0"/>
    <pivotField showAll="0">
      <items count="7">
        <item x="4"/>
        <item x="1"/>
        <item x="2"/>
        <item x="3"/>
        <item x="0"/>
        <item x="5"/>
        <item t="default"/>
      </items>
    </pivotField>
    <pivotField showAll="0"/>
    <pivotField showAll="0"/>
    <pivotField axis="axisCol" showAll="0">
      <items count="22">
        <item x="18"/>
        <item x="1"/>
        <item x="2"/>
        <item x="9"/>
        <item x="16"/>
        <item x="19"/>
        <item x="3"/>
        <item x="4"/>
        <item x="5"/>
        <item x="6"/>
        <item x="7"/>
        <item x="8"/>
        <item x="11"/>
        <item x="14"/>
        <item x="15"/>
        <item x="17"/>
        <item x="10"/>
        <item x="13"/>
        <item x="12"/>
        <item x="0"/>
        <item x="20"/>
        <item t="default"/>
      </items>
    </pivotField>
    <pivotField axis="axisRow" showAll="0">
      <items count="26">
        <item h="1" x="8"/>
        <item h="1" x="1"/>
        <item h="1" x="20"/>
        <item h="1" x="17"/>
        <item h="1" x="6"/>
        <item h="1" x="5"/>
        <item h="1" x="14"/>
        <item h="1" x="12"/>
        <item h="1" x="10"/>
        <item h="1" x="22"/>
        <item x="19"/>
        <item h="1" x="21"/>
        <item h="1" x="9"/>
        <item h="1" x="11"/>
        <item h="1" x="3"/>
        <item h="1" x="15"/>
        <item h="1" x="23"/>
        <item h="1" x="13"/>
        <item h="1" x="16"/>
        <item h="1" x="18"/>
        <item h="1" x="0"/>
        <item h="1" x="2"/>
        <item h="1" x="4"/>
        <item h="1" x="7"/>
        <item h="1" x="24"/>
        <item t="default"/>
      </items>
    </pivotField>
    <pivotField showAll="0">
      <items count="4">
        <item x="1"/>
        <item x="0"/>
        <item x="2"/>
        <item t="default"/>
      </items>
    </pivotField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</pivotFields>
  <rowFields count="1">
    <field x="5"/>
  </rowFields>
  <rowItems count="2">
    <i>
      <x v="10"/>
    </i>
    <i t="grand">
      <x/>
    </i>
  </rowItems>
  <colFields count="1">
    <field x="4"/>
  </colFields>
  <colItems count="2">
    <i>
      <x v="14"/>
    </i>
    <i t="grand">
      <x/>
    </i>
  </colItems>
  <dataFields count="1">
    <dataField name="Somme de Dépenses" fld="11" baseField="5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8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6">
  <location ref="G14:I20" firstHeaderRow="1" firstDataRow="2" firstDataCol="1"/>
  <pivotFields count="19">
    <pivotField showAll="0"/>
    <pivotField showAll="0"/>
    <pivotField axis="axisRow" showAll="0">
      <items count="5">
        <item x="0"/>
        <item x="1"/>
        <item x="2"/>
        <item x="3"/>
        <item t="default"/>
      </items>
    </pivotField>
    <pivotField showAll="0"/>
    <pivotField showAll="0"/>
    <pivotField showAll="0">
      <items count="24">
        <item x="0"/>
        <item x="19"/>
        <item x="22"/>
        <item x="1"/>
        <item x="2"/>
        <item x="9"/>
        <item x="17"/>
        <item x="20"/>
        <item x="3"/>
        <item x="4"/>
        <item x="5"/>
        <item x="6"/>
        <item x="21"/>
        <item x="7"/>
        <item x="8"/>
        <item x="11"/>
        <item x="15"/>
        <item x="16"/>
        <item x="18"/>
        <item x="10"/>
        <item x="13"/>
        <item x="12"/>
        <item x="14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numFmtId="166" showAll="0"/>
    <pivotField showAll="0"/>
    <pivotField showAll="0"/>
    <pivotField showAll="0" defaultSubtotal="0"/>
    <pivotField showAll="0" defaultSubtotal="0"/>
    <pivotField showAll="0" defaultSubtotal="0"/>
    <pivotField showAll="0"/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Dépenses" fld="12" baseField="0" baseItem="0"/>
    <dataField name="Somme de Recettes" fld="11" baseField="0" baseItem="1"/>
  </dataFields>
  <formats count="2">
    <format dxfId="2">
      <pivotArea outline="0" collapsedLevelsAreSubtotals="1" fieldPosition="0"/>
    </format>
    <format dxfId="1">
      <pivotArea type="all" dataOnly="0" outline="0" fieldPosition="0"/>
    </format>
  </format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Mon_TCD" cacheId="8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4">
  <location ref="A14:C21" firstHeaderRow="1" firstDataRow="2" firstDataCol="1" rowPageCount="1" colPageCount="1"/>
  <pivotFields count="19">
    <pivotField showAll="0"/>
    <pivotField showAll="0"/>
    <pivotField axis="axisPage" showAll="0">
      <items count="5">
        <item x="0"/>
        <item x="1"/>
        <item x="2"/>
        <item x="3"/>
        <item t="default"/>
      </items>
    </pivotField>
    <pivotField showAll="0">
      <items count="3">
        <item x="0"/>
        <item h="1" x="1"/>
        <item t="default"/>
      </items>
    </pivotField>
    <pivotField showAll="0"/>
    <pivotField axis="axisRow" showAll="0">
      <items count="24">
        <item x="0"/>
        <item x="19"/>
        <item x="22"/>
        <item x="1"/>
        <item x="2"/>
        <item x="9"/>
        <item x="17"/>
        <item x="20"/>
        <item x="3"/>
        <item x="4"/>
        <item x="5"/>
        <item x="6"/>
        <item x="21"/>
        <item x="7"/>
        <item x="8"/>
        <item x="11"/>
        <item x="15"/>
        <item x="16"/>
        <item x="18"/>
        <item x="10"/>
        <item x="13"/>
        <item x="12"/>
        <item x="14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numFmtId="166" showAll="0"/>
    <pivotField showAll="0"/>
    <pivotField showAll="0"/>
    <pivotField showAll="0" defaultSubtotal="0"/>
    <pivotField showAll="0" defaultSubtotal="0"/>
    <pivotField showAll="0" defaultSubtotal="0"/>
    <pivotField showAll="0"/>
  </pivotFields>
  <rowFields count="1">
    <field x="5"/>
  </rowFields>
  <rowItems count="6"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2">
    <i>
      <x/>
    </i>
    <i i="1">
      <x v="1"/>
    </i>
  </colItems>
  <pageFields count="1">
    <pageField fld="2" item="2" hier="-1"/>
  </pageFields>
  <dataFields count="2">
    <dataField name="Somme de Dépenses" fld="12" baseField="0" baseItem="0"/>
    <dataField name="Somme de Recettes" fld="11" baseField="0" baseItem="1"/>
  </dataFields>
  <formats count="2">
    <format dxfId="4">
      <pivotArea outline="0" collapsedLevelsAreSubtotals="1" fieldPosition="0"/>
    </format>
    <format dxfId="3">
      <pivotArea type="all" dataOnly="0" outline="0" fieldPosition="0"/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1" cacheId="8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6:C9" firstHeaderRow="0" firstDataRow="1" firstDataCol="1" rowPageCount="1" colPageCount="1"/>
  <pivotFields count="18">
    <pivotField showAll="0"/>
    <pivotField showAll="0"/>
    <pivotField showAll="0"/>
    <pivotField showAll="0"/>
    <pivotField showAll="0"/>
    <pivotField showAll="0"/>
    <pivotField axis="axisRow" showAll="0">
      <items count="4">
        <item x="1"/>
        <item x="0"/>
        <item x="2"/>
        <item t="default"/>
      </items>
    </pivotField>
    <pivotField showAll="0"/>
    <pivotField axis="axisPage" showAll="0">
      <items count="5">
        <item x="1"/>
        <item x="0"/>
        <item x="3"/>
        <item x="2"/>
        <item t="default"/>
      </items>
    </pivotField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</pivotFields>
  <rowFields count="1">
    <field x="6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pageFields count="1">
    <pageField fld="8" item="1" hier="-1"/>
  </pageFields>
  <dataFields count="2">
    <dataField name="Somme de Dépenses" fld="11" baseField="6" baseItem="0"/>
    <dataField name="Somme de Recettes" fld="10" baseField="6" baseItem="0"/>
  </dataFields>
  <formats count="1">
    <format dxfId="0">
      <pivotArea outline="0" collapsedLevelsAreSubtotals="1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10" name="Mon_TCD"/>
  </pivotTables>
  <data>
    <tabular pivotCacheId="1">
      <items count="4">
        <i x="0"/>
        <i x="1"/>
        <i x="2" s="1"/>
        <i x="3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_Ecr" sourceName="Année-Ecr">
  <pivotTables>
    <pivotTable tabId="10" name="Mon_TCD"/>
  </pivotTables>
  <data>
    <tabular pivotCacheId="1">
      <items count="2">
        <i x="0" s="1"/>
        <i x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Libellé" sourceName="Libellé">
  <pivotTables>
    <pivotTable tabId="14" name="Tableau croisé dynamique9"/>
  </pivotTables>
  <data>
    <tabular pivotCacheId="2">
      <items count="25">
        <i x="1"/>
        <i x="20"/>
        <i x="17"/>
        <i x="6"/>
        <i x="5"/>
        <i x="12"/>
        <i x="10"/>
        <i x="22"/>
        <i x="19" s="1"/>
        <i x="21"/>
        <i x="9"/>
        <i x="11"/>
        <i x="3"/>
        <i x="23"/>
        <i x="13"/>
        <i x="16"/>
        <i x="18"/>
        <i x="4"/>
        <i x="8" nd="1"/>
        <i x="14" nd="1"/>
        <i x="15" nd="1"/>
        <i x="0" nd="1"/>
        <i x="2" nd="1"/>
        <i x="7" nd="1"/>
        <i x="24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Libellé" cache="Segment_Libellé" caption="Libellé" startItem="5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" cache="Segment_Mois" caption="Mois" rowHeight="241300"/>
  <slicer name="Année-Ecr" cache="Segment_Année_Ecr" caption="Année-Ecr" rowHeight="241300"/>
</slicers>
</file>

<file path=xl/tables/table1.xml><?xml version="1.0" encoding="utf-8"?>
<table xmlns="http://schemas.openxmlformats.org/spreadsheetml/2006/main" id="1" name="Tableau1" displayName="Tableau1" ref="A5:E6" totalsRowShown="0" dataDxfId="19">
  <autoFilter ref="A5:E6"/>
  <tableColumns count="5">
    <tableColumn id="1" name="Comptes" dataDxfId="18"/>
    <tableColumn id="2" name="Solde initial" dataDxfId="17"/>
    <tableColumn id="3" name="Recettes après saisie" dataDxfId="16">
      <calculatedColumnFormula>SUM(Recettes)</calculatedColumnFormula>
    </tableColumn>
    <tableColumn id="4" name="Dépenses après saisie" dataDxfId="15">
      <calculatedColumnFormula>SUM(Dépenses)</calculatedColumnFormula>
    </tableColumn>
    <tableColumn id="5" name="Solde final" dataDxfId="14">
      <calculatedColumnFormula>Tableau1[Solde initial]+Tableau1[Recettes après saisie]-Tableau1[Dépenses après saisie]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blEcritures" displayName="tblEcritures" ref="A4:S19" totalsRowShown="0" headerRowDxfId="13" headerRowBorderDxfId="12" tableBorderDxfId="11" totalsRowBorderDxfId="10" headerRowCellStyle="Monétaire 2" dataCellStyle="Normal">
  <autoFilter ref="A4:S19"/>
  <sortState ref="A5:O33">
    <sortCondition ref="E5"/>
  </sortState>
  <tableColumns count="19">
    <tableColumn id="1" name="Compte" dataCellStyle="Normal"/>
    <tableColumn id="13" name="Mois" dataCellStyle="Normal">
      <calculatedColumnFormula>MONTH(tblEcritures[[#This Row],[Date]])</calculatedColumnFormula>
    </tableColumn>
    <tableColumn id="14" name="Année-Ecr" dataCellStyle="Normal">
      <calculatedColumnFormula>YEAR(tblEcritures[[#This Row],[Date]])</calculatedColumnFormula>
    </tableColumn>
    <tableColumn id="15" name="concatener" dataCellStyle="Normal">
      <calculatedColumnFormula>CONCATENATE(tblEcritures[[#This Row],[Année-Ecr]],tblEcritures[[#This Row],[Mois]])</calculatedColumnFormula>
    </tableColumn>
    <tableColumn id="2" name="Date" dataDxfId="9" dataCellStyle="Normal"/>
    <tableColumn id="3" name="Libellé" dataCellStyle="Normal"/>
    <tableColumn id="5" name="Famille" dataCellStyle="Normal"/>
    <tableColumn id="20" name="Prévisionnel"/>
    <tableColumn id="17" name="Réel"/>
    <tableColumn id="7" name="Mode" dataCellStyle="Normal"/>
    <tableColumn id="8" name="Référence" dataCellStyle="Normal"/>
    <tableColumn id="18" name="Recettes" dataCellStyle="Normal"/>
    <tableColumn id="9" name="Dépenses" dataCellStyle="Normal"/>
    <tableColumn id="6" name="Pointage recette" dataDxfId="8" dataCellStyle="Normal"/>
    <tableColumn id="16" name="Pointage dépense" dataDxfId="7" dataCellStyle="Normal">
      <calculatedColumnFormula>IF(tblEcritures[[#This Row],[Dépenses]]="x",tblEcritures[[#This Row],[Dépenses]],0)</calculatedColumnFormula>
    </tableColumn>
    <tableColumn id="10" name="Pojnage recette masqué" dataCellStyle="Normal">
      <calculatedColumnFormula>IF(tblEcritures[[#This Row],[Pointage recette]]="x",tblEcritures[[#This Row],[Recettes]],"")</calculatedColumnFormula>
    </tableColumn>
    <tableColumn id="4" name="2 colmasqué si j'a x j'affiche le contenu " dataCellStyle="Normal">
      <calculatedColumnFormula>IF(tblEcritures[[#This Row],[Pointage dépense]]="x",tblEcritures[[#This Row],[Dépenses]],"")</calculatedColumnFormula>
    </tableColumn>
    <tableColumn id="11" name="Date valeur banque " dataDxfId="6" dataCellStyle="Normal"/>
    <tableColumn id="12" name="Observations" dataCellStyle="Normal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Relationship Id="rId9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7" Type="http://schemas.microsoft.com/office/2007/relationships/slicer" Target="../slicers/slicer2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6" Type="http://schemas.openxmlformats.org/officeDocument/2006/relationships/ctrlProp" Target="../ctrlProps/ctrlProp8.xml"/><Relationship Id="rId5" Type="http://schemas.openxmlformats.org/officeDocument/2006/relationships/vmlDrawing" Target="../drawings/vmlDrawing4.vml"/><Relationship Id="rId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2:C27"/>
  <sheetViews>
    <sheetView zoomScale="90" zoomScaleNormal="90" workbookViewId="0">
      <selection activeCell="A23" sqref="A23"/>
    </sheetView>
  </sheetViews>
  <sheetFormatPr baseColWidth="10" defaultRowHeight="15" x14ac:dyDescent="0.25"/>
  <cols>
    <col min="1" max="1" width="30.28515625" customWidth="1"/>
  </cols>
  <sheetData>
    <row r="2" spans="1:3" ht="23.25" x14ac:dyDescent="0.35">
      <c r="A2" s="12"/>
      <c r="B2" s="30"/>
      <c r="C2" s="30"/>
    </row>
    <row r="3" spans="1:3" ht="23.25" x14ac:dyDescent="0.35">
      <c r="A3" s="12"/>
      <c r="B3" s="30"/>
      <c r="C3" s="30"/>
    </row>
    <row r="4" spans="1:3" ht="23.25" x14ac:dyDescent="0.35">
      <c r="A4" s="55"/>
      <c r="B4" s="30"/>
      <c r="C4" s="30"/>
    </row>
    <row r="5" spans="1:3" ht="23.25" x14ac:dyDescent="0.35">
      <c r="A5" s="12"/>
      <c r="B5" s="30"/>
      <c r="C5" s="30"/>
    </row>
    <row r="6" spans="1:3" ht="23.25" x14ac:dyDescent="0.35">
      <c r="A6" s="12"/>
      <c r="B6" s="30"/>
      <c r="C6" s="30"/>
    </row>
    <row r="7" spans="1:3" ht="23.25" x14ac:dyDescent="0.35">
      <c r="A7" s="12"/>
      <c r="B7" s="30"/>
      <c r="C7" s="30"/>
    </row>
    <row r="8" spans="1:3" ht="23.25" x14ac:dyDescent="0.35">
      <c r="A8" s="12"/>
      <c r="B8" s="30"/>
      <c r="C8" s="30"/>
    </row>
    <row r="9" spans="1:3" ht="23.25" x14ac:dyDescent="0.35">
      <c r="A9" s="12"/>
      <c r="B9" s="30"/>
      <c r="C9" s="30"/>
    </row>
    <row r="10" spans="1:3" ht="23.25" x14ac:dyDescent="0.35">
      <c r="A10" s="12"/>
      <c r="B10" s="30"/>
      <c r="C10" s="30"/>
    </row>
    <row r="11" spans="1:3" ht="23.25" x14ac:dyDescent="0.35">
      <c r="A11" s="12"/>
      <c r="B11" s="30"/>
      <c r="C11" s="30"/>
    </row>
    <row r="12" spans="1:3" ht="23.25" x14ac:dyDescent="0.35">
      <c r="A12" s="12"/>
      <c r="B12" s="30"/>
      <c r="C12" s="30"/>
    </row>
    <row r="13" spans="1:3" ht="23.25" x14ac:dyDescent="0.35">
      <c r="A13" s="12"/>
      <c r="B13" s="30"/>
      <c r="C13" s="30"/>
    </row>
    <row r="14" spans="1:3" ht="23.25" x14ac:dyDescent="0.35">
      <c r="A14" s="12"/>
      <c r="B14" s="30"/>
      <c r="C14" s="30"/>
    </row>
    <row r="15" spans="1:3" ht="23.25" x14ac:dyDescent="0.35">
      <c r="A15" s="12"/>
      <c r="B15" s="30"/>
      <c r="C15" s="30"/>
    </row>
    <row r="16" spans="1:3" ht="23.25" x14ac:dyDescent="0.35">
      <c r="A16" s="12"/>
      <c r="B16" s="30"/>
      <c r="C16" s="30"/>
    </row>
    <row r="17" spans="1:3" ht="23.25" x14ac:dyDescent="0.35">
      <c r="A17" s="12"/>
      <c r="B17" s="30"/>
      <c r="C17" s="30"/>
    </row>
    <row r="18" spans="1:3" ht="23.25" x14ac:dyDescent="0.35">
      <c r="A18" s="12"/>
      <c r="B18" s="30"/>
      <c r="C18" s="30"/>
    </row>
    <row r="19" spans="1:3" ht="23.25" x14ac:dyDescent="0.35">
      <c r="A19" s="12"/>
      <c r="B19" s="30"/>
      <c r="C19" s="30"/>
    </row>
    <row r="20" spans="1:3" ht="23.25" x14ac:dyDescent="0.35">
      <c r="A20" s="12"/>
      <c r="B20" s="30"/>
      <c r="C20" s="30"/>
    </row>
    <row r="21" spans="1:3" ht="23.25" x14ac:dyDescent="0.35">
      <c r="A21" s="12"/>
      <c r="B21" s="30"/>
      <c r="C21" s="30"/>
    </row>
    <row r="22" spans="1:3" x14ac:dyDescent="0.25">
      <c r="A22" s="12"/>
    </row>
    <row r="23" spans="1:3" x14ac:dyDescent="0.25">
      <c r="A23" s="12"/>
    </row>
    <row r="24" spans="1:3" x14ac:dyDescent="0.25">
      <c r="A24" s="12"/>
    </row>
    <row r="25" spans="1:3" x14ac:dyDescent="0.25">
      <c r="A25" s="12"/>
    </row>
    <row r="26" spans="1:3" x14ac:dyDescent="0.25">
      <c r="A26" s="12"/>
    </row>
    <row r="27" spans="1:3" x14ac:dyDescent="0.25">
      <c r="A27" s="12"/>
    </row>
  </sheetData>
  <pageMargins left="0.7" right="0.7" top="0.75" bottom="0.75" header="0.3" footer="0.3"/>
  <pageSetup paperSize="9" scale="7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6"/>
  <sheetViews>
    <sheetView workbookViewId="0">
      <selection activeCell="D9" sqref="D9"/>
    </sheetView>
  </sheetViews>
  <sheetFormatPr baseColWidth="10" defaultRowHeight="15" x14ac:dyDescent="0.25"/>
  <cols>
    <col min="1" max="6" width="23.28515625" customWidth="1"/>
  </cols>
  <sheetData>
    <row r="1" spans="1:5" ht="15.6" customHeight="1" x14ac:dyDescent="0.25">
      <c r="A1" s="63" t="s">
        <v>81</v>
      </c>
      <c r="B1" s="64"/>
      <c r="C1" s="9"/>
    </row>
    <row r="2" spans="1:5" ht="14.45" customHeight="1" x14ac:dyDescent="0.25">
      <c r="A2" s="63"/>
      <c r="B2" s="64"/>
    </row>
    <row r="3" spans="1:5" ht="14.45" customHeight="1" thickBot="1" x14ac:dyDescent="0.3">
      <c r="A3" s="65"/>
      <c r="B3" s="66"/>
    </row>
    <row r="4" spans="1:5" ht="15.75" thickTop="1" x14ac:dyDescent="0.25">
      <c r="B4" s="9"/>
    </row>
    <row r="5" spans="1:5" x14ac:dyDescent="0.25">
      <c r="A5" s="12" t="s">
        <v>6</v>
      </c>
      <c r="B5" s="12" t="s">
        <v>1</v>
      </c>
      <c r="C5" s="42" t="s">
        <v>82</v>
      </c>
      <c r="D5" s="42" t="s">
        <v>83</v>
      </c>
      <c r="E5" s="12" t="s">
        <v>84</v>
      </c>
    </row>
    <row r="6" spans="1:5" x14ac:dyDescent="0.25">
      <c r="A6" s="56" t="s">
        <v>97</v>
      </c>
      <c r="B6" s="57">
        <v>1000</v>
      </c>
      <c r="C6" s="57">
        <f>SUM(Recettes)</f>
        <v>140</v>
      </c>
      <c r="D6" s="57">
        <f>SUM(Dépenses)</f>
        <v>270</v>
      </c>
      <c r="E6" s="57">
        <f>Tableau1[Solde initial]+Tableau1[Recettes après saisie]-Tableau1[Dépenses après saisie]</f>
        <v>870</v>
      </c>
    </row>
  </sheetData>
  <mergeCells count="1">
    <mergeCell ref="A1:B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asse_feuill_suiv1">
                <anchor moveWithCells="1" sizeWithCells="1">
                  <from>
                    <xdr:col>5</xdr:col>
                    <xdr:colOff>200025</xdr:colOff>
                    <xdr:row>9</xdr:row>
                    <xdr:rowOff>9525</xdr:rowOff>
                  </from>
                  <to>
                    <xdr:col>5</xdr:col>
                    <xdr:colOff>1362075</xdr:colOff>
                    <xdr:row>11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3:C7"/>
  <sheetViews>
    <sheetView workbookViewId="0">
      <selection activeCell="B5" sqref="B5"/>
    </sheetView>
  </sheetViews>
  <sheetFormatPr baseColWidth="10" defaultRowHeight="15" x14ac:dyDescent="0.25"/>
  <cols>
    <col min="1" max="3" width="24.42578125" customWidth="1"/>
  </cols>
  <sheetData>
    <row r="3" spans="1:3" x14ac:dyDescent="0.25">
      <c r="A3" s="58"/>
      <c r="B3" s="58" t="s">
        <v>2</v>
      </c>
      <c r="C3" s="58" t="s">
        <v>3</v>
      </c>
    </row>
    <row r="4" spans="1:3" x14ac:dyDescent="0.25">
      <c r="A4" s="59" t="s">
        <v>68</v>
      </c>
      <c r="B4" s="5">
        <f>SUM(Prévisionnel)</f>
        <v>150</v>
      </c>
      <c r="C4" s="5">
        <f>SUM(Dépenses)</f>
        <v>270</v>
      </c>
    </row>
    <row r="5" spans="1:3" x14ac:dyDescent="0.25">
      <c r="A5" s="60" t="s">
        <v>69</v>
      </c>
      <c r="B5" s="5"/>
      <c r="C5" s="5"/>
    </row>
    <row r="6" spans="1:3" x14ac:dyDescent="0.25">
      <c r="A6" s="61" t="s">
        <v>67</v>
      </c>
      <c r="B6" s="5">
        <f>B4+B5</f>
        <v>150</v>
      </c>
      <c r="C6" s="5">
        <f>C4+C5</f>
        <v>270</v>
      </c>
    </row>
    <row r="7" spans="1:3" x14ac:dyDescent="0.25">
      <c r="A7" s="62" t="s">
        <v>70</v>
      </c>
      <c r="B7" s="5"/>
      <c r="C7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Page_suiv_2">
                <anchor moveWithCells="1" sizeWithCells="1">
                  <from>
                    <xdr:col>4</xdr:col>
                    <xdr:colOff>352425</xdr:colOff>
                    <xdr:row>5</xdr:row>
                    <xdr:rowOff>114300</xdr:rowOff>
                  </from>
                  <to>
                    <xdr:col>6</xdr:col>
                    <xdr:colOff>304800</xdr:colOff>
                    <xdr:row>8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rmEcriture"/>
  <dimension ref="A1:S54"/>
  <sheetViews>
    <sheetView zoomScale="50" zoomScaleNormal="50" workbookViewId="0">
      <selection activeCell="F14" sqref="F14"/>
    </sheetView>
  </sheetViews>
  <sheetFormatPr baseColWidth="10" defaultRowHeight="15" x14ac:dyDescent="0.25"/>
  <cols>
    <col min="1" max="1" width="17.7109375" customWidth="1"/>
    <col min="2" max="2" width="14.28515625" customWidth="1"/>
    <col min="3" max="3" width="19.7109375" customWidth="1"/>
    <col min="4" max="4" width="14.28515625" customWidth="1"/>
    <col min="5" max="5" width="22.7109375" customWidth="1"/>
    <col min="6" max="6" width="44.7109375" style="2" customWidth="1"/>
    <col min="7" max="7" width="23.7109375" customWidth="1"/>
    <col min="8" max="8" width="16" customWidth="1"/>
    <col min="9" max="9" width="17.5703125" customWidth="1"/>
    <col min="10" max="10" width="17.5703125" style="2" customWidth="1"/>
    <col min="11" max="11" width="14.28515625" customWidth="1"/>
    <col min="12" max="12" width="17.85546875" customWidth="1"/>
    <col min="13" max="13" width="10.42578125" style="43" customWidth="1"/>
    <col min="14" max="14" width="11.5703125" style="43"/>
    <col min="17" max="17" width="17" customWidth="1"/>
    <col min="18" max="18" width="16.7109375" customWidth="1"/>
  </cols>
  <sheetData>
    <row r="1" spans="1:19" ht="15.75" x14ac:dyDescent="0.25">
      <c r="J1" s="51" t="str">
        <f>SUBTOTAL(3,A4:A19)&amp;" écritures"</f>
        <v>16 écritures</v>
      </c>
      <c r="K1" s="3">
        <f>SUBTOTAL(9,tblEcritures[Recettes])</f>
        <v>140</v>
      </c>
      <c r="L1" s="3">
        <f>SUBTOTAL(9,tblEcritures[Dépenses])</f>
        <v>270</v>
      </c>
    </row>
    <row r="3" spans="1:19" x14ac:dyDescent="0.25">
      <c r="A3" s="49" t="s">
        <v>92</v>
      </c>
      <c r="B3" s="49" t="s">
        <v>93</v>
      </c>
      <c r="C3" s="49" t="s">
        <v>93</v>
      </c>
      <c r="D3" s="49" t="s">
        <v>93</v>
      </c>
      <c r="E3" s="49" t="s">
        <v>94</v>
      </c>
      <c r="F3" s="49" t="s">
        <v>92</v>
      </c>
      <c r="G3" s="49" t="s">
        <v>91</v>
      </c>
      <c r="H3" s="49" t="s">
        <v>92</v>
      </c>
      <c r="I3" s="49" t="s">
        <v>92</v>
      </c>
      <c r="J3" s="49" t="s">
        <v>92</v>
      </c>
      <c r="K3" s="49" t="s">
        <v>92</v>
      </c>
      <c r="L3" s="49" t="s">
        <v>92</v>
      </c>
      <c r="M3" s="50" t="s">
        <v>92</v>
      </c>
      <c r="N3" s="50" t="s">
        <v>92</v>
      </c>
      <c r="O3" s="49"/>
      <c r="P3" s="49"/>
      <c r="Q3" s="49" t="s">
        <v>93</v>
      </c>
      <c r="R3" s="49" t="s">
        <v>92</v>
      </c>
    </row>
    <row r="4" spans="1:19" ht="45" x14ac:dyDescent="0.25">
      <c r="A4" s="44" t="s">
        <v>0</v>
      </c>
      <c r="B4" s="44" t="s">
        <v>52</v>
      </c>
      <c r="C4" s="45" t="s">
        <v>53</v>
      </c>
      <c r="D4" s="44" t="s">
        <v>54</v>
      </c>
      <c r="E4" s="46" t="s">
        <v>7</v>
      </c>
      <c r="F4" s="47" t="s">
        <v>8</v>
      </c>
      <c r="G4" s="47" t="s">
        <v>50</v>
      </c>
      <c r="H4" s="47" t="s">
        <v>68</v>
      </c>
      <c r="I4" s="47" t="s">
        <v>69</v>
      </c>
      <c r="J4" s="46" t="s">
        <v>9</v>
      </c>
      <c r="K4" s="46" t="s">
        <v>10</v>
      </c>
      <c r="L4" s="46" t="s">
        <v>2</v>
      </c>
      <c r="M4" s="46" t="s">
        <v>3</v>
      </c>
      <c r="N4" s="46" t="s">
        <v>59</v>
      </c>
      <c r="O4" s="46" t="s">
        <v>60</v>
      </c>
      <c r="P4" s="46" t="s">
        <v>74</v>
      </c>
      <c r="Q4" s="46" t="s">
        <v>66</v>
      </c>
      <c r="R4" s="48" t="s">
        <v>75</v>
      </c>
      <c r="S4" s="48" t="s">
        <v>4</v>
      </c>
    </row>
    <row r="5" spans="1:19" x14ac:dyDescent="0.25">
      <c r="A5" s="2" t="s">
        <v>5</v>
      </c>
      <c r="B5" s="2">
        <f>MONTH(tblEcritures[[#This Row],[Date]])</f>
        <v>8</v>
      </c>
      <c r="C5" s="2">
        <f>YEAR(tblEcritures[[#This Row],[Date]])</f>
        <v>2016</v>
      </c>
      <c r="D5" s="2" t="str">
        <f>CONCATENATE(tblEcritures[[#This Row],[Année-Ecr]],tblEcritures[[#This Row],[Mois]])</f>
        <v>20168</v>
      </c>
      <c r="E5" s="22">
        <v>42583</v>
      </c>
      <c r="F5" s="2" t="s">
        <v>11</v>
      </c>
      <c r="G5" s="2" t="s">
        <v>71</v>
      </c>
      <c r="J5" s="2" t="s">
        <v>12</v>
      </c>
      <c r="K5" s="2" t="s">
        <v>51</v>
      </c>
      <c r="L5" s="2">
        <v>20</v>
      </c>
      <c r="M5" s="2">
        <v>50</v>
      </c>
      <c r="N5" s="43" t="s">
        <v>73</v>
      </c>
      <c r="O5" s="43" t="s">
        <v>73</v>
      </c>
      <c r="P5" s="2">
        <f>IF(tblEcritures[[#This Row],[Pointage recette]]="x",tblEcritures[[#This Row],[Recettes]],"")</f>
        <v>20</v>
      </c>
      <c r="Q5" s="2">
        <f>IF(tblEcritures[[#This Row],[Pointage dépense]]="x",tblEcritures[[#This Row],[Dépenses]],"")</f>
        <v>50</v>
      </c>
      <c r="R5" s="22">
        <v>42024</v>
      </c>
      <c r="S5" s="2"/>
    </row>
    <row r="6" spans="1:19" x14ac:dyDescent="0.25">
      <c r="A6" s="2" t="s">
        <v>5</v>
      </c>
      <c r="B6" s="2">
        <f>MONTH(tblEcritures[[#This Row],[Date]])</f>
        <v>2</v>
      </c>
      <c r="C6" s="2">
        <f>YEAR(tblEcritures[[#This Row],[Date]])</f>
        <v>2015</v>
      </c>
      <c r="D6" s="2" t="str">
        <f>CONCATENATE(tblEcritures[[#This Row],[Année-Ecr]],tblEcritures[[#This Row],[Mois]])</f>
        <v>20152</v>
      </c>
      <c r="E6" s="22">
        <v>42045</v>
      </c>
      <c r="F6" s="2" t="s">
        <v>20</v>
      </c>
      <c r="G6" s="2" t="s">
        <v>71</v>
      </c>
      <c r="J6" s="2" t="s">
        <v>12</v>
      </c>
      <c r="K6" s="2"/>
      <c r="L6" s="2">
        <v>50</v>
      </c>
      <c r="M6" s="2"/>
      <c r="O6" s="43"/>
      <c r="P6" s="2" t="str">
        <f>IF(tblEcritures[[#This Row],[Pointage recette]]="x",tblEcritures[[#This Row],[Recettes]],"")</f>
        <v/>
      </c>
      <c r="Q6" s="2" t="str">
        <f>IF(tblEcritures[[#This Row],[Pointage dépense]]="x",tblEcritures[[#This Row],[Dépenses]],"")</f>
        <v/>
      </c>
      <c r="R6" s="22">
        <v>42045</v>
      </c>
      <c r="S6" s="2"/>
    </row>
    <row r="7" spans="1:19" x14ac:dyDescent="0.25">
      <c r="A7" s="2" t="s">
        <v>5</v>
      </c>
      <c r="B7" s="2">
        <f>MONTH(tblEcritures[[#This Row],[Date]])</f>
        <v>3</v>
      </c>
      <c r="C7" s="2">
        <f>YEAR(tblEcritures[[#This Row],[Date]])</f>
        <v>2015</v>
      </c>
      <c r="D7" s="2" t="str">
        <f>CONCATENATE(tblEcritures[[#This Row],[Année-Ecr]],tblEcritures[[#This Row],[Mois]])</f>
        <v>20153</v>
      </c>
      <c r="E7" s="22">
        <v>42064</v>
      </c>
      <c r="F7" s="2" t="s">
        <v>86</v>
      </c>
      <c r="G7" s="2" t="s">
        <v>72</v>
      </c>
      <c r="J7" s="2" t="s">
        <v>48</v>
      </c>
      <c r="K7" s="2"/>
      <c r="L7" s="2"/>
      <c r="M7" s="2">
        <v>10</v>
      </c>
      <c r="O7" s="43"/>
      <c r="P7" s="2" t="str">
        <f>IF(tblEcritures[[#This Row],[Pointage recette]]="x",tblEcritures[[#This Row],[Recettes]],"")</f>
        <v/>
      </c>
      <c r="Q7" s="2" t="str">
        <f>IF(tblEcritures[[#This Row],[Pointage dépense]]="x",tblEcritures[[#This Row],[Dépenses]],"")</f>
        <v/>
      </c>
      <c r="R7" s="22">
        <v>42083</v>
      </c>
      <c r="S7" s="2"/>
    </row>
    <row r="8" spans="1:19" x14ac:dyDescent="0.25">
      <c r="A8" s="2" t="s">
        <v>5</v>
      </c>
      <c r="B8" s="2">
        <f>MONTH(tblEcritures[[#This Row],[Date]])</f>
        <v>3</v>
      </c>
      <c r="C8" s="2">
        <f>YEAR(tblEcritures[[#This Row],[Date]])</f>
        <v>2015</v>
      </c>
      <c r="D8" s="2" t="str">
        <f>CONCATENATE(tblEcritures[[#This Row],[Année-Ecr]],tblEcritures[[#This Row],[Mois]])</f>
        <v>20153</v>
      </c>
      <c r="E8" s="22">
        <v>42066</v>
      </c>
      <c r="F8" s="2" t="s">
        <v>95</v>
      </c>
      <c r="G8" s="2" t="s">
        <v>72</v>
      </c>
      <c r="H8">
        <v>150</v>
      </c>
      <c r="I8">
        <v>100</v>
      </c>
      <c r="J8" s="2" t="s">
        <v>12</v>
      </c>
      <c r="K8" s="2"/>
      <c r="L8" s="2"/>
      <c r="M8" s="2">
        <v>10</v>
      </c>
      <c r="O8" s="43"/>
      <c r="P8" s="2" t="str">
        <f>IF(tblEcritures[[#This Row],[Pointage recette]]="x",tblEcritures[[#This Row],[Recettes]],"")</f>
        <v/>
      </c>
      <c r="Q8" s="2" t="str">
        <f>IF(tblEcritures[[#This Row],[Pointage dépense]]="x",tblEcritures[[#This Row],[Dépenses]],"")</f>
        <v/>
      </c>
      <c r="R8" s="22">
        <v>42066</v>
      </c>
      <c r="S8" s="2"/>
    </row>
    <row r="9" spans="1:19" x14ac:dyDescent="0.25">
      <c r="A9" s="2" t="s">
        <v>5</v>
      </c>
      <c r="B9" s="2">
        <f>MONTH(tblEcritures[[#This Row],[Date]])</f>
        <v>3</v>
      </c>
      <c r="C9" s="2">
        <f>YEAR(tblEcritures[[#This Row],[Date]])</f>
        <v>2015</v>
      </c>
      <c r="D9" s="2" t="str">
        <f>CONCATENATE(tblEcritures[[#This Row],[Année-Ecr]],tblEcritures[[#This Row],[Mois]])</f>
        <v>20153</v>
      </c>
      <c r="E9" s="22">
        <v>42068</v>
      </c>
      <c r="F9" s="2" t="s">
        <v>21</v>
      </c>
      <c r="G9" s="2" t="str">
        <f>VLOOKUP(tblEcritures[[#This Row],[Libellé]],RechecheV,2,FALSE)</f>
        <v>Charge</v>
      </c>
      <c r="J9" s="2" t="s">
        <v>12</v>
      </c>
      <c r="K9" s="2"/>
      <c r="L9" s="2"/>
      <c r="M9" s="2">
        <v>50</v>
      </c>
      <c r="O9" s="43" t="s">
        <v>73</v>
      </c>
      <c r="P9" s="2" t="str">
        <f>IF(tblEcritures[[#This Row],[Pointage recette]]="x",tblEcritures[[#This Row],[Recettes]],"")</f>
        <v/>
      </c>
      <c r="Q9" s="2">
        <f>IF(tblEcritures[[#This Row],[Pointage dépense]]="x",tblEcritures[[#This Row],[Dépenses]],"")</f>
        <v>50</v>
      </c>
      <c r="R9" s="22">
        <v>42068</v>
      </c>
      <c r="S9" s="2"/>
    </row>
    <row r="10" spans="1:19" x14ac:dyDescent="0.25">
      <c r="A10" s="2" t="s">
        <v>5</v>
      </c>
      <c r="B10" s="2">
        <f>MONTH(tblEcritures[[#This Row],[Date]])</f>
        <v>3</v>
      </c>
      <c r="C10" s="2">
        <f>YEAR(tblEcritures[[#This Row],[Date]])</f>
        <v>2015</v>
      </c>
      <c r="D10" s="2" t="str">
        <f>CONCATENATE(tblEcritures[[#This Row],[Année-Ecr]],tblEcritures[[#This Row],[Mois]])</f>
        <v>20153</v>
      </c>
      <c r="E10" s="22">
        <v>42075</v>
      </c>
      <c r="F10" s="2" t="s">
        <v>22</v>
      </c>
      <c r="G10" s="2" t="str">
        <f>VLOOKUP(tblEcritures[[#This Row],[Libellé]],RechecheV,2,FALSE)</f>
        <v>Charge</v>
      </c>
      <c r="J10" s="2" t="s">
        <v>16</v>
      </c>
      <c r="K10" s="2"/>
      <c r="L10" s="2"/>
      <c r="M10" s="2">
        <v>10</v>
      </c>
      <c r="O10" s="43"/>
      <c r="P10" s="2" t="str">
        <f>IF(tblEcritures[[#This Row],[Pointage recette]]="x",tblEcritures[[#This Row],[Recettes]],"")</f>
        <v/>
      </c>
      <c r="Q10" s="2" t="str">
        <f>IF(tblEcritures[[#This Row],[Pointage dépense]]="x",tblEcritures[[#This Row],[Dépenses]],"")</f>
        <v/>
      </c>
      <c r="R10" s="22">
        <v>42075</v>
      </c>
      <c r="S10" s="2"/>
    </row>
    <row r="11" spans="1:19" x14ac:dyDescent="0.25">
      <c r="A11" s="2" t="s">
        <v>5</v>
      </c>
      <c r="B11" s="2">
        <f>MONTH(tblEcritures[[#This Row],[Date]])</f>
        <v>4</v>
      </c>
      <c r="C11" s="2">
        <f>YEAR(tblEcritures[[#This Row],[Date]])</f>
        <v>2015</v>
      </c>
      <c r="D11" s="2" t="str">
        <f>CONCATENATE(tblEcritures[[#This Row],[Année-Ecr]],tblEcritures[[#This Row],[Mois]])</f>
        <v>20154</v>
      </c>
      <c r="E11" s="22">
        <v>42095</v>
      </c>
      <c r="F11" s="2" t="s">
        <v>96</v>
      </c>
      <c r="G11" s="2" t="s">
        <v>71</v>
      </c>
      <c r="J11" s="2" t="s">
        <v>12</v>
      </c>
      <c r="K11" s="2"/>
      <c r="L11" s="2">
        <v>10</v>
      </c>
      <c r="M11" s="2"/>
      <c r="O11" s="43"/>
      <c r="P11" s="2" t="str">
        <f>IF(tblEcritures[[#This Row],[Pointage recette]]="x",tblEcritures[[#This Row],[Recettes]],"")</f>
        <v/>
      </c>
      <c r="Q11" s="2" t="str">
        <f>IF(tblEcritures[[#This Row],[Pointage dépense]]="x",tblEcritures[[#This Row],[Dépenses]],"")</f>
        <v/>
      </c>
      <c r="R11" s="22">
        <v>42008</v>
      </c>
      <c r="S11" s="2"/>
    </row>
    <row r="12" spans="1:19" x14ac:dyDescent="0.25">
      <c r="A12" s="2" t="s">
        <v>5</v>
      </c>
      <c r="B12" s="2">
        <f>MONTH(tblEcritures[[#This Row],[Date]])</f>
        <v>4</v>
      </c>
      <c r="C12" s="2">
        <f>YEAR(tblEcritures[[#This Row],[Date]])</f>
        <v>2015</v>
      </c>
      <c r="D12" s="2" t="str">
        <f>CONCATENATE(tblEcritures[[#This Row],[Année-Ecr]],tblEcritures[[#This Row],[Mois]])</f>
        <v>20154</v>
      </c>
      <c r="E12" s="22">
        <v>42096</v>
      </c>
      <c r="F12" s="2" t="s">
        <v>89</v>
      </c>
      <c r="G12" s="2" t="s">
        <v>71</v>
      </c>
      <c r="J12" s="2" t="s">
        <v>12</v>
      </c>
      <c r="K12" s="2"/>
      <c r="L12" s="2">
        <v>10</v>
      </c>
      <c r="M12" s="2"/>
      <c r="O12" s="43"/>
      <c r="P12" s="2" t="str">
        <f>IF(tblEcritures[[#This Row],[Pointage recette]]="x",tblEcritures[[#This Row],[Recettes]],"")</f>
        <v/>
      </c>
      <c r="Q12" s="2" t="str">
        <f>IF(tblEcritures[[#This Row],[Pointage dépense]]="x",tblEcritures[[#This Row],[Dépenses]],"")</f>
        <v/>
      </c>
      <c r="R12" s="22">
        <v>42083</v>
      </c>
      <c r="S12" s="2"/>
    </row>
    <row r="13" spans="1:19" x14ac:dyDescent="0.25">
      <c r="A13" s="2" t="s">
        <v>5</v>
      </c>
      <c r="B13" s="2">
        <f>MONTH(tblEcritures[[#This Row],[Date]])</f>
        <v>2</v>
      </c>
      <c r="C13" s="2">
        <f>YEAR(tblEcritures[[#This Row],[Date]])</f>
        <v>2015</v>
      </c>
      <c r="D13" s="2" t="str">
        <f>CONCATENATE(tblEcritures[[#This Row],[Année-Ecr]],tblEcritures[[#This Row],[Mois]])</f>
        <v>20152</v>
      </c>
      <c r="E13" s="22">
        <v>42052</v>
      </c>
      <c r="F13" s="2" t="s">
        <v>90</v>
      </c>
      <c r="G13" s="2" t="s">
        <v>72</v>
      </c>
      <c r="J13" s="2" t="s">
        <v>12</v>
      </c>
      <c r="K13" s="2"/>
      <c r="L13" s="2"/>
      <c r="M13" s="2">
        <v>10</v>
      </c>
      <c r="O13" s="43"/>
      <c r="P13" s="2" t="str">
        <f>IF(tblEcritures[[#This Row],[Pointage recette]]="x",tblEcritures[[#This Row],[Recettes]],"")</f>
        <v/>
      </c>
      <c r="Q13" s="2" t="str">
        <f>IF(tblEcritures[[#This Row],[Pointage dépense]]="x",tblEcritures[[#This Row],[Dépenses]],"")</f>
        <v/>
      </c>
      <c r="R13" s="22">
        <v>42052</v>
      </c>
      <c r="S13" s="2"/>
    </row>
    <row r="14" spans="1:19" x14ac:dyDescent="0.25">
      <c r="A14" s="2" t="s">
        <v>5</v>
      </c>
      <c r="B14" s="2">
        <f>MONTH(tblEcritures[[#This Row],[Date]])</f>
        <v>2</v>
      </c>
      <c r="C14" s="2">
        <f>YEAR(tblEcritures[[#This Row],[Date]])</f>
        <v>2016</v>
      </c>
      <c r="D14" s="2" t="str">
        <f>CONCATENATE(tblEcritures[[#This Row],[Année-Ecr]],tblEcritures[[#This Row],[Mois]])</f>
        <v>20162</v>
      </c>
      <c r="E14" s="22">
        <v>42417</v>
      </c>
      <c r="F14" s="2" t="s">
        <v>87</v>
      </c>
      <c r="G14" s="2" t="s">
        <v>72</v>
      </c>
      <c r="J14" s="2" t="s">
        <v>12</v>
      </c>
      <c r="K14" s="2"/>
      <c r="L14" s="2"/>
      <c r="M14" s="2">
        <v>100</v>
      </c>
      <c r="O14" s="43"/>
      <c r="P14" s="2" t="str">
        <f>IF(tblEcritures[[#This Row],[Pointage recette]]="x",tblEcritures[[#This Row],[Recettes]],"")</f>
        <v/>
      </c>
      <c r="Q14" s="2" t="str">
        <f>IF(tblEcritures[[#This Row],[Pointage dépense]]="x",tblEcritures[[#This Row],[Dépenses]],"")</f>
        <v/>
      </c>
      <c r="R14" s="22">
        <v>42066</v>
      </c>
      <c r="S14" s="2"/>
    </row>
    <row r="15" spans="1:19" x14ac:dyDescent="0.25">
      <c r="A15" s="2" t="s">
        <v>5</v>
      </c>
      <c r="B15" s="2">
        <f>MONTH(tblEcritures[[#This Row],[Date]])</f>
        <v>1</v>
      </c>
      <c r="C15" s="2">
        <f>YEAR(tblEcritures[[#This Row],[Date]])</f>
        <v>2016</v>
      </c>
      <c r="D15" s="2" t="str">
        <f>CONCATENATE(tblEcritures[[#This Row],[Année-Ecr]],tblEcritures[[#This Row],[Mois]])</f>
        <v>20161</v>
      </c>
      <c r="E15" s="22">
        <v>42387</v>
      </c>
      <c r="F15" s="2" t="s">
        <v>25</v>
      </c>
      <c r="G15" s="2" t="str">
        <f>VLOOKUP(tblEcritures[[#This Row],[Libellé]],RechecheV,2,FALSE)</f>
        <v>Charge</v>
      </c>
      <c r="J15" s="2" t="s">
        <v>12</v>
      </c>
      <c r="K15" s="2"/>
      <c r="L15" s="2"/>
      <c r="M15" s="2">
        <v>10</v>
      </c>
      <c r="N15" s="43" t="s">
        <v>73</v>
      </c>
      <c r="O15" s="43"/>
      <c r="P15" s="2">
        <f>IF(tblEcritures[[#This Row],[Pointage recette]]="x",tblEcritures[[#This Row],[Recettes]],"")</f>
        <v>0</v>
      </c>
      <c r="Q15" s="2" t="str">
        <f>IF(tblEcritures[[#This Row],[Pointage dépense]]="x",tblEcritures[[#This Row],[Dépenses]],"")</f>
        <v/>
      </c>
      <c r="R15" s="22">
        <v>42022</v>
      </c>
      <c r="S15" s="2"/>
    </row>
    <row r="16" spans="1:19" x14ac:dyDescent="0.25">
      <c r="A16" s="2" t="s">
        <v>5</v>
      </c>
      <c r="B16" s="2">
        <f>MONTH(tblEcritures[[#This Row],[Date]])</f>
        <v>1</v>
      </c>
      <c r="C16" s="2">
        <f>YEAR(tblEcritures[[#This Row],[Date]])</f>
        <v>2016</v>
      </c>
      <c r="D16" s="2" t="str">
        <f>CONCATENATE(tblEcritures[[#This Row],[Année-Ecr]],tblEcritures[[#This Row],[Mois]])</f>
        <v>20161</v>
      </c>
      <c r="E16" s="22">
        <v>42387</v>
      </c>
      <c r="F16" s="2" t="s">
        <v>88</v>
      </c>
      <c r="G16" s="2" t="s">
        <v>72</v>
      </c>
      <c r="J16" s="2" t="s">
        <v>12</v>
      </c>
      <c r="K16" s="2"/>
      <c r="L16" s="2"/>
      <c r="M16" s="2">
        <v>10</v>
      </c>
      <c r="O16" s="43"/>
      <c r="P16" s="2" t="str">
        <f>IF(tblEcritures[[#This Row],[Pointage recette]]="x",tblEcritures[[#This Row],[Recettes]],"")</f>
        <v/>
      </c>
      <c r="Q16" s="2" t="str">
        <f>IF(tblEcritures[[#This Row],[Pointage dépense]]="x",tblEcritures[[#This Row],[Dépenses]],"")</f>
        <v/>
      </c>
      <c r="R16" s="22">
        <v>42068</v>
      </c>
      <c r="S16" s="2"/>
    </row>
    <row r="17" spans="1:19" x14ac:dyDescent="0.25">
      <c r="A17" s="2" t="s">
        <v>5</v>
      </c>
      <c r="B17" s="2">
        <f>MONTH(tblEcritures[[#This Row],[Date]])</f>
        <v>3</v>
      </c>
      <c r="C17" s="2">
        <f>YEAR(tblEcritures[[#This Row],[Date]])</f>
        <v>2016</v>
      </c>
      <c r="D17" s="2" t="str">
        <f>CONCATENATE(tblEcritures[[#This Row],[Année-Ecr]],tblEcritures[[#This Row],[Mois]])</f>
        <v>20163</v>
      </c>
      <c r="E17" s="22">
        <v>42448</v>
      </c>
      <c r="F17" s="2" t="s">
        <v>26</v>
      </c>
      <c r="G17" s="2" t="str">
        <f>VLOOKUP(tblEcritures[[#This Row],[Libellé]],RechecheV,2,FALSE)</f>
        <v>Charge</v>
      </c>
      <c r="J17" s="2" t="s">
        <v>12</v>
      </c>
      <c r="K17" s="2"/>
      <c r="L17" s="2"/>
      <c r="M17" s="2">
        <v>10</v>
      </c>
      <c r="O17" s="43"/>
      <c r="P17" s="2" t="str">
        <f>IF(tblEcritures[[#This Row],[Pointage recette]]="x",tblEcritures[[#This Row],[Recettes]],"")</f>
        <v/>
      </c>
      <c r="Q17" s="2" t="str">
        <f>IF(tblEcritures[[#This Row],[Pointage dépense]]="x",tblEcritures[[#This Row],[Dépenses]],"")</f>
        <v/>
      </c>
      <c r="R17" s="22">
        <v>42278</v>
      </c>
      <c r="S17" s="2"/>
    </row>
    <row r="18" spans="1:19" x14ac:dyDescent="0.25">
      <c r="A18" s="2" t="s">
        <v>5</v>
      </c>
      <c r="B18" s="2">
        <f>MONTH(tblEcritures[[#This Row],[Date]])</f>
        <v>3</v>
      </c>
      <c r="C18" s="2">
        <f>YEAR(tblEcritures[[#This Row],[Date]])</f>
        <v>2016</v>
      </c>
      <c r="D18" s="2" t="str">
        <f>CONCATENATE(tblEcritures[[#This Row],[Année-Ecr]],tblEcritures[[#This Row],[Mois]])</f>
        <v>20163</v>
      </c>
      <c r="E18" s="22">
        <v>42448</v>
      </c>
      <c r="F18" s="2" t="s">
        <v>43</v>
      </c>
      <c r="G18" s="2" t="str">
        <f>VLOOKUP(tblEcritures[[#This Row],[Libellé]],RechecheV,2,FALSE)</f>
        <v>Produit</v>
      </c>
      <c r="J18" s="2" t="s">
        <v>12</v>
      </c>
      <c r="K18" s="2"/>
      <c r="L18" s="2">
        <v>25</v>
      </c>
      <c r="M18" s="2"/>
      <c r="N18" s="43" t="s">
        <v>73</v>
      </c>
      <c r="O18" s="43"/>
      <c r="P18" s="2">
        <f>IF(tblEcritures[[#This Row],[Pointage recette]]="x",tblEcritures[[#This Row],[Recettes]],"")</f>
        <v>25</v>
      </c>
      <c r="Q18" s="2" t="str">
        <f>IF(tblEcritures[[#This Row],[Pointage dépense]]="x",tblEcritures[[#This Row],[Dépenses]],"")</f>
        <v/>
      </c>
      <c r="R18" s="22">
        <v>42075</v>
      </c>
      <c r="S18" s="2"/>
    </row>
    <row r="19" spans="1:19" x14ac:dyDescent="0.25">
      <c r="A19" s="2" t="s">
        <v>5</v>
      </c>
      <c r="B19" s="2">
        <f>MONTH(tblEcritures[[#This Row],[Date]])</f>
        <v>2</v>
      </c>
      <c r="C19" s="2">
        <f>YEAR(tblEcritures[[#This Row],[Date]])</f>
        <v>2016</v>
      </c>
      <c r="D19" s="2" t="str">
        <f>CONCATENATE(tblEcritures[[#This Row],[Année-Ecr]],tblEcritures[[#This Row],[Mois]])</f>
        <v>20162</v>
      </c>
      <c r="E19" s="22">
        <v>42420</v>
      </c>
      <c r="F19" s="2" t="s">
        <v>27</v>
      </c>
      <c r="G19" s="2" t="s">
        <v>71</v>
      </c>
      <c r="J19" s="2" t="s">
        <v>12</v>
      </c>
      <c r="K19" s="2"/>
      <c r="L19" s="2">
        <v>25</v>
      </c>
      <c r="M19" s="2"/>
      <c r="O19" s="43"/>
      <c r="P19" s="2" t="str">
        <f>IF(tblEcritures[[#This Row],[Pointage recette]]="x",tblEcritures[[#This Row],[Recettes]],"")</f>
        <v/>
      </c>
      <c r="Q19" s="2" t="str">
        <f>IF(tblEcritures[[#This Row],[Pointage dépense]]="x",tblEcritures[[#This Row],[Dépenses]],"")</f>
        <v/>
      </c>
      <c r="R19" s="22">
        <v>42055</v>
      </c>
      <c r="S19" s="2"/>
    </row>
    <row r="20" spans="1:19" x14ac:dyDescent="0.25">
      <c r="F20"/>
      <c r="J20"/>
      <c r="M20"/>
      <c r="N20"/>
    </row>
    <row r="21" spans="1:19" x14ac:dyDescent="0.25">
      <c r="F21"/>
      <c r="J21"/>
      <c r="M21"/>
      <c r="N21"/>
    </row>
    <row r="22" spans="1:19" x14ac:dyDescent="0.25">
      <c r="F22"/>
      <c r="J22"/>
      <c r="M22"/>
      <c r="N22"/>
    </row>
    <row r="23" spans="1:19" x14ac:dyDescent="0.25">
      <c r="F23"/>
      <c r="J23"/>
      <c r="M23"/>
      <c r="N23"/>
    </row>
    <row r="24" spans="1:19" x14ac:dyDescent="0.25">
      <c r="F24"/>
      <c r="J24"/>
      <c r="M24"/>
      <c r="N24"/>
    </row>
    <row r="25" spans="1:19" x14ac:dyDescent="0.25">
      <c r="F25"/>
      <c r="J25"/>
      <c r="M25"/>
      <c r="N25"/>
    </row>
    <row r="26" spans="1:19" x14ac:dyDescent="0.25">
      <c r="F26"/>
      <c r="J26"/>
      <c r="M26"/>
      <c r="N26"/>
    </row>
    <row r="27" spans="1:19" x14ac:dyDescent="0.25">
      <c r="F27"/>
      <c r="J27"/>
      <c r="M27"/>
      <c r="N27"/>
    </row>
    <row r="28" spans="1:19" x14ac:dyDescent="0.25">
      <c r="F28"/>
      <c r="J28"/>
      <c r="M28"/>
      <c r="N28"/>
    </row>
    <row r="29" spans="1:19" x14ac:dyDescent="0.25">
      <c r="F29"/>
      <c r="J29"/>
      <c r="M29"/>
      <c r="N29"/>
    </row>
    <row r="30" spans="1:19" x14ac:dyDescent="0.25">
      <c r="F30"/>
      <c r="J30"/>
      <c r="M30"/>
      <c r="N30"/>
    </row>
    <row r="31" spans="1:19" x14ac:dyDescent="0.25">
      <c r="F31"/>
      <c r="J31"/>
      <c r="M31"/>
      <c r="N31"/>
    </row>
    <row r="32" spans="1:19" x14ac:dyDescent="0.25">
      <c r="F32"/>
      <c r="J32"/>
      <c r="M32"/>
      <c r="N32"/>
    </row>
    <row r="33" spans="6:14" x14ac:dyDescent="0.25">
      <c r="F33"/>
      <c r="J33"/>
      <c r="M33"/>
      <c r="N33"/>
    </row>
    <row r="34" spans="6:14" x14ac:dyDescent="0.25">
      <c r="F34"/>
      <c r="J34"/>
      <c r="M34"/>
      <c r="N34"/>
    </row>
    <row r="35" spans="6:14" x14ac:dyDescent="0.25">
      <c r="F35"/>
      <c r="J35"/>
      <c r="M35"/>
      <c r="N35"/>
    </row>
    <row r="36" spans="6:14" x14ac:dyDescent="0.25">
      <c r="F36"/>
      <c r="J36"/>
      <c r="M36"/>
      <c r="N36"/>
    </row>
    <row r="37" spans="6:14" x14ac:dyDescent="0.25">
      <c r="F37"/>
      <c r="J37"/>
      <c r="M37"/>
      <c r="N37"/>
    </row>
    <row r="38" spans="6:14" x14ac:dyDescent="0.25">
      <c r="F38"/>
      <c r="J38"/>
      <c r="M38"/>
      <c r="N38"/>
    </row>
    <row r="39" spans="6:14" x14ac:dyDescent="0.25">
      <c r="F39"/>
      <c r="J39"/>
      <c r="M39"/>
      <c r="N39"/>
    </row>
    <row r="40" spans="6:14" x14ac:dyDescent="0.25">
      <c r="F40"/>
      <c r="J40"/>
      <c r="M40"/>
      <c r="N40"/>
    </row>
    <row r="41" spans="6:14" x14ac:dyDescent="0.25">
      <c r="F41"/>
      <c r="J41"/>
      <c r="M41"/>
      <c r="N41"/>
    </row>
    <row r="42" spans="6:14" x14ac:dyDescent="0.25">
      <c r="F42"/>
      <c r="J42"/>
      <c r="M42"/>
      <c r="N42"/>
    </row>
    <row r="43" spans="6:14" x14ac:dyDescent="0.25">
      <c r="F43"/>
      <c r="J43"/>
      <c r="M43"/>
      <c r="N43"/>
    </row>
    <row r="44" spans="6:14" x14ac:dyDescent="0.25">
      <c r="F44"/>
      <c r="J44"/>
      <c r="M44"/>
      <c r="N44"/>
    </row>
    <row r="45" spans="6:14" x14ac:dyDescent="0.25">
      <c r="F45"/>
      <c r="J45"/>
      <c r="M45"/>
      <c r="N45"/>
    </row>
    <row r="46" spans="6:14" x14ac:dyDescent="0.25">
      <c r="F46"/>
      <c r="J46"/>
      <c r="M46"/>
      <c r="N46"/>
    </row>
    <row r="47" spans="6:14" x14ac:dyDescent="0.25">
      <c r="F47"/>
      <c r="J47"/>
      <c r="M47"/>
      <c r="N47"/>
    </row>
    <row r="48" spans="6:14" x14ac:dyDescent="0.25">
      <c r="F48"/>
      <c r="J48"/>
      <c r="M48"/>
      <c r="N48"/>
    </row>
    <row r="49" spans="6:14" x14ac:dyDescent="0.25">
      <c r="F49"/>
      <c r="J49"/>
      <c r="M49"/>
      <c r="N49"/>
    </row>
    <row r="50" spans="6:14" x14ac:dyDescent="0.25">
      <c r="F50"/>
      <c r="J50"/>
      <c r="M50"/>
      <c r="N50"/>
    </row>
    <row r="51" spans="6:14" x14ac:dyDescent="0.25">
      <c r="F51"/>
      <c r="J51"/>
      <c r="M51"/>
      <c r="N51"/>
    </row>
    <row r="52" spans="6:14" x14ac:dyDescent="0.25">
      <c r="F52"/>
      <c r="J52"/>
      <c r="M52"/>
      <c r="N52"/>
    </row>
    <row r="53" spans="6:14" x14ac:dyDescent="0.25">
      <c r="F53"/>
      <c r="J53"/>
      <c r="M53"/>
      <c r="N53"/>
    </row>
    <row r="54" spans="6:14" x14ac:dyDescent="0.25">
      <c r="F54"/>
      <c r="J54"/>
      <c r="M54"/>
      <c r="N54"/>
    </row>
  </sheetData>
  <dataValidations disablePrompts="1" count="1">
    <dataValidation type="list" allowBlank="1" showInputMessage="1" showErrorMessage="1" sqref="J5:J19">
      <formula1>Modes_paiement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AppelerUserForm">
                <anchor>
                  <from>
                    <xdr:col>19</xdr:col>
                    <xdr:colOff>571500</xdr:colOff>
                    <xdr:row>2</xdr:row>
                    <xdr:rowOff>133350</xdr:rowOff>
                  </from>
                  <to>
                    <xdr:col>22</xdr:col>
                    <xdr:colOff>28575</xdr:colOff>
                    <xdr:row>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Insert_der_lig">
                <anchor>
                  <from>
                    <xdr:col>19</xdr:col>
                    <xdr:colOff>571500</xdr:colOff>
                    <xdr:row>7</xdr:row>
                    <xdr:rowOff>38100</xdr:rowOff>
                  </from>
                  <to>
                    <xdr:col>22</xdr:col>
                    <xdr:colOff>28575</xdr:colOff>
                    <xdr:row>11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Suppr_lig">
                <anchor>
                  <from>
                    <xdr:col>19</xdr:col>
                    <xdr:colOff>571500</xdr:colOff>
                    <xdr:row>13</xdr:row>
                    <xdr:rowOff>114300</xdr:rowOff>
                  </from>
                  <to>
                    <xdr:col>22</xdr:col>
                    <xdr:colOff>28575</xdr:colOff>
                    <xdr:row>17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quitter">
                <anchor>
                  <from>
                    <xdr:col>19</xdr:col>
                    <xdr:colOff>571500</xdr:colOff>
                    <xdr:row>19</xdr:row>
                    <xdr:rowOff>171450</xdr:rowOff>
                  </from>
                  <to>
                    <xdr:col>22</xdr:col>
                    <xdr:colOff>28575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Button 5">
              <controlPr defaultSize="0" print="0" autoFill="0" autoPict="0" macro="[0]!Nvelledate">
                <anchor>
                  <from>
                    <xdr:col>19</xdr:col>
                    <xdr:colOff>571500</xdr:colOff>
                    <xdr:row>26</xdr:row>
                    <xdr:rowOff>95250</xdr:rowOff>
                  </from>
                  <to>
                    <xdr:col>22</xdr:col>
                    <xdr:colOff>28575</xdr:colOff>
                    <xdr:row>30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Données!$F$2:$F$3</xm:f>
          </x14:formula1>
          <xm:sqref>G5:G19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7"/>
  <sheetViews>
    <sheetView tabSelected="1" workbookViewId="0">
      <selection activeCell="B18" sqref="B18"/>
    </sheetView>
  </sheetViews>
  <sheetFormatPr baseColWidth="10" defaultRowHeight="15" x14ac:dyDescent="0.25"/>
  <cols>
    <col min="1" max="1" width="34.42578125" customWidth="1"/>
    <col min="2" max="2" width="21" customWidth="1"/>
    <col min="3" max="3" width="23.85546875" bestFit="1" customWidth="1"/>
    <col min="4" max="4" width="12.5703125" bestFit="1" customWidth="1"/>
    <col min="5" max="22" width="10.7109375" bestFit="1" customWidth="1"/>
    <col min="23" max="23" width="6.28515625" bestFit="1" customWidth="1"/>
    <col min="24" max="24" width="12.5703125" bestFit="1" customWidth="1"/>
  </cols>
  <sheetData>
    <row r="4" spans="2:4" x14ac:dyDescent="0.25">
      <c r="B4" s="52" t="s">
        <v>63</v>
      </c>
      <c r="C4" s="52" t="s">
        <v>98</v>
      </c>
    </row>
    <row r="5" spans="2:4" x14ac:dyDescent="0.25">
      <c r="B5" s="52" t="s">
        <v>61</v>
      </c>
      <c r="C5" s="22">
        <v>42392</v>
      </c>
      <c r="D5" s="2" t="s">
        <v>62</v>
      </c>
    </row>
    <row r="6" spans="2:4" x14ac:dyDescent="0.25">
      <c r="B6" s="53" t="s">
        <v>31</v>
      </c>
      <c r="C6" s="67">
        <v>10</v>
      </c>
      <c r="D6" s="67">
        <v>10</v>
      </c>
    </row>
    <row r="7" spans="2:4" x14ac:dyDescent="0.25">
      <c r="B7" s="53" t="s">
        <v>62</v>
      </c>
      <c r="C7" s="67">
        <v>10</v>
      </c>
      <c r="D7" s="67">
        <v>10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2:K42"/>
  <sheetViews>
    <sheetView topLeftCell="A16" zoomScale="96" zoomScaleNormal="96" workbookViewId="0">
      <selection activeCell="J13" sqref="J13"/>
    </sheetView>
  </sheetViews>
  <sheetFormatPr baseColWidth="10" defaultRowHeight="15" x14ac:dyDescent="0.25"/>
  <cols>
    <col min="1" max="1" width="28.140625" customWidth="1"/>
    <col min="2" max="2" width="25.42578125" customWidth="1"/>
    <col min="3" max="3" width="24.28515625" customWidth="1"/>
    <col min="4" max="4" width="3" customWidth="1"/>
    <col min="5" max="5" width="4" customWidth="1"/>
    <col min="6" max="6" width="5.85546875" customWidth="1"/>
    <col min="7" max="7" width="24.140625" customWidth="1"/>
    <col min="8" max="8" width="21.85546875" customWidth="1"/>
    <col min="9" max="9" width="25.140625" customWidth="1"/>
    <col min="10" max="11" width="26" customWidth="1"/>
  </cols>
  <sheetData>
    <row r="2" spans="1:11" ht="15.75" x14ac:dyDescent="0.25">
      <c r="A2" s="27" t="s">
        <v>65</v>
      </c>
      <c r="B2" s="38">
        <f>MATCH("Total général",A:A,0)</f>
        <v>21</v>
      </c>
    </row>
    <row r="3" spans="1:11" ht="15.75" x14ac:dyDescent="0.25">
      <c r="A3" s="26"/>
      <c r="B3" s="26"/>
    </row>
    <row r="4" spans="1:11" ht="15.75" x14ac:dyDescent="0.25">
      <c r="A4" s="28" t="s">
        <v>79</v>
      </c>
      <c r="B4" s="39">
        <f>EOMONTH(A16,0)</f>
        <v>42094</v>
      </c>
    </row>
    <row r="5" spans="1:11" ht="15.75" x14ac:dyDescent="0.25">
      <c r="G5" s="35" t="s">
        <v>76</v>
      </c>
    </row>
    <row r="6" spans="1:11" ht="15.75" x14ac:dyDescent="0.25">
      <c r="A6" s="28" t="s">
        <v>80</v>
      </c>
      <c r="B6" s="40">
        <v>-1000</v>
      </c>
      <c r="G6" s="37"/>
      <c r="H6" s="35" t="s">
        <v>58</v>
      </c>
      <c r="I6" s="35" t="s">
        <v>55</v>
      </c>
      <c r="J6" s="35" t="s">
        <v>57</v>
      </c>
    </row>
    <row r="7" spans="1:11" ht="15.75" x14ac:dyDescent="0.25">
      <c r="G7" s="35" t="s">
        <v>56</v>
      </c>
      <c r="H7" s="24">
        <f>INDEX(mon_tcd,B2-13,2)</f>
        <v>60</v>
      </c>
      <c r="I7" s="24">
        <f>INDEX(mon_tcd,B2-13,3)</f>
        <v>50</v>
      </c>
      <c r="J7" s="24">
        <f>I7-H7</f>
        <v>-10</v>
      </c>
    </row>
    <row r="8" spans="1:11" ht="15.75" x14ac:dyDescent="0.25">
      <c r="G8" s="35" t="s">
        <v>78</v>
      </c>
      <c r="H8" s="23">
        <f>SUMIFS(Ecriture!L:L,Ecriture!E:E,"&lt;="&amp;B4)</f>
        <v>50</v>
      </c>
      <c r="I8" s="23">
        <f>SUMIFS(Ecriture!K:K,Ecriture!E:E,"&lt;="&amp;B4)</f>
        <v>0</v>
      </c>
      <c r="J8" s="23">
        <f>I8-H8</f>
        <v>-50</v>
      </c>
    </row>
    <row r="9" spans="1:11" ht="15.75" x14ac:dyDescent="0.25">
      <c r="G9" s="35" t="s">
        <v>77</v>
      </c>
      <c r="H9" s="23">
        <f>H7+H8</f>
        <v>110</v>
      </c>
      <c r="I9" s="23">
        <f>I7+I8</f>
        <v>50</v>
      </c>
      <c r="J9" s="23">
        <f>J7+J8</f>
        <v>-60</v>
      </c>
    </row>
    <row r="10" spans="1:11" x14ac:dyDescent="0.25">
      <c r="G10" s="36"/>
      <c r="I10" s="25" t="s">
        <v>80</v>
      </c>
      <c r="J10" s="41" t="str">
        <f>IF(J9&lt;B6,"Attention solde débiteur","RAS")</f>
        <v>RAS</v>
      </c>
    </row>
    <row r="12" spans="1:11" x14ac:dyDescent="0.25">
      <c r="A12" s="31" t="s">
        <v>52</v>
      </c>
      <c r="B12" s="34">
        <v>3</v>
      </c>
      <c r="I12" s="2"/>
    </row>
    <row r="13" spans="1:11" x14ac:dyDescent="0.25">
      <c r="A13" s="2"/>
      <c r="B13" s="2"/>
      <c r="G13" s="2"/>
      <c r="H13" s="2"/>
      <c r="I13" s="2"/>
    </row>
    <row r="14" spans="1:11" ht="25.15" customHeight="1" x14ac:dyDescent="0.25">
      <c r="A14" s="5"/>
      <c r="B14" s="31" t="s">
        <v>85</v>
      </c>
      <c r="C14" s="5"/>
      <c r="G14" s="5"/>
      <c r="H14" s="31" t="s">
        <v>85</v>
      </c>
      <c r="I14" s="5"/>
    </row>
    <row r="15" spans="1:11" ht="25.15" customHeight="1" x14ac:dyDescent="0.25">
      <c r="A15" s="31" t="s">
        <v>61</v>
      </c>
      <c r="B15" s="5" t="s">
        <v>63</v>
      </c>
      <c r="C15" s="5" t="s">
        <v>64</v>
      </c>
      <c r="G15" s="31" t="s">
        <v>61</v>
      </c>
      <c r="H15" s="5" t="s">
        <v>63</v>
      </c>
      <c r="I15" s="5" t="s">
        <v>64</v>
      </c>
    </row>
    <row r="16" spans="1:11" ht="25.15" customHeight="1" x14ac:dyDescent="0.3">
      <c r="A16" s="32">
        <v>42064</v>
      </c>
      <c r="B16" s="33">
        <v>10</v>
      </c>
      <c r="C16" s="33"/>
      <c r="G16" s="34">
        <v>1</v>
      </c>
      <c r="H16" s="33">
        <v>90</v>
      </c>
      <c r="I16" s="33">
        <v>20</v>
      </c>
      <c r="K16" s="29"/>
    </row>
    <row r="17" spans="1:9" ht="25.15" customHeight="1" x14ac:dyDescent="0.25">
      <c r="A17" s="32">
        <v>42066</v>
      </c>
      <c r="B17" s="33">
        <v>10</v>
      </c>
      <c r="C17" s="33"/>
      <c r="G17" s="34">
        <v>2</v>
      </c>
      <c r="H17" s="33">
        <v>80</v>
      </c>
      <c r="I17" s="33">
        <v>160</v>
      </c>
    </row>
    <row r="18" spans="1:9" ht="25.15" customHeight="1" x14ac:dyDescent="0.25">
      <c r="A18" s="32">
        <v>42068</v>
      </c>
      <c r="B18" s="33">
        <v>10</v>
      </c>
      <c r="C18" s="33">
        <v>50</v>
      </c>
      <c r="G18" s="34">
        <v>3</v>
      </c>
      <c r="H18" s="33">
        <v>90</v>
      </c>
      <c r="I18" s="33">
        <v>50</v>
      </c>
    </row>
    <row r="19" spans="1:9" ht="25.15" customHeight="1" x14ac:dyDescent="0.25">
      <c r="A19" s="32">
        <v>42075</v>
      </c>
      <c r="B19" s="33">
        <v>10</v>
      </c>
      <c r="C19" s="33"/>
      <c r="G19" s="34">
        <v>4</v>
      </c>
      <c r="H19" s="33">
        <v>20</v>
      </c>
      <c r="I19" s="33"/>
    </row>
    <row r="20" spans="1:9" ht="25.15" customHeight="1" x14ac:dyDescent="0.25">
      <c r="A20" s="32">
        <v>42089</v>
      </c>
      <c r="B20" s="33">
        <v>20</v>
      </c>
      <c r="C20" s="33"/>
      <c r="G20" s="34" t="s">
        <v>62</v>
      </c>
      <c r="H20" s="33">
        <v>280</v>
      </c>
      <c r="I20" s="33">
        <v>230</v>
      </c>
    </row>
    <row r="21" spans="1:9" ht="25.15" customHeight="1" x14ac:dyDescent="0.25">
      <c r="A21" s="34" t="s">
        <v>62</v>
      </c>
      <c r="B21" s="33">
        <v>60</v>
      </c>
      <c r="C21" s="33">
        <v>50</v>
      </c>
    </row>
    <row r="22" spans="1:9" ht="25.15" customHeight="1" x14ac:dyDescent="0.25"/>
    <row r="23" spans="1:9" ht="25.15" customHeight="1" x14ac:dyDescent="0.25"/>
    <row r="24" spans="1:9" ht="25.15" customHeight="1" x14ac:dyDescent="0.25"/>
    <row r="25" spans="1:9" ht="25.15" customHeight="1" x14ac:dyDescent="0.25"/>
    <row r="26" spans="1:9" ht="25.15" customHeight="1" x14ac:dyDescent="0.25"/>
    <row r="27" spans="1:9" ht="25.15" customHeight="1" x14ac:dyDescent="0.25"/>
    <row r="28" spans="1:9" ht="25.15" customHeight="1" x14ac:dyDescent="0.25"/>
    <row r="29" spans="1:9" ht="25.15" customHeight="1" x14ac:dyDescent="0.25"/>
    <row r="30" spans="1:9" ht="25.15" customHeight="1" x14ac:dyDescent="0.25"/>
    <row r="31" spans="1:9" ht="25.15" customHeight="1" x14ac:dyDescent="0.25"/>
    <row r="32" spans="1:9" ht="25.15" customHeight="1" x14ac:dyDescent="0.25"/>
    <row r="33" ht="25.15" customHeight="1" x14ac:dyDescent="0.25"/>
    <row r="34" ht="25.15" customHeight="1" x14ac:dyDescent="0.25"/>
    <row r="35" ht="25.15" customHeight="1" x14ac:dyDescent="0.25"/>
    <row r="36" ht="25.15" customHeight="1" x14ac:dyDescent="0.25"/>
    <row r="37" ht="25.15" customHeight="1" x14ac:dyDescent="0.25"/>
    <row r="38" ht="25.15" customHeight="1" x14ac:dyDescent="0.25"/>
    <row r="39" ht="25.15" customHeight="1" x14ac:dyDescent="0.25"/>
    <row r="40" ht="25.15" customHeight="1" x14ac:dyDescent="0.25"/>
    <row r="41" ht="25.15" customHeight="1" x14ac:dyDescent="0.25"/>
    <row r="42" ht="25.15" customHeight="1" x14ac:dyDescent="0.25"/>
  </sheetData>
  <dataConsolidate/>
  <dataValidations count="2">
    <dataValidation errorStyle="warning" allowBlank="1" showInputMessage="1" showErrorMessage="1" errorTitle="Solde débiteur" error="Le solde est à découvert " sqref="F3"/>
    <dataValidation type="custom" allowBlank="1" showInputMessage="1" showErrorMessage="1" errorTitle="Compte à découvert" error="Attention autorisation de découvert dépassée !" sqref="E7">
      <formula1>IF(J9&lt;B6,"Attention solde débiteur","RAS")</formula1>
    </dataValidation>
  </dataValidation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5" r:id="rId6" name="Button 3">
              <controlPr defaultSize="0" print="0" autoFill="0" autoPict="0" macro="[0]!Zoom_graph">
                <anchor moveWithCells="1" sizeWithCells="1">
                  <from>
                    <xdr:col>10</xdr:col>
                    <xdr:colOff>28575</xdr:colOff>
                    <xdr:row>14</xdr:row>
                    <xdr:rowOff>47625</xdr:rowOff>
                  </from>
                  <to>
                    <xdr:col>11</xdr:col>
                    <xdr:colOff>47625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DC2046B-6367-4DEB-8E26-0B99C49DE2A1}">
            <xm:f>NOT(ISERROR(SEARCH($J$10,J10)))</xm:f>
            <xm:f>$J$10</xm:f>
            <x14:dxf>
              <font>
                <b/>
                <i val="0"/>
                <strike val="0"/>
                <color rgb="FFC00000"/>
              </font>
            </x14:dxf>
          </x14:cfRule>
          <xm:sqref>J10</xm:sqref>
        </x14:conditionalFormatting>
      </x14:conditionalFormattings>
    </ex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9"/>
  <sheetViews>
    <sheetView workbookViewId="0">
      <selection activeCell="E11" sqref="E11"/>
    </sheetView>
  </sheetViews>
  <sheetFormatPr baseColWidth="10" defaultRowHeight="15" x14ac:dyDescent="0.25"/>
  <cols>
    <col min="1" max="1" width="19.5703125" customWidth="1"/>
    <col min="2" max="2" width="18.5703125" customWidth="1"/>
    <col min="3" max="3" width="17.7109375" customWidth="1"/>
    <col min="4" max="4" width="14.140625" customWidth="1"/>
    <col min="5" max="5" width="4" customWidth="1"/>
    <col min="6" max="6" width="5.85546875" customWidth="1"/>
    <col min="7" max="7" width="11.85546875" bestFit="1" customWidth="1"/>
  </cols>
  <sheetData>
    <row r="1" spans="1:5" x14ac:dyDescent="0.25">
      <c r="B1" s="4" t="s">
        <v>45</v>
      </c>
      <c r="C1" s="4" t="s">
        <v>46</v>
      </c>
      <c r="D1" s="4" t="s">
        <v>47</v>
      </c>
    </row>
    <row r="2" spans="1:5" x14ac:dyDescent="0.25">
      <c r="B2" s="5">
        <f>GETPIVOTDATA("Somme de Recettes",$A$6)</f>
        <v>90</v>
      </c>
      <c r="C2" s="6">
        <f>GETPIVOTDATA("Somme de Dépenses",$A$6)</f>
        <v>290</v>
      </c>
      <c r="D2" s="7">
        <f>B2-C2</f>
        <v>-200</v>
      </c>
    </row>
    <row r="4" spans="1:5" x14ac:dyDescent="0.25">
      <c r="A4" s="52" t="s">
        <v>9</v>
      </c>
      <c r="B4" s="2" t="s">
        <v>12</v>
      </c>
    </row>
    <row r="6" spans="1:5" x14ac:dyDescent="0.25">
      <c r="A6" s="52" t="s">
        <v>61</v>
      </c>
      <c r="B6" s="2" t="s">
        <v>63</v>
      </c>
      <c r="C6" s="2" t="s">
        <v>64</v>
      </c>
    </row>
    <row r="7" spans="1:5" x14ac:dyDescent="0.25">
      <c r="A7" s="53" t="s">
        <v>72</v>
      </c>
      <c r="B7" s="54">
        <v>290</v>
      </c>
      <c r="C7" s="54"/>
      <c r="E7" s="1"/>
    </row>
    <row r="8" spans="1:5" x14ac:dyDescent="0.25">
      <c r="A8" s="53" t="s">
        <v>71</v>
      </c>
      <c r="B8" s="54"/>
      <c r="C8" s="54">
        <v>90</v>
      </c>
      <c r="E8" s="1"/>
    </row>
    <row r="9" spans="1:5" x14ac:dyDescent="0.25">
      <c r="A9" s="53" t="s">
        <v>62</v>
      </c>
      <c r="B9" s="54">
        <v>290</v>
      </c>
      <c r="C9" s="54">
        <v>90</v>
      </c>
      <c r="E9" s="1"/>
    </row>
  </sheetData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30"/>
  <sheetViews>
    <sheetView topLeftCell="A13" workbookViewId="0"/>
  </sheetViews>
  <sheetFormatPr baseColWidth="10" defaultRowHeight="15" x14ac:dyDescent="0.25"/>
  <cols>
    <col min="1" max="2" width="33" customWidth="1"/>
    <col min="4" max="4" width="18.28515625" customWidth="1"/>
  </cols>
  <sheetData>
    <row r="1" spans="1:6" x14ac:dyDescent="0.25">
      <c r="A1" s="13" t="s">
        <v>8</v>
      </c>
      <c r="B1" s="13" t="s">
        <v>50</v>
      </c>
      <c r="D1" s="11" t="s">
        <v>49</v>
      </c>
      <c r="F1" s="11" t="s">
        <v>50</v>
      </c>
    </row>
    <row r="2" spans="1:6" x14ac:dyDescent="0.25">
      <c r="A2" s="14" t="s">
        <v>11</v>
      </c>
      <c r="B2" s="15" t="s">
        <v>71</v>
      </c>
      <c r="D2" s="8" t="s">
        <v>36</v>
      </c>
      <c r="F2" s="8" t="s">
        <v>71</v>
      </c>
    </row>
    <row r="3" spans="1:6" x14ac:dyDescent="0.25">
      <c r="A3" s="16" t="s">
        <v>15</v>
      </c>
      <c r="B3" s="17" t="s">
        <v>72</v>
      </c>
      <c r="D3" s="8" t="s">
        <v>16</v>
      </c>
      <c r="F3" s="8" t="s">
        <v>72</v>
      </c>
    </row>
    <row r="4" spans="1:6" x14ac:dyDescent="0.25">
      <c r="A4" s="18" t="s">
        <v>17</v>
      </c>
      <c r="B4" s="19" t="s">
        <v>71</v>
      </c>
      <c r="C4" s="9"/>
      <c r="D4" s="8" t="s">
        <v>19</v>
      </c>
    </row>
    <row r="5" spans="1:6" x14ac:dyDescent="0.25">
      <c r="A5" s="20" t="s">
        <v>18</v>
      </c>
      <c r="B5" s="17" t="s">
        <v>72</v>
      </c>
      <c r="D5" s="8" t="s">
        <v>48</v>
      </c>
    </row>
    <row r="6" spans="1:6" x14ac:dyDescent="0.25">
      <c r="A6" s="21" t="s">
        <v>20</v>
      </c>
      <c r="B6" s="19" t="s">
        <v>71</v>
      </c>
      <c r="D6" s="8" t="s">
        <v>14</v>
      </c>
    </row>
    <row r="7" spans="1:6" x14ac:dyDescent="0.25">
      <c r="A7" s="20" t="s">
        <v>21</v>
      </c>
      <c r="B7" s="17" t="s">
        <v>72</v>
      </c>
      <c r="D7" s="8" t="s">
        <v>12</v>
      </c>
    </row>
    <row r="8" spans="1:6" x14ac:dyDescent="0.25">
      <c r="A8" s="21" t="s">
        <v>22</v>
      </c>
      <c r="B8" s="19" t="s">
        <v>72</v>
      </c>
      <c r="D8" s="10"/>
    </row>
    <row r="9" spans="1:6" x14ac:dyDescent="0.25">
      <c r="A9" s="20" t="s">
        <v>23</v>
      </c>
      <c r="B9" s="17" t="s">
        <v>71</v>
      </c>
    </row>
    <row r="10" spans="1:6" x14ac:dyDescent="0.25">
      <c r="A10" s="21" t="s">
        <v>40</v>
      </c>
      <c r="B10" s="19" t="s">
        <v>71</v>
      </c>
    </row>
    <row r="11" spans="1:6" x14ac:dyDescent="0.25">
      <c r="A11" s="20" t="s">
        <v>24</v>
      </c>
      <c r="B11" s="17" t="s">
        <v>72</v>
      </c>
    </row>
    <row r="12" spans="1:6" x14ac:dyDescent="0.25">
      <c r="A12" s="21" t="s">
        <v>41</v>
      </c>
      <c r="B12" s="19" t="s">
        <v>71</v>
      </c>
    </row>
    <row r="13" spans="1:6" x14ac:dyDescent="0.25">
      <c r="A13" s="20" t="s">
        <v>25</v>
      </c>
      <c r="B13" s="17" t="s">
        <v>72</v>
      </c>
    </row>
    <row r="14" spans="1:6" x14ac:dyDescent="0.25">
      <c r="A14" s="21" t="s">
        <v>42</v>
      </c>
      <c r="B14" s="19" t="s">
        <v>72</v>
      </c>
    </row>
    <row r="15" spans="1:6" x14ac:dyDescent="0.25">
      <c r="A15" s="20" t="s">
        <v>26</v>
      </c>
      <c r="B15" s="17" t="s">
        <v>72</v>
      </c>
    </row>
    <row r="16" spans="1:6" x14ac:dyDescent="0.25">
      <c r="A16" s="21" t="s">
        <v>43</v>
      </c>
      <c r="B16" s="19" t="s">
        <v>71</v>
      </c>
    </row>
    <row r="17" spans="1:2" x14ac:dyDescent="0.25">
      <c r="A17" s="20" t="s">
        <v>27</v>
      </c>
      <c r="B17" s="17" t="s">
        <v>72</v>
      </c>
    </row>
    <row r="18" spans="1:2" x14ac:dyDescent="0.25">
      <c r="A18" s="21" t="s">
        <v>44</v>
      </c>
      <c r="B18" s="19" t="s">
        <v>71</v>
      </c>
    </row>
    <row r="19" spans="1:2" x14ac:dyDescent="0.25">
      <c r="A19" s="20" t="s">
        <v>28</v>
      </c>
      <c r="B19" s="17" t="s">
        <v>72</v>
      </c>
    </row>
    <row r="20" spans="1:2" x14ac:dyDescent="0.25">
      <c r="A20" s="21" t="s">
        <v>29</v>
      </c>
      <c r="B20" s="19" t="s">
        <v>72</v>
      </c>
    </row>
    <row r="21" spans="1:2" x14ac:dyDescent="0.25">
      <c r="A21" s="20" t="s">
        <v>30</v>
      </c>
      <c r="B21" s="17" t="s">
        <v>72</v>
      </c>
    </row>
    <row r="22" spans="1:2" x14ac:dyDescent="0.25">
      <c r="A22" s="21" t="s">
        <v>31</v>
      </c>
      <c r="B22" s="19" t="s">
        <v>72</v>
      </c>
    </row>
    <row r="23" spans="1:2" x14ac:dyDescent="0.25">
      <c r="A23" s="20" t="s">
        <v>32</v>
      </c>
      <c r="B23" s="17" t="s">
        <v>72</v>
      </c>
    </row>
    <row r="24" spans="1:2" x14ac:dyDescent="0.25">
      <c r="A24" s="21" t="s">
        <v>33</v>
      </c>
      <c r="B24" s="19" t="s">
        <v>72</v>
      </c>
    </row>
    <row r="25" spans="1:2" x14ac:dyDescent="0.25">
      <c r="A25" s="20" t="s">
        <v>34</v>
      </c>
      <c r="B25" s="17" t="s">
        <v>72</v>
      </c>
    </row>
    <row r="26" spans="1:2" x14ac:dyDescent="0.25">
      <c r="A26" s="21" t="s">
        <v>35</v>
      </c>
      <c r="B26" s="19" t="s">
        <v>72</v>
      </c>
    </row>
    <row r="27" spans="1:2" x14ac:dyDescent="0.25">
      <c r="A27" s="20" t="s">
        <v>37</v>
      </c>
      <c r="B27" s="17" t="s">
        <v>72</v>
      </c>
    </row>
    <row r="28" spans="1:2" x14ac:dyDescent="0.25">
      <c r="A28" s="21" t="s">
        <v>38</v>
      </c>
      <c r="B28" s="19" t="s">
        <v>71</v>
      </c>
    </row>
    <row r="29" spans="1:2" x14ac:dyDescent="0.25">
      <c r="A29" s="20" t="s">
        <v>39</v>
      </c>
      <c r="B29" s="17" t="s">
        <v>72</v>
      </c>
    </row>
    <row r="30" spans="1:2" x14ac:dyDescent="0.25">
      <c r="A30" s="18" t="s">
        <v>13</v>
      </c>
      <c r="B30" s="19" t="s">
        <v>71</v>
      </c>
    </row>
  </sheetData>
  <dataValidations count="2">
    <dataValidation type="list" allowBlank="1" showInputMessage="1" showErrorMessage="1" sqref="D2:D7">
      <formula1>Modes_paiement</formula1>
    </dataValidation>
    <dataValidation type="list" allowBlank="1" showInputMessage="1" showErrorMessage="1" sqref="F1:F3">
      <formula1>$F$2:$F$3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16</vt:i4>
      </vt:variant>
    </vt:vector>
  </HeadingPairs>
  <TitlesOfParts>
    <vt:vector size="24" baseType="lpstr">
      <vt:lpstr>Sommaire</vt:lpstr>
      <vt:lpstr>Récap</vt:lpstr>
      <vt:lpstr>Total</vt:lpstr>
      <vt:lpstr>Ecriture</vt:lpstr>
      <vt:lpstr>TCD                            </vt:lpstr>
      <vt:lpstr>Graphes écritures par rubrique</vt:lpstr>
      <vt:lpstr>Graphes écritures par regroupem</vt:lpstr>
      <vt:lpstr>Données</vt:lpstr>
      <vt:lpstr>Année_Ecr</vt:lpstr>
      <vt:lpstr>concatener</vt:lpstr>
      <vt:lpstr>Date</vt:lpstr>
      <vt:lpstr>Dépenses</vt:lpstr>
      <vt:lpstr>Famille</vt:lpstr>
      <vt:lpstr>Libellé</vt:lpstr>
      <vt:lpstr>Modes_paiement</vt:lpstr>
      <vt:lpstr>Mois</vt:lpstr>
      <vt:lpstr>mon_tcd</vt:lpstr>
      <vt:lpstr>Ecriture!Prévisionnel</vt:lpstr>
      <vt:lpstr>Prévisionnel</vt:lpstr>
      <vt:lpstr>Recettes</vt:lpstr>
      <vt:lpstr>RechecheV</vt:lpstr>
      <vt:lpstr>Ecriture!Réel</vt:lpstr>
      <vt:lpstr>Réel</vt:lpstr>
      <vt:lpstr>Sens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Mercadier</dc:creator>
  <cp:lastModifiedBy>rtyui</cp:lastModifiedBy>
  <dcterms:created xsi:type="dcterms:W3CDTF">2016-03-07T07:31:40Z</dcterms:created>
  <dcterms:modified xsi:type="dcterms:W3CDTF">2016-03-16T10:27:18Z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c46b9f9a-6de0-49ba-96c2-32ea8ba8f009</vt:lpwstr>
  </property>
</Properties>
</file>