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2013" sheetId="1" r:id="rId2"/>
  </sheets>
  <calcPr calcId="171027"/>
  <pivotCaches>
    <pivotCache cacheId="25" r:id="rId3"/>
  </pivotCaches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5" i="1"/>
  <c r="F3" i="1" l="1"/>
  <c r="D2" i="1"/>
  <c r="D1" i="1"/>
  <c r="J6" i="1"/>
  <c r="K6" i="1"/>
  <c r="L6" i="1"/>
  <c r="M6" i="1"/>
  <c r="N6" i="1"/>
  <c r="O6" i="1"/>
  <c r="P6" i="1"/>
  <c r="Q6" i="1"/>
  <c r="R6" i="1"/>
  <c r="J7" i="1"/>
  <c r="K7" i="1"/>
  <c r="L7" i="1"/>
  <c r="M7" i="1"/>
  <c r="N7" i="1"/>
  <c r="O7" i="1"/>
  <c r="P7" i="1"/>
  <c r="Q7" i="1"/>
  <c r="R7" i="1"/>
  <c r="J8" i="1"/>
  <c r="K8" i="1"/>
  <c r="L8" i="1"/>
  <c r="M8" i="1"/>
  <c r="N8" i="1"/>
  <c r="O8" i="1"/>
  <c r="P8" i="1"/>
  <c r="Q8" i="1"/>
  <c r="R8" i="1"/>
  <c r="J9" i="1"/>
  <c r="K9" i="1"/>
  <c r="L9" i="1"/>
  <c r="M9" i="1"/>
  <c r="N9" i="1"/>
  <c r="O9" i="1"/>
  <c r="P9" i="1"/>
  <c r="Q9" i="1"/>
  <c r="R9" i="1"/>
  <c r="J10" i="1"/>
  <c r="K10" i="1"/>
  <c r="L10" i="1"/>
  <c r="M10" i="1"/>
  <c r="N10" i="1"/>
  <c r="O10" i="1"/>
  <c r="P10" i="1"/>
  <c r="Q10" i="1"/>
  <c r="R10" i="1"/>
  <c r="J11" i="1"/>
  <c r="K11" i="1"/>
  <c r="L11" i="1"/>
  <c r="M11" i="1"/>
  <c r="N11" i="1"/>
  <c r="O11" i="1"/>
  <c r="P11" i="1"/>
  <c r="Q11" i="1"/>
  <c r="R11" i="1"/>
  <c r="J12" i="1"/>
  <c r="K12" i="1"/>
  <c r="L12" i="1"/>
  <c r="M12" i="1"/>
  <c r="N12" i="1"/>
  <c r="O12" i="1"/>
  <c r="P12" i="1"/>
  <c r="Q12" i="1"/>
  <c r="R12" i="1"/>
  <c r="J13" i="1"/>
  <c r="K13" i="1"/>
  <c r="L13" i="1"/>
  <c r="M13" i="1"/>
  <c r="N13" i="1"/>
  <c r="O13" i="1"/>
  <c r="P13" i="1"/>
  <c r="Q13" i="1"/>
  <c r="R13" i="1"/>
  <c r="J14" i="1"/>
  <c r="K14" i="1"/>
  <c r="L14" i="1"/>
  <c r="M14" i="1"/>
  <c r="N14" i="1"/>
  <c r="O14" i="1"/>
  <c r="P14" i="1"/>
  <c r="Q14" i="1"/>
  <c r="R14" i="1"/>
  <c r="J15" i="1"/>
  <c r="K15" i="1"/>
  <c r="L15" i="1"/>
  <c r="M15" i="1"/>
  <c r="N15" i="1"/>
  <c r="O15" i="1"/>
  <c r="P15" i="1"/>
  <c r="Q15" i="1"/>
  <c r="R15" i="1"/>
  <c r="J16" i="1"/>
  <c r="K16" i="1"/>
  <c r="L16" i="1"/>
  <c r="M16" i="1"/>
  <c r="N16" i="1"/>
  <c r="O16" i="1"/>
  <c r="P16" i="1"/>
  <c r="Q16" i="1"/>
  <c r="R16" i="1"/>
  <c r="J17" i="1"/>
  <c r="K17" i="1"/>
  <c r="L17" i="1"/>
  <c r="M17" i="1"/>
  <c r="N17" i="1"/>
  <c r="O17" i="1"/>
  <c r="P17" i="1"/>
  <c r="Q17" i="1"/>
  <c r="R17" i="1"/>
  <c r="J18" i="1"/>
  <c r="K18" i="1"/>
  <c r="L18" i="1"/>
  <c r="M18" i="1"/>
  <c r="N18" i="1"/>
  <c r="O18" i="1"/>
  <c r="P18" i="1"/>
  <c r="Q18" i="1"/>
  <c r="R18" i="1"/>
  <c r="J19" i="1"/>
  <c r="K19" i="1"/>
  <c r="L19" i="1"/>
  <c r="M19" i="1"/>
  <c r="N19" i="1"/>
  <c r="O19" i="1"/>
  <c r="P19" i="1"/>
  <c r="Q19" i="1"/>
  <c r="R19" i="1"/>
  <c r="J20" i="1"/>
  <c r="K20" i="1"/>
  <c r="L20" i="1"/>
  <c r="M20" i="1"/>
  <c r="N20" i="1"/>
  <c r="O20" i="1"/>
  <c r="P20" i="1"/>
  <c r="Q20" i="1"/>
  <c r="R20" i="1"/>
  <c r="J21" i="1"/>
  <c r="K21" i="1"/>
  <c r="L21" i="1"/>
  <c r="M21" i="1"/>
  <c r="N21" i="1"/>
  <c r="O21" i="1"/>
  <c r="P21" i="1"/>
  <c r="Q21" i="1"/>
  <c r="R21" i="1"/>
  <c r="J22" i="1"/>
  <c r="K22" i="1"/>
  <c r="L22" i="1"/>
  <c r="M22" i="1"/>
  <c r="N22" i="1"/>
  <c r="O22" i="1"/>
  <c r="P22" i="1"/>
  <c r="Q22" i="1"/>
  <c r="R22" i="1"/>
  <c r="J23" i="1"/>
  <c r="K23" i="1"/>
  <c r="L23" i="1"/>
  <c r="M23" i="1"/>
  <c r="N23" i="1"/>
  <c r="O23" i="1"/>
  <c r="P23" i="1"/>
  <c r="Q23" i="1"/>
  <c r="R23" i="1"/>
  <c r="J24" i="1"/>
  <c r="K24" i="1"/>
  <c r="L24" i="1"/>
  <c r="M24" i="1"/>
  <c r="N24" i="1"/>
  <c r="O24" i="1"/>
  <c r="P24" i="1"/>
  <c r="Q24" i="1"/>
  <c r="R24" i="1"/>
  <c r="J25" i="1"/>
  <c r="K25" i="1"/>
  <c r="L25" i="1"/>
  <c r="M25" i="1"/>
  <c r="N25" i="1"/>
  <c r="O25" i="1"/>
  <c r="P25" i="1"/>
  <c r="Q25" i="1"/>
  <c r="R25" i="1"/>
  <c r="J26" i="1"/>
  <c r="K26" i="1"/>
  <c r="L26" i="1"/>
  <c r="M26" i="1"/>
  <c r="N26" i="1"/>
  <c r="O26" i="1"/>
  <c r="P26" i="1"/>
  <c r="Q26" i="1"/>
  <c r="R26" i="1"/>
  <c r="J27" i="1"/>
  <c r="K27" i="1"/>
  <c r="L27" i="1"/>
  <c r="M27" i="1"/>
  <c r="N27" i="1"/>
  <c r="O27" i="1"/>
  <c r="P27" i="1"/>
  <c r="Q27" i="1"/>
  <c r="R27" i="1"/>
  <c r="J28" i="1"/>
  <c r="K28" i="1"/>
  <c r="L28" i="1"/>
  <c r="M28" i="1"/>
  <c r="N28" i="1"/>
  <c r="O28" i="1"/>
  <c r="P28" i="1"/>
  <c r="Q28" i="1"/>
  <c r="R28" i="1"/>
  <c r="J29" i="1"/>
  <c r="K29" i="1"/>
  <c r="L29" i="1"/>
  <c r="M29" i="1"/>
  <c r="N29" i="1"/>
  <c r="O29" i="1"/>
  <c r="P29" i="1"/>
  <c r="Q29" i="1"/>
  <c r="R29" i="1"/>
  <c r="J30" i="1"/>
  <c r="K30" i="1"/>
  <c r="L30" i="1"/>
  <c r="M30" i="1"/>
  <c r="N30" i="1"/>
  <c r="O30" i="1"/>
  <c r="P30" i="1"/>
  <c r="Q30" i="1"/>
  <c r="R30" i="1"/>
  <c r="J31" i="1"/>
  <c r="K31" i="1"/>
  <c r="L31" i="1"/>
  <c r="M31" i="1"/>
  <c r="N31" i="1"/>
  <c r="O31" i="1"/>
  <c r="P31" i="1"/>
  <c r="Q31" i="1"/>
  <c r="R31" i="1"/>
  <c r="J32" i="1"/>
  <c r="K32" i="1"/>
  <c r="L32" i="1"/>
  <c r="M32" i="1"/>
  <c r="N32" i="1"/>
  <c r="O32" i="1"/>
  <c r="P32" i="1"/>
  <c r="Q32" i="1"/>
  <c r="R32" i="1"/>
  <c r="J33" i="1"/>
  <c r="K33" i="1"/>
  <c r="L33" i="1"/>
  <c r="M33" i="1"/>
  <c r="N33" i="1"/>
  <c r="O33" i="1"/>
  <c r="P33" i="1"/>
  <c r="Q33" i="1"/>
  <c r="R33" i="1"/>
  <c r="R5" i="1"/>
  <c r="Q5" i="1"/>
  <c r="P5" i="1"/>
  <c r="O5" i="1"/>
  <c r="N5" i="1"/>
  <c r="M5" i="1"/>
  <c r="L5" i="1"/>
  <c r="K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5" i="1"/>
  <c r="G5" i="1"/>
  <c r="G6" i="1"/>
  <c r="G7" i="1"/>
  <c r="G8" i="1"/>
  <c r="J5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10" i="1"/>
  <c r="G9" i="1"/>
  <c r="S15" i="1" l="1"/>
  <c r="S11" i="1"/>
  <c r="S8" i="1"/>
  <c r="S31" i="1"/>
  <c r="S27" i="1"/>
  <c r="S23" i="1"/>
  <c r="S19" i="1"/>
  <c r="S6" i="1"/>
  <c r="S32" i="1"/>
  <c r="S28" i="1"/>
  <c r="S24" i="1"/>
  <c r="S20" i="1"/>
  <c r="S16" i="1"/>
  <c r="S12" i="1"/>
  <c r="S9" i="1"/>
  <c r="S10" i="1"/>
  <c r="S30" i="1"/>
  <c r="S26" i="1"/>
  <c r="S22" i="1"/>
  <c r="S18" i="1"/>
  <c r="S14" i="1"/>
  <c r="S33" i="1"/>
  <c r="S29" i="1"/>
  <c r="S25" i="1"/>
  <c r="S21" i="1"/>
  <c r="S17" i="1"/>
  <c r="S13" i="1"/>
  <c r="S7" i="1"/>
  <c r="F1" i="1"/>
  <c r="S5" i="1"/>
  <c r="F2" i="1" l="1"/>
</calcChain>
</file>

<file path=xl/sharedStrings.xml><?xml version="1.0" encoding="utf-8"?>
<sst xmlns="http://schemas.openxmlformats.org/spreadsheetml/2006/main" count="632" uniqueCount="183">
  <si>
    <t>CATEGORY</t>
  </si>
  <si>
    <t>AMOUNT</t>
  </si>
  <si>
    <t>DATE</t>
  </si>
  <si>
    <t>Salaire</t>
  </si>
  <si>
    <t>03/27/2013</t>
  </si>
  <si>
    <t>TCL - TER</t>
  </si>
  <si>
    <t>04/01/2013</t>
  </si>
  <si>
    <t>04/02/2013</t>
  </si>
  <si>
    <t>Cadeaux</t>
  </si>
  <si>
    <t>04/03/2013</t>
  </si>
  <si>
    <t>Medical</t>
  </si>
  <si>
    <t>Ecole</t>
  </si>
  <si>
    <t>04/05/2013</t>
  </si>
  <si>
    <t>Alimentaire</t>
  </si>
  <si>
    <t>Banque</t>
  </si>
  <si>
    <t>04/10/2013</t>
  </si>
  <si>
    <t>04/11/2013</t>
  </si>
  <si>
    <t>Shopping</t>
  </si>
  <si>
    <t>04/12/2013</t>
  </si>
  <si>
    <t>04/15/2013</t>
  </si>
  <si>
    <t>04/16/2013</t>
  </si>
  <si>
    <t>04/17/2013</t>
  </si>
  <si>
    <t>04/21/2013</t>
  </si>
  <si>
    <t>04/22/2013</t>
  </si>
  <si>
    <t>Peage</t>
  </si>
  <si>
    <t>Mutuelle</t>
  </si>
  <si>
    <t>04/23/2013</t>
  </si>
  <si>
    <t>Securite Sociale</t>
  </si>
  <si>
    <t>Compte Comnun</t>
  </si>
  <si>
    <t>Essence</t>
  </si>
  <si>
    <t>04/25/2013</t>
  </si>
  <si>
    <t>04/26/2013</t>
  </si>
  <si>
    <t>04/28/2013</t>
  </si>
  <si>
    <t>04/29/2013</t>
  </si>
  <si>
    <t>05/04/2013</t>
  </si>
  <si>
    <t>05/07/2013</t>
  </si>
  <si>
    <t>05/08/2013</t>
  </si>
  <si>
    <t>05/10/2013</t>
  </si>
  <si>
    <t>05/13/2013</t>
  </si>
  <si>
    <t>Remboursement</t>
  </si>
  <si>
    <t>05/14/2013</t>
  </si>
  <si>
    <t>05/17/2013</t>
  </si>
  <si>
    <t>05/22/2013</t>
  </si>
  <si>
    <t>Loisirs</t>
  </si>
  <si>
    <t>05/27/2013</t>
  </si>
  <si>
    <t>05/28/2013</t>
  </si>
  <si>
    <t>05/29/2013</t>
  </si>
  <si>
    <t>Divers</t>
  </si>
  <si>
    <t>05/30/2013</t>
  </si>
  <si>
    <t>05/31/2013</t>
  </si>
  <si>
    <t>06/03/2013</t>
  </si>
  <si>
    <t>06/04/2013</t>
  </si>
  <si>
    <t>Restaurant</t>
  </si>
  <si>
    <t>06/10/2013</t>
  </si>
  <si>
    <t>Arts Plastiques</t>
  </si>
  <si>
    <t>Courses</t>
  </si>
  <si>
    <t>06/12/2013</t>
  </si>
  <si>
    <t>06/17/2013</t>
  </si>
  <si>
    <t>Papou</t>
  </si>
  <si>
    <t>06/19/2013</t>
  </si>
  <si>
    <t>06/21/2013</t>
  </si>
  <si>
    <t>06/22/2013</t>
  </si>
  <si>
    <t>06/28/2013</t>
  </si>
  <si>
    <t>07/01/2013</t>
  </si>
  <si>
    <t>07/02/2013</t>
  </si>
  <si>
    <t>07/03/2013</t>
  </si>
  <si>
    <t>07/04/2013</t>
  </si>
  <si>
    <t>Beauté</t>
  </si>
  <si>
    <t>Etudes</t>
  </si>
  <si>
    <t>07/05/2013</t>
  </si>
  <si>
    <t>07/06/2013</t>
  </si>
  <si>
    <t>07/08/2013</t>
  </si>
  <si>
    <t>07/10/2013</t>
  </si>
  <si>
    <t>07/11/2013</t>
  </si>
  <si>
    <t>07/12/2013</t>
  </si>
  <si>
    <t>07/13/2013</t>
  </si>
  <si>
    <t>Vacances</t>
  </si>
  <si>
    <t>07/15/2013</t>
  </si>
  <si>
    <t>Voiture</t>
  </si>
  <si>
    <t>07/18/2013</t>
  </si>
  <si>
    <t>07/29/2013</t>
  </si>
  <si>
    <t>08/05/2013</t>
  </si>
  <si>
    <t>08/07/2013</t>
  </si>
  <si>
    <t>08/10/2013</t>
  </si>
  <si>
    <t>Assurance</t>
  </si>
  <si>
    <t>08/11/2013</t>
  </si>
  <si>
    <t>08/15/2013</t>
  </si>
  <si>
    <t>08/16/2013</t>
  </si>
  <si>
    <t>08/19/2013</t>
  </si>
  <si>
    <t>08/20/2013</t>
  </si>
  <si>
    <t>08/21/2013</t>
  </si>
  <si>
    <t>08/22/2013</t>
  </si>
  <si>
    <t>08/23/2013</t>
  </si>
  <si>
    <t>Impots</t>
  </si>
  <si>
    <t>08/24/2013</t>
  </si>
  <si>
    <t>08/26/2013</t>
  </si>
  <si>
    <t>08/27/2013</t>
  </si>
  <si>
    <t>08/29/2013</t>
  </si>
  <si>
    <t>08/31/2013</t>
  </si>
  <si>
    <t>09/02/2013</t>
  </si>
  <si>
    <t>09/06/2013</t>
  </si>
  <si>
    <t>09/07/2013</t>
  </si>
  <si>
    <t>09/08/2013</t>
  </si>
  <si>
    <t>09/10/2013</t>
  </si>
  <si>
    <t>09/13/2013</t>
  </si>
  <si>
    <t>09/16/2013</t>
  </si>
  <si>
    <t>09/17/2013</t>
  </si>
  <si>
    <t>09/18/2013</t>
  </si>
  <si>
    <t>09/19/2013</t>
  </si>
  <si>
    <t>09/20/2013</t>
  </si>
  <si>
    <t>09/25/2013</t>
  </si>
  <si>
    <t>09/26/2013</t>
  </si>
  <si>
    <t>09/28/2013</t>
  </si>
  <si>
    <t>09/30/2013</t>
  </si>
  <si>
    <t>10/08/2013</t>
  </si>
  <si>
    <t>10/10/2013</t>
  </si>
  <si>
    <t>10/18/2013</t>
  </si>
  <si>
    <t>10/21/2013</t>
  </si>
  <si>
    <t>10/22/2013</t>
  </si>
  <si>
    <t>10/23/2013</t>
  </si>
  <si>
    <t>10/24/2013</t>
  </si>
  <si>
    <t>10/28/2013</t>
  </si>
  <si>
    <t>10/29/2013</t>
  </si>
  <si>
    <t>10/30/2013</t>
  </si>
  <si>
    <t>11/08/2013</t>
  </si>
  <si>
    <t>11/10/2013</t>
  </si>
  <si>
    <t>11/12/2013</t>
  </si>
  <si>
    <t>11/13/2013</t>
  </si>
  <si>
    <t>11/14/2013</t>
  </si>
  <si>
    <t>11/15/2013</t>
  </si>
  <si>
    <t>11/18/2013</t>
  </si>
  <si>
    <t>11/19/2013</t>
  </si>
  <si>
    <t>11/22/2013</t>
  </si>
  <si>
    <t>11/26/2013</t>
  </si>
  <si>
    <t>11/27/2013</t>
  </si>
  <si>
    <t>11/28/2013</t>
  </si>
  <si>
    <t>11/29/2013</t>
  </si>
  <si>
    <t>12/03/2013</t>
  </si>
  <si>
    <t>12/06/2013</t>
  </si>
  <si>
    <t>12/08/2013</t>
  </si>
  <si>
    <t>12/10/2013</t>
  </si>
  <si>
    <t>12/14/2013</t>
  </si>
  <si>
    <t>12/20/2013</t>
  </si>
  <si>
    <t>12/21/2013</t>
  </si>
  <si>
    <t>12/22/2013</t>
  </si>
  <si>
    <t>12/23/2013</t>
  </si>
  <si>
    <t>12/24/2013</t>
  </si>
  <si>
    <t>12/26/2013</t>
  </si>
  <si>
    <t>12/27/2013</t>
  </si>
  <si>
    <t>12/28/2013</t>
  </si>
  <si>
    <t>12/29/2013</t>
  </si>
  <si>
    <t>12/31/2013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</si>
  <si>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</si>
  <si>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</si>
  <si>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</si>
  <si>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</si>
  <si>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</si>
  <si>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</si>
  <si>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</si>
  <si>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</si>
  <si>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</si>
  <si>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</si>
  <si>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</si>
  <si>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</si>
  <si>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</si>
  <si>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 DÉPENSES</t>
  </si>
  <si>
    <t>TOTAL RENTRÉES</t>
  </si>
  <si>
    <t>BÉNÉFICES :</t>
  </si>
  <si>
    <t>Formation</t>
  </si>
  <si>
    <t>Materiel</t>
  </si>
  <si>
    <t>M</t>
  </si>
  <si>
    <t>P</t>
  </si>
  <si>
    <t>Étiquettes de colonnes</t>
  </si>
  <si>
    <t>Total général</t>
  </si>
  <si>
    <t>Étiquettes de lignes</t>
  </si>
  <si>
    <t>Somme de AMOUNT</t>
  </si>
  <si>
    <t>date2</t>
  </si>
  <si>
    <t>avr</t>
  </si>
  <si>
    <t>juil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</si>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</sst>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/d/yyyy;@"/>
  </numFmts>
  <fonts count="10" x14ac:knownFonts="1">
    <font>
      <sz val="10"/>
      <name val="Arial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indexed="9"/>
      <name val="Calibri"/>
      <family val="2"/>
      <scheme val="minor"/>
    </font>
    <font>
      <i/>
      <sz val="11"/>
      <name val="Calibri"/>
      <family val="2"/>
      <scheme val="minor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34">
    <xf numFmtId="0" fontId="0" fillId="0" borderId="0" xfId="0" applyNumberFormat="1" applyFont="1" applyFill="1" applyBorder="1" applyAlignment="1"/>
    <xf numFmtId="0" fontId="1" fillId="0" borderId="2" xfId="0" applyNumberFormat="1" applyFont="1" applyFill="1" applyBorder="1" applyAlignment="1"/>
    <xf numFmtId="0" fontId="1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0" fontId="1" fillId="4" borderId="2" xfId="0" applyNumberFormat="1" applyFont="1" applyFill="1" applyBorder="1" applyAlignment="1"/>
    <xf numFmtId="0" fontId="3" fillId="2" borderId="1" xfId="0" applyNumberFormat="1" applyFont="1" applyFill="1" applyBorder="1" applyAlignment="1">
      <alignment horizontal="center" shrinkToFit="1"/>
    </xf>
    <xf numFmtId="0" fontId="5" fillId="0" borderId="0" xfId="0" applyNumberFormat="1" applyFont="1" applyFill="1" applyBorder="1" applyAlignment="1">
      <alignment horizontal="center"/>
    </xf>
    <xf numFmtId="0" fontId="2" fillId="4" borderId="2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/>
    </xf>
    <xf numFmtId="0" fontId="2" fillId="4" borderId="4" xfId="0" applyNumberFormat="1" applyFont="1" applyFill="1" applyBorder="1" applyAlignment="1"/>
    <xf numFmtId="0" fontId="1" fillId="0" borderId="5" xfId="0" applyNumberFormat="1" applyFont="1" applyFill="1" applyBorder="1" applyAlignment="1"/>
    <xf numFmtId="0" fontId="1" fillId="0" borderId="6" xfId="0" applyNumberFormat="1" applyFont="1" applyFill="1" applyBorder="1" applyAlignment="1"/>
    <xf numFmtId="0" fontId="5" fillId="0" borderId="3" xfId="0" applyNumberFormat="1" applyFont="1" applyFill="1" applyBorder="1" applyAlignment="1"/>
    <xf numFmtId="0" fontId="6" fillId="4" borderId="3" xfId="0" applyNumberFormat="1" applyFont="1" applyFill="1" applyBorder="1" applyAlignment="1"/>
    <xf numFmtId="0" fontId="6" fillId="0" borderId="3" xfId="0" applyNumberFormat="1" applyFont="1" applyFill="1" applyBorder="1" applyAlignment="1"/>
    <xf numFmtId="0" fontId="2" fillId="0" borderId="2" xfId="0" applyNumberFormat="1" applyFont="1" applyFill="1" applyBorder="1" applyAlignment="1"/>
    <xf numFmtId="0" fontId="1" fillId="5" borderId="0" xfId="0" applyNumberFormat="1" applyFont="1" applyFill="1" applyBorder="1" applyAlignment="1"/>
    <xf numFmtId="0" fontId="6" fillId="0" borderId="0" xfId="0" applyNumberFormat="1" applyFont="1" applyFill="1" applyBorder="1" applyAlignment="1"/>
    <xf numFmtId="2" fontId="6" fillId="0" borderId="0" xfId="0" applyNumberFormat="1" applyFont="1" applyFill="1" applyBorder="1" applyAlignment="1"/>
    <xf numFmtId="2" fontId="0" fillId="5" borderId="0" xfId="0" applyNumberFormat="1" applyFont="1" applyFill="1" applyBorder="1" applyAlignment="1"/>
    <xf numFmtId="2" fontId="0" fillId="0" borderId="0" xfId="0" applyNumberFormat="1" applyFont="1" applyFill="1" applyBorder="1" applyAlignment="1"/>
    <xf numFmtId="0" fontId="7" fillId="2" borderId="1" xfId="0" applyNumberFormat="1" applyFont="1" applyFill="1" applyBorder="1" applyAlignment="1">
      <alignment shrinkToFit="1"/>
    </xf>
    <xf numFmtId="2" fontId="7" fillId="3" borderId="2" xfId="0" applyNumberFormat="1" applyFont="1" applyFill="1" applyBorder="1" applyAlignment="1"/>
    <xf numFmtId="2" fontId="7" fillId="4" borderId="2" xfId="0" applyNumberFormat="1" applyFont="1" applyFill="1" applyBorder="1" applyAlignment="1"/>
    <xf numFmtId="2" fontId="7" fillId="3" borderId="6" xfId="0" applyNumberFormat="1" applyFont="1" applyFill="1" applyBorder="1" applyAlignment="1"/>
    <xf numFmtId="0" fontId="0" fillId="0" borderId="0" xfId="0" pivotButton="1" applyNumberFormat="1" applyFont="1" applyFill="1" applyBorder="1" applyAlignment="1"/>
    <xf numFmtId="0" fontId="0" fillId="0" borderId="0" xfId="0" applyNumberFormat="1" applyFont="1" applyFill="1" applyBorder="1" applyAlignment="1">
      <alignment horizontal="left"/>
    </xf>
    <xf numFmtId="165" fontId="6" fillId="0" borderId="0" xfId="0" applyNumberFormat="1" applyFont="1" applyFill="1" applyBorder="1" applyAlignment="1"/>
    <xf numFmtId="165" fontId="7" fillId="2" borderId="1" xfId="0" applyNumberFormat="1" applyFont="1" applyFill="1" applyBorder="1" applyAlignment="1">
      <alignment shrinkToFit="1"/>
    </xf>
    <xf numFmtId="165" fontId="8" fillId="0" borderId="2" xfId="0" applyNumberFormat="1" applyFont="1" applyFill="1" applyBorder="1" applyAlignment="1"/>
    <xf numFmtId="165" fontId="8" fillId="4" borderId="2" xfId="0" applyNumberFormat="1" applyFont="1" applyFill="1" applyBorder="1" applyAlignment="1"/>
    <xf numFmtId="165" fontId="8" fillId="0" borderId="6" xfId="0" applyNumberFormat="1" applyFont="1" applyFill="1" applyBorder="1" applyAlignment="1"/>
    <xf numFmtId="165" fontId="1" fillId="0" borderId="0" xfId="0" applyNumberFormat="1" applyFont="1" applyFill="1" applyBorder="1" applyAlignment="1"/>
    <xf numFmtId="14" fontId="9" fillId="0" borderId="0" xfId="0" applyNumberFormat="1" applyFont="1" applyFill="1" applyBorder="1" applyAlignmen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m/d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m/d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indexed="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strike val="0"/>
        <outline val="0"/>
        <shadow val="0"/>
        <u val="none"/>
        <vertAlign val="baseline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indexed="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border outline="0">
        <bottom style="thin">
          <color indexed="8"/>
        </bottom>
      </border>
    </dxf>
  </dxfs>
  <tableStyles count="0" defaultTableStyle="TableStyleMedium2" defaultPivotStyle="PivotStyleLight16"/>
  <colors>
    <mruColors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05.749775694443" createdVersion="6" refreshedVersion="6" minRefreshableVersion="3" recordCount="253">
  <cacheSource type="worksheet">
    <worksheetSource name="Tableau1"/>
  </cacheSource>
  <cacheFields count="5">
    <cacheField name="DATE" numFmtId="165">
      <sharedItems count="123">
        <s v="03/27/2013"/>
        <s v="04/01/2013"/>
        <s v="04/02/2013"/>
        <s v="04/03/2013"/>
        <s v="04/05/2013"/>
        <s v="04/10/2013"/>
        <s v="04/11/2013"/>
        <s v="04/12/2013"/>
        <s v="04/15/2013"/>
        <s v="04/16/2013"/>
        <s v="04/17/2013"/>
        <s v="04/21/2013"/>
        <s v="04/22/2013"/>
        <s v="04/23/2013"/>
        <s v="04/25/2013"/>
        <s v="04/26/2013"/>
        <s v="04/28/2013"/>
        <s v="04/29/2013"/>
        <s v="05/04/2013"/>
        <s v="05/07/2013"/>
        <s v="05/08/2013"/>
        <s v="05/10/2013"/>
        <s v="05/13/2013"/>
        <s v="05/14/2013"/>
        <s v="05/17/2013"/>
        <s v="05/22/2013"/>
        <s v="05/27/2013"/>
        <s v="05/28/2013"/>
        <s v="05/29/2013"/>
        <s v="05/30/2013"/>
        <s v="05/31/2013"/>
        <s v="06/03/2013"/>
        <s v="06/04/2013"/>
        <s v="06/10/2013"/>
        <s v="06/12/2013"/>
        <s v="06/17/2013"/>
        <s v="06/19/2013"/>
        <s v="06/21/2013"/>
        <s v="06/22/2013"/>
        <s v="06/28/2013"/>
        <s v="07/01/2013"/>
        <s v="07/02/2013"/>
        <s v="07/03/2013"/>
        <s v="07/04/2013"/>
        <s v="07/05/2013"/>
        <s v="07/06/2013"/>
        <s v="07/08/2013"/>
        <s v="07/10/2013"/>
        <s v="07/11/2013"/>
        <s v="07/12/2013"/>
        <s v="07/13/2013"/>
        <s v="07/15/2013"/>
        <s v="07/18/2013"/>
        <s v="07/29/2013"/>
        <s v="08/05/2013"/>
        <s v="08/07/2013"/>
        <s v="08/10/2013"/>
        <s v="08/11/2013"/>
        <s v="08/15/2013"/>
        <s v="08/16/2013"/>
        <s v="08/19/2013"/>
        <s v="08/20/2013"/>
        <s v="08/21/2013"/>
        <s v="08/22/2013"/>
        <s v="08/23/2013"/>
        <s v="08/24/2013"/>
        <s v="08/26/2013"/>
        <s v="08/27/2013"/>
        <s v="08/29/2013"/>
        <s v="08/31/2013"/>
        <s v="09/02/2013"/>
        <s v="09/06/2013"/>
        <s v="09/07/2013"/>
        <s v="09/08/2013"/>
        <s v="09/10/2013"/>
        <s v="09/13/2013"/>
        <s v="09/16/2013"/>
        <s v="09/17/2013"/>
        <s v="09/18/2013"/>
        <s v="09/19/2013"/>
        <s v="09/20/2013"/>
        <s v="09/25/2013"/>
        <s v="09/26/2013"/>
        <s v="09/28/2013"/>
        <s v="09/30/2013"/>
        <s v="10/08/2013"/>
        <s v="10/10/2013"/>
        <s v="10/18/2013"/>
        <s v="10/21/2013"/>
        <s v="10/22/2013"/>
        <s v="10/23/2013"/>
        <s v="10/24/2013"/>
        <s v="10/28/2013"/>
        <s v="10/29/2013"/>
        <s v="10/30/2013"/>
        <s v="11/08/2013"/>
        <s v="11/10/2013"/>
        <s v="11/12/2013"/>
        <s v="11/13/2013"/>
        <s v="11/14/2013"/>
        <s v="11/15/2013"/>
        <s v="11/18/2013"/>
        <s v="11/19/2013"/>
        <s v="11/22/2013"/>
        <s v="11/26/2013"/>
        <s v="11/27/2013"/>
        <s v="11/28/2013"/>
        <s v="11/29/2013"/>
        <s v="12/03/2013"/>
        <s v="12/06/2013"/>
        <s v="12/08/2013"/>
        <s v="12/10/2013"/>
        <s v="12/14/2013"/>
        <s v="12/20/2013"/>
        <s v="12/21/2013"/>
        <s v="12/22/2013"/>
        <s v="12/23/2013"/>
        <s v="12/24/2013"/>
        <s v="12/26/2013"/>
        <s v="12/27/2013"/>
        <s v="12/28/2013"/>
        <s v="12/29/2013"/>
        <s v="12/31/2013"/>
      </sharedItems>
    </cacheField>
    <cacheField name="date2" numFmtId="14">
      <sharedItems containsSemiMixedTypes="0" containsNonDate="0" containsDate="1" containsString="0" minDate="2013-03-27T00:00:00" maxDate="2014-01-01T00:00:00" count="123">
        <d v="2013-03-27T00:00:00"/>
        <d v="2013-04-01T00:00:00"/>
        <d v="2013-04-02T00:00:00"/>
        <d v="2013-04-03T00:00:00"/>
        <d v="2013-04-05T00:00:00"/>
        <d v="2013-04-10T00:00:00"/>
        <d v="2013-04-11T00:00:00"/>
        <d v="2013-04-12T00:00:00"/>
        <d v="2013-04-15T00:00:00"/>
        <d v="2013-04-16T00:00:00"/>
        <d v="2013-04-17T00:00:00"/>
        <d v="2013-04-21T00:00:00"/>
        <d v="2013-04-22T00:00:00"/>
        <d v="2013-04-23T00:00:00"/>
        <d v="2013-04-25T00:00:00"/>
        <d v="2013-04-26T00:00:00"/>
        <d v="2013-04-28T00:00:00"/>
        <d v="2013-04-29T00:00:00"/>
        <d v="2013-05-04T00:00:00"/>
        <d v="2013-05-07T00:00:00"/>
        <d v="2013-05-08T00:00:00"/>
        <d v="2013-05-10T00:00:00"/>
        <d v="2013-05-13T00:00:00"/>
        <d v="2013-05-14T00:00:00"/>
        <d v="2013-05-17T00:00:00"/>
        <d v="2013-05-22T00:00:00"/>
        <d v="2013-05-27T00:00:00"/>
        <d v="2013-05-28T00:00:00"/>
        <d v="2013-05-29T00:00:00"/>
        <d v="2013-05-30T00:00:00"/>
        <d v="2013-05-31T00:00:00"/>
        <d v="2013-06-03T00:00:00"/>
        <d v="2013-06-04T00:00:00"/>
        <d v="2013-06-10T00:00:00"/>
        <d v="2013-06-12T00:00:00"/>
        <d v="2013-06-17T00:00:00"/>
        <d v="2013-06-19T00:00:00"/>
        <d v="2013-06-21T00:00:00"/>
        <d v="2013-06-22T00:00:00"/>
        <d v="2013-06-28T00:00:00"/>
        <d v="2013-07-01T00:00:00"/>
        <d v="2013-07-02T00:00:00"/>
        <d v="2013-07-03T00:00:00"/>
        <d v="2013-07-04T00:00:00"/>
        <d v="2013-07-05T00:00:00"/>
        <d v="2013-07-06T00:00:00"/>
        <d v="2013-07-08T00:00:00"/>
        <d v="2013-07-10T00:00:00"/>
        <d v="2013-07-11T00:00:00"/>
        <d v="2013-07-12T00:00:00"/>
        <d v="2013-07-13T00:00:00"/>
        <d v="2013-07-15T00:00:00"/>
        <d v="2013-07-18T00:00:00"/>
        <d v="2013-07-29T00:00:00"/>
        <d v="2013-08-05T00:00:00"/>
        <d v="2013-08-07T00:00:00"/>
        <d v="2013-08-10T00:00:00"/>
        <d v="2013-08-11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4T00:00:00"/>
        <d v="2013-08-26T00:00:00"/>
        <d v="2013-08-27T00:00:00"/>
        <d v="2013-08-29T00:00:00"/>
        <d v="2013-08-31T00:00:00"/>
        <d v="2013-09-02T00:00:00"/>
        <d v="2013-09-06T00:00:00"/>
        <d v="2013-09-07T00:00:00"/>
        <d v="2013-09-08T00:00:00"/>
        <d v="2013-09-10T00:00:00"/>
        <d v="2013-09-13T00:00:00"/>
        <d v="2013-09-16T00:00:00"/>
        <d v="2013-09-17T00:00:00"/>
        <d v="2013-09-18T00:00:00"/>
        <d v="2013-09-19T00:00:00"/>
        <d v="2013-09-20T00:00:00"/>
        <d v="2013-09-25T00:00:00"/>
        <d v="2013-09-26T00:00:00"/>
        <d v="2013-09-28T00:00:00"/>
        <d v="2013-09-30T00:00:00"/>
        <d v="2013-10-08T00:00:00"/>
        <d v="2013-10-10T00:00:00"/>
        <d v="2013-10-18T00:00:00"/>
        <d v="2013-10-21T00:00:00"/>
        <d v="2013-10-22T00:00:00"/>
        <d v="2013-10-23T00:00:00"/>
        <d v="2013-10-24T00:00:00"/>
        <d v="2013-10-28T00:00:00"/>
        <d v="2013-10-29T00:00:00"/>
        <d v="2013-10-30T00:00:00"/>
        <d v="2013-11-08T00:00:00"/>
        <d v="2013-11-10T00:00:00"/>
        <d v="2013-11-12T00:00:00"/>
        <d v="2013-11-13T00:00:00"/>
        <d v="2013-11-14T00:00:00"/>
        <d v="2013-11-15T00:00:00"/>
        <d v="2013-11-18T00:00:00"/>
        <d v="2013-11-19T00:00:00"/>
        <d v="2013-11-22T00:00:00"/>
        <d v="2013-11-26T00:00:00"/>
        <d v="2013-11-27T00:00:00"/>
        <d v="2013-11-28T00:00:00"/>
        <d v="2013-11-29T00:00:00"/>
        <d v="2013-12-03T00:00:00"/>
        <d v="2013-12-06T00:00:00"/>
        <d v="2013-12-08T00:00:00"/>
        <d v="2013-12-10T00:00:00"/>
        <d v="2013-12-14T00:00:00"/>
        <d v="2013-12-20T00:00:00"/>
        <d v="2013-12-21T00:00:00"/>
        <d v="2013-12-22T00:00:00"/>
        <d v="2013-12-23T00:00:00"/>
        <d v="2013-12-24T00:00:00"/>
        <d v="2013-12-26T00:00:00"/>
        <d v="2013-12-27T00:00:00"/>
        <d v="2013-12-28T00:00:00"/>
        <d v="2013-12-29T00:00:00"/>
        <d v="2013-12-31T00:00:00"/>
      </sharedItems>
      <fieldGroup par="4" base="1">
        <rangePr groupBy="days" startDate="2013-03-27T00:00:00" endDate="2014-01-01T00:00:00"/>
        <groupItems count="368">
          <s v="&lt;27/03/201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14"/>
        </groupItems>
      </fieldGroup>
    </cacheField>
    <cacheField name="CATEGORY" numFmtId="2">
      <sharedItems count="30">
        <s v="Salaire"/>
        <s v="TCL - TER"/>
        <s v="P"/>
        <s v="Cadeaux"/>
        <s v="Medical"/>
        <s v="Ecole"/>
        <s v="Alimentaire"/>
        <s v="Banque"/>
        <s v="Shopping"/>
        <s v="Peage"/>
        <s v="Mutuelle"/>
        <s v="Securite Sociale"/>
        <s v="Compte Comnun"/>
        <s v="Essence"/>
        <s v="Remboursement"/>
        <s v="Loisirs"/>
        <s v="Divers"/>
        <s v="Restaurant"/>
        <s v="Arts Plastiques"/>
        <s v="Courses"/>
        <s v="Papou"/>
        <s v="Beauté"/>
        <s v="Etudes"/>
        <s v="M"/>
        <s v="Vacances"/>
        <s v="Voiture"/>
        <s v="Assurance"/>
        <s v="Impots"/>
        <s v="Materiel"/>
        <s v="Formation"/>
      </sharedItems>
    </cacheField>
    <cacheField name="AMOUNT" numFmtId="2">
      <sharedItems containsSemiMixedTypes="0" containsString="0" containsNumber="1" minValue="-5300" maxValue="1821.97"/>
    </cacheField>
    <cacheField name="Mois" numFmtId="0" databaseField="0">
      <fieldGroup base="1">
        <rangePr groupBy="months" startDate="2013-03-27T00:00:00" endDate="2014-01-01T00:00:00"/>
        <groupItems count="14">
          <s v="&lt;27/03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3">
  <r>
    <x v="0"/>
    <x v="0"/>
    <x v="0"/>
    <n v="616.16999999999996"/>
  </r>
  <r>
    <x v="1"/>
    <x v="1"/>
    <x v="1"/>
    <n v="-92"/>
  </r>
  <r>
    <x v="2"/>
    <x v="2"/>
    <x v="2"/>
    <n v="250"/>
  </r>
  <r>
    <x v="3"/>
    <x v="3"/>
    <x v="3"/>
    <n v="-22.61"/>
  </r>
  <r>
    <x v="3"/>
    <x v="3"/>
    <x v="4"/>
    <n v="-65.95"/>
  </r>
  <r>
    <x v="3"/>
    <x v="3"/>
    <x v="5"/>
    <n v="-1.9"/>
  </r>
  <r>
    <x v="4"/>
    <x v="4"/>
    <x v="0"/>
    <n v="10.64"/>
  </r>
  <r>
    <x v="4"/>
    <x v="4"/>
    <x v="6"/>
    <n v="-10.81"/>
  </r>
  <r>
    <x v="5"/>
    <x v="5"/>
    <x v="7"/>
    <n v="-3.3"/>
  </r>
  <r>
    <x v="6"/>
    <x v="6"/>
    <x v="3"/>
    <n v="-15.5"/>
  </r>
  <r>
    <x v="7"/>
    <x v="7"/>
    <x v="8"/>
    <n v="-51.96"/>
  </r>
  <r>
    <x v="8"/>
    <x v="8"/>
    <x v="6"/>
    <n v="-4.5"/>
  </r>
  <r>
    <x v="8"/>
    <x v="8"/>
    <x v="6"/>
    <n v="-9.0299999999999994"/>
  </r>
  <r>
    <x v="9"/>
    <x v="9"/>
    <x v="6"/>
    <n v="-5.8"/>
  </r>
  <r>
    <x v="10"/>
    <x v="10"/>
    <x v="4"/>
    <n v="-60"/>
  </r>
  <r>
    <x v="10"/>
    <x v="10"/>
    <x v="4"/>
    <n v="-44.3"/>
  </r>
  <r>
    <x v="10"/>
    <x v="10"/>
    <x v="8"/>
    <n v="-58.75"/>
  </r>
  <r>
    <x v="11"/>
    <x v="11"/>
    <x v="3"/>
    <n v="-25"/>
  </r>
  <r>
    <x v="12"/>
    <x v="12"/>
    <x v="6"/>
    <n v="-9.8000000000000007"/>
  </r>
  <r>
    <x v="12"/>
    <x v="12"/>
    <x v="9"/>
    <n v="-2.8"/>
  </r>
  <r>
    <x v="12"/>
    <x v="12"/>
    <x v="9"/>
    <n v="-1.9"/>
  </r>
  <r>
    <x v="12"/>
    <x v="12"/>
    <x v="9"/>
    <n v="-4.3"/>
  </r>
  <r>
    <x v="13"/>
    <x v="13"/>
    <x v="10"/>
    <n v="18.399999999999999"/>
  </r>
  <r>
    <x v="13"/>
    <x v="13"/>
    <x v="11"/>
    <n v="14.6"/>
  </r>
  <r>
    <x v="13"/>
    <x v="13"/>
    <x v="12"/>
    <n v="-198"/>
  </r>
  <r>
    <x v="14"/>
    <x v="14"/>
    <x v="13"/>
    <n v="-25.05"/>
  </r>
  <r>
    <x v="15"/>
    <x v="15"/>
    <x v="0"/>
    <n v="24.11"/>
  </r>
  <r>
    <x v="15"/>
    <x v="15"/>
    <x v="0"/>
    <n v="662.17"/>
  </r>
  <r>
    <x v="16"/>
    <x v="16"/>
    <x v="3"/>
    <n v="-28.5"/>
  </r>
  <r>
    <x v="17"/>
    <x v="17"/>
    <x v="12"/>
    <n v="-100"/>
  </r>
  <r>
    <x v="18"/>
    <x v="18"/>
    <x v="12"/>
    <n v="-150"/>
  </r>
  <r>
    <x v="19"/>
    <x v="19"/>
    <x v="1"/>
    <n v="-92"/>
  </r>
  <r>
    <x v="20"/>
    <x v="20"/>
    <x v="12"/>
    <n v="-200"/>
  </r>
  <r>
    <x v="21"/>
    <x v="21"/>
    <x v="7"/>
    <n v="-3.3"/>
  </r>
  <r>
    <x v="22"/>
    <x v="22"/>
    <x v="8"/>
    <n v="-69"/>
  </r>
  <r>
    <x v="22"/>
    <x v="22"/>
    <x v="14"/>
    <n v="44"/>
  </r>
  <r>
    <x v="22"/>
    <x v="22"/>
    <x v="4"/>
    <n v="-35.799999999999997"/>
  </r>
  <r>
    <x v="23"/>
    <x v="23"/>
    <x v="6"/>
    <n v="-6.7"/>
  </r>
  <r>
    <x v="23"/>
    <x v="23"/>
    <x v="8"/>
    <n v="-39.950000000000003"/>
  </r>
  <r>
    <x v="24"/>
    <x v="24"/>
    <x v="9"/>
    <n v="-3"/>
  </r>
  <r>
    <x v="25"/>
    <x v="25"/>
    <x v="4"/>
    <n v="-23"/>
  </r>
  <r>
    <x v="25"/>
    <x v="25"/>
    <x v="14"/>
    <n v="52.44"/>
  </r>
  <r>
    <x v="25"/>
    <x v="25"/>
    <x v="15"/>
    <n v="-14.68"/>
  </r>
  <r>
    <x v="26"/>
    <x v="26"/>
    <x v="8"/>
    <n v="-7.5"/>
  </r>
  <r>
    <x v="26"/>
    <x v="26"/>
    <x v="4"/>
    <n v="-23"/>
  </r>
  <r>
    <x v="27"/>
    <x v="27"/>
    <x v="6"/>
    <n v="-4.4000000000000004"/>
  </r>
  <r>
    <x v="27"/>
    <x v="27"/>
    <x v="5"/>
    <n v="-50.66"/>
  </r>
  <r>
    <x v="27"/>
    <x v="27"/>
    <x v="9"/>
    <n v="-3"/>
  </r>
  <r>
    <x v="27"/>
    <x v="27"/>
    <x v="11"/>
    <n v="12.6"/>
  </r>
  <r>
    <x v="27"/>
    <x v="27"/>
    <x v="10"/>
    <n v="6.9"/>
  </r>
  <r>
    <x v="27"/>
    <x v="27"/>
    <x v="0"/>
    <n v="10.64"/>
  </r>
  <r>
    <x v="27"/>
    <x v="27"/>
    <x v="13"/>
    <n v="-36.22"/>
  </r>
  <r>
    <x v="28"/>
    <x v="28"/>
    <x v="4"/>
    <n v="-8.64"/>
  </r>
  <r>
    <x v="28"/>
    <x v="28"/>
    <x v="5"/>
    <n v="-9.24"/>
  </r>
  <r>
    <x v="28"/>
    <x v="28"/>
    <x v="0"/>
    <n v="616.16999999999996"/>
  </r>
  <r>
    <x v="28"/>
    <x v="28"/>
    <x v="16"/>
    <n v="-350"/>
  </r>
  <r>
    <x v="28"/>
    <x v="28"/>
    <x v="4"/>
    <n v="-60"/>
  </r>
  <r>
    <x v="28"/>
    <x v="28"/>
    <x v="9"/>
    <n v="-3"/>
  </r>
  <r>
    <x v="28"/>
    <x v="28"/>
    <x v="12"/>
    <n v="-198"/>
  </r>
  <r>
    <x v="29"/>
    <x v="29"/>
    <x v="5"/>
    <n v="-20"/>
  </r>
  <r>
    <x v="29"/>
    <x v="29"/>
    <x v="14"/>
    <n v="20"/>
  </r>
  <r>
    <x v="29"/>
    <x v="29"/>
    <x v="16"/>
    <n v="-5"/>
  </r>
  <r>
    <x v="30"/>
    <x v="30"/>
    <x v="6"/>
    <n v="-5"/>
  </r>
  <r>
    <x v="30"/>
    <x v="30"/>
    <x v="4"/>
    <n v="-2.4"/>
  </r>
  <r>
    <x v="31"/>
    <x v="31"/>
    <x v="16"/>
    <n v="-7"/>
  </r>
  <r>
    <x v="31"/>
    <x v="31"/>
    <x v="1"/>
    <n v="-92"/>
  </r>
  <r>
    <x v="32"/>
    <x v="32"/>
    <x v="9"/>
    <n v="-3"/>
  </r>
  <r>
    <x v="32"/>
    <x v="32"/>
    <x v="8"/>
    <n v="-14"/>
  </r>
  <r>
    <x v="32"/>
    <x v="32"/>
    <x v="10"/>
    <n v="11.52"/>
  </r>
  <r>
    <x v="32"/>
    <x v="32"/>
    <x v="11"/>
    <n v="25.88"/>
  </r>
  <r>
    <x v="33"/>
    <x v="33"/>
    <x v="17"/>
    <n v="-25"/>
  </r>
  <r>
    <x v="33"/>
    <x v="33"/>
    <x v="18"/>
    <n v="-9.9499999999999993"/>
  </r>
  <r>
    <x v="33"/>
    <x v="33"/>
    <x v="19"/>
    <n v="-3.39"/>
  </r>
  <r>
    <x v="33"/>
    <x v="33"/>
    <x v="7"/>
    <n v="-3.3"/>
  </r>
  <r>
    <x v="34"/>
    <x v="34"/>
    <x v="8"/>
    <n v="-67.72"/>
  </r>
  <r>
    <x v="35"/>
    <x v="35"/>
    <x v="4"/>
    <n v="-55"/>
  </r>
  <r>
    <x v="35"/>
    <x v="35"/>
    <x v="20"/>
    <n v="1000"/>
  </r>
  <r>
    <x v="35"/>
    <x v="35"/>
    <x v="14"/>
    <n v="41.33"/>
  </r>
  <r>
    <x v="35"/>
    <x v="35"/>
    <x v="16"/>
    <n v="-8"/>
  </r>
  <r>
    <x v="35"/>
    <x v="35"/>
    <x v="6"/>
    <n v="-2.2999999999999998"/>
  </r>
  <r>
    <x v="36"/>
    <x v="36"/>
    <x v="6"/>
    <n v="-5.8"/>
  </r>
  <r>
    <x v="36"/>
    <x v="36"/>
    <x v="3"/>
    <n v="-8"/>
  </r>
  <r>
    <x v="36"/>
    <x v="36"/>
    <x v="3"/>
    <n v="-10"/>
  </r>
  <r>
    <x v="36"/>
    <x v="36"/>
    <x v="14"/>
    <n v="3.6"/>
  </r>
  <r>
    <x v="37"/>
    <x v="37"/>
    <x v="15"/>
    <n v="-13"/>
  </r>
  <r>
    <x v="38"/>
    <x v="38"/>
    <x v="10"/>
    <n v="22.8"/>
  </r>
  <r>
    <x v="38"/>
    <x v="38"/>
    <x v="11"/>
    <n v="30.26"/>
  </r>
  <r>
    <x v="38"/>
    <x v="38"/>
    <x v="9"/>
    <n v="-3"/>
  </r>
  <r>
    <x v="39"/>
    <x v="39"/>
    <x v="6"/>
    <n v="-6.6"/>
  </r>
  <r>
    <x v="39"/>
    <x v="39"/>
    <x v="0"/>
    <n v="728.7"/>
  </r>
  <r>
    <x v="40"/>
    <x v="40"/>
    <x v="1"/>
    <n v="-11.4"/>
  </r>
  <r>
    <x v="40"/>
    <x v="40"/>
    <x v="4"/>
    <n v="-55"/>
  </r>
  <r>
    <x v="41"/>
    <x v="41"/>
    <x v="13"/>
    <n v="-73.22"/>
  </r>
  <r>
    <x v="41"/>
    <x v="41"/>
    <x v="8"/>
    <n v="-72.599999999999994"/>
  </r>
  <r>
    <x v="42"/>
    <x v="42"/>
    <x v="8"/>
    <n v="-55.93"/>
  </r>
  <r>
    <x v="42"/>
    <x v="42"/>
    <x v="8"/>
    <n v="-2.9"/>
  </r>
  <r>
    <x v="42"/>
    <x v="42"/>
    <x v="8"/>
    <n v="-20"/>
  </r>
  <r>
    <x v="42"/>
    <x v="42"/>
    <x v="1"/>
    <n v="-2.7"/>
  </r>
  <r>
    <x v="42"/>
    <x v="42"/>
    <x v="6"/>
    <n v="-4.8"/>
  </r>
  <r>
    <x v="43"/>
    <x v="43"/>
    <x v="1"/>
    <n v="-9.6999999999999993"/>
  </r>
  <r>
    <x v="43"/>
    <x v="43"/>
    <x v="8"/>
    <n v="-24.94"/>
  </r>
  <r>
    <x v="43"/>
    <x v="43"/>
    <x v="1"/>
    <n v="-23.8"/>
  </r>
  <r>
    <x v="43"/>
    <x v="43"/>
    <x v="17"/>
    <n v="-24.4"/>
  </r>
  <r>
    <x v="43"/>
    <x v="43"/>
    <x v="21"/>
    <n v="-7.75"/>
  </r>
  <r>
    <x v="44"/>
    <x v="44"/>
    <x v="22"/>
    <n v="-52"/>
  </r>
  <r>
    <x v="44"/>
    <x v="44"/>
    <x v="11"/>
    <n v="21.2"/>
  </r>
  <r>
    <x v="45"/>
    <x v="45"/>
    <x v="21"/>
    <n v="-28"/>
  </r>
  <r>
    <x v="45"/>
    <x v="45"/>
    <x v="9"/>
    <n v="-3"/>
  </r>
  <r>
    <x v="46"/>
    <x v="46"/>
    <x v="1"/>
    <n v="-3.8"/>
  </r>
  <r>
    <x v="46"/>
    <x v="46"/>
    <x v="4"/>
    <n v="-60"/>
  </r>
  <r>
    <x v="46"/>
    <x v="46"/>
    <x v="6"/>
    <n v="-3.93"/>
  </r>
  <r>
    <x v="46"/>
    <x v="46"/>
    <x v="10"/>
    <n v="14.8"/>
  </r>
  <r>
    <x v="46"/>
    <x v="46"/>
    <x v="8"/>
    <n v="-3.95"/>
  </r>
  <r>
    <x v="47"/>
    <x v="47"/>
    <x v="7"/>
    <n v="-3.3"/>
  </r>
  <r>
    <x v="48"/>
    <x v="48"/>
    <x v="1"/>
    <n v="-12.4"/>
  </r>
  <r>
    <x v="48"/>
    <x v="48"/>
    <x v="1"/>
    <n v="-7.6"/>
  </r>
  <r>
    <x v="48"/>
    <x v="48"/>
    <x v="23"/>
    <n v="200"/>
  </r>
  <r>
    <x v="49"/>
    <x v="49"/>
    <x v="8"/>
    <n v="-13.5"/>
  </r>
  <r>
    <x v="49"/>
    <x v="49"/>
    <x v="8"/>
    <n v="-12"/>
  </r>
  <r>
    <x v="49"/>
    <x v="49"/>
    <x v="12"/>
    <n v="-198"/>
  </r>
  <r>
    <x v="49"/>
    <x v="49"/>
    <x v="11"/>
    <n v="31.2"/>
  </r>
  <r>
    <x v="49"/>
    <x v="49"/>
    <x v="7"/>
    <n v="-9.9499999999999993"/>
  </r>
  <r>
    <x v="49"/>
    <x v="49"/>
    <x v="10"/>
    <n v="27.8"/>
  </r>
  <r>
    <x v="50"/>
    <x v="50"/>
    <x v="22"/>
    <n v="-122"/>
  </r>
  <r>
    <x v="51"/>
    <x v="51"/>
    <x v="24"/>
    <n v="-50"/>
  </r>
  <r>
    <x v="52"/>
    <x v="52"/>
    <x v="25"/>
    <n v="-5300"/>
  </r>
  <r>
    <x v="52"/>
    <x v="52"/>
    <x v="18"/>
    <n v="-21.68"/>
  </r>
  <r>
    <x v="52"/>
    <x v="52"/>
    <x v="16"/>
    <n v="-30"/>
  </r>
  <r>
    <x v="52"/>
    <x v="52"/>
    <x v="14"/>
    <n v="67.72"/>
  </r>
  <r>
    <x v="53"/>
    <x v="53"/>
    <x v="0"/>
    <n v="10.64"/>
  </r>
  <r>
    <x v="53"/>
    <x v="53"/>
    <x v="0"/>
    <n v="102.69"/>
  </r>
  <r>
    <x v="54"/>
    <x v="54"/>
    <x v="7"/>
    <n v="-4.88"/>
  </r>
  <r>
    <x v="54"/>
    <x v="54"/>
    <x v="12"/>
    <n v="-198"/>
  </r>
  <r>
    <x v="55"/>
    <x v="55"/>
    <x v="3"/>
    <n v="-42.2"/>
  </r>
  <r>
    <x v="56"/>
    <x v="56"/>
    <x v="7"/>
    <n v="-3.3"/>
  </r>
  <r>
    <x v="57"/>
    <x v="57"/>
    <x v="26"/>
    <n v="-51.7"/>
  </r>
  <r>
    <x v="58"/>
    <x v="58"/>
    <x v="4"/>
    <n v="-6.9"/>
  </r>
  <r>
    <x v="59"/>
    <x v="59"/>
    <x v="8"/>
    <n v="-12"/>
  </r>
  <r>
    <x v="60"/>
    <x v="60"/>
    <x v="6"/>
    <n v="-7.65"/>
  </r>
  <r>
    <x v="60"/>
    <x v="60"/>
    <x v="9"/>
    <n v="-4.0999999999999996"/>
  </r>
  <r>
    <x v="60"/>
    <x v="60"/>
    <x v="9"/>
    <n v="-3.3"/>
  </r>
  <r>
    <x v="61"/>
    <x v="61"/>
    <x v="6"/>
    <n v="-4.4000000000000004"/>
  </r>
  <r>
    <x v="61"/>
    <x v="61"/>
    <x v="19"/>
    <n v="-5.0599999999999996"/>
  </r>
  <r>
    <x v="62"/>
    <x v="62"/>
    <x v="6"/>
    <n v="-2.9"/>
  </r>
  <r>
    <x v="63"/>
    <x v="63"/>
    <x v="8"/>
    <n v="-12"/>
  </r>
  <r>
    <x v="64"/>
    <x v="64"/>
    <x v="6"/>
    <n v="-14"/>
  </r>
  <r>
    <x v="65"/>
    <x v="65"/>
    <x v="27"/>
    <n v="441"/>
  </r>
  <r>
    <x v="66"/>
    <x v="66"/>
    <x v="17"/>
    <n v="-18.8"/>
  </r>
  <r>
    <x v="67"/>
    <x v="67"/>
    <x v="9"/>
    <n v="-8.3000000000000007"/>
  </r>
  <r>
    <x v="68"/>
    <x v="68"/>
    <x v="16"/>
    <n v="-20"/>
  </r>
  <r>
    <x v="69"/>
    <x v="69"/>
    <x v="12"/>
    <n v="-300"/>
  </r>
  <r>
    <x v="70"/>
    <x v="70"/>
    <x v="3"/>
    <n v="-7.13"/>
  </r>
  <r>
    <x v="71"/>
    <x v="71"/>
    <x v="28"/>
    <n v="-26"/>
  </r>
  <r>
    <x v="72"/>
    <x v="72"/>
    <x v="16"/>
    <n v="-34"/>
  </r>
  <r>
    <x v="73"/>
    <x v="73"/>
    <x v="25"/>
    <n v="-51.7"/>
  </r>
  <r>
    <x v="74"/>
    <x v="74"/>
    <x v="7"/>
    <n v="-3.3"/>
  </r>
  <r>
    <x v="74"/>
    <x v="74"/>
    <x v="9"/>
    <n v="-3"/>
  </r>
  <r>
    <x v="75"/>
    <x v="75"/>
    <x v="6"/>
    <n v="-5.6"/>
  </r>
  <r>
    <x v="76"/>
    <x v="76"/>
    <x v="25"/>
    <n v="-43.8"/>
  </r>
  <r>
    <x v="77"/>
    <x v="77"/>
    <x v="13"/>
    <n v="-62.65"/>
  </r>
  <r>
    <x v="77"/>
    <x v="77"/>
    <x v="28"/>
    <n v="-40"/>
  </r>
  <r>
    <x v="77"/>
    <x v="77"/>
    <x v="18"/>
    <n v="-54.95"/>
  </r>
  <r>
    <x v="78"/>
    <x v="78"/>
    <x v="6"/>
    <n v="-2.17"/>
  </r>
  <r>
    <x v="78"/>
    <x v="78"/>
    <x v="8"/>
    <n v="-15"/>
  </r>
  <r>
    <x v="78"/>
    <x v="78"/>
    <x v="25"/>
    <n v="-178.5"/>
  </r>
  <r>
    <x v="79"/>
    <x v="79"/>
    <x v="28"/>
    <n v="-20"/>
  </r>
  <r>
    <x v="79"/>
    <x v="79"/>
    <x v="15"/>
    <n v="-174"/>
  </r>
  <r>
    <x v="79"/>
    <x v="79"/>
    <x v="18"/>
    <n v="-115"/>
  </r>
  <r>
    <x v="80"/>
    <x v="80"/>
    <x v="6"/>
    <n v="-4.5999999999999996"/>
  </r>
  <r>
    <x v="80"/>
    <x v="80"/>
    <x v="17"/>
    <n v="-10.5"/>
  </r>
  <r>
    <x v="81"/>
    <x v="81"/>
    <x v="28"/>
    <n v="-25"/>
  </r>
  <r>
    <x v="81"/>
    <x v="81"/>
    <x v="8"/>
    <n v="-30"/>
  </r>
  <r>
    <x v="81"/>
    <x v="81"/>
    <x v="8"/>
    <n v="-15"/>
  </r>
  <r>
    <x v="81"/>
    <x v="81"/>
    <x v="9"/>
    <n v="-2.5"/>
  </r>
  <r>
    <x v="82"/>
    <x v="82"/>
    <x v="9"/>
    <n v="-3"/>
  </r>
  <r>
    <x v="82"/>
    <x v="82"/>
    <x v="0"/>
    <n v="1649.58"/>
  </r>
  <r>
    <x v="82"/>
    <x v="82"/>
    <x v="0"/>
    <n v="92.95"/>
  </r>
  <r>
    <x v="83"/>
    <x v="83"/>
    <x v="12"/>
    <n v="-300"/>
  </r>
  <r>
    <x v="84"/>
    <x v="84"/>
    <x v="6"/>
    <n v="-5.4"/>
  </r>
  <r>
    <x v="85"/>
    <x v="85"/>
    <x v="25"/>
    <n v="-51.7"/>
  </r>
  <r>
    <x v="86"/>
    <x v="86"/>
    <x v="13"/>
    <n v="-54.85"/>
  </r>
  <r>
    <x v="86"/>
    <x v="86"/>
    <x v="7"/>
    <n v="-3.3"/>
  </r>
  <r>
    <x v="87"/>
    <x v="87"/>
    <x v="17"/>
    <n v="-15"/>
  </r>
  <r>
    <x v="88"/>
    <x v="88"/>
    <x v="17"/>
    <n v="-9.9"/>
  </r>
  <r>
    <x v="88"/>
    <x v="88"/>
    <x v="9"/>
    <n v="-5.0999999999999996"/>
  </r>
  <r>
    <x v="88"/>
    <x v="88"/>
    <x v="4"/>
    <n v="-5"/>
  </r>
  <r>
    <x v="88"/>
    <x v="88"/>
    <x v="23"/>
    <n v="150"/>
  </r>
  <r>
    <x v="88"/>
    <x v="88"/>
    <x v="2"/>
    <n v="150"/>
  </r>
  <r>
    <x v="88"/>
    <x v="88"/>
    <x v="14"/>
    <n v="48.96"/>
  </r>
  <r>
    <x v="88"/>
    <x v="88"/>
    <x v="16"/>
    <n v="-4.2"/>
  </r>
  <r>
    <x v="89"/>
    <x v="89"/>
    <x v="3"/>
    <n v="-25"/>
  </r>
  <r>
    <x v="89"/>
    <x v="89"/>
    <x v="9"/>
    <n v="-3"/>
  </r>
  <r>
    <x v="90"/>
    <x v="90"/>
    <x v="9"/>
    <n v="-3"/>
  </r>
  <r>
    <x v="90"/>
    <x v="90"/>
    <x v="4"/>
    <n v="-60"/>
  </r>
  <r>
    <x v="91"/>
    <x v="91"/>
    <x v="3"/>
    <n v="-59"/>
  </r>
  <r>
    <x v="91"/>
    <x v="91"/>
    <x v="16"/>
    <n v="-9"/>
  </r>
  <r>
    <x v="92"/>
    <x v="92"/>
    <x v="16"/>
    <n v="-19.829999999999998"/>
  </r>
  <r>
    <x v="92"/>
    <x v="92"/>
    <x v="14"/>
    <n v="20"/>
  </r>
  <r>
    <x v="93"/>
    <x v="93"/>
    <x v="0"/>
    <n v="1649.58"/>
  </r>
  <r>
    <x v="93"/>
    <x v="93"/>
    <x v="9"/>
    <n v="-5.0999999999999996"/>
  </r>
  <r>
    <x v="94"/>
    <x v="94"/>
    <x v="12"/>
    <n v="-300"/>
  </r>
  <r>
    <x v="95"/>
    <x v="95"/>
    <x v="25"/>
    <n v="-51.7"/>
  </r>
  <r>
    <x v="96"/>
    <x v="96"/>
    <x v="7"/>
    <n v="-3.3"/>
  </r>
  <r>
    <x v="97"/>
    <x v="97"/>
    <x v="6"/>
    <n v="-1.55"/>
  </r>
  <r>
    <x v="98"/>
    <x v="98"/>
    <x v="29"/>
    <n v="-44"/>
  </r>
  <r>
    <x v="99"/>
    <x v="99"/>
    <x v="16"/>
    <n v="-9.6"/>
  </r>
  <r>
    <x v="99"/>
    <x v="99"/>
    <x v="7"/>
    <n v="-0.7"/>
  </r>
  <r>
    <x v="100"/>
    <x v="100"/>
    <x v="6"/>
    <n v="-3.7"/>
  </r>
  <r>
    <x v="100"/>
    <x v="100"/>
    <x v="8"/>
    <n v="-24.9"/>
  </r>
  <r>
    <x v="100"/>
    <x v="100"/>
    <x v="28"/>
    <n v="-4.5999999999999996"/>
  </r>
  <r>
    <x v="101"/>
    <x v="101"/>
    <x v="6"/>
    <n v="-6.99"/>
  </r>
  <r>
    <x v="102"/>
    <x v="102"/>
    <x v="13"/>
    <n v="-54.38"/>
  </r>
  <r>
    <x v="103"/>
    <x v="103"/>
    <x v="6"/>
    <n v="-7.7"/>
  </r>
  <r>
    <x v="103"/>
    <x v="103"/>
    <x v="14"/>
    <n v="10.74"/>
  </r>
  <r>
    <x v="103"/>
    <x v="103"/>
    <x v="14"/>
    <n v="123.94"/>
  </r>
  <r>
    <x v="104"/>
    <x v="104"/>
    <x v="14"/>
    <n v="44.92"/>
  </r>
  <r>
    <x v="105"/>
    <x v="105"/>
    <x v="0"/>
    <n v="1821.97"/>
  </r>
  <r>
    <x v="106"/>
    <x v="106"/>
    <x v="16"/>
    <n v="-120"/>
  </r>
  <r>
    <x v="106"/>
    <x v="106"/>
    <x v="6"/>
    <n v="-6.1"/>
  </r>
  <r>
    <x v="106"/>
    <x v="106"/>
    <x v="14"/>
    <n v="22.46"/>
  </r>
  <r>
    <x v="107"/>
    <x v="107"/>
    <x v="12"/>
    <n v="-300"/>
  </r>
  <r>
    <x v="108"/>
    <x v="108"/>
    <x v="6"/>
    <n v="-6.5"/>
  </r>
  <r>
    <x v="109"/>
    <x v="109"/>
    <x v="6"/>
    <n v="-5"/>
  </r>
  <r>
    <x v="109"/>
    <x v="109"/>
    <x v="9"/>
    <n v="-3"/>
  </r>
  <r>
    <x v="109"/>
    <x v="109"/>
    <x v="3"/>
    <n v="-98"/>
  </r>
  <r>
    <x v="110"/>
    <x v="110"/>
    <x v="25"/>
    <n v="-51.7"/>
  </r>
  <r>
    <x v="111"/>
    <x v="111"/>
    <x v="7"/>
    <n v="-3.3"/>
  </r>
  <r>
    <x v="112"/>
    <x v="112"/>
    <x v="8"/>
    <n v="-33.94"/>
  </r>
  <r>
    <x v="113"/>
    <x v="113"/>
    <x v="21"/>
    <n v="-35.25"/>
  </r>
  <r>
    <x v="114"/>
    <x v="114"/>
    <x v="9"/>
    <n v="-3"/>
  </r>
  <r>
    <x v="114"/>
    <x v="114"/>
    <x v="9"/>
    <n v="-3"/>
  </r>
  <r>
    <x v="114"/>
    <x v="114"/>
    <x v="8"/>
    <n v="-184"/>
  </r>
  <r>
    <x v="114"/>
    <x v="114"/>
    <x v="3"/>
    <n v="-31"/>
  </r>
  <r>
    <x v="115"/>
    <x v="115"/>
    <x v="0"/>
    <n v="1649.58"/>
  </r>
  <r>
    <x v="116"/>
    <x v="116"/>
    <x v="28"/>
    <n v="-56.35"/>
  </r>
  <r>
    <x v="116"/>
    <x v="116"/>
    <x v="16"/>
    <n v="-8.5500000000000007"/>
  </r>
  <r>
    <x v="116"/>
    <x v="116"/>
    <x v="3"/>
    <n v="-115.89"/>
  </r>
  <r>
    <x v="116"/>
    <x v="116"/>
    <x v="3"/>
    <n v="-45"/>
  </r>
  <r>
    <x v="116"/>
    <x v="116"/>
    <x v="3"/>
    <n v="-31.69"/>
  </r>
  <r>
    <x v="116"/>
    <x v="116"/>
    <x v="3"/>
    <n v="-20.09"/>
  </r>
  <r>
    <x v="116"/>
    <x v="116"/>
    <x v="3"/>
    <n v="-42.75"/>
  </r>
  <r>
    <x v="116"/>
    <x v="116"/>
    <x v="3"/>
    <n v="-47.2"/>
  </r>
  <r>
    <x v="116"/>
    <x v="116"/>
    <x v="3"/>
    <n v="-47.2"/>
  </r>
  <r>
    <x v="117"/>
    <x v="117"/>
    <x v="26"/>
    <n v="-39"/>
  </r>
  <r>
    <x v="118"/>
    <x v="118"/>
    <x v="21"/>
    <n v="-5.4"/>
  </r>
  <r>
    <x v="119"/>
    <x v="119"/>
    <x v="14"/>
    <n v="37.29"/>
  </r>
  <r>
    <x v="119"/>
    <x v="119"/>
    <x v="6"/>
    <n v="-13.5"/>
  </r>
  <r>
    <x v="120"/>
    <x v="120"/>
    <x v="9"/>
    <n v="-3"/>
  </r>
  <r>
    <x v="120"/>
    <x v="120"/>
    <x v="16"/>
    <n v="-6.09"/>
  </r>
  <r>
    <x v="120"/>
    <x v="120"/>
    <x v="8"/>
    <n v="-10"/>
  </r>
  <r>
    <x v="121"/>
    <x v="121"/>
    <x v="21"/>
    <n v="-53.55"/>
  </r>
  <r>
    <x v="121"/>
    <x v="121"/>
    <x v="14"/>
    <n v="97.74"/>
  </r>
  <r>
    <x v="122"/>
    <x v="122"/>
    <x v="12"/>
    <n v="-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L36" firstHeaderRow="1" firstDataRow="3" firstDataCol="1"/>
  <pivotFields count="5">
    <pivotField showAl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  <pivotField axis="axisCol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showAll="0">
      <items count="31">
        <item x="6"/>
        <item x="18"/>
        <item x="26"/>
        <item x="7"/>
        <item x="21"/>
        <item x="3"/>
        <item x="12"/>
        <item x="19"/>
        <item x="16"/>
        <item x="5"/>
        <item x="13"/>
        <item x="22"/>
        <item x="29"/>
        <item x="27"/>
        <item x="15"/>
        <item x="23"/>
        <item x="28"/>
        <item x="4"/>
        <item x="10"/>
        <item x="2"/>
        <item x="20"/>
        <item x="9"/>
        <item x="14"/>
        <item x="17"/>
        <item x="0"/>
        <item x="11"/>
        <item x="8"/>
        <item x="1"/>
        <item x="24"/>
        <item x="25"/>
        <item t="default"/>
      </items>
    </pivotField>
    <pivotField dataField="1" numFmtId="2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2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2">
    <field x="4"/>
    <field x="1"/>
  </colFields>
  <colItems count="11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AMOU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D257" totalsRowShown="0" headerRowDxfId="4" dataDxfId="3" headerRowBorderDxfId="7" tableBorderDxfId="8" totalsRowBorderDxfId="6">
  <autoFilter ref="A4:D257"/>
  <tableColumns count="4">
    <tableColumn id="1" name="DATE" dataDxfId="1"/>
    <tableColumn id="5" name="date2" dataDxfId="0">
      <calculatedColumnFormula>DATE(RIGHT(Tableau1[[#This Row],[DATE]],4),LEFT(Tableau1[[#This Row],[DATE]],2),MID(Tableau1[[#This Row],[DATE]],4,2))</calculatedColumnFormula>
    </tableColumn>
    <tableColumn id="2" name="CATEGORY" dataDxfId="2"/>
    <tableColumn id="3" name="AMOUNT" dataDxfId="5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36"/>
  <sheetViews>
    <sheetView tabSelected="1" topLeftCell="A8" workbookViewId="0">
      <selection activeCell="B16" sqref="B16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4" width="7.5703125" bestFit="1" customWidth="1"/>
    <col min="5" max="5" width="8" bestFit="1" customWidth="1"/>
    <col min="6" max="7" width="7.5703125" bestFit="1" customWidth="1"/>
    <col min="8" max="11" width="8" bestFit="1" customWidth="1"/>
    <col min="12" max="12" width="13.140625" bestFit="1" customWidth="1"/>
    <col min="13" max="15" width="6.42578125" bestFit="1" customWidth="1"/>
    <col min="16" max="16" width="6.5703125" bestFit="1" customWidth="1"/>
    <col min="17" max="17" width="7" bestFit="1" customWidth="1"/>
    <col min="18" max="19" width="6.42578125" bestFit="1" customWidth="1"/>
    <col min="20" max="41" width="7" bestFit="1" customWidth="1"/>
    <col min="42" max="42" width="6.42578125" bestFit="1" customWidth="1"/>
    <col min="43" max="43" width="7.5703125" bestFit="1" customWidth="1"/>
    <col min="44" max="45" width="6.5703125" bestFit="1" customWidth="1"/>
    <col min="46" max="47" width="6.42578125" bestFit="1" customWidth="1"/>
    <col min="48" max="48" width="6.5703125" bestFit="1" customWidth="1"/>
    <col min="49" max="50" width="6.42578125" bestFit="1" customWidth="1"/>
    <col min="51" max="51" width="7.5703125" bestFit="1" customWidth="1"/>
    <col min="52" max="53" width="6.42578125" bestFit="1" customWidth="1"/>
    <col min="54" max="54" width="8.5703125" bestFit="1" customWidth="1"/>
    <col min="55" max="55" width="7" bestFit="1" customWidth="1"/>
    <col min="56" max="71" width="7.5703125" bestFit="1" customWidth="1"/>
    <col min="72" max="79" width="7.28515625" bestFit="1" customWidth="1"/>
    <col min="80" max="80" width="7.5703125" bestFit="1" customWidth="1"/>
    <col min="81" max="83" width="7.28515625" bestFit="1" customWidth="1"/>
    <col min="84" max="84" width="8" bestFit="1" customWidth="1"/>
    <col min="85" max="86" width="7.28515625" bestFit="1" customWidth="1"/>
    <col min="87" max="87" width="6.28515625" bestFit="1" customWidth="1"/>
    <col min="88" max="88" width="6.5703125" bestFit="1" customWidth="1"/>
    <col min="89" max="89" width="6.28515625" bestFit="1" customWidth="1"/>
    <col min="90" max="90" width="7" bestFit="1" customWidth="1"/>
    <col min="91" max="93" width="6.28515625" bestFit="1" customWidth="1"/>
    <col min="94" max="94" width="6.5703125" bestFit="1" customWidth="1"/>
    <col min="95" max="95" width="8" bestFit="1" customWidth="1"/>
    <col min="96" max="96" width="6.28515625" bestFit="1" customWidth="1"/>
    <col min="97" max="104" width="6.85546875" bestFit="1" customWidth="1"/>
    <col min="105" max="105" width="7" bestFit="1" customWidth="1"/>
    <col min="106" max="106" width="6.85546875" bestFit="1" customWidth="1"/>
    <col min="107" max="107" width="8" bestFit="1" customWidth="1"/>
    <col min="108" max="108" width="7.5703125" bestFit="1" customWidth="1"/>
    <col min="109" max="116" width="6.85546875" bestFit="1" customWidth="1"/>
    <col min="117" max="117" width="8" bestFit="1" customWidth="1"/>
    <col min="118" max="118" width="7.5703125" bestFit="1" customWidth="1"/>
    <col min="119" max="124" width="6.85546875" bestFit="1" customWidth="1"/>
    <col min="125" max="125" width="13.140625" bestFit="1" customWidth="1"/>
  </cols>
  <sheetData>
    <row r="3" spans="1:12" x14ac:dyDescent="0.2">
      <c r="A3" s="25" t="s">
        <v>175</v>
      </c>
      <c r="B3" s="25" t="s">
        <v>172</v>
      </c>
    </row>
    <row r="4" spans="1:12" x14ac:dyDescent="0.2">
      <c r="B4" t="s">
        <v>154</v>
      </c>
      <c r="C4" t="s">
        <v>177</v>
      </c>
      <c r="D4" t="s">
        <v>156</v>
      </c>
      <c r="E4" t="s">
        <v>157</v>
      </c>
      <c r="F4" t="s">
        <v>178</v>
      </c>
      <c r="G4" t="s">
        <v>159</v>
      </c>
      <c r="H4" t="s">
        <v>179</v>
      </c>
      <c r="I4" t="s">
        <v>180</v>
      </c>
      <c r="J4" t="s">
        <v>181</v>
      </c>
      <c r="K4" t="s">
        <v>182</v>
      </c>
      <c r="L4" t="s">
        <v>173</v>
      </c>
    </row>
    <row r="5" spans="1:12" x14ac:dyDescent="0.2">
      <c r="A5" s="25" t="s">
        <v>174</v>
      </c>
    </row>
    <row r="6" spans="1:12" x14ac:dyDescent="0.2">
      <c r="A6" s="26" t="s">
        <v>13</v>
      </c>
      <c r="C6">
        <v>-39.94</v>
      </c>
      <c r="D6">
        <v>-16.100000000000001</v>
      </c>
      <c r="E6">
        <v>-14.7</v>
      </c>
      <c r="F6">
        <v>-8.73</v>
      </c>
      <c r="G6">
        <v>-28.950000000000003</v>
      </c>
      <c r="H6">
        <v>-17.77</v>
      </c>
      <c r="J6">
        <v>-26.04</v>
      </c>
      <c r="K6">
        <v>-25</v>
      </c>
      <c r="L6">
        <v>-177.23</v>
      </c>
    </row>
    <row r="7" spans="1:12" x14ac:dyDescent="0.2">
      <c r="A7" s="26" t="s">
        <v>54</v>
      </c>
      <c r="E7">
        <v>-9.9499999999999993</v>
      </c>
      <c r="F7">
        <v>-21.68</v>
      </c>
      <c r="H7">
        <v>-169.95</v>
      </c>
      <c r="L7">
        <v>-201.57999999999998</v>
      </c>
    </row>
    <row r="8" spans="1:12" x14ac:dyDescent="0.2">
      <c r="A8" s="26" t="s">
        <v>84</v>
      </c>
      <c r="G8">
        <v>-51.7</v>
      </c>
      <c r="K8">
        <v>-39</v>
      </c>
      <c r="L8">
        <v>-90.7</v>
      </c>
    </row>
    <row r="9" spans="1:12" x14ac:dyDescent="0.2">
      <c r="A9" s="26" t="s">
        <v>14</v>
      </c>
      <c r="C9">
        <v>-3.3</v>
      </c>
      <c r="D9">
        <v>-3.3</v>
      </c>
      <c r="E9">
        <v>-3.3</v>
      </c>
      <c r="F9">
        <v>-13.25</v>
      </c>
      <c r="G9">
        <v>-8.18</v>
      </c>
      <c r="H9">
        <v>-3.3</v>
      </c>
      <c r="I9">
        <v>-3.3</v>
      </c>
      <c r="J9">
        <v>-4</v>
      </c>
      <c r="K9">
        <v>-3.3</v>
      </c>
      <c r="L9">
        <v>-45.22999999999999</v>
      </c>
    </row>
    <row r="10" spans="1:12" x14ac:dyDescent="0.2">
      <c r="A10" s="26" t="s">
        <v>67</v>
      </c>
      <c r="F10">
        <v>-35.75</v>
      </c>
      <c r="K10">
        <v>-94.199999999999989</v>
      </c>
      <c r="L10">
        <v>-129.94999999999999</v>
      </c>
    </row>
    <row r="11" spans="1:12" x14ac:dyDescent="0.2">
      <c r="A11" s="26" t="s">
        <v>8</v>
      </c>
      <c r="C11">
        <v>-91.61</v>
      </c>
      <c r="E11">
        <v>-18</v>
      </c>
      <c r="G11">
        <v>-42.2</v>
      </c>
      <c r="H11">
        <v>-7.13</v>
      </c>
      <c r="I11">
        <v>-84</v>
      </c>
      <c r="K11">
        <v>-478.81999999999994</v>
      </c>
      <c r="L11">
        <v>-721.76</v>
      </c>
    </row>
    <row r="12" spans="1:12" x14ac:dyDescent="0.2">
      <c r="A12" s="26" t="s">
        <v>28</v>
      </c>
      <c r="C12">
        <v>-298</v>
      </c>
      <c r="D12">
        <v>-548</v>
      </c>
      <c r="F12">
        <v>-198</v>
      </c>
      <c r="G12">
        <v>-498</v>
      </c>
      <c r="H12">
        <v>-300</v>
      </c>
      <c r="I12">
        <v>-300</v>
      </c>
      <c r="J12">
        <v>-300</v>
      </c>
      <c r="K12">
        <v>-300</v>
      </c>
      <c r="L12">
        <v>-2742</v>
      </c>
    </row>
    <row r="13" spans="1:12" x14ac:dyDescent="0.2">
      <c r="A13" s="26" t="s">
        <v>55</v>
      </c>
      <c r="E13">
        <v>-3.39</v>
      </c>
      <c r="G13">
        <v>-5.0599999999999996</v>
      </c>
      <c r="L13">
        <v>-8.4499999999999993</v>
      </c>
    </row>
    <row r="14" spans="1:12" x14ac:dyDescent="0.2">
      <c r="A14" s="26" t="s">
        <v>47</v>
      </c>
      <c r="D14">
        <v>-355</v>
      </c>
      <c r="E14">
        <v>-15</v>
      </c>
      <c r="F14">
        <v>-30</v>
      </c>
      <c r="G14">
        <v>-20</v>
      </c>
      <c r="H14">
        <v>-34</v>
      </c>
      <c r="I14">
        <v>-33.03</v>
      </c>
      <c r="J14">
        <v>-129.6</v>
      </c>
      <c r="K14">
        <v>-14.64</v>
      </c>
      <c r="L14">
        <v>-631.27</v>
      </c>
    </row>
    <row r="15" spans="1:12" x14ac:dyDescent="0.2">
      <c r="A15" s="26" t="s">
        <v>11</v>
      </c>
      <c r="C15">
        <v>-1.9</v>
      </c>
      <c r="D15">
        <v>-79.900000000000006</v>
      </c>
      <c r="L15">
        <v>-81.800000000000011</v>
      </c>
    </row>
    <row r="16" spans="1:12" x14ac:dyDescent="0.2">
      <c r="A16" s="26" t="s">
        <v>29</v>
      </c>
      <c r="C16">
        <v>-25.05</v>
      </c>
      <c r="D16">
        <v>-36.22</v>
      </c>
      <c r="F16">
        <v>-73.22</v>
      </c>
      <c r="H16">
        <v>-62.65</v>
      </c>
      <c r="I16">
        <v>-54.85</v>
      </c>
      <c r="J16">
        <v>-54.38</v>
      </c>
      <c r="L16">
        <v>-306.37</v>
      </c>
    </row>
    <row r="17" spans="1:12" x14ac:dyDescent="0.2">
      <c r="A17" s="26" t="s">
        <v>68</v>
      </c>
      <c r="F17">
        <v>-174</v>
      </c>
      <c r="L17">
        <v>-174</v>
      </c>
    </row>
    <row r="18" spans="1:12" x14ac:dyDescent="0.2">
      <c r="A18" s="26" t="s">
        <v>168</v>
      </c>
      <c r="J18">
        <v>-44</v>
      </c>
      <c r="L18">
        <v>-44</v>
      </c>
    </row>
    <row r="19" spans="1:12" x14ac:dyDescent="0.2">
      <c r="A19" s="26" t="s">
        <v>93</v>
      </c>
      <c r="G19">
        <v>441</v>
      </c>
      <c r="L19">
        <v>441</v>
      </c>
    </row>
    <row r="20" spans="1:12" x14ac:dyDescent="0.2">
      <c r="A20" s="26" t="s">
        <v>43</v>
      </c>
      <c r="D20">
        <v>-14.68</v>
      </c>
      <c r="E20">
        <v>-13</v>
      </c>
      <c r="H20">
        <v>-174</v>
      </c>
      <c r="L20">
        <v>-201.68</v>
      </c>
    </row>
    <row r="21" spans="1:12" x14ac:dyDescent="0.2">
      <c r="A21" s="26" t="s">
        <v>170</v>
      </c>
      <c r="F21">
        <v>200</v>
      </c>
      <c r="I21">
        <v>150</v>
      </c>
      <c r="L21">
        <v>350</v>
      </c>
    </row>
    <row r="22" spans="1:12" x14ac:dyDescent="0.2">
      <c r="A22" s="26" t="s">
        <v>169</v>
      </c>
      <c r="H22">
        <v>-111</v>
      </c>
      <c r="J22">
        <v>-4.5999999999999996</v>
      </c>
      <c r="K22">
        <v>-56.35</v>
      </c>
      <c r="L22">
        <v>-171.95</v>
      </c>
    </row>
    <row r="23" spans="1:12" x14ac:dyDescent="0.2">
      <c r="A23" s="26" t="s">
        <v>10</v>
      </c>
      <c r="C23">
        <v>-170.25</v>
      </c>
      <c r="D23">
        <v>-152.84</v>
      </c>
      <c r="E23">
        <v>-55</v>
      </c>
      <c r="F23">
        <v>-115</v>
      </c>
      <c r="G23">
        <v>-6.9</v>
      </c>
      <c r="I23">
        <v>-65</v>
      </c>
      <c r="L23">
        <v>-564.99</v>
      </c>
    </row>
    <row r="24" spans="1:12" x14ac:dyDescent="0.2">
      <c r="A24" s="26" t="s">
        <v>25</v>
      </c>
      <c r="C24">
        <v>18.399999999999999</v>
      </c>
      <c r="D24">
        <v>6.9</v>
      </c>
      <c r="E24">
        <v>34.32</v>
      </c>
      <c r="F24">
        <v>42.6</v>
      </c>
      <c r="L24">
        <v>102.22</v>
      </c>
    </row>
    <row r="25" spans="1:12" x14ac:dyDescent="0.2">
      <c r="A25" s="26" t="s">
        <v>171</v>
      </c>
      <c r="C25">
        <v>250</v>
      </c>
      <c r="I25">
        <v>150</v>
      </c>
      <c r="L25">
        <v>400</v>
      </c>
    </row>
    <row r="26" spans="1:12" x14ac:dyDescent="0.2">
      <c r="A26" s="26" t="s">
        <v>58</v>
      </c>
      <c r="E26">
        <v>1000</v>
      </c>
      <c r="L26">
        <v>1000</v>
      </c>
    </row>
    <row r="27" spans="1:12" x14ac:dyDescent="0.2">
      <c r="A27" s="26" t="s">
        <v>24</v>
      </c>
      <c r="C27">
        <v>-9</v>
      </c>
      <c r="D27">
        <v>-9</v>
      </c>
      <c r="E27">
        <v>-6</v>
      </c>
      <c r="F27">
        <v>-3</v>
      </c>
      <c r="G27">
        <v>-15.7</v>
      </c>
      <c r="H27">
        <v>-8.5</v>
      </c>
      <c r="I27">
        <v>-16.2</v>
      </c>
      <c r="K27">
        <v>-12</v>
      </c>
      <c r="L27">
        <v>-79.400000000000006</v>
      </c>
    </row>
    <row r="28" spans="1:12" x14ac:dyDescent="0.2">
      <c r="A28" s="26" t="s">
        <v>39</v>
      </c>
      <c r="D28">
        <v>116.44</v>
      </c>
      <c r="E28">
        <v>44.93</v>
      </c>
      <c r="F28">
        <v>67.72</v>
      </c>
      <c r="I28">
        <v>68.960000000000008</v>
      </c>
      <c r="J28">
        <v>202.06000000000003</v>
      </c>
      <c r="K28">
        <v>135.03</v>
      </c>
      <c r="L28">
        <v>635.14</v>
      </c>
    </row>
    <row r="29" spans="1:12" x14ac:dyDescent="0.2">
      <c r="A29" s="26" t="s">
        <v>52</v>
      </c>
      <c r="E29">
        <v>-25</v>
      </c>
      <c r="F29">
        <v>-24.4</v>
      </c>
      <c r="G29">
        <v>-18.8</v>
      </c>
      <c r="H29">
        <v>-10.5</v>
      </c>
      <c r="I29">
        <v>-24.9</v>
      </c>
      <c r="L29">
        <v>-103.6</v>
      </c>
    </row>
    <row r="30" spans="1:12" x14ac:dyDescent="0.2">
      <c r="A30" s="26" t="s">
        <v>3</v>
      </c>
      <c r="B30">
        <v>616.16999999999996</v>
      </c>
      <c r="C30">
        <v>696.92</v>
      </c>
      <c r="D30">
        <v>626.80999999999995</v>
      </c>
      <c r="E30">
        <v>728.7</v>
      </c>
      <c r="F30">
        <v>113.33</v>
      </c>
      <c r="H30">
        <v>1742.53</v>
      </c>
      <c r="I30">
        <v>1649.58</v>
      </c>
      <c r="J30">
        <v>1821.97</v>
      </c>
      <c r="K30">
        <v>1649.58</v>
      </c>
      <c r="L30">
        <v>9645.59</v>
      </c>
    </row>
    <row r="31" spans="1:12" x14ac:dyDescent="0.2">
      <c r="A31" s="26" t="s">
        <v>27</v>
      </c>
      <c r="C31">
        <v>14.6</v>
      </c>
      <c r="D31">
        <v>12.6</v>
      </c>
      <c r="E31">
        <v>56.14</v>
      </c>
      <c r="F31">
        <v>52.4</v>
      </c>
      <c r="L31">
        <v>135.74</v>
      </c>
    </row>
    <row r="32" spans="1:12" x14ac:dyDescent="0.2">
      <c r="A32" s="26" t="s">
        <v>17</v>
      </c>
      <c r="C32">
        <v>-110.71000000000001</v>
      </c>
      <c r="D32">
        <v>-116.45</v>
      </c>
      <c r="E32">
        <v>-81.72</v>
      </c>
      <c r="F32">
        <v>-205.82</v>
      </c>
      <c r="G32">
        <v>-24</v>
      </c>
      <c r="H32">
        <v>-60</v>
      </c>
      <c r="J32">
        <v>-24.9</v>
      </c>
      <c r="K32">
        <v>-227.94</v>
      </c>
      <c r="L32">
        <v>-851.54</v>
      </c>
    </row>
    <row r="33" spans="1:12" x14ac:dyDescent="0.2">
      <c r="A33" s="26" t="s">
        <v>5</v>
      </c>
      <c r="C33">
        <v>-92</v>
      </c>
      <c r="D33">
        <v>-92</v>
      </c>
      <c r="E33">
        <v>-92</v>
      </c>
      <c r="F33">
        <v>-71.399999999999991</v>
      </c>
      <c r="L33">
        <v>-347.4</v>
      </c>
    </row>
    <row r="34" spans="1:12" x14ac:dyDescent="0.2">
      <c r="A34" s="26" t="s">
        <v>76</v>
      </c>
      <c r="F34">
        <v>-50</v>
      </c>
      <c r="L34">
        <v>-50</v>
      </c>
    </row>
    <row r="35" spans="1:12" x14ac:dyDescent="0.2">
      <c r="A35" s="26" t="s">
        <v>78</v>
      </c>
      <c r="F35">
        <v>-5300</v>
      </c>
      <c r="H35">
        <v>-274</v>
      </c>
      <c r="I35">
        <v>-51.7</v>
      </c>
      <c r="J35">
        <v>-51.7</v>
      </c>
      <c r="K35">
        <v>-51.7</v>
      </c>
      <c r="L35">
        <v>-5729.0999999999995</v>
      </c>
    </row>
    <row r="36" spans="1:12" x14ac:dyDescent="0.2">
      <c r="A36" s="26" t="s">
        <v>173</v>
      </c>
      <c r="B36">
        <v>616.16999999999996</v>
      </c>
      <c r="C36">
        <v>138.16</v>
      </c>
      <c r="D36">
        <v>-660.7399999999999</v>
      </c>
      <c r="E36">
        <v>1527.0300000000002</v>
      </c>
      <c r="F36">
        <v>-5848.2</v>
      </c>
      <c r="G36">
        <v>-278.4899999999999</v>
      </c>
      <c r="H36">
        <v>509.73</v>
      </c>
      <c r="I36">
        <v>1385.5599999999997</v>
      </c>
      <c r="J36">
        <v>1384.81</v>
      </c>
      <c r="K36">
        <v>481.65999999999991</v>
      </c>
      <c r="L36">
        <v>-744.30999999999949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8"/>
  <sheetViews>
    <sheetView topLeftCell="A237" zoomScaleNormal="100" workbookViewId="0">
      <selection activeCell="B5" sqref="B5:B257"/>
    </sheetView>
  </sheetViews>
  <sheetFormatPr baseColWidth="10" defaultColWidth="9.140625" defaultRowHeight="15.75" x14ac:dyDescent="0.25"/>
  <cols>
    <col min="1" max="2" width="10.140625" style="32" customWidth="1"/>
    <col min="3" max="3" width="13.42578125" style="2" customWidth="1"/>
    <col min="4" max="4" width="11.85546875" style="2" customWidth="1"/>
    <col min="5" max="5" width="10.5703125" style="3" customWidth="1"/>
    <col min="6" max="6" width="12.140625" customWidth="1"/>
    <col min="7" max="18" width="6.5703125" customWidth="1"/>
    <col min="20" max="20" width="22.140625" customWidth="1"/>
  </cols>
  <sheetData>
    <row r="1" spans="1:23" x14ac:dyDescent="0.25">
      <c r="A1" s="27" t="s">
        <v>165</v>
      </c>
      <c r="B1" s="27"/>
      <c r="C1" s="17"/>
      <c r="D1" s="18">
        <f>SUMIF(D5:D257,"&lt;0")</f>
        <v>-13454</v>
      </c>
      <c r="E1" s="16" t="s">
        <v>167</v>
      </c>
      <c r="F1" s="19">
        <f>SUM(D1:D2)</f>
        <v>-744.31000000000131</v>
      </c>
    </row>
    <row r="2" spans="1:23" x14ac:dyDescent="0.25">
      <c r="A2" s="27" t="s">
        <v>166</v>
      </c>
      <c r="B2" s="27"/>
      <c r="C2" s="17"/>
      <c r="D2" s="17">
        <f>SUMIF(D5:D257,"&gt;0")</f>
        <v>12709.689999999999</v>
      </c>
      <c r="E2" s="16" t="s">
        <v>167</v>
      </c>
      <c r="F2">
        <f>SUM(S5:S33)</f>
        <v>-1094.3099999999986</v>
      </c>
    </row>
    <row r="3" spans="1:23" x14ac:dyDescent="0.25">
      <c r="A3" s="27"/>
      <c r="B3" s="27"/>
      <c r="C3" s="17"/>
      <c r="D3" s="17"/>
      <c r="E3" s="16" t="s">
        <v>167</v>
      </c>
      <c r="F3" s="20">
        <f>SUM(D5:D257)</f>
        <v>-744.31000000000063</v>
      </c>
    </row>
    <row r="4" spans="1:23" x14ac:dyDescent="0.25">
      <c r="A4" s="28" t="s">
        <v>2</v>
      </c>
      <c r="B4" s="28" t="s">
        <v>176</v>
      </c>
      <c r="C4" s="21" t="s">
        <v>0</v>
      </c>
      <c r="D4" s="21" t="s">
        <v>1</v>
      </c>
      <c r="E4"/>
      <c r="F4" s="6" t="s">
        <v>164</v>
      </c>
      <c r="G4" s="5" t="s">
        <v>152</v>
      </c>
      <c r="H4" s="5" t="s">
        <v>153</v>
      </c>
      <c r="I4" s="5" t="s">
        <v>154</v>
      </c>
      <c r="J4" s="5" t="s">
        <v>155</v>
      </c>
      <c r="K4" s="5" t="s">
        <v>156</v>
      </c>
      <c r="L4" s="5" t="s">
        <v>157</v>
      </c>
      <c r="M4" s="5" t="s">
        <v>158</v>
      </c>
      <c r="N4" s="5" t="s">
        <v>159</v>
      </c>
      <c r="O4" s="5" t="s">
        <v>160</v>
      </c>
      <c r="P4" s="5" t="s">
        <v>161</v>
      </c>
      <c r="Q4" s="5" t="s">
        <v>162</v>
      </c>
      <c r="R4" s="5" t="s">
        <v>163</v>
      </c>
      <c r="S4" s="11" t="s">
        <v>164</v>
      </c>
      <c r="T4" s="8">
        <v>2013</v>
      </c>
    </row>
    <row r="5" spans="1:23" x14ac:dyDescent="0.25">
      <c r="A5" s="29" t="s">
        <v>4</v>
      </c>
      <c r="B5" s="33">
        <f>DATE(RIGHT(Tableau1[[#This Row],[DATE]],4),LEFT(Tableau1[[#This Row],[DATE]],2),MID(Tableau1[[#This Row],[DATE]],4,2))</f>
        <v>41360</v>
      </c>
      <c r="C5" s="22" t="s">
        <v>3</v>
      </c>
      <c r="D5" s="22">
        <v>616.16999999999996</v>
      </c>
      <c r="E5"/>
      <c r="F5" s="7" t="s">
        <v>13</v>
      </c>
      <c r="G5" s="7">
        <f>SUMIFS($D$5:$D$257,$A$5:$A$257,"01/??/2013",$C$5:$C$257,$F5)</f>
        <v>0</v>
      </c>
      <c r="H5" s="7">
        <f>SUMIFS($D$5:$D$257,$A$5:$A$257,"02/??/2013",$C$5:$C$257,$F5)</f>
        <v>0</v>
      </c>
      <c r="I5" s="7">
        <f>SUMIFS($D$5:$D$257,$A$5:$A$257,"03/??/2013",$C$5:$C$257,$F5)</f>
        <v>0</v>
      </c>
      <c r="J5" s="7">
        <f>SUMIFS($D$5:$D$257,$A$5:$A$257,"04/??/2013",$C$5:$C$257,$F5)</f>
        <v>-39.94</v>
      </c>
      <c r="K5" s="7">
        <f>SUMIFS($D$5:$D$257,$A$5:$A$257,"05/??/2013",$C$5:$C$257,$F5)</f>
        <v>-16.100000000000001</v>
      </c>
      <c r="L5" s="7">
        <f>SUMIFS($D$5:$D$257,$A$5:$A$257,"06/??/2013",$C$5:$C$257,$F5)</f>
        <v>-14.7</v>
      </c>
      <c r="M5" s="7">
        <f>SUMIFS($D$5:$D$257,$A$5:$A$257,"07/??/2013",$C$5:$C$257,$F5)</f>
        <v>-8.73</v>
      </c>
      <c r="N5" s="7">
        <f>SUMIFS($D$5:$D$257,$A$5:$A$257,"08/??/2013",$C$5:$C$257,$F5)</f>
        <v>-28.950000000000003</v>
      </c>
      <c r="O5" s="7">
        <f>SUMIFS($D$5:$D$257,$A$5:$A$257,"09/??/2013",$C$5:$C$257,$F5)</f>
        <v>-17.77</v>
      </c>
      <c r="P5" s="7">
        <f>SUMIFS($D$5:$D$257,$A$5:$A$257,"10/??/2013",$C$5:$C$257,$F5)</f>
        <v>0</v>
      </c>
      <c r="Q5" s="7">
        <f>SUMIFS($D$5:$D$257,$A$5:$A$257,"11/??/2013",$C$5:$C$257,$F5)</f>
        <v>-26.04</v>
      </c>
      <c r="R5" s="9">
        <f>SUMIFS($D$5:$D$257,$A$5:$A$257,"12/??/2013",$C$5:$C$257,$F5)</f>
        <v>-25</v>
      </c>
      <c r="S5" s="12">
        <f>SUM(G5:R5)</f>
        <v>-177.23</v>
      </c>
      <c r="T5" s="13" t="s">
        <v>13</v>
      </c>
    </row>
    <row r="6" spans="1:23" x14ac:dyDescent="0.25">
      <c r="A6" s="30" t="s">
        <v>6</v>
      </c>
      <c r="B6" s="33">
        <f>DATE(RIGHT(Tableau1[[#This Row],[DATE]],4),LEFT(Tableau1[[#This Row],[DATE]],2),MID(Tableau1[[#This Row],[DATE]],4,2))</f>
        <v>41365</v>
      </c>
      <c r="C6" s="23" t="s">
        <v>5</v>
      </c>
      <c r="D6" s="23">
        <v>-92</v>
      </c>
      <c r="E6"/>
      <c r="F6" s="7" t="s">
        <v>54</v>
      </c>
      <c r="G6" s="7">
        <f>SUMIFS($D$5:$D$257,$A$5:$A$257,"01/??/2013",$C$5:$C$257,$F6)</f>
        <v>0</v>
      </c>
      <c r="H6" s="7">
        <f>SUMIFS($D$5:$D$257,$A$5:$A$257,"02/??/2013",$C$5:$C$257,$F6)</f>
        <v>0</v>
      </c>
      <c r="I6" s="7">
        <f>SUMIFS($D$5:$D$257,$A$5:$A$257,"03/??/2013",$C$5:$C$257,$F6)</f>
        <v>0</v>
      </c>
      <c r="J6" s="7">
        <f>SUMIFS($D$5:$D$257,$A$5:$A$257,"04/??/2013",$C$5:$C$257,$F6)</f>
        <v>0</v>
      </c>
      <c r="K6" s="7">
        <f>SUMIFS($D$5:$D$257,$A$5:$A$257,"05/??/2013",$C$5:$C$257,$F6)</f>
        <v>0</v>
      </c>
      <c r="L6" s="7">
        <f>SUMIFS($D$5:$D$257,$A$5:$A$257,"06/??/2013",$C$5:$C$257,$F6)</f>
        <v>-9.9499999999999993</v>
      </c>
      <c r="M6" s="7">
        <f>SUMIFS($D$5:$D$257,$A$5:$A$257,"07/??/2013",$C$5:$C$257,$F6)</f>
        <v>-21.68</v>
      </c>
      <c r="N6" s="7">
        <f>SUMIFS($D$5:$D$257,$A$5:$A$257,"08/??/2013",$C$5:$C$257,$F6)</f>
        <v>0</v>
      </c>
      <c r="O6" s="7">
        <f>SUMIFS($D$5:$D$257,$A$5:$A$257,"09/??/2013",$C$5:$C$257,$F6)</f>
        <v>-169.95</v>
      </c>
      <c r="P6" s="7">
        <f>SUMIFS($D$5:$D$257,$A$5:$A$257,"10/??/2013",$C$5:$C$257,$F6)</f>
        <v>0</v>
      </c>
      <c r="Q6" s="7">
        <f>SUMIFS($D$5:$D$257,$A$5:$A$257,"11/??/2013",$C$5:$C$257,$F6)</f>
        <v>0</v>
      </c>
      <c r="R6" s="9">
        <f>SUMIFS($D$5:$D$257,$A$5:$A$257,"12/??/2013",$C$5:$C$257,$F6)</f>
        <v>0</v>
      </c>
      <c r="S6" s="12">
        <f t="shared" ref="S6:S32" si="0">SUM(G6:R6)</f>
        <v>-201.57999999999998</v>
      </c>
      <c r="T6" s="13" t="s">
        <v>54</v>
      </c>
      <c r="U6" s="10"/>
      <c r="V6" s="4"/>
      <c r="W6" s="1"/>
    </row>
    <row r="7" spans="1:23" x14ac:dyDescent="0.25">
      <c r="A7" s="29" t="s">
        <v>7</v>
      </c>
      <c r="B7" s="33">
        <f>DATE(RIGHT(Tableau1[[#This Row],[DATE]],4),LEFT(Tableau1[[#This Row],[DATE]],2),MID(Tableau1[[#This Row],[DATE]],4,2))</f>
        <v>41366</v>
      </c>
      <c r="C7" s="22" t="s">
        <v>171</v>
      </c>
      <c r="D7" s="22">
        <v>250</v>
      </c>
      <c r="E7"/>
      <c r="F7" s="7" t="s">
        <v>84</v>
      </c>
      <c r="G7" s="7">
        <f>SUMIFS($D$5:$D$257,$A$5:$A$257,"01/??/2013",$C$5:$C$257,$F7)</f>
        <v>0</v>
      </c>
      <c r="H7" s="7">
        <f>SUMIFS($D$5:$D$257,$A$5:$A$257,"02/??/2013",$C$5:$C$257,$F7)</f>
        <v>0</v>
      </c>
      <c r="I7" s="7">
        <f>SUMIFS($D$5:$D$257,$A$5:$A$257,"03/??/2013",$C$5:$C$257,$F7)</f>
        <v>0</v>
      </c>
      <c r="J7" s="7">
        <f>SUMIFS($D$5:$D$257,$A$5:$A$257,"04/??/2013",$C$5:$C$257,$F7)</f>
        <v>0</v>
      </c>
      <c r="K7" s="7">
        <f>SUMIFS($D$5:$D$257,$A$5:$A$257,"05/??/2013",$C$5:$C$257,$F7)</f>
        <v>0</v>
      </c>
      <c r="L7" s="7">
        <f>SUMIFS($D$5:$D$257,$A$5:$A$257,"06/??/2013",$C$5:$C$257,$F7)</f>
        <v>0</v>
      </c>
      <c r="M7" s="7">
        <f>SUMIFS($D$5:$D$257,$A$5:$A$257,"07/??/2013",$C$5:$C$257,$F7)</f>
        <v>0</v>
      </c>
      <c r="N7" s="7">
        <f>SUMIFS($D$5:$D$257,$A$5:$A$257,"08/??/2013",$C$5:$C$257,$F7)</f>
        <v>-51.7</v>
      </c>
      <c r="O7" s="7">
        <f>SUMIFS($D$5:$D$257,$A$5:$A$257,"09/??/2013",$C$5:$C$257,$F7)</f>
        <v>0</v>
      </c>
      <c r="P7" s="7">
        <f>SUMIFS($D$5:$D$257,$A$5:$A$257,"10/??/2013",$C$5:$C$257,$F7)</f>
        <v>0</v>
      </c>
      <c r="Q7" s="7">
        <f>SUMIFS($D$5:$D$257,$A$5:$A$257,"11/??/2013",$C$5:$C$257,$F7)</f>
        <v>0</v>
      </c>
      <c r="R7" s="9">
        <f>SUMIFS($D$5:$D$257,$A$5:$A$257,"12/??/2013",$C$5:$C$257,$F7)</f>
        <v>-39</v>
      </c>
      <c r="S7" s="12">
        <f t="shared" si="0"/>
        <v>-90.7</v>
      </c>
      <c r="T7" s="13" t="s">
        <v>84</v>
      </c>
    </row>
    <row r="8" spans="1:23" x14ac:dyDescent="0.25">
      <c r="A8" s="30" t="s">
        <v>9</v>
      </c>
      <c r="B8" s="33">
        <f>DATE(RIGHT(Tableau1[[#This Row],[DATE]],4),LEFT(Tableau1[[#This Row],[DATE]],2),MID(Tableau1[[#This Row],[DATE]],4,2))</f>
        <v>41367</v>
      </c>
      <c r="C8" s="23" t="s">
        <v>8</v>
      </c>
      <c r="D8" s="23">
        <v>-22.61</v>
      </c>
      <c r="E8"/>
      <c r="F8" s="15" t="s">
        <v>14</v>
      </c>
      <c r="G8" s="7">
        <f>SUMIFS($D$5:$D$257,$A$5:$A$257,"01/??/2013",$C$5:$C$257,$F8)</f>
        <v>0</v>
      </c>
      <c r="H8" s="7">
        <f>SUMIFS($D$5:$D$257,$A$5:$A$257,"02/??/2013",$C$5:$C$257,$F8)</f>
        <v>0</v>
      </c>
      <c r="I8" s="7">
        <f>SUMIFS($D$5:$D$257,$A$5:$A$257,"03/??/2013",$C$5:$C$257,$F8)</f>
        <v>0</v>
      </c>
      <c r="J8" s="7">
        <f>SUMIFS($D$5:$D$257,$A$5:$A$257,"04/??/2013",$C$5:$C$257,$F8)</f>
        <v>-3.3</v>
      </c>
      <c r="K8" s="7">
        <f>SUMIFS($D$5:$D$257,$A$5:$A$257,"05/??/2013",$C$5:$C$257,$F8)</f>
        <v>-3.3</v>
      </c>
      <c r="L8" s="7">
        <f>SUMIFS($D$5:$D$257,$A$5:$A$257,"06/??/2013",$C$5:$C$257,$F8)</f>
        <v>-3.3</v>
      </c>
      <c r="M8" s="7">
        <f>SUMIFS($D$5:$D$257,$A$5:$A$257,"07/??/2013",$C$5:$C$257,$F8)</f>
        <v>-13.25</v>
      </c>
      <c r="N8" s="7">
        <f>SUMIFS($D$5:$D$257,$A$5:$A$257,"08/??/2013",$C$5:$C$257,$F8)</f>
        <v>-8.18</v>
      </c>
      <c r="O8" s="7">
        <f>SUMIFS($D$5:$D$257,$A$5:$A$257,"09/??/2013",$C$5:$C$257,$F8)</f>
        <v>-3.3</v>
      </c>
      <c r="P8" s="7">
        <f>SUMIFS($D$5:$D$257,$A$5:$A$257,"10/??/2013",$C$5:$C$257,$F8)</f>
        <v>-3.3</v>
      </c>
      <c r="Q8" s="7">
        <f>SUMIFS($D$5:$D$257,$A$5:$A$257,"11/??/2013",$C$5:$C$257,$F8)</f>
        <v>-4</v>
      </c>
      <c r="R8" s="9">
        <f>SUMIFS($D$5:$D$257,$A$5:$A$257,"12/??/2013",$C$5:$C$257,$F8)</f>
        <v>-3.3</v>
      </c>
      <c r="S8" s="12">
        <f t="shared" si="0"/>
        <v>-45.22999999999999</v>
      </c>
      <c r="T8" s="14" t="s">
        <v>14</v>
      </c>
    </row>
    <row r="9" spans="1:23" x14ac:dyDescent="0.25">
      <c r="A9" s="29" t="s">
        <v>9</v>
      </c>
      <c r="B9" s="33">
        <f>DATE(RIGHT(Tableau1[[#This Row],[DATE]],4),LEFT(Tableau1[[#This Row],[DATE]],2),MID(Tableau1[[#This Row],[DATE]],4,2))</f>
        <v>41367</v>
      </c>
      <c r="C9" s="22" t="s">
        <v>10</v>
      </c>
      <c r="D9" s="22">
        <v>-65.95</v>
      </c>
      <c r="E9"/>
      <c r="F9" s="15" t="s">
        <v>67</v>
      </c>
      <c r="G9" s="7">
        <f>SUMIFS($D$5:$D$257,$A$5:$A$257,"01/??/2013",$C$5:$C$257,$F9)</f>
        <v>0</v>
      </c>
      <c r="H9" s="7">
        <f>SUMIFS($D$5:$D$257,$A$5:$A$257,"02/??/2013",$C$5:$C$257,$F9)</f>
        <v>0</v>
      </c>
      <c r="I9" s="7">
        <f>SUMIFS($D$5:$D$257,$A$5:$A$257,"03/??/2013",$C$5:$C$257,$F9)</f>
        <v>0</v>
      </c>
      <c r="J9" s="7">
        <f>SUMIFS($D$5:$D$257,$A$5:$A$257,"04/??/2013",$C$5:$C$257,$F9)</f>
        <v>0</v>
      </c>
      <c r="K9" s="7">
        <f>SUMIFS($D$5:$D$257,$A$5:$A$257,"05/??/2013",$C$5:$C$257,$F9)</f>
        <v>0</v>
      </c>
      <c r="L9" s="7">
        <f>SUMIFS($D$5:$D$257,$A$5:$A$257,"06/??/2013",$C$5:$C$257,$F9)</f>
        <v>0</v>
      </c>
      <c r="M9" s="7">
        <f>SUMIFS($D$5:$D$257,$A$5:$A$257,"07/??/2013",$C$5:$C$257,$F9)</f>
        <v>-35.75</v>
      </c>
      <c r="N9" s="7">
        <f>SUMIFS($D$5:$D$257,$A$5:$A$257,"08/??/2013",$C$5:$C$257,$F9)</f>
        <v>0</v>
      </c>
      <c r="O9" s="7">
        <f>SUMIFS($D$5:$D$257,$A$5:$A$257,"09/??/2013",$C$5:$C$257,$F9)</f>
        <v>0</v>
      </c>
      <c r="P9" s="7">
        <f>SUMIFS($D$5:$D$257,$A$5:$A$257,"10/??/2013",$C$5:$C$257,$F9)</f>
        <v>0</v>
      </c>
      <c r="Q9" s="7">
        <f>SUMIFS($D$5:$D$257,$A$5:$A$257,"11/??/2013",$C$5:$C$257,$F9)</f>
        <v>0</v>
      </c>
      <c r="R9" s="9">
        <f>SUMIFS($D$5:$D$257,$A$5:$A$257,"12/??/2013",$C$5:$C$257,$F9)</f>
        <v>-94.199999999999989</v>
      </c>
      <c r="S9" s="12">
        <f t="shared" si="0"/>
        <v>-129.94999999999999</v>
      </c>
      <c r="T9" s="14" t="s">
        <v>67</v>
      </c>
    </row>
    <row r="10" spans="1:23" x14ac:dyDescent="0.25">
      <c r="A10" s="30" t="s">
        <v>9</v>
      </c>
      <c r="B10" s="33">
        <f>DATE(RIGHT(Tableau1[[#This Row],[DATE]],4),LEFT(Tableau1[[#This Row],[DATE]],2),MID(Tableau1[[#This Row],[DATE]],4,2))</f>
        <v>41367</v>
      </c>
      <c r="C10" s="22" t="s">
        <v>11</v>
      </c>
      <c r="D10" s="23">
        <v>-1.9</v>
      </c>
      <c r="E10"/>
      <c r="F10" s="7" t="s">
        <v>8</v>
      </c>
      <c r="G10" s="7">
        <f>SUMIFS($D$5:$D$257,$A$5:$A$257,"01/??/2013",$C$5:$C$257,$F10)</f>
        <v>0</v>
      </c>
      <c r="H10" s="7">
        <f>SUMIFS($D$5:$D$257,$A$5:$A$257,"02/??/2013",$C$5:$C$257,$F10)</f>
        <v>0</v>
      </c>
      <c r="I10" s="7">
        <f>SUMIFS($D$5:$D$257,$A$5:$A$257,"03/??/2013",$C$5:$C$257,$F10)</f>
        <v>0</v>
      </c>
      <c r="J10" s="7">
        <f>SUMIFS($D$5:$D$257,$A$5:$A$257,"04/??/2013",$C$5:$C$257,$F10)</f>
        <v>-91.61</v>
      </c>
      <c r="K10" s="7">
        <f>SUMIFS($D$5:$D$257,$A$5:$A$257,"05/??/2013",$C$5:$C$257,$F10)</f>
        <v>0</v>
      </c>
      <c r="L10" s="7">
        <f>SUMIFS($D$5:$D$257,$A$5:$A$257,"06/??/2013",$C$5:$C$257,$F10)</f>
        <v>-18</v>
      </c>
      <c r="M10" s="7">
        <f>SUMIFS($D$5:$D$257,$A$5:$A$257,"07/??/2013",$C$5:$C$257,$F10)</f>
        <v>0</v>
      </c>
      <c r="N10" s="7">
        <f>SUMIFS($D$5:$D$257,$A$5:$A$257,"08/??/2013",$C$5:$C$257,$F10)</f>
        <v>-42.2</v>
      </c>
      <c r="O10" s="7">
        <f>SUMIFS($D$5:$D$257,$A$5:$A$257,"09/??/2013",$C$5:$C$257,$F10)</f>
        <v>-7.13</v>
      </c>
      <c r="P10" s="7">
        <f>SUMIFS($D$5:$D$257,$A$5:$A$257,"10/??/2013",$C$5:$C$257,$F10)</f>
        <v>-84</v>
      </c>
      <c r="Q10" s="7">
        <f>SUMIFS($D$5:$D$257,$A$5:$A$257,"11/??/2013",$C$5:$C$257,$F10)</f>
        <v>0</v>
      </c>
      <c r="R10" s="9">
        <f>SUMIFS($D$5:$D$257,$A$5:$A$257,"12/??/2013",$C$5:$C$257,$F10)</f>
        <v>-478.81999999999994</v>
      </c>
      <c r="S10" s="12">
        <f t="shared" si="0"/>
        <v>-721.76</v>
      </c>
      <c r="T10" s="13" t="s">
        <v>8</v>
      </c>
    </row>
    <row r="11" spans="1:23" x14ac:dyDescent="0.25">
      <c r="A11" s="29" t="s">
        <v>12</v>
      </c>
      <c r="B11" s="33">
        <f>DATE(RIGHT(Tableau1[[#This Row],[DATE]],4),LEFT(Tableau1[[#This Row],[DATE]],2),MID(Tableau1[[#This Row],[DATE]],4,2))</f>
        <v>41369</v>
      </c>
      <c r="C11" s="23" t="s">
        <v>3</v>
      </c>
      <c r="D11" s="22">
        <v>10.64</v>
      </c>
      <c r="E11"/>
      <c r="F11" s="15" t="s">
        <v>28</v>
      </c>
      <c r="G11" s="7">
        <f>SUMIFS($D$5:$D$257,$A$5:$A$257,"01/??/2013",$C$5:$C$257,$F11)</f>
        <v>0</v>
      </c>
      <c r="H11" s="7">
        <f>SUMIFS($D$5:$D$257,$A$5:$A$257,"02/??/2013",$C$5:$C$257,$F11)</f>
        <v>0</v>
      </c>
      <c r="I11" s="7">
        <f>SUMIFS($D$5:$D$257,$A$5:$A$257,"03/??/2013",$C$5:$C$257,$F11)</f>
        <v>0</v>
      </c>
      <c r="J11" s="7">
        <f>SUMIFS($D$5:$D$257,$A$5:$A$257,"04/??/2013",$C$5:$C$257,$F11)</f>
        <v>-298</v>
      </c>
      <c r="K11" s="7">
        <f>SUMIFS($D$5:$D$257,$A$5:$A$257,"05/??/2013",$C$5:$C$257,$F11)</f>
        <v>-548</v>
      </c>
      <c r="L11" s="7">
        <f>SUMIFS($D$5:$D$257,$A$5:$A$257,"06/??/2013",$C$5:$C$257,$F11)</f>
        <v>0</v>
      </c>
      <c r="M11" s="7">
        <f>SUMIFS($D$5:$D$257,$A$5:$A$257,"07/??/2013",$C$5:$C$257,$F11)</f>
        <v>-198</v>
      </c>
      <c r="N11" s="7">
        <f>SUMIFS($D$5:$D$257,$A$5:$A$257,"08/??/2013",$C$5:$C$257,$F11)</f>
        <v>-498</v>
      </c>
      <c r="O11" s="7">
        <f>SUMIFS($D$5:$D$257,$A$5:$A$257,"09/??/2013",$C$5:$C$257,$F11)</f>
        <v>-300</v>
      </c>
      <c r="P11" s="7">
        <f>SUMIFS($D$5:$D$257,$A$5:$A$257,"10/??/2013",$C$5:$C$257,$F11)</f>
        <v>-300</v>
      </c>
      <c r="Q11" s="7">
        <f>SUMIFS($D$5:$D$257,$A$5:$A$257,"11/??/2013",$C$5:$C$257,$F11)</f>
        <v>-300</v>
      </c>
      <c r="R11" s="9">
        <f>SUMIFS($D$5:$D$257,$A$5:$A$257,"12/??/2013",$C$5:$C$257,$F11)</f>
        <v>-300</v>
      </c>
      <c r="S11" s="12">
        <f t="shared" si="0"/>
        <v>-2742</v>
      </c>
      <c r="T11" s="14" t="s">
        <v>28</v>
      </c>
    </row>
    <row r="12" spans="1:23" x14ac:dyDescent="0.25">
      <c r="A12" s="30" t="s">
        <v>12</v>
      </c>
      <c r="B12" s="33">
        <f>DATE(RIGHT(Tableau1[[#This Row],[DATE]],4),LEFT(Tableau1[[#This Row],[DATE]],2),MID(Tableau1[[#This Row],[DATE]],4,2))</f>
        <v>41369</v>
      </c>
      <c r="C12" s="22" t="s">
        <v>13</v>
      </c>
      <c r="D12" s="23">
        <v>-10.81</v>
      </c>
      <c r="E12"/>
      <c r="F12" s="15" t="s">
        <v>55</v>
      </c>
      <c r="G12" s="7">
        <f>SUMIFS($D$5:$D$257,$A$5:$A$257,"01/??/2013",$C$5:$C$257,$F12)</f>
        <v>0</v>
      </c>
      <c r="H12" s="7">
        <f>SUMIFS($D$5:$D$257,$A$5:$A$257,"02/??/2013",$C$5:$C$257,$F12)</f>
        <v>0</v>
      </c>
      <c r="I12" s="7">
        <f>SUMIFS($D$5:$D$257,$A$5:$A$257,"03/??/2013",$C$5:$C$257,$F12)</f>
        <v>0</v>
      </c>
      <c r="J12" s="7">
        <f>SUMIFS($D$5:$D$257,$A$5:$A$257,"04/??/2013",$C$5:$C$257,$F12)</f>
        <v>0</v>
      </c>
      <c r="K12" s="7">
        <f>SUMIFS($D$5:$D$257,$A$5:$A$257,"05/??/2013",$C$5:$C$257,$F12)</f>
        <v>0</v>
      </c>
      <c r="L12" s="7">
        <f>SUMIFS($D$5:$D$257,$A$5:$A$257,"06/??/2013",$C$5:$C$257,$F12)</f>
        <v>-3.39</v>
      </c>
      <c r="M12" s="7">
        <f>SUMIFS($D$5:$D$257,$A$5:$A$257,"07/??/2013",$C$5:$C$257,$F12)</f>
        <v>0</v>
      </c>
      <c r="N12" s="7">
        <f>SUMIFS($D$5:$D$257,$A$5:$A$257,"08/??/2013",$C$5:$C$257,$F12)</f>
        <v>-5.0599999999999996</v>
      </c>
      <c r="O12" s="7">
        <f>SUMIFS($D$5:$D$257,$A$5:$A$257,"09/??/2013",$C$5:$C$257,$F12)</f>
        <v>0</v>
      </c>
      <c r="P12" s="7">
        <f>SUMIFS($D$5:$D$257,$A$5:$A$257,"10/??/2013",$C$5:$C$257,$F12)</f>
        <v>0</v>
      </c>
      <c r="Q12" s="7">
        <f>SUMIFS($D$5:$D$257,$A$5:$A$257,"11/??/2013",$C$5:$C$257,$F12)</f>
        <v>0</v>
      </c>
      <c r="R12" s="9">
        <f>SUMIFS($D$5:$D$257,$A$5:$A$257,"12/??/2013",$C$5:$C$257,$F12)</f>
        <v>0</v>
      </c>
      <c r="S12" s="12">
        <f t="shared" si="0"/>
        <v>-8.4499999999999993</v>
      </c>
      <c r="T12" s="14" t="s">
        <v>55</v>
      </c>
    </row>
    <row r="13" spans="1:23" x14ac:dyDescent="0.25">
      <c r="A13" s="29" t="s">
        <v>15</v>
      </c>
      <c r="B13" s="33">
        <f>DATE(RIGHT(Tableau1[[#This Row],[DATE]],4),LEFT(Tableau1[[#This Row],[DATE]],2),MID(Tableau1[[#This Row],[DATE]],4,2))</f>
        <v>41374</v>
      </c>
      <c r="C13" s="23" t="s">
        <v>14</v>
      </c>
      <c r="D13" s="22">
        <v>-3.3</v>
      </c>
      <c r="E13"/>
      <c r="F13" s="7" t="s">
        <v>47</v>
      </c>
      <c r="G13" s="7">
        <f>SUMIFS($D$5:$D$257,$A$5:$A$257,"01/??/2013",$C$5:$C$257,$F13)</f>
        <v>0</v>
      </c>
      <c r="H13" s="7">
        <f>SUMIFS($D$5:$D$257,$A$5:$A$257,"02/??/2013",$C$5:$C$257,$F13)</f>
        <v>0</v>
      </c>
      <c r="I13" s="7">
        <f>SUMIFS($D$5:$D$257,$A$5:$A$257,"03/??/2013",$C$5:$C$257,$F13)</f>
        <v>0</v>
      </c>
      <c r="J13" s="7">
        <f>SUMIFS($D$5:$D$257,$A$5:$A$257,"04/??/2013",$C$5:$C$257,$F13)</f>
        <v>0</v>
      </c>
      <c r="K13" s="7">
        <f>SUMIFS($D$5:$D$257,$A$5:$A$257,"05/??/2013",$C$5:$C$257,$F13)</f>
        <v>-355</v>
      </c>
      <c r="L13" s="7">
        <f>SUMIFS($D$5:$D$257,$A$5:$A$257,"06/??/2013",$C$5:$C$257,$F13)</f>
        <v>-15</v>
      </c>
      <c r="M13" s="7">
        <f>SUMIFS($D$5:$D$257,$A$5:$A$257,"07/??/2013",$C$5:$C$257,$F13)</f>
        <v>-30</v>
      </c>
      <c r="N13" s="7">
        <f>SUMIFS($D$5:$D$257,$A$5:$A$257,"08/??/2013",$C$5:$C$257,$F13)</f>
        <v>-20</v>
      </c>
      <c r="O13" s="7">
        <f>SUMIFS($D$5:$D$257,$A$5:$A$257,"09/??/2013",$C$5:$C$257,$F13)</f>
        <v>-34</v>
      </c>
      <c r="P13" s="7">
        <f>SUMIFS($D$5:$D$257,$A$5:$A$257,"10/??/2013",$C$5:$C$257,$F13)</f>
        <v>-33.03</v>
      </c>
      <c r="Q13" s="7">
        <f>SUMIFS($D$5:$D$257,$A$5:$A$257,"11/??/2013",$C$5:$C$257,$F13)</f>
        <v>-129.6</v>
      </c>
      <c r="R13" s="9">
        <f>SUMIFS($D$5:$D$257,$A$5:$A$257,"12/??/2013",$C$5:$C$257,$F13)</f>
        <v>-14.64</v>
      </c>
      <c r="S13" s="12">
        <f t="shared" si="0"/>
        <v>-631.27</v>
      </c>
      <c r="T13" s="13" t="s">
        <v>47</v>
      </c>
    </row>
    <row r="14" spans="1:23" x14ac:dyDescent="0.25">
      <c r="A14" s="30" t="s">
        <v>16</v>
      </c>
      <c r="B14" s="33">
        <f>DATE(RIGHT(Tableau1[[#This Row],[DATE]],4),LEFT(Tableau1[[#This Row],[DATE]],2),MID(Tableau1[[#This Row],[DATE]],4,2))</f>
        <v>41375</v>
      </c>
      <c r="C14" s="22" t="s">
        <v>8</v>
      </c>
      <c r="D14" s="23">
        <v>-15.5</v>
      </c>
      <c r="E14"/>
      <c r="F14" s="7" t="s">
        <v>11</v>
      </c>
      <c r="G14" s="7">
        <f>SUMIFS($D$5:$D$257,$A$5:$A$257,"01/??/2013",$C$5:$C$257,$F14)</f>
        <v>0</v>
      </c>
      <c r="H14" s="7">
        <f>SUMIFS($D$5:$D$257,$A$5:$A$257,"02/??/2013",$C$5:$C$257,$F14)</f>
        <v>0</v>
      </c>
      <c r="I14" s="7">
        <f>SUMIFS($D$5:$D$257,$A$5:$A$257,"03/??/2013",$C$5:$C$257,$F14)</f>
        <v>0</v>
      </c>
      <c r="J14" s="7">
        <f>SUMIFS($D$5:$D$257,$A$5:$A$257,"04/??/2013",$C$5:$C$257,$F14)</f>
        <v>-1.9</v>
      </c>
      <c r="K14" s="7">
        <f>SUMIFS($D$5:$D$257,$A$5:$A$257,"05/??/2013",$C$5:$C$257,$F14)</f>
        <v>-79.900000000000006</v>
      </c>
      <c r="L14" s="7">
        <f>SUMIFS($D$5:$D$257,$A$5:$A$257,"06/??/2013",$C$5:$C$257,$F14)</f>
        <v>0</v>
      </c>
      <c r="M14" s="7">
        <f>SUMIFS($D$5:$D$257,$A$5:$A$257,"07/??/2013",$C$5:$C$257,$F14)</f>
        <v>0</v>
      </c>
      <c r="N14" s="7">
        <f>SUMIFS($D$5:$D$257,$A$5:$A$257,"08/??/2013",$C$5:$C$257,$F14)</f>
        <v>0</v>
      </c>
      <c r="O14" s="7">
        <f>SUMIFS($D$5:$D$257,$A$5:$A$257,"09/??/2013",$C$5:$C$257,$F14)</f>
        <v>0</v>
      </c>
      <c r="P14" s="7">
        <f>SUMIFS($D$5:$D$257,$A$5:$A$257,"10/??/2013",$C$5:$C$257,$F14)</f>
        <v>0</v>
      </c>
      <c r="Q14" s="7">
        <f>SUMIFS($D$5:$D$257,$A$5:$A$257,"11/??/2013",$C$5:$C$257,$F14)</f>
        <v>0</v>
      </c>
      <c r="R14" s="9">
        <f>SUMIFS($D$5:$D$257,$A$5:$A$257,"12/??/2013",$C$5:$C$257,$F14)</f>
        <v>0</v>
      </c>
      <c r="S14" s="12">
        <f t="shared" si="0"/>
        <v>-81.800000000000011</v>
      </c>
      <c r="T14" s="13" t="s">
        <v>11</v>
      </c>
    </row>
    <row r="15" spans="1:23" x14ac:dyDescent="0.25">
      <c r="A15" s="29" t="s">
        <v>18</v>
      </c>
      <c r="B15" s="33">
        <f>DATE(RIGHT(Tableau1[[#This Row],[DATE]],4),LEFT(Tableau1[[#This Row],[DATE]],2),MID(Tableau1[[#This Row],[DATE]],4,2))</f>
        <v>41376</v>
      </c>
      <c r="C15" s="22" t="s">
        <v>17</v>
      </c>
      <c r="D15" s="22">
        <v>-51.96</v>
      </c>
      <c r="E15"/>
      <c r="F15" s="7" t="s">
        <v>29</v>
      </c>
      <c r="G15" s="7">
        <f>SUMIFS($D$5:$D$257,$A$5:$A$257,"01/??/2013",$C$5:$C$257,$F15)</f>
        <v>0</v>
      </c>
      <c r="H15" s="7">
        <f>SUMIFS($D$5:$D$257,$A$5:$A$257,"02/??/2013",$C$5:$C$257,$F15)</f>
        <v>0</v>
      </c>
      <c r="I15" s="7">
        <f>SUMIFS($D$5:$D$257,$A$5:$A$257,"03/??/2013",$C$5:$C$257,$F15)</f>
        <v>0</v>
      </c>
      <c r="J15" s="7">
        <f>SUMIFS($D$5:$D$257,$A$5:$A$257,"04/??/2013",$C$5:$C$257,$F15)</f>
        <v>-25.05</v>
      </c>
      <c r="K15" s="7">
        <f>SUMIFS($D$5:$D$257,$A$5:$A$257,"05/??/2013",$C$5:$C$257,$F15)</f>
        <v>-36.22</v>
      </c>
      <c r="L15" s="7">
        <f>SUMIFS($D$5:$D$257,$A$5:$A$257,"06/??/2013",$C$5:$C$257,$F15)</f>
        <v>0</v>
      </c>
      <c r="M15" s="7">
        <f>SUMIFS($D$5:$D$257,$A$5:$A$257,"07/??/2013",$C$5:$C$257,$F15)</f>
        <v>-73.22</v>
      </c>
      <c r="N15" s="7">
        <f>SUMIFS($D$5:$D$257,$A$5:$A$257,"08/??/2013",$C$5:$C$257,$F15)</f>
        <v>0</v>
      </c>
      <c r="O15" s="7">
        <f>SUMIFS($D$5:$D$257,$A$5:$A$257,"09/??/2013",$C$5:$C$257,$F15)</f>
        <v>-62.65</v>
      </c>
      <c r="P15" s="7">
        <f>SUMIFS($D$5:$D$257,$A$5:$A$257,"10/??/2013",$C$5:$C$257,$F15)</f>
        <v>-54.85</v>
      </c>
      <c r="Q15" s="7">
        <f>SUMIFS($D$5:$D$257,$A$5:$A$257,"11/??/2013",$C$5:$C$257,$F15)</f>
        <v>-54.38</v>
      </c>
      <c r="R15" s="9">
        <f>SUMIFS($D$5:$D$257,$A$5:$A$257,"12/??/2013",$C$5:$C$257,$F15)</f>
        <v>0</v>
      </c>
      <c r="S15" s="12">
        <f t="shared" si="0"/>
        <v>-306.37</v>
      </c>
      <c r="T15" s="13" t="s">
        <v>29</v>
      </c>
    </row>
    <row r="16" spans="1:23" x14ac:dyDescent="0.25">
      <c r="A16" s="30" t="s">
        <v>19</v>
      </c>
      <c r="B16" s="33">
        <f>DATE(RIGHT(Tableau1[[#This Row],[DATE]],4),LEFT(Tableau1[[#This Row],[DATE]],2),MID(Tableau1[[#This Row],[DATE]],4,2))</f>
        <v>41379</v>
      </c>
      <c r="C16" s="23" t="s">
        <v>13</v>
      </c>
      <c r="D16" s="23">
        <v>-4.5</v>
      </c>
      <c r="E16"/>
      <c r="F16" s="7" t="s">
        <v>68</v>
      </c>
      <c r="G16" s="7">
        <f>SUMIFS($D$5:$D$257,$A$5:$A$257,"01/??/2013",$C$5:$C$257,$F16)</f>
        <v>0</v>
      </c>
      <c r="H16" s="7">
        <f>SUMIFS($D$5:$D$257,$A$5:$A$257,"02/??/2013",$C$5:$C$257,$F16)</f>
        <v>0</v>
      </c>
      <c r="I16" s="7">
        <f>SUMIFS($D$5:$D$257,$A$5:$A$257,"03/??/2013",$C$5:$C$257,$F16)</f>
        <v>0</v>
      </c>
      <c r="J16" s="7">
        <f>SUMIFS($D$5:$D$257,$A$5:$A$257,"04/??/2013",$C$5:$C$257,$F16)</f>
        <v>0</v>
      </c>
      <c r="K16" s="7">
        <f>SUMIFS($D$5:$D$257,$A$5:$A$257,"05/??/2013",$C$5:$C$257,$F16)</f>
        <v>0</v>
      </c>
      <c r="L16" s="7">
        <f>SUMIFS($D$5:$D$257,$A$5:$A$257,"06/??/2013",$C$5:$C$257,$F16)</f>
        <v>0</v>
      </c>
      <c r="M16" s="7">
        <f>SUMIFS($D$5:$D$257,$A$5:$A$257,"07/??/2013",$C$5:$C$257,$F16)</f>
        <v>-174</v>
      </c>
      <c r="N16" s="7">
        <f>SUMIFS($D$5:$D$257,$A$5:$A$257,"08/??/2013",$C$5:$C$257,$F16)</f>
        <v>0</v>
      </c>
      <c r="O16" s="7">
        <f>SUMIFS($D$5:$D$257,$A$5:$A$257,"09/??/2013",$C$5:$C$257,$F16)</f>
        <v>0</v>
      </c>
      <c r="P16" s="7">
        <f>SUMIFS($D$5:$D$257,$A$5:$A$257,"10/??/2013",$C$5:$C$257,$F16)</f>
        <v>0</v>
      </c>
      <c r="Q16" s="7">
        <f>SUMIFS($D$5:$D$257,$A$5:$A$257,"11/??/2013",$C$5:$C$257,$F16)</f>
        <v>0</v>
      </c>
      <c r="R16" s="9">
        <f>SUMIFS($D$5:$D$257,$A$5:$A$257,"12/??/2013",$C$5:$C$257,$F16)</f>
        <v>0</v>
      </c>
      <c r="S16" s="12">
        <f t="shared" si="0"/>
        <v>-174</v>
      </c>
      <c r="T16" s="13" t="s">
        <v>68</v>
      </c>
    </row>
    <row r="17" spans="1:20" x14ac:dyDescent="0.25">
      <c r="A17" s="29" t="s">
        <v>19</v>
      </c>
      <c r="B17" s="33">
        <f>DATE(RIGHT(Tableau1[[#This Row],[DATE]],4),LEFT(Tableau1[[#This Row],[DATE]],2),MID(Tableau1[[#This Row],[DATE]],4,2))</f>
        <v>41379</v>
      </c>
      <c r="C17" s="22" t="s">
        <v>13</v>
      </c>
      <c r="D17" s="22">
        <v>-9.0299999999999994</v>
      </c>
      <c r="E17"/>
      <c r="F17" s="15" t="s">
        <v>168</v>
      </c>
      <c r="G17" s="7">
        <f>SUMIFS($D$5:$D$257,$A$5:$A$257,"01/??/2013",$C$5:$C$257,$F17)</f>
        <v>0</v>
      </c>
      <c r="H17" s="7">
        <f>SUMIFS($D$5:$D$257,$A$5:$A$257,"02/??/2013",$C$5:$C$257,$F17)</f>
        <v>0</v>
      </c>
      <c r="I17" s="7">
        <f>SUMIFS($D$5:$D$257,$A$5:$A$257,"03/??/2013",$C$5:$C$257,$F17)</f>
        <v>0</v>
      </c>
      <c r="J17" s="7">
        <f>SUMIFS($D$5:$D$257,$A$5:$A$257,"04/??/2013",$C$5:$C$257,$F17)</f>
        <v>0</v>
      </c>
      <c r="K17" s="7">
        <f>SUMIFS($D$5:$D$257,$A$5:$A$257,"05/??/2013",$C$5:$C$257,$F17)</f>
        <v>0</v>
      </c>
      <c r="L17" s="7">
        <f>SUMIFS($D$5:$D$257,$A$5:$A$257,"06/??/2013",$C$5:$C$257,$F17)</f>
        <v>0</v>
      </c>
      <c r="M17" s="7">
        <f>SUMIFS($D$5:$D$257,$A$5:$A$257,"07/??/2013",$C$5:$C$257,$F17)</f>
        <v>0</v>
      </c>
      <c r="N17" s="7">
        <f>SUMIFS($D$5:$D$257,$A$5:$A$257,"08/??/2013",$C$5:$C$257,$F17)</f>
        <v>0</v>
      </c>
      <c r="O17" s="7">
        <f>SUMIFS($D$5:$D$257,$A$5:$A$257,"09/??/2013",$C$5:$C$257,$F17)</f>
        <v>0</v>
      </c>
      <c r="P17" s="7">
        <f>SUMIFS($D$5:$D$257,$A$5:$A$257,"10/??/2013",$C$5:$C$257,$F17)</f>
        <v>0</v>
      </c>
      <c r="Q17" s="7">
        <f>SUMIFS($D$5:$D$257,$A$5:$A$257,"11/??/2013",$C$5:$C$257,$F17)</f>
        <v>-44</v>
      </c>
      <c r="R17" s="9">
        <f>SUMIFS($D$5:$D$257,$A$5:$A$257,"12/??/2013",$C$5:$C$257,$F17)</f>
        <v>0</v>
      </c>
      <c r="S17" s="12">
        <f t="shared" si="0"/>
        <v>-44</v>
      </c>
      <c r="T17" s="14" t="s">
        <v>168</v>
      </c>
    </row>
    <row r="18" spans="1:20" x14ac:dyDescent="0.25">
      <c r="A18" s="30" t="s">
        <v>20</v>
      </c>
      <c r="B18" s="33">
        <f>DATE(RIGHT(Tableau1[[#This Row],[DATE]],4),LEFT(Tableau1[[#This Row],[DATE]],2),MID(Tableau1[[#This Row],[DATE]],4,2))</f>
        <v>41380</v>
      </c>
      <c r="C18" s="23" t="s">
        <v>13</v>
      </c>
      <c r="D18" s="23">
        <v>-5.8</v>
      </c>
      <c r="E18"/>
      <c r="F18" s="15" t="s">
        <v>93</v>
      </c>
      <c r="G18" s="7">
        <f>SUMIFS($D$5:$D$257,$A$5:$A$257,"01/??/2013",$C$5:$C$257,$F18)</f>
        <v>0</v>
      </c>
      <c r="H18" s="7">
        <f>SUMIFS($D$5:$D$257,$A$5:$A$257,"02/??/2013",$C$5:$C$257,$F18)</f>
        <v>0</v>
      </c>
      <c r="I18" s="7">
        <f>SUMIFS($D$5:$D$257,$A$5:$A$257,"03/??/2013",$C$5:$C$257,$F18)</f>
        <v>0</v>
      </c>
      <c r="J18" s="7">
        <f>SUMIFS($D$5:$D$257,$A$5:$A$257,"04/??/2013",$C$5:$C$257,$F18)</f>
        <v>0</v>
      </c>
      <c r="K18" s="7">
        <f>SUMIFS($D$5:$D$257,$A$5:$A$257,"05/??/2013",$C$5:$C$257,$F18)</f>
        <v>0</v>
      </c>
      <c r="L18" s="7">
        <f>SUMIFS($D$5:$D$257,$A$5:$A$257,"06/??/2013",$C$5:$C$257,$F18)</f>
        <v>0</v>
      </c>
      <c r="M18" s="7">
        <f>SUMIFS($D$5:$D$257,$A$5:$A$257,"07/??/2013",$C$5:$C$257,$F18)</f>
        <v>0</v>
      </c>
      <c r="N18" s="7">
        <f>SUMIFS($D$5:$D$257,$A$5:$A$257,"08/??/2013",$C$5:$C$257,$F18)</f>
        <v>441</v>
      </c>
      <c r="O18" s="7">
        <f>SUMIFS($D$5:$D$257,$A$5:$A$257,"09/??/2013",$C$5:$C$257,$F18)</f>
        <v>0</v>
      </c>
      <c r="P18" s="7">
        <f>SUMIFS($D$5:$D$257,$A$5:$A$257,"10/??/2013",$C$5:$C$257,$F18)</f>
        <v>0</v>
      </c>
      <c r="Q18" s="7">
        <f>SUMIFS($D$5:$D$257,$A$5:$A$257,"11/??/2013",$C$5:$C$257,$F18)</f>
        <v>0</v>
      </c>
      <c r="R18" s="9">
        <f>SUMIFS($D$5:$D$257,$A$5:$A$257,"12/??/2013",$C$5:$C$257,$F18)</f>
        <v>0</v>
      </c>
      <c r="S18" s="12">
        <f t="shared" si="0"/>
        <v>441</v>
      </c>
      <c r="T18" s="14" t="s">
        <v>93</v>
      </c>
    </row>
    <row r="19" spans="1:20" x14ac:dyDescent="0.25">
      <c r="A19" s="29" t="s">
        <v>21</v>
      </c>
      <c r="B19" s="33">
        <f>DATE(RIGHT(Tableau1[[#This Row],[DATE]],4),LEFT(Tableau1[[#This Row],[DATE]],2),MID(Tableau1[[#This Row],[DATE]],4,2))</f>
        <v>41381</v>
      </c>
      <c r="C19" s="22" t="s">
        <v>10</v>
      </c>
      <c r="D19" s="22">
        <v>-60</v>
      </c>
      <c r="E19"/>
      <c r="F19" s="15" t="s">
        <v>43</v>
      </c>
      <c r="G19" s="7">
        <f>SUMIFS($D$5:$D$257,$A$5:$A$257,"01/??/2013",$C$5:$C$257,$F19)</f>
        <v>0</v>
      </c>
      <c r="H19" s="7">
        <f>SUMIFS($D$5:$D$257,$A$5:$A$257,"02/??/2013",$C$5:$C$257,$F19)</f>
        <v>0</v>
      </c>
      <c r="I19" s="7">
        <f>SUMIFS($D$5:$D$257,$A$5:$A$257,"03/??/2013",$C$5:$C$257,$F19)</f>
        <v>0</v>
      </c>
      <c r="J19" s="7">
        <f>SUMIFS($D$5:$D$257,$A$5:$A$257,"04/??/2013",$C$5:$C$257,$F19)</f>
        <v>0</v>
      </c>
      <c r="K19" s="7">
        <f>SUMIFS($D$5:$D$257,$A$5:$A$257,"05/??/2013",$C$5:$C$257,$F19)</f>
        <v>-14.68</v>
      </c>
      <c r="L19" s="7">
        <f>SUMIFS($D$5:$D$257,$A$5:$A$257,"06/??/2013",$C$5:$C$257,$F19)</f>
        <v>-13</v>
      </c>
      <c r="M19" s="7">
        <f>SUMIFS($D$5:$D$257,$A$5:$A$257,"07/??/2013",$C$5:$C$257,$F19)</f>
        <v>0</v>
      </c>
      <c r="N19" s="7">
        <f>SUMIFS($D$5:$D$257,$A$5:$A$257,"08/??/2013",$C$5:$C$257,$F19)</f>
        <v>0</v>
      </c>
      <c r="O19" s="7">
        <f>SUMIFS($D$5:$D$257,$A$5:$A$257,"09/??/2013",$C$5:$C$257,$F19)</f>
        <v>-174</v>
      </c>
      <c r="P19" s="7">
        <f>SUMIFS($D$5:$D$257,$A$5:$A$257,"10/??/2013",$C$5:$C$257,$F19)</f>
        <v>0</v>
      </c>
      <c r="Q19" s="7">
        <f>SUMIFS($D$5:$D$257,$A$5:$A$257,"11/??/2013",$C$5:$C$257,$F19)</f>
        <v>0</v>
      </c>
      <c r="R19" s="9">
        <f>SUMIFS($D$5:$D$257,$A$5:$A$257,"12/??/2013",$C$5:$C$257,$F19)</f>
        <v>0</v>
      </c>
      <c r="S19" s="12">
        <f t="shared" si="0"/>
        <v>-201.68</v>
      </c>
      <c r="T19" s="14" t="s">
        <v>43</v>
      </c>
    </row>
    <row r="20" spans="1:20" x14ac:dyDescent="0.25">
      <c r="A20" s="30" t="s">
        <v>21</v>
      </c>
      <c r="B20" s="33">
        <f>DATE(RIGHT(Tableau1[[#This Row],[DATE]],4),LEFT(Tableau1[[#This Row],[DATE]],2),MID(Tableau1[[#This Row],[DATE]],4,2))</f>
        <v>41381</v>
      </c>
      <c r="C20" s="22" t="s">
        <v>10</v>
      </c>
      <c r="D20" s="23">
        <v>-44.3</v>
      </c>
      <c r="E20"/>
      <c r="F20" s="15" t="s">
        <v>169</v>
      </c>
      <c r="G20" s="7">
        <f>SUMIFS($D$5:$D$257,$A$5:$A$257,"01/??/2013",$C$5:$C$257,$F20)</f>
        <v>0</v>
      </c>
      <c r="H20" s="7">
        <f>SUMIFS($D$5:$D$257,$A$5:$A$257,"02/??/2013",$C$5:$C$257,$F20)</f>
        <v>0</v>
      </c>
      <c r="I20" s="7">
        <f>SUMIFS($D$5:$D$257,$A$5:$A$257,"03/??/2013",$C$5:$C$257,$F20)</f>
        <v>0</v>
      </c>
      <c r="J20" s="7">
        <f>SUMIFS($D$5:$D$257,$A$5:$A$257,"04/??/2013",$C$5:$C$257,$F20)</f>
        <v>0</v>
      </c>
      <c r="K20" s="7">
        <f>SUMIFS($D$5:$D$257,$A$5:$A$257,"05/??/2013",$C$5:$C$257,$F20)</f>
        <v>0</v>
      </c>
      <c r="L20" s="7">
        <f>SUMIFS($D$5:$D$257,$A$5:$A$257,"06/??/2013",$C$5:$C$257,$F20)</f>
        <v>0</v>
      </c>
      <c r="M20" s="7">
        <f>SUMIFS($D$5:$D$257,$A$5:$A$257,"07/??/2013",$C$5:$C$257,$F20)</f>
        <v>0</v>
      </c>
      <c r="N20" s="7">
        <f>SUMIFS($D$5:$D$257,$A$5:$A$257,"08/??/2013",$C$5:$C$257,$F20)</f>
        <v>0</v>
      </c>
      <c r="O20" s="7">
        <f>SUMIFS($D$5:$D$257,$A$5:$A$257,"09/??/2013",$C$5:$C$257,$F20)</f>
        <v>-111</v>
      </c>
      <c r="P20" s="7">
        <f>SUMIFS($D$5:$D$257,$A$5:$A$257,"10/??/2013",$C$5:$C$257,$F20)</f>
        <v>0</v>
      </c>
      <c r="Q20" s="7">
        <f>SUMIFS($D$5:$D$257,$A$5:$A$257,"11/??/2013",$C$5:$C$257,$F20)</f>
        <v>-4.5999999999999996</v>
      </c>
      <c r="R20" s="9">
        <f>SUMIFS($D$5:$D$257,$A$5:$A$257,"12/??/2013",$C$5:$C$257,$F20)</f>
        <v>-56.35</v>
      </c>
      <c r="S20" s="12">
        <f t="shared" si="0"/>
        <v>-171.95</v>
      </c>
      <c r="T20" s="14" t="s">
        <v>169</v>
      </c>
    </row>
    <row r="21" spans="1:20" x14ac:dyDescent="0.25">
      <c r="A21" s="29" t="s">
        <v>21</v>
      </c>
      <c r="B21" s="33">
        <f>DATE(RIGHT(Tableau1[[#This Row],[DATE]],4),LEFT(Tableau1[[#This Row],[DATE]],2),MID(Tableau1[[#This Row],[DATE]],4,2))</f>
        <v>41381</v>
      </c>
      <c r="C21" s="23" t="s">
        <v>17</v>
      </c>
      <c r="D21" s="22">
        <v>-58.75</v>
      </c>
      <c r="E21"/>
      <c r="F21" s="15" t="s">
        <v>10</v>
      </c>
      <c r="G21" s="7">
        <f>SUMIFS($D$5:$D$257,$A$5:$A$257,"01/??/2013",$C$5:$C$257,$F21)</f>
        <v>0</v>
      </c>
      <c r="H21" s="7">
        <f>SUMIFS($D$5:$D$257,$A$5:$A$257,"02/??/2013",$C$5:$C$257,$F21)</f>
        <v>0</v>
      </c>
      <c r="I21" s="7">
        <f>SUMIFS($D$5:$D$257,$A$5:$A$257,"03/??/2013",$C$5:$C$257,$F21)</f>
        <v>0</v>
      </c>
      <c r="J21" s="7">
        <f>SUMIFS($D$5:$D$257,$A$5:$A$257,"04/??/2013",$C$5:$C$257,$F21)</f>
        <v>-170.25</v>
      </c>
      <c r="K21" s="7">
        <f>SUMIFS($D$5:$D$257,$A$5:$A$257,"05/??/2013",$C$5:$C$257,$F21)</f>
        <v>-152.84</v>
      </c>
      <c r="L21" s="7">
        <f>SUMIFS($D$5:$D$257,$A$5:$A$257,"06/??/2013",$C$5:$C$257,$F21)</f>
        <v>-55</v>
      </c>
      <c r="M21" s="7">
        <f>SUMIFS($D$5:$D$257,$A$5:$A$257,"07/??/2013",$C$5:$C$257,$F21)</f>
        <v>-115</v>
      </c>
      <c r="N21" s="7">
        <f>SUMIFS($D$5:$D$257,$A$5:$A$257,"08/??/2013",$C$5:$C$257,$F21)</f>
        <v>-6.9</v>
      </c>
      <c r="O21" s="7">
        <f>SUMIFS($D$5:$D$257,$A$5:$A$257,"09/??/2013",$C$5:$C$257,$F21)</f>
        <v>0</v>
      </c>
      <c r="P21" s="7">
        <f>SUMIFS($D$5:$D$257,$A$5:$A$257,"10/??/2013",$C$5:$C$257,$F21)</f>
        <v>-65</v>
      </c>
      <c r="Q21" s="7">
        <f>SUMIFS($D$5:$D$257,$A$5:$A$257,"11/??/2013",$C$5:$C$257,$F21)</f>
        <v>0</v>
      </c>
      <c r="R21" s="9">
        <f>SUMIFS($D$5:$D$257,$A$5:$A$257,"12/??/2013",$C$5:$C$257,$F21)</f>
        <v>0</v>
      </c>
      <c r="S21" s="12">
        <f t="shared" si="0"/>
        <v>-564.99</v>
      </c>
      <c r="T21" s="14" t="s">
        <v>10</v>
      </c>
    </row>
    <row r="22" spans="1:20" x14ac:dyDescent="0.25">
      <c r="A22" s="30" t="s">
        <v>22</v>
      </c>
      <c r="B22" s="33">
        <f>DATE(RIGHT(Tableau1[[#This Row],[DATE]],4),LEFT(Tableau1[[#This Row],[DATE]],2),MID(Tableau1[[#This Row],[DATE]],4,2))</f>
        <v>41385</v>
      </c>
      <c r="C22" s="22" t="s">
        <v>8</v>
      </c>
      <c r="D22" s="23">
        <v>-25</v>
      </c>
      <c r="E22"/>
      <c r="F22" s="15" t="s">
        <v>25</v>
      </c>
      <c r="G22" s="7">
        <f>SUMIFS($D$5:$D$257,$A$5:$A$257,"01/??/2013",$C$5:$C$257,$F22)</f>
        <v>0</v>
      </c>
      <c r="H22" s="7">
        <f>SUMIFS($D$5:$D$257,$A$5:$A$257,"02/??/2013",$C$5:$C$257,$F22)</f>
        <v>0</v>
      </c>
      <c r="I22" s="7">
        <f>SUMIFS($D$5:$D$257,$A$5:$A$257,"03/??/2013",$C$5:$C$257,$F22)</f>
        <v>0</v>
      </c>
      <c r="J22" s="7">
        <f>SUMIFS($D$5:$D$257,$A$5:$A$257,"04/??/2013",$C$5:$C$257,$F22)</f>
        <v>18.399999999999999</v>
      </c>
      <c r="K22" s="7">
        <f>SUMIFS($D$5:$D$257,$A$5:$A$257,"05/??/2013",$C$5:$C$257,$F22)</f>
        <v>6.9</v>
      </c>
      <c r="L22" s="7">
        <f>SUMIFS($D$5:$D$257,$A$5:$A$257,"06/??/2013",$C$5:$C$257,$F22)</f>
        <v>34.32</v>
      </c>
      <c r="M22" s="7">
        <f>SUMIFS($D$5:$D$257,$A$5:$A$257,"07/??/2013",$C$5:$C$257,$F22)</f>
        <v>42.6</v>
      </c>
      <c r="N22" s="7">
        <f>SUMIFS($D$5:$D$257,$A$5:$A$257,"08/??/2013",$C$5:$C$257,$F22)</f>
        <v>0</v>
      </c>
      <c r="O22" s="7">
        <f>SUMIFS($D$5:$D$257,$A$5:$A$257,"09/??/2013",$C$5:$C$257,$F22)</f>
        <v>0</v>
      </c>
      <c r="P22" s="7">
        <f>SUMIFS($D$5:$D$257,$A$5:$A$257,"10/??/2013",$C$5:$C$257,$F22)</f>
        <v>0</v>
      </c>
      <c r="Q22" s="7">
        <f>SUMIFS($D$5:$D$257,$A$5:$A$257,"11/??/2013",$C$5:$C$257,$F22)</f>
        <v>0</v>
      </c>
      <c r="R22" s="9">
        <f>SUMIFS($D$5:$D$257,$A$5:$A$257,"12/??/2013",$C$5:$C$257,$F22)</f>
        <v>0</v>
      </c>
      <c r="S22" s="12">
        <f t="shared" si="0"/>
        <v>102.22</v>
      </c>
      <c r="T22" s="14" t="s">
        <v>25</v>
      </c>
    </row>
    <row r="23" spans="1:20" x14ac:dyDescent="0.25">
      <c r="A23" s="29" t="s">
        <v>23</v>
      </c>
      <c r="B23" s="33">
        <f>DATE(RIGHT(Tableau1[[#This Row],[DATE]],4),LEFT(Tableau1[[#This Row],[DATE]],2),MID(Tableau1[[#This Row],[DATE]],4,2))</f>
        <v>41386</v>
      </c>
      <c r="C23" s="23" t="s">
        <v>13</v>
      </c>
      <c r="D23" s="22">
        <v>-9.8000000000000007</v>
      </c>
      <c r="E23"/>
      <c r="F23" s="15" t="s">
        <v>171</v>
      </c>
      <c r="G23" s="7">
        <f>SUMIFS($D$5:$D$257,$A$5:$A$257,"01/??/2013",$C$5:$C$257,$F23)</f>
        <v>0</v>
      </c>
      <c r="H23" s="7">
        <f>SUMIFS($D$5:$D$257,$A$5:$A$257,"02/??/2013",$C$5:$C$257,$F23)</f>
        <v>0</v>
      </c>
      <c r="I23" s="7">
        <f>SUMIFS($D$5:$D$257,$A$5:$A$257,"03/??/2013",$C$5:$C$257,$F23)</f>
        <v>0</v>
      </c>
      <c r="J23" s="7">
        <f>SUMIFS($D$5:$D$257,$A$5:$A$257,"04/??/2013",$C$5:$C$257,$F23)</f>
        <v>250</v>
      </c>
      <c r="K23" s="7">
        <f>SUMIFS($D$5:$D$257,$A$5:$A$257,"05/??/2013",$C$5:$C$257,$F23)</f>
        <v>0</v>
      </c>
      <c r="L23" s="7">
        <f>SUMIFS($D$5:$D$257,$A$5:$A$257,"06/??/2013",$C$5:$C$257,$F23)</f>
        <v>0</v>
      </c>
      <c r="M23" s="7">
        <f>SUMIFS($D$5:$D$257,$A$5:$A$257,"07/??/2013",$C$5:$C$257,$F23)</f>
        <v>0</v>
      </c>
      <c r="N23" s="7">
        <f>SUMIFS($D$5:$D$257,$A$5:$A$257,"08/??/2013",$C$5:$C$257,$F23)</f>
        <v>0</v>
      </c>
      <c r="O23" s="7">
        <f>SUMIFS($D$5:$D$257,$A$5:$A$257,"09/??/2013",$C$5:$C$257,$F23)</f>
        <v>0</v>
      </c>
      <c r="P23" s="7">
        <f>SUMIFS($D$5:$D$257,$A$5:$A$257,"10/??/2013",$C$5:$C$257,$F23)</f>
        <v>150</v>
      </c>
      <c r="Q23" s="7">
        <f>SUMIFS($D$5:$D$257,$A$5:$A$257,"11/??/2013",$C$5:$C$257,$F23)</f>
        <v>0</v>
      </c>
      <c r="R23" s="9">
        <f>SUMIFS($D$5:$D$257,$A$5:$A$257,"12/??/2013",$C$5:$C$257,$F23)</f>
        <v>0</v>
      </c>
      <c r="S23" s="12">
        <f t="shared" si="0"/>
        <v>400</v>
      </c>
      <c r="T23" s="14" t="s">
        <v>171</v>
      </c>
    </row>
    <row r="24" spans="1:20" x14ac:dyDescent="0.25">
      <c r="A24" s="30" t="s">
        <v>23</v>
      </c>
      <c r="B24" s="33">
        <f>DATE(RIGHT(Tableau1[[#This Row],[DATE]],4),LEFT(Tableau1[[#This Row],[DATE]],2),MID(Tableau1[[#This Row],[DATE]],4,2))</f>
        <v>41386</v>
      </c>
      <c r="C24" s="22" t="s">
        <v>24</v>
      </c>
      <c r="D24" s="23">
        <v>-2.8</v>
      </c>
      <c r="E24"/>
      <c r="F24" s="15" t="s">
        <v>58</v>
      </c>
      <c r="G24" s="7">
        <f>SUMIFS($D$5:$D$257,$A$5:$A$257,"01/??/2013",$C$5:$C$257,$F24)</f>
        <v>0</v>
      </c>
      <c r="H24" s="7">
        <f>SUMIFS($D$5:$D$257,$A$5:$A$257,"02/??/2013",$C$5:$C$257,$F24)</f>
        <v>0</v>
      </c>
      <c r="I24" s="7">
        <f>SUMIFS($D$5:$D$257,$A$5:$A$257,"03/??/2013",$C$5:$C$257,$F24)</f>
        <v>0</v>
      </c>
      <c r="J24" s="7">
        <f>SUMIFS($D$5:$D$257,$A$5:$A$257,"04/??/2013",$C$5:$C$257,$F24)</f>
        <v>0</v>
      </c>
      <c r="K24" s="7">
        <f>SUMIFS($D$5:$D$257,$A$5:$A$257,"05/??/2013",$C$5:$C$257,$F24)</f>
        <v>0</v>
      </c>
      <c r="L24" s="7">
        <f>SUMIFS($D$5:$D$257,$A$5:$A$257,"06/??/2013",$C$5:$C$257,$F24)</f>
        <v>1000</v>
      </c>
      <c r="M24" s="7">
        <f>SUMIFS($D$5:$D$257,$A$5:$A$257,"07/??/2013",$C$5:$C$257,$F24)</f>
        <v>0</v>
      </c>
      <c r="N24" s="7">
        <f>SUMIFS($D$5:$D$257,$A$5:$A$257,"08/??/2013",$C$5:$C$257,$F24)</f>
        <v>0</v>
      </c>
      <c r="O24" s="7">
        <f>SUMIFS($D$5:$D$257,$A$5:$A$257,"09/??/2013",$C$5:$C$257,$F24)</f>
        <v>0</v>
      </c>
      <c r="P24" s="7">
        <f>SUMIFS($D$5:$D$257,$A$5:$A$257,"10/??/2013",$C$5:$C$257,$F24)</f>
        <v>0</v>
      </c>
      <c r="Q24" s="7">
        <f>SUMIFS($D$5:$D$257,$A$5:$A$257,"11/??/2013",$C$5:$C$257,$F24)</f>
        <v>0</v>
      </c>
      <c r="R24" s="9">
        <f>SUMIFS($D$5:$D$257,$A$5:$A$257,"12/??/2013",$C$5:$C$257,$F24)</f>
        <v>0</v>
      </c>
      <c r="S24" s="12">
        <f t="shared" si="0"/>
        <v>1000</v>
      </c>
      <c r="T24" s="14" t="s">
        <v>58</v>
      </c>
    </row>
    <row r="25" spans="1:20" x14ac:dyDescent="0.25">
      <c r="A25" s="29" t="s">
        <v>23</v>
      </c>
      <c r="B25" s="33">
        <f>DATE(RIGHT(Tableau1[[#This Row],[DATE]],4),LEFT(Tableau1[[#This Row],[DATE]],2),MID(Tableau1[[#This Row],[DATE]],4,2))</f>
        <v>41386</v>
      </c>
      <c r="C25" s="22" t="s">
        <v>24</v>
      </c>
      <c r="D25" s="22">
        <v>-1.9</v>
      </c>
      <c r="E25"/>
      <c r="F25" s="7" t="s">
        <v>24</v>
      </c>
      <c r="G25" s="7">
        <f>SUMIFS($D$5:$D$257,$A$5:$A$257,"01/??/2013",$C$5:$C$257,$F25)</f>
        <v>0</v>
      </c>
      <c r="H25" s="7">
        <f>SUMIFS($D$5:$D$257,$A$5:$A$257,"02/??/2013",$C$5:$C$257,$F25)</f>
        <v>0</v>
      </c>
      <c r="I25" s="7">
        <f>SUMIFS($D$5:$D$257,$A$5:$A$257,"03/??/2013",$C$5:$C$257,$F25)</f>
        <v>0</v>
      </c>
      <c r="J25" s="7">
        <f>SUMIFS($D$5:$D$257,$A$5:$A$257,"04/??/2013",$C$5:$C$257,$F25)</f>
        <v>-9</v>
      </c>
      <c r="K25" s="7">
        <f>SUMIFS($D$5:$D$257,$A$5:$A$257,"05/??/2013",$C$5:$C$257,$F25)</f>
        <v>-9</v>
      </c>
      <c r="L25" s="7">
        <f>SUMIFS($D$5:$D$257,$A$5:$A$257,"06/??/2013",$C$5:$C$257,$F25)</f>
        <v>-6</v>
      </c>
      <c r="M25" s="7">
        <f>SUMIFS($D$5:$D$257,$A$5:$A$257,"07/??/2013",$C$5:$C$257,$F25)</f>
        <v>-3</v>
      </c>
      <c r="N25" s="7">
        <f>SUMIFS($D$5:$D$257,$A$5:$A$257,"08/??/2013",$C$5:$C$257,$F25)</f>
        <v>-15.7</v>
      </c>
      <c r="O25" s="7">
        <f>SUMIFS($D$5:$D$257,$A$5:$A$257,"09/??/2013",$C$5:$C$257,$F25)</f>
        <v>-8.5</v>
      </c>
      <c r="P25" s="7">
        <f>SUMIFS($D$5:$D$257,$A$5:$A$257,"10/??/2013",$C$5:$C$257,$F25)</f>
        <v>-16.2</v>
      </c>
      <c r="Q25" s="7">
        <f>SUMIFS($D$5:$D$257,$A$5:$A$257,"11/??/2013",$C$5:$C$257,$F25)</f>
        <v>0</v>
      </c>
      <c r="R25" s="9">
        <f>SUMIFS($D$5:$D$257,$A$5:$A$257,"12/??/2013",$C$5:$C$257,$F25)</f>
        <v>-12</v>
      </c>
      <c r="S25" s="12">
        <f t="shared" si="0"/>
        <v>-79.400000000000006</v>
      </c>
      <c r="T25" s="13" t="s">
        <v>24</v>
      </c>
    </row>
    <row r="26" spans="1:20" x14ac:dyDescent="0.25">
      <c r="A26" s="30" t="s">
        <v>23</v>
      </c>
      <c r="B26" s="33">
        <f>DATE(RIGHT(Tableau1[[#This Row],[DATE]],4),LEFT(Tableau1[[#This Row],[DATE]],2),MID(Tableau1[[#This Row],[DATE]],4,2))</f>
        <v>41386</v>
      </c>
      <c r="C26" s="23" t="s">
        <v>24</v>
      </c>
      <c r="D26" s="23">
        <v>-4.3</v>
      </c>
      <c r="E26"/>
      <c r="F26" s="7" t="s">
        <v>39</v>
      </c>
      <c r="G26" s="7">
        <f>SUMIFS($D$5:$D$257,$A$5:$A$257,"01/??/2013",$C$5:$C$257,$F26)</f>
        <v>0</v>
      </c>
      <c r="H26" s="7">
        <f>SUMIFS($D$5:$D$257,$A$5:$A$257,"02/??/2013",$C$5:$C$257,$F26)</f>
        <v>0</v>
      </c>
      <c r="I26" s="7">
        <f>SUMIFS($D$5:$D$257,$A$5:$A$257,"03/??/2013",$C$5:$C$257,$F26)</f>
        <v>0</v>
      </c>
      <c r="J26" s="7">
        <f>SUMIFS($D$5:$D$257,$A$5:$A$257,"04/??/2013",$C$5:$C$257,$F26)</f>
        <v>0</v>
      </c>
      <c r="K26" s="7">
        <f>SUMIFS($D$5:$D$257,$A$5:$A$257,"05/??/2013",$C$5:$C$257,$F26)</f>
        <v>116.44</v>
      </c>
      <c r="L26" s="7">
        <f>SUMIFS($D$5:$D$257,$A$5:$A$257,"06/??/2013",$C$5:$C$257,$F26)</f>
        <v>44.93</v>
      </c>
      <c r="M26" s="7">
        <f>SUMIFS($D$5:$D$257,$A$5:$A$257,"07/??/2013",$C$5:$C$257,$F26)</f>
        <v>67.72</v>
      </c>
      <c r="N26" s="7">
        <f>SUMIFS($D$5:$D$257,$A$5:$A$257,"08/??/2013",$C$5:$C$257,$F26)</f>
        <v>0</v>
      </c>
      <c r="O26" s="7">
        <f>SUMIFS($D$5:$D$257,$A$5:$A$257,"09/??/2013",$C$5:$C$257,$F26)</f>
        <v>0</v>
      </c>
      <c r="P26" s="7">
        <f>SUMIFS($D$5:$D$257,$A$5:$A$257,"10/??/2013",$C$5:$C$257,$F26)</f>
        <v>68.960000000000008</v>
      </c>
      <c r="Q26" s="7">
        <f>SUMIFS($D$5:$D$257,$A$5:$A$257,"11/??/2013",$C$5:$C$257,$F26)</f>
        <v>202.06000000000003</v>
      </c>
      <c r="R26" s="9">
        <f>SUMIFS($D$5:$D$257,$A$5:$A$257,"12/??/2013",$C$5:$C$257,$F26)</f>
        <v>135.03</v>
      </c>
      <c r="S26" s="12">
        <f t="shared" si="0"/>
        <v>635.14</v>
      </c>
      <c r="T26" s="13" t="s">
        <v>39</v>
      </c>
    </row>
    <row r="27" spans="1:20" x14ac:dyDescent="0.25">
      <c r="A27" s="29" t="s">
        <v>26</v>
      </c>
      <c r="B27" s="33">
        <f>DATE(RIGHT(Tableau1[[#This Row],[DATE]],4),LEFT(Tableau1[[#This Row],[DATE]],2),MID(Tableau1[[#This Row],[DATE]],4,2))</f>
        <v>41387</v>
      </c>
      <c r="C27" s="22" t="s">
        <v>25</v>
      </c>
      <c r="D27" s="22">
        <v>18.399999999999999</v>
      </c>
      <c r="E27"/>
      <c r="F27" s="7" t="s">
        <v>52</v>
      </c>
      <c r="G27" s="7">
        <f>SUMIFS($D$5:$D$257,$A$5:$A$257,"01/??/2013",$C$5:$C$257,$F27)</f>
        <v>0</v>
      </c>
      <c r="H27" s="7">
        <f>SUMIFS($D$5:$D$257,$A$5:$A$257,"02/??/2013",$C$5:$C$257,$F27)</f>
        <v>0</v>
      </c>
      <c r="I27" s="7">
        <f>SUMIFS($D$5:$D$257,$A$5:$A$257,"03/??/2013",$C$5:$C$257,$F27)</f>
        <v>0</v>
      </c>
      <c r="J27" s="7">
        <f>SUMIFS($D$5:$D$257,$A$5:$A$257,"04/??/2013",$C$5:$C$257,$F27)</f>
        <v>0</v>
      </c>
      <c r="K27" s="7">
        <f>SUMIFS($D$5:$D$257,$A$5:$A$257,"05/??/2013",$C$5:$C$257,$F27)</f>
        <v>0</v>
      </c>
      <c r="L27" s="7">
        <f>SUMIFS($D$5:$D$257,$A$5:$A$257,"06/??/2013",$C$5:$C$257,$F27)</f>
        <v>-25</v>
      </c>
      <c r="M27" s="7">
        <f>SUMIFS($D$5:$D$257,$A$5:$A$257,"07/??/2013",$C$5:$C$257,$F27)</f>
        <v>-24.4</v>
      </c>
      <c r="N27" s="7">
        <f>SUMIFS($D$5:$D$257,$A$5:$A$257,"08/??/2013",$C$5:$C$257,$F27)</f>
        <v>-18.8</v>
      </c>
      <c r="O27" s="7">
        <f>SUMIFS($D$5:$D$257,$A$5:$A$257,"09/??/2013",$C$5:$C$257,$F27)</f>
        <v>-10.5</v>
      </c>
      <c r="P27" s="7">
        <f>SUMIFS($D$5:$D$257,$A$5:$A$257,"10/??/2013",$C$5:$C$257,$F27)</f>
        <v>-24.9</v>
      </c>
      <c r="Q27" s="7">
        <f>SUMIFS($D$5:$D$257,$A$5:$A$257,"11/??/2013",$C$5:$C$257,$F27)</f>
        <v>0</v>
      </c>
      <c r="R27" s="9">
        <f>SUMIFS($D$5:$D$257,$A$5:$A$257,"12/??/2013",$C$5:$C$257,$F27)</f>
        <v>0</v>
      </c>
      <c r="S27" s="12">
        <f t="shared" si="0"/>
        <v>-103.6</v>
      </c>
      <c r="T27" s="13" t="s">
        <v>52</v>
      </c>
    </row>
    <row r="28" spans="1:20" x14ac:dyDescent="0.25">
      <c r="A28" s="30" t="s">
        <v>26</v>
      </c>
      <c r="B28" s="33">
        <f>DATE(RIGHT(Tableau1[[#This Row],[DATE]],4),LEFT(Tableau1[[#This Row],[DATE]],2),MID(Tableau1[[#This Row],[DATE]],4,2))</f>
        <v>41387</v>
      </c>
      <c r="C28" s="23" t="s">
        <v>27</v>
      </c>
      <c r="D28" s="23">
        <v>14.6</v>
      </c>
      <c r="E28"/>
      <c r="F28" s="15" t="s">
        <v>3</v>
      </c>
      <c r="G28" s="7">
        <f>SUMIFS($D$5:$D$257,$A$5:$A$257,"01/??/2013",$C$5:$C$257,$F28)</f>
        <v>0</v>
      </c>
      <c r="H28" s="7">
        <f>SUMIFS($D$5:$D$257,$A$5:$A$257,"02/??/2013",$C$5:$C$257,$F28)</f>
        <v>0</v>
      </c>
      <c r="I28" s="7">
        <f>SUMIFS($D$5:$D$257,$A$5:$A$257,"03/??/2013",$C$5:$C$257,$F28)</f>
        <v>616.16999999999996</v>
      </c>
      <c r="J28" s="7">
        <f>SUMIFS($D$5:$D$257,$A$5:$A$257,"04/??/2013",$C$5:$C$257,$F28)</f>
        <v>696.92</v>
      </c>
      <c r="K28" s="7">
        <f>SUMIFS($D$5:$D$257,$A$5:$A$257,"05/??/2013",$C$5:$C$257,$F28)</f>
        <v>626.80999999999995</v>
      </c>
      <c r="L28" s="7">
        <f>SUMIFS($D$5:$D$257,$A$5:$A$257,"06/??/2013",$C$5:$C$257,$F28)</f>
        <v>728.7</v>
      </c>
      <c r="M28" s="7">
        <f>SUMIFS($D$5:$D$257,$A$5:$A$257,"07/??/2013",$C$5:$C$257,$F28)</f>
        <v>113.33</v>
      </c>
      <c r="N28" s="7">
        <f>SUMIFS($D$5:$D$257,$A$5:$A$257,"08/??/2013",$C$5:$C$257,$F28)</f>
        <v>0</v>
      </c>
      <c r="O28" s="7">
        <f>SUMIFS($D$5:$D$257,$A$5:$A$257,"09/??/2013",$C$5:$C$257,$F28)</f>
        <v>1742.53</v>
      </c>
      <c r="P28" s="7">
        <f>SUMIFS($D$5:$D$257,$A$5:$A$257,"10/??/2013",$C$5:$C$257,$F28)</f>
        <v>1649.58</v>
      </c>
      <c r="Q28" s="7">
        <f>SUMIFS($D$5:$D$257,$A$5:$A$257,"11/??/2013",$C$5:$C$257,$F28)</f>
        <v>1821.97</v>
      </c>
      <c r="R28" s="9">
        <f>SUMIFS($D$5:$D$257,$A$5:$A$257,"12/??/2013",$C$5:$C$257,$F28)</f>
        <v>1649.58</v>
      </c>
      <c r="S28" s="12">
        <f t="shared" si="0"/>
        <v>9645.59</v>
      </c>
      <c r="T28" s="14" t="s">
        <v>3</v>
      </c>
    </row>
    <row r="29" spans="1:20" x14ac:dyDescent="0.25">
      <c r="A29" s="29" t="s">
        <v>26</v>
      </c>
      <c r="B29" s="33">
        <f>DATE(RIGHT(Tableau1[[#This Row],[DATE]],4),LEFT(Tableau1[[#This Row],[DATE]],2),MID(Tableau1[[#This Row],[DATE]],4,2))</f>
        <v>41387</v>
      </c>
      <c r="C29" s="22" t="s">
        <v>28</v>
      </c>
      <c r="D29" s="22">
        <v>-198</v>
      </c>
      <c r="E29"/>
      <c r="F29" s="7" t="s">
        <v>27</v>
      </c>
      <c r="G29" s="7">
        <f>SUMIFS($D$5:$D$257,$A$5:$A$257,"01/??/2013",$C$5:$C$257,$F29)</f>
        <v>0</v>
      </c>
      <c r="H29" s="7">
        <f>SUMIFS($D$5:$D$257,$A$5:$A$257,"02/??/2013",$C$5:$C$257,$F29)</f>
        <v>0</v>
      </c>
      <c r="I29" s="7">
        <f>SUMIFS($D$5:$D$257,$A$5:$A$257,"03/??/2013",$C$5:$C$257,$F29)</f>
        <v>0</v>
      </c>
      <c r="J29" s="7">
        <f>SUMIFS($D$5:$D$257,$A$5:$A$257,"04/??/2013",$C$5:$C$257,$F29)</f>
        <v>14.6</v>
      </c>
      <c r="K29" s="7">
        <f>SUMIFS($D$5:$D$257,$A$5:$A$257,"05/??/2013",$C$5:$C$257,$F29)</f>
        <v>12.6</v>
      </c>
      <c r="L29" s="7">
        <f>SUMIFS($D$5:$D$257,$A$5:$A$257,"06/??/2013",$C$5:$C$257,$F29)</f>
        <v>56.14</v>
      </c>
      <c r="M29" s="7">
        <f>SUMIFS($D$5:$D$257,$A$5:$A$257,"07/??/2013",$C$5:$C$257,$F29)</f>
        <v>52.4</v>
      </c>
      <c r="N29" s="7">
        <f>SUMIFS($D$5:$D$257,$A$5:$A$257,"08/??/2013",$C$5:$C$257,$F29)</f>
        <v>0</v>
      </c>
      <c r="O29" s="7">
        <f>SUMIFS($D$5:$D$257,$A$5:$A$257,"09/??/2013",$C$5:$C$257,$F29)</f>
        <v>0</v>
      </c>
      <c r="P29" s="7">
        <f>SUMIFS($D$5:$D$257,$A$5:$A$257,"10/??/2013",$C$5:$C$257,$F29)</f>
        <v>0</v>
      </c>
      <c r="Q29" s="7">
        <f>SUMIFS($D$5:$D$257,$A$5:$A$257,"11/??/2013",$C$5:$C$257,$F29)</f>
        <v>0</v>
      </c>
      <c r="R29" s="9">
        <f>SUMIFS($D$5:$D$257,$A$5:$A$257,"12/??/2013",$C$5:$C$257,$F29)</f>
        <v>0</v>
      </c>
      <c r="S29" s="12">
        <f t="shared" si="0"/>
        <v>135.74</v>
      </c>
      <c r="T29" s="13" t="s">
        <v>27</v>
      </c>
    </row>
    <row r="30" spans="1:20" x14ac:dyDescent="0.25">
      <c r="A30" s="30" t="s">
        <v>30</v>
      </c>
      <c r="B30" s="33">
        <f>DATE(RIGHT(Tableau1[[#This Row],[DATE]],4),LEFT(Tableau1[[#This Row],[DATE]],2),MID(Tableau1[[#This Row],[DATE]],4,2))</f>
        <v>41389</v>
      </c>
      <c r="C30" s="22" t="s">
        <v>29</v>
      </c>
      <c r="D30" s="23">
        <v>-25.05</v>
      </c>
      <c r="E30"/>
      <c r="F30" s="15" t="s">
        <v>17</v>
      </c>
      <c r="G30" s="7">
        <f>SUMIFS($D$5:$D$257,$A$5:$A$257,"01/??/2013",$C$5:$C$257,$F30)</f>
        <v>0</v>
      </c>
      <c r="H30" s="7">
        <f>SUMIFS($D$5:$D$257,$A$5:$A$257,"02/??/2013",$C$5:$C$257,$F30)</f>
        <v>0</v>
      </c>
      <c r="I30" s="7">
        <f>SUMIFS($D$5:$D$257,$A$5:$A$257,"03/??/2013",$C$5:$C$257,$F30)</f>
        <v>0</v>
      </c>
      <c r="J30" s="7">
        <f>SUMIFS($D$5:$D$257,$A$5:$A$257,"04/??/2013",$C$5:$C$257,$F30)</f>
        <v>-110.71000000000001</v>
      </c>
      <c r="K30" s="7">
        <f>SUMIFS($D$5:$D$257,$A$5:$A$257,"05/??/2013",$C$5:$C$257,$F30)</f>
        <v>-116.45</v>
      </c>
      <c r="L30" s="7">
        <f>SUMIFS($D$5:$D$257,$A$5:$A$257,"06/??/2013",$C$5:$C$257,$F30)</f>
        <v>-81.72</v>
      </c>
      <c r="M30" s="7">
        <f>SUMIFS($D$5:$D$257,$A$5:$A$257,"07/??/2013",$C$5:$C$257,$F30)</f>
        <v>-205.82</v>
      </c>
      <c r="N30" s="7">
        <f>SUMIFS($D$5:$D$257,$A$5:$A$257,"08/??/2013",$C$5:$C$257,$F30)</f>
        <v>-24</v>
      </c>
      <c r="O30" s="7">
        <f>SUMIFS($D$5:$D$257,$A$5:$A$257,"09/??/2013",$C$5:$C$257,$F30)</f>
        <v>-60</v>
      </c>
      <c r="P30" s="7">
        <f>SUMIFS($D$5:$D$257,$A$5:$A$257,"10/??/2013",$C$5:$C$257,$F30)</f>
        <v>0</v>
      </c>
      <c r="Q30" s="7">
        <f>SUMIFS($D$5:$D$257,$A$5:$A$257,"11/??/2013",$C$5:$C$257,$F30)</f>
        <v>-24.9</v>
      </c>
      <c r="R30" s="9">
        <f>SUMIFS($D$5:$D$257,$A$5:$A$257,"12/??/2013",$C$5:$C$257,$F30)</f>
        <v>-227.94</v>
      </c>
      <c r="S30" s="12">
        <f t="shared" si="0"/>
        <v>-851.54</v>
      </c>
      <c r="T30" s="14" t="s">
        <v>17</v>
      </c>
    </row>
    <row r="31" spans="1:20" x14ac:dyDescent="0.25">
      <c r="A31" s="29" t="s">
        <v>31</v>
      </c>
      <c r="B31" s="33">
        <f>DATE(RIGHT(Tableau1[[#This Row],[DATE]],4),LEFT(Tableau1[[#This Row],[DATE]],2),MID(Tableau1[[#This Row],[DATE]],4,2))</f>
        <v>41390</v>
      </c>
      <c r="C31" s="23" t="s">
        <v>3</v>
      </c>
      <c r="D31" s="22">
        <v>24.11</v>
      </c>
      <c r="E31"/>
      <c r="F31" s="7" t="s">
        <v>5</v>
      </c>
      <c r="G31" s="7">
        <f>SUMIFS($D$5:$D$257,$A$5:$A$257,"01/??/2013",$C$5:$C$257,$F31)</f>
        <v>0</v>
      </c>
      <c r="H31" s="7">
        <f>SUMIFS($D$5:$D$257,$A$5:$A$257,"02/??/2013",$C$5:$C$257,$F31)</f>
        <v>0</v>
      </c>
      <c r="I31" s="7">
        <f>SUMIFS($D$5:$D$257,$A$5:$A$257,"03/??/2013",$C$5:$C$257,$F31)</f>
        <v>0</v>
      </c>
      <c r="J31" s="7">
        <f>SUMIFS($D$5:$D$257,$A$5:$A$257,"04/??/2013",$C$5:$C$257,$F31)</f>
        <v>-92</v>
      </c>
      <c r="K31" s="7">
        <f>SUMIFS($D$5:$D$257,$A$5:$A$257,"05/??/2013",$C$5:$C$257,$F31)</f>
        <v>-92</v>
      </c>
      <c r="L31" s="7">
        <f>SUMIFS($D$5:$D$257,$A$5:$A$257,"06/??/2013",$C$5:$C$257,$F31)</f>
        <v>-92</v>
      </c>
      <c r="M31" s="7">
        <f>SUMIFS($D$5:$D$257,$A$5:$A$257,"07/??/2013",$C$5:$C$257,$F31)</f>
        <v>-71.399999999999991</v>
      </c>
      <c r="N31" s="7">
        <f>SUMIFS($D$5:$D$257,$A$5:$A$257,"08/??/2013",$C$5:$C$257,$F31)</f>
        <v>0</v>
      </c>
      <c r="O31" s="7">
        <f>SUMIFS($D$5:$D$257,$A$5:$A$257,"09/??/2013",$C$5:$C$257,$F31)</f>
        <v>0</v>
      </c>
      <c r="P31" s="7">
        <f>SUMIFS($D$5:$D$257,$A$5:$A$257,"10/??/2013",$C$5:$C$257,$F31)</f>
        <v>0</v>
      </c>
      <c r="Q31" s="7">
        <f>SUMIFS($D$5:$D$257,$A$5:$A$257,"11/??/2013",$C$5:$C$257,$F31)</f>
        <v>0</v>
      </c>
      <c r="R31" s="9">
        <f>SUMIFS($D$5:$D$257,$A$5:$A$257,"12/??/2013",$C$5:$C$257,$F31)</f>
        <v>0</v>
      </c>
      <c r="S31" s="12">
        <f t="shared" si="0"/>
        <v>-347.4</v>
      </c>
      <c r="T31" s="13" t="s">
        <v>5</v>
      </c>
    </row>
    <row r="32" spans="1:20" x14ac:dyDescent="0.25">
      <c r="A32" s="30" t="s">
        <v>31</v>
      </c>
      <c r="B32" s="33">
        <f>DATE(RIGHT(Tableau1[[#This Row],[DATE]],4),LEFT(Tableau1[[#This Row],[DATE]],2),MID(Tableau1[[#This Row],[DATE]],4,2))</f>
        <v>41390</v>
      </c>
      <c r="C32" s="22" t="s">
        <v>3</v>
      </c>
      <c r="D32" s="23">
        <v>662.17</v>
      </c>
      <c r="E32"/>
      <c r="F32" s="15" t="s">
        <v>76</v>
      </c>
      <c r="G32" s="7">
        <f>SUMIFS($D$5:$D$257,$A$5:$A$257,"01/??/2013",$C$5:$C$257,$F32)</f>
        <v>0</v>
      </c>
      <c r="H32" s="7">
        <f>SUMIFS($D$5:$D$257,$A$5:$A$257,"02/??/2013",$C$5:$C$257,$F32)</f>
        <v>0</v>
      </c>
      <c r="I32" s="7">
        <f>SUMIFS($D$5:$D$257,$A$5:$A$257,"03/??/2013",$C$5:$C$257,$F32)</f>
        <v>0</v>
      </c>
      <c r="J32" s="7">
        <f>SUMIFS($D$5:$D$257,$A$5:$A$257,"04/??/2013",$C$5:$C$257,$F32)</f>
        <v>0</v>
      </c>
      <c r="K32" s="7">
        <f>SUMIFS($D$5:$D$257,$A$5:$A$257,"05/??/2013",$C$5:$C$257,$F32)</f>
        <v>0</v>
      </c>
      <c r="L32" s="7">
        <f>SUMIFS($D$5:$D$257,$A$5:$A$257,"06/??/2013",$C$5:$C$257,$F32)</f>
        <v>0</v>
      </c>
      <c r="M32" s="7">
        <f>SUMIFS($D$5:$D$257,$A$5:$A$257,"07/??/2013",$C$5:$C$257,$F32)</f>
        <v>-50</v>
      </c>
      <c r="N32" s="7">
        <f>SUMIFS($D$5:$D$257,$A$5:$A$257,"08/??/2013",$C$5:$C$257,$F32)</f>
        <v>0</v>
      </c>
      <c r="O32" s="7">
        <f>SUMIFS($D$5:$D$257,$A$5:$A$257,"09/??/2013",$C$5:$C$257,$F32)</f>
        <v>0</v>
      </c>
      <c r="P32" s="7">
        <f>SUMIFS($D$5:$D$257,$A$5:$A$257,"10/??/2013",$C$5:$C$257,$F32)</f>
        <v>0</v>
      </c>
      <c r="Q32" s="7">
        <f>SUMIFS($D$5:$D$257,$A$5:$A$257,"11/??/2013",$C$5:$C$257,$F32)</f>
        <v>0</v>
      </c>
      <c r="R32" s="9">
        <f>SUMIFS($D$5:$D$257,$A$5:$A$257,"12/??/2013",$C$5:$C$257,$F32)</f>
        <v>0</v>
      </c>
      <c r="S32" s="12">
        <f t="shared" si="0"/>
        <v>-50</v>
      </c>
      <c r="T32" s="14" t="s">
        <v>76</v>
      </c>
    </row>
    <row r="33" spans="1:20" x14ac:dyDescent="0.25">
      <c r="A33" s="29" t="s">
        <v>32</v>
      </c>
      <c r="B33" s="33">
        <f>DATE(RIGHT(Tableau1[[#This Row],[DATE]],4),LEFT(Tableau1[[#This Row],[DATE]],2),MID(Tableau1[[#This Row],[DATE]],4,2))</f>
        <v>41392</v>
      </c>
      <c r="C33" s="23" t="s">
        <v>8</v>
      </c>
      <c r="D33" s="22">
        <v>-28.5</v>
      </c>
      <c r="E33"/>
      <c r="F33" s="7" t="s">
        <v>78</v>
      </c>
      <c r="G33" s="7">
        <f>SUMIFS($D$5:$D$257,$A$5:$A$257,"01/??/2013",$C$5:$C$257,$F33)</f>
        <v>0</v>
      </c>
      <c r="H33" s="7">
        <f>SUMIFS($D$5:$D$257,$A$5:$A$257,"02/??/2013",$C$5:$C$257,$F33)</f>
        <v>0</v>
      </c>
      <c r="I33" s="7">
        <f>SUMIFS($D$5:$D$257,$A$5:$A$257,"03/??/2013",$C$5:$C$257,$F33)</f>
        <v>0</v>
      </c>
      <c r="J33" s="7">
        <f>SUMIFS($D$5:$D$257,$A$5:$A$257,"04/??/2013",$C$5:$C$257,$F33)</f>
        <v>0</v>
      </c>
      <c r="K33" s="7">
        <f>SUMIFS($D$5:$D$257,$A$5:$A$257,"05/??/2013",$C$5:$C$257,$F33)</f>
        <v>0</v>
      </c>
      <c r="L33" s="7">
        <f>SUMIFS($D$5:$D$257,$A$5:$A$257,"06/??/2013",$C$5:$C$257,$F33)</f>
        <v>0</v>
      </c>
      <c r="M33" s="7">
        <f>SUMIFS($D$5:$D$257,$A$5:$A$257,"07/??/2013",$C$5:$C$257,$F33)</f>
        <v>-5300</v>
      </c>
      <c r="N33" s="7">
        <f>SUMIFS($D$5:$D$257,$A$5:$A$257,"08/??/2013",$C$5:$C$257,$F33)</f>
        <v>0</v>
      </c>
      <c r="O33" s="7">
        <f>SUMIFS($D$5:$D$257,$A$5:$A$257,"09/??/2013",$C$5:$C$257,$F33)</f>
        <v>-274</v>
      </c>
      <c r="P33" s="7">
        <f>SUMIFS($D$5:$D$257,$A$5:$A$257,"10/??/2013",$C$5:$C$257,$F33)</f>
        <v>-51.7</v>
      </c>
      <c r="Q33" s="7">
        <f>SUMIFS($D$5:$D$257,$A$5:$A$257,"11/??/2013",$C$5:$C$257,$F33)</f>
        <v>-51.7</v>
      </c>
      <c r="R33" s="9">
        <f>SUMIFS($D$5:$D$257,$A$5:$A$257,"12/??/2013",$C$5:$C$257,$F33)</f>
        <v>-51.7</v>
      </c>
      <c r="S33" s="12">
        <f>SUM(G33:R33)</f>
        <v>-5729.0999999999995</v>
      </c>
      <c r="T33" s="13" t="s">
        <v>78</v>
      </c>
    </row>
    <row r="34" spans="1:20" x14ac:dyDescent="0.25">
      <c r="A34" s="30" t="s">
        <v>33</v>
      </c>
      <c r="B34" s="33">
        <f>DATE(RIGHT(Tableau1[[#This Row],[DATE]],4),LEFT(Tableau1[[#This Row],[DATE]],2),MID(Tableau1[[#This Row],[DATE]],4,2))</f>
        <v>41393</v>
      </c>
      <c r="C34" s="22" t="s">
        <v>28</v>
      </c>
      <c r="D34" s="23">
        <v>-100</v>
      </c>
      <c r="E34"/>
    </row>
    <row r="35" spans="1:20" x14ac:dyDescent="0.25">
      <c r="A35" s="29" t="s">
        <v>34</v>
      </c>
      <c r="B35" s="33">
        <f>DATE(RIGHT(Tableau1[[#This Row],[DATE]],4),LEFT(Tableau1[[#This Row],[DATE]],2),MID(Tableau1[[#This Row],[DATE]],4,2))</f>
        <v>41398</v>
      </c>
      <c r="C35" s="22" t="s">
        <v>28</v>
      </c>
      <c r="D35" s="22">
        <v>-150</v>
      </c>
      <c r="E35"/>
    </row>
    <row r="36" spans="1:20" x14ac:dyDescent="0.25">
      <c r="A36" s="30" t="s">
        <v>35</v>
      </c>
      <c r="B36" s="33">
        <f>DATE(RIGHT(Tableau1[[#This Row],[DATE]],4),LEFT(Tableau1[[#This Row],[DATE]],2),MID(Tableau1[[#This Row],[DATE]],4,2))</f>
        <v>41401</v>
      </c>
      <c r="C36" s="23" t="s">
        <v>5</v>
      </c>
      <c r="D36" s="23">
        <v>-92</v>
      </c>
      <c r="E36"/>
    </row>
    <row r="37" spans="1:20" x14ac:dyDescent="0.25">
      <c r="A37" s="29" t="s">
        <v>36</v>
      </c>
      <c r="B37" s="33">
        <f>DATE(RIGHT(Tableau1[[#This Row],[DATE]],4),LEFT(Tableau1[[#This Row],[DATE]],2),MID(Tableau1[[#This Row],[DATE]],4,2))</f>
        <v>41402</v>
      </c>
      <c r="C37" s="22" t="s">
        <v>28</v>
      </c>
      <c r="D37" s="22">
        <v>-200</v>
      </c>
      <c r="E37"/>
    </row>
    <row r="38" spans="1:20" x14ac:dyDescent="0.25">
      <c r="A38" s="30" t="s">
        <v>37</v>
      </c>
      <c r="B38" s="33">
        <f>DATE(RIGHT(Tableau1[[#This Row],[DATE]],4),LEFT(Tableau1[[#This Row],[DATE]],2),MID(Tableau1[[#This Row],[DATE]],4,2))</f>
        <v>41404</v>
      </c>
      <c r="C38" s="23" t="s">
        <v>14</v>
      </c>
      <c r="D38" s="23">
        <v>-3.3</v>
      </c>
      <c r="E38"/>
    </row>
    <row r="39" spans="1:20" x14ac:dyDescent="0.25">
      <c r="A39" s="29" t="s">
        <v>38</v>
      </c>
      <c r="B39" s="33">
        <f>DATE(RIGHT(Tableau1[[#This Row],[DATE]],4),LEFT(Tableau1[[#This Row],[DATE]],2),MID(Tableau1[[#This Row],[DATE]],4,2))</f>
        <v>41407</v>
      </c>
      <c r="C39" s="22" t="s">
        <v>17</v>
      </c>
      <c r="D39" s="22">
        <v>-69</v>
      </c>
      <c r="E39"/>
    </row>
    <row r="40" spans="1:20" x14ac:dyDescent="0.25">
      <c r="A40" s="30" t="s">
        <v>38</v>
      </c>
      <c r="B40" s="33">
        <f>DATE(RIGHT(Tableau1[[#This Row],[DATE]],4),LEFT(Tableau1[[#This Row],[DATE]],2),MID(Tableau1[[#This Row],[DATE]],4,2))</f>
        <v>41407</v>
      </c>
      <c r="C40" s="22" t="s">
        <v>39</v>
      </c>
      <c r="D40" s="23">
        <v>44</v>
      </c>
      <c r="E40"/>
    </row>
    <row r="41" spans="1:20" x14ac:dyDescent="0.25">
      <c r="A41" s="29" t="s">
        <v>38</v>
      </c>
      <c r="B41" s="33">
        <f>DATE(RIGHT(Tableau1[[#This Row],[DATE]],4),LEFT(Tableau1[[#This Row],[DATE]],2),MID(Tableau1[[#This Row],[DATE]],4,2))</f>
        <v>41407</v>
      </c>
      <c r="C41" s="23" t="s">
        <v>10</v>
      </c>
      <c r="D41" s="22">
        <v>-35.799999999999997</v>
      </c>
      <c r="E41"/>
    </row>
    <row r="42" spans="1:20" x14ac:dyDescent="0.25">
      <c r="A42" s="30" t="s">
        <v>40</v>
      </c>
      <c r="B42" s="33">
        <f>DATE(RIGHT(Tableau1[[#This Row],[DATE]],4),LEFT(Tableau1[[#This Row],[DATE]],2),MID(Tableau1[[#This Row],[DATE]],4,2))</f>
        <v>41408</v>
      </c>
      <c r="C42" s="22" t="s">
        <v>13</v>
      </c>
      <c r="D42" s="23">
        <v>-6.7</v>
      </c>
      <c r="E42"/>
    </row>
    <row r="43" spans="1:20" x14ac:dyDescent="0.25">
      <c r="A43" s="29" t="s">
        <v>40</v>
      </c>
      <c r="B43" s="33">
        <f>DATE(RIGHT(Tableau1[[#This Row],[DATE]],4),LEFT(Tableau1[[#This Row],[DATE]],2),MID(Tableau1[[#This Row],[DATE]],4,2))</f>
        <v>41408</v>
      </c>
      <c r="C43" s="23" t="s">
        <v>17</v>
      </c>
      <c r="D43" s="22">
        <v>-39.950000000000003</v>
      </c>
      <c r="E43"/>
    </row>
    <row r="44" spans="1:20" x14ac:dyDescent="0.25">
      <c r="A44" s="30" t="s">
        <v>41</v>
      </c>
      <c r="B44" s="33">
        <f>DATE(RIGHT(Tableau1[[#This Row],[DATE]],4),LEFT(Tableau1[[#This Row],[DATE]],2),MID(Tableau1[[#This Row],[DATE]],4,2))</f>
        <v>41411</v>
      </c>
      <c r="C44" s="22" t="s">
        <v>24</v>
      </c>
      <c r="D44" s="23">
        <v>-3</v>
      </c>
      <c r="E44"/>
    </row>
    <row r="45" spans="1:20" x14ac:dyDescent="0.25">
      <c r="A45" s="29" t="s">
        <v>42</v>
      </c>
      <c r="B45" s="33">
        <f>DATE(RIGHT(Tableau1[[#This Row],[DATE]],4),LEFT(Tableau1[[#This Row],[DATE]],2),MID(Tableau1[[#This Row],[DATE]],4,2))</f>
        <v>41416</v>
      </c>
      <c r="C45" s="22" t="s">
        <v>10</v>
      </c>
      <c r="D45" s="22">
        <v>-23</v>
      </c>
      <c r="E45"/>
    </row>
    <row r="46" spans="1:20" x14ac:dyDescent="0.25">
      <c r="A46" s="30" t="s">
        <v>42</v>
      </c>
      <c r="B46" s="33">
        <f>DATE(RIGHT(Tableau1[[#This Row],[DATE]],4),LEFT(Tableau1[[#This Row],[DATE]],2),MID(Tableau1[[#This Row],[DATE]],4,2))</f>
        <v>41416</v>
      </c>
      <c r="C46" s="23" t="s">
        <v>39</v>
      </c>
      <c r="D46" s="23">
        <v>52.44</v>
      </c>
      <c r="E46"/>
    </row>
    <row r="47" spans="1:20" x14ac:dyDescent="0.25">
      <c r="A47" s="29" t="s">
        <v>42</v>
      </c>
      <c r="B47" s="33">
        <f>DATE(RIGHT(Tableau1[[#This Row],[DATE]],4),LEFT(Tableau1[[#This Row],[DATE]],2),MID(Tableau1[[#This Row],[DATE]],4,2))</f>
        <v>41416</v>
      </c>
      <c r="C47" s="22" t="s">
        <v>43</v>
      </c>
      <c r="D47" s="22">
        <v>-14.68</v>
      </c>
      <c r="E47"/>
    </row>
    <row r="48" spans="1:20" x14ac:dyDescent="0.25">
      <c r="A48" s="30" t="s">
        <v>44</v>
      </c>
      <c r="B48" s="33">
        <f>DATE(RIGHT(Tableau1[[#This Row],[DATE]],4),LEFT(Tableau1[[#This Row],[DATE]],2),MID(Tableau1[[#This Row],[DATE]],4,2))</f>
        <v>41421</v>
      </c>
      <c r="C48" s="23" t="s">
        <v>17</v>
      </c>
      <c r="D48" s="23">
        <v>-7.5</v>
      </c>
      <c r="E48"/>
    </row>
    <row r="49" spans="1:5" x14ac:dyDescent="0.25">
      <c r="A49" s="29" t="s">
        <v>44</v>
      </c>
      <c r="B49" s="33">
        <f>DATE(RIGHT(Tableau1[[#This Row],[DATE]],4),LEFT(Tableau1[[#This Row],[DATE]],2),MID(Tableau1[[#This Row],[DATE]],4,2))</f>
        <v>41421</v>
      </c>
      <c r="C49" s="22" t="s">
        <v>10</v>
      </c>
      <c r="D49" s="22">
        <v>-23</v>
      </c>
      <c r="E49"/>
    </row>
    <row r="50" spans="1:5" x14ac:dyDescent="0.25">
      <c r="A50" s="30" t="s">
        <v>45</v>
      </c>
      <c r="B50" s="33">
        <f>DATE(RIGHT(Tableau1[[#This Row],[DATE]],4),LEFT(Tableau1[[#This Row],[DATE]],2),MID(Tableau1[[#This Row],[DATE]],4,2))</f>
        <v>41422</v>
      </c>
      <c r="C50" s="22" t="s">
        <v>13</v>
      </c>
      <c r="D50" s="23">
        <v>-4.4000000000000004</v>
      </c>
      <c r="E50"/>
    </row>
    <row r="51" spans="1:5" x14ac:dyDescent="0.25">
      <c r="A51" s="29" t="s">
        <v>45</v>
      </c>
      <c r="B51" s="33">
        <f>DATE(RIGHT(Tableau1[[#This Row],[DATE]],4),LEFT(Tableau1[[#This Row],[DATE]],2),MID(Tableau1[[#This Row],[DATE]],4,2))</f>
        <v>41422</v>
      </c>
      <c r="C51" s="23" t="s">
        <v>11</v>
      </c>
      <c r="D51" s="22">
        <v>-50.66</v>
      </c>
      <c r="E51"/>
    </row>
    <row r="52" spans="1:5" x14ac:dyDescent="0.25">
      <c r="A52" s="30" t="s">
        <v>45</v>
      </c>
      <c r="B52" s="33">
        <f>DATE(RIGHT(Tableau1[[#This Row],[DATE]],4),LEFT(Tableau1[[#This Row],[DATE]],2),MID(Tableau1[[#This Row],[DATE]],4,2))</f>
        <v>41422</v>
      </c>
      <c r="C52" s="22" t="s">
        <v>24</v>
      </c>
      <c r="D52" s="23">
        <v>-3</v>
      </c>
      <c r="E52"/>
    </row>
    <row r="53" spans="1:5" x14ac:dyDescent="0.25">
      <c r="A53" s="29" t="s">
        <v>45</v>
      </c>
      <c r="B53" s="33">
        <f>DATE(RIGHT(Tableau1[[#This Row],[DATE]],4),LEFT(Tableau1[[#This Row],[DATE]],2),MID(Tableau1[[#This Row],[DATE]],4,2))</f>
        <v>41422</v>
      </c>
      <c r="C53" s="23" t="s">
        <v>27</v>
      </c>
      <c r="D53" s="22">
        <v>12.6</v>
      </c>
      <c r="E53"/>
    </row>
    <row r="54" spans="1:5" x14ac:dyDescent="0.25">
      <c r="A54" s="30" t="s">
        <v>45</v>
      </c>
      <c r="B54" s="33">
        <f>DATE(RIGHT(Tableau1[[#This Row],[DATE]],4),LEFT(Tableau1[[#This Row],[DATE]],2),MID(Tableau1[[#This Row],[DATE]],4,2))</f>
        <v>41422</v>
      </c>
      <c r="C54" s="22" t="s">
        <v>25</v>
      </c>
      <c r="D54" s="23">
        <v>6.9</v>
      </c>
      <c r="E54"/>
    </row>
    <row r="55" spans="1:5" x14ac:dyDescent="0.25">
      <c r="A55" s="29" t="s">
        <v>45</v>
      </c>
      <c r="B55" s="33">
        <f>DATE(RIGHT(Tableau1[[#This Row],[DATE]],4),LEFT(Tableau1[[#This Row],[DATE]],2),MID(Tableau1[[#This Row],[DATE]],4,2))</f>
        <v>41422</v>
      </c>
      <c r="C55" s="22" t="s">
        <v>3</v>
      </c>
      <c r="D55" s="22">
        <v>10.64</v>
      </c>
      <c r="E55"/>
    </row>
    <row r="56" spans="1:5" x14ac:dyDescent="0.25">
      <c r="A56" s="30" t="s">
        <v>45</v>
      </c>
      <c r="B56" s="33">
        <f>DATE(RIGHT(Tableau1[[#This Row],[DATE]],4),LEFT(Tableau1[[#This Row],[DATE]],2),MID(Tableau1[[#This Row],[DATE]],4,2))</f>
        <v>41422</v>
      </c>
      <c r="C56" s="23" t="s">
        <v>29</v>
      </c>
      <c r="D56" s="23">
        <v>-36.22</v>
      </c>
      <c r="E56"/>
    </row>
    <row r="57" spans="1:5" x14ac:dyDescent="0.25">
      <c r="A57" s="29" t="s">
        <v>46</v>
      </c>
      <c r="B57" s="33">
        <f>DATE(RIGHT(Tableau1[[#This Row],[DATE]],4),LEFT(Tableau1[[#This Row],[DATE]],2),MID(Tableau1[[#This Row],[DATE]],4,2))</f>
        <v>41423</v>
      </c>
      <c r="C57" s="22" t="s">
        <v>10</v>
      </c>
      <c r="D57" s="22">
        <v>-8.64</v>
      </c>
      <c r="E57"/>
    </row>
    <row r="58" spans="1:5" x14ac:dyDescent="0.25">
      <c r="A58" s="30" t="s">
        <v>46</v>
      </c>
      <c r="B58" s="33">
        <f>DATE(RIGHT(Tableau1[[#This Row],[DATE]],4),LEFT(Tableau1[[#This Row],[DATE]],2),MID(Tableau1[[#This Row],[DATE]],4,2))</f>
        <v>41423</v>
      </c>
      <c r="C58" s="23" t="s">
        <v>11</v>
      </c>
      <c r="D58" s="23">
        <v>-9.24</v>
      </c>
      <c r="E58"/>
    </row>
    <row r="59" spans="1:5" x14ac:dyDescent="0.25">
      <c r="A59" s="29" t="s">
        <v>46</v>
      </c>
      <c r="B59" s="33">
        <f>DATE(RIGHT(Tableau1[[#This Row],[DATE]],4),LEFT(Tableau1[[#This Row],[DATE]],2),MID(Tableau1[[#This Row],[DATE]],4,2))</f>
        <v>41423</v>
      </c>
      <c r="C59" s="22" t="s">
        <v>3</v>
      </c>
      <c r="D59" s="22">
        <v>616.16999999999996</v>
      </c>
      <c r="E59"/>
    </row>
    <row r="60" spans="1:5" x14ac:dyDescent="0.25">
      <c r="A60" s="30" t="s">
        <v>46</v>
      </c>
      <c r="B60" s="33">
        <f>DATE(RIGHT(Tableau1[[#This Row],[DATE]],4),LEFT(Tableau1[[#This Row],[DATE]],2),MID(Tableau1[[#This Row],[DATE]],4,2))</f>
        <v>41423</v>
      </c>
      <c r="C60" s="22" t="s">
        <v>47</v>
      </c>
      <c r="D60" s="23">
        <v>-350</v>
      </c>
      <c r="E60"/>
    </row>
    <row r="61" spans="1:5" x14ac:dyDescent="0.25">
      <c r="A61" s="29" t="s">
        <v>46</v>
      </c>
      <c r="B61" s="33">
        <f>DATE(RIGHT(Tableau1[[#This Row],[DATE]],4),LEFT(Tableau1[[#This Row],[DATE]],2),MID(Tableau1[[#This Row],[DATE]],4,2))</f>
        <v>41423</v>
      </c>
      <c r="C61" s="23" t="s">
        <v>10</v>
      </c>
      <c r="D61" s="22">
        <v>-60</v>
      </c>
      <c r="E61"/>
    </row>
    <row r="62" spans="1:5" x14ac:dyDescent="0.25">
      <c r="A62" s="30" t="s">
        <v>46</v>
      </c>
      <c r="B62" s="33">
        <f>DATE(RIGHT(Tableau1[[#This Row],[DATE]],4),LEFT(Tableau1[[#This Row],[DATE]],2),MID(Tableau1[[#This Row],[DATE]],4,2))</f>
        <v>41423</v>
      </c>
      <c r="C62" s="22" t="s">
        <v>24</v>
      </c>
      <c r="D62" s="23">
        <v>-3</v>
      </c>
      <c r="E62"/>
    </row>
    <row r="63" spans="1:5" x14ac:dyDescent="0.25">
      <c r="A63" s="29" t="s">
        <v>46</v>
      </c>
      <c r="B63" s="33">
        <f>DATE(RIGHT(Tableau1[[#This Row],[DATE]],4),LEFT(Tableau1[[#This Row],[DATE]],2),MID(Tableau1[[#This Row],[DATE]],4,2))</f>
        <v>41423</v>
      </c>
      <c r="C63" s="23" t="s">
        <v>28</v>
      </c>
      <c r="D63" s="22">
        <v>-198</v>
      </c>
      <c r="E63"/>
    </row>
    <row r="64" spans="1:5" x14ac:dyDescent="0.25">
      <c r="A64" s="30" t="s">
        <v>48</v>
      </c>
      <c r="B64" s="33">
        <f>DATE(RIGHT(Tableau1[[#This Row],[DATE]],4),LEFT(Tableau1[[#This Row],[DATE]],2),MID(Tableau1[[#This Row],[DATE]],4,2))</f>
        <v>41424</v>
      </c>
      <c r="C64" s="22" t="s">
        <v>11</v>
      </c>
      <c r="D64" s="23">
        <v>-20</v>
      </c>
      <c r="E64"/>
    </row>
    <row r="65" spans="1:5" x14ac:dyDescent="0.25">
      <c r="A65" s="29" t="s">
        <v>48</v>
      </c>
      <c r="B65" s="33">
        <f>DATE(RIGHT(Tableau1[[#This Row],[DATE]],4),LEFT(Tableau1[[#This Row],[DATE]],2),MID(Tableau1[[#This Row],[DATE]],4,2))</f>
        <v>41424</v>
      </c>
      <c r="C65" s="22" t="s">
        <v>39</v>
      </c>
      <c r="D65" s="22">
        <v>20</v>
      </c>
      <c r="E65"/>
    </row>
    <row r="66" spans="1:5" x14ac:dyDescent="0.25">
      <c r="A66" s="30" t="s">
        <v>48</v>
      </c>
      <c r="B66" s="33">
        <f>DATE(RIGHT(Tableau1[[#This Row],[DATE]],4),LEFT(Tableau1[[#This Row],[DATE]],2),MID(Tableau1[[#This Row],[DATE]],4,2))</f>
        <v>41424</v>
      </c>
      <c r="C66" s="23" t="s">
        <v>47</v>
      </c>
      <c r="D66" s="23">
        <v>-5</v>
      </c>
      <c r="E66"/>
    </row>
    <row r="67" spans="1:5" x14ac:dyDescent="0.25">
      <c r="A67" s="29" t="s">
        <v>49</v>
      </c>
      <c r="B67" s="33">
        <f>DATE(RIGHT(Tableau1[[#This Row],[DATE]],4),LEFT(Tableau1[[#This Row],[DATE]],2),MID(Tableau1[[#This Row],[DATE]],4,2))</f>
        <v>41425</v>
      </c>
      <c r="C67" s="22" t="s">
        <v>13</v>
      </c>
      <c r="D67" s="22">
        <v>-5</v>
      </c>
      <c r="E67"/>
    </row>
    <row r="68" spans="1:5" x14ac:dyDescent="0.25">
      <c r="A68" s="30" t="s">
        <v>49</v>
      </c>
      <c r="B68" s="33">
        <f>DATE(RIGHT(Tableau1[[#This Row],[DATE]],4),LEFT(Tableau1[[#This Row],[DATE]],2),MID(Tableau1[[#This Row],[DATE]],4,2))</f>
        <v>41425</v>
      </c>
      <c r="C68" s="23" t="s">
        <v>10</v>
      </c>
      <c r="D68" s="23">
        <v>-2.4</v>
      </c>
      <c r="E68"/>
    </row>
    <row r="69" spans="1:5" x14ac:dyDescent="0.25">
      <c r="A69" s="29" t="s">
        <v>50</v>
      </c>
      <c r="B69" s="33">
        <f>DATE(RIGHT(Tableau1[[#This Row],[DATE]],4),LEFT(Tableau1[[#This Row],[DATE]],2),MID(Tableau1[[#This Row],[DATE]],4,2))</f>
        <v>41428</v>
      </c>
      <c r="C69" s="22" t="s">
        <v>47</v>
      </c>
      <c r="D69" s="22">
        <v>-7</v>
      </c>
      <c r="E69"/>
    </row>
    <row r="70" spans="1:5" x14ac:dyDescent="0.25">
      <c r="A70" s="30" t="s">
        <v>50</v>
      </c>
      <c r="B70" s="33">
        <f>DATE(RIGHT(Tableau1[[#This Row],[DATE]],4),LEFT(Tableau1[[#This Row],[DATE]],2),MID(Tableau1[[#This Row],[DATE]],4,2))</f>
        <v>41428</v>
      </c>
      <c r="C70" s="22" t="s">
        <v>5</v>
      </c>
      <c r="D70" s="23">
        <v>-92</v>
      </c>
      <c r="E70"/>
    </row>
    <row r="71" spans="1:5" x14ac:dyDescent="0.25">
      <c r="A71" s="29" t="s">
        <v>51</v>
      </c>
      <c r="B71" s="33">
        <f>DATE(RIGHT(Tableau1[[#This Row],[DATE]],4),LEFT(Tableau1[[#This Row],[DATE]],2),MID(Tableau1[[#This Row],[DATE]],4,2))</f>
        <v>41429</v>
      </c>
      <c r="C71" s="23" t="s">
        <v>24</v>
      </c>
      <c r="D71" s="22">
        <v>-3</v>
      </c>
      <c r="E71"/>
    </row>
    <row r="72" spans="1:5" x14ac:dyDescent="0.25">
      <c r="A72" s="30" t="s">
        <v>51</v>
      </c>
      <c r="B72" s="33">
        <f>DATE(RIGHT(Tableau1[[#This Row],[DATE]],4),LEFT(Tableau1[[#This Row],[DATE]],2),MID(Tableau1[[#This Row],[DATE]],4,2))</f>
        <v>41429</v>
      </c>
      <c r="C72" s="22" t="s">
        <v>17</v>
      </c>
      <c r="D72" s="23">
        <v>-14</v>
      </c>
      <c r="E72"/>
    </row>
    <row r="73" spans="1:5" x14ac:dyDescent="0.25">
      <c r="A73" s="29" t="s">
        <v>51</v>
      </c>
      <c r="B73" s="33">
        <f>DATE(RIGHT(Tableau1[[#This Row],[DATE]],4),LEFT(Tableau1[[#This Row],[DATE]],2),MID(Tableau1[[#This Row],[DATE]],4,2))</f>
        <v>41429</v>
      </c>
      <c r="C73" s="23" t="s">
        <v>25</v>
      </c>
      <c r="D73" s="22">
        <v>11.52</v>
      </c>
      <c r="E73"/>
    </row>
    <row r="74" spans="1:5" x14ac:dyDescent="0.25">
      <c r="A74" s="30" t="s">
        <v>51</v>
      </c>
      <c r="B74" s="33">
        <f>DATE(RIGHT(Tableau1[[#This Row],[DATE]],4),LEFT(Tableau1[[#This Row],[DATE]],2),MID(Tableau1[[#This Row],[DATE]],4,2))</f>
        <v>41429</v>
      </c>
      <c r="C74" s="22" t="s">
        <v>27</v>
      </c>
      <c r="D74" s="23">
        <v>25.88</v>
      </c>
      <c r="E74"/>
    </row>
    <row r="75" spans="1:5" x14ac:dyDescent="0.25">
      <c r="A75" s="29" t="s">
        <v>53</v>
      </c>
      <c r="B75" s="33">
        <f>DATE(RIGHT(Tableau1[[#This Row],[DATE]],4),LEFT(Tableau1[[#This Row],[DATE]],2),MID(Tableau1[[#This Row],[DATE]],4,2))</f>
        <v>41435</v>
      </c>
      <c r="C75" s="22" t="s">
        <v>52</v>
      </c>
      <c r="D75" s="22">
        <v>-25</v>
      </c>
      <c r="E75"/>
    </row>
    <row r="76" spans="1:5" x14ac:dyDescent="0.25">
      <c r="A76" s="30" t="s">
        <v>53</v>
      </c>
      <c r="B76" s="33">
        <f>DATE(RIGHT(Tableau1[[#This Row],[DATE]],4),LEFT(Tableau1[[#This Row],[DATE]],2),MID(Tableau1[[#This Row],[DATE]],4,2))</f>
        <v>41435</v>
      </c>
      <c r="C76" s="23" t="s">
        <v>54</v>
      </c>
      <c r="D76" s="23">
        <v>-9.9499999999999993</v>
      </c>
      <c r="E76"/>
    </row>
    <row r="77" spans="1:5" x14ac:dyDescent="0.25">
      <c r="A77" s="29" t="s">
        <v>53</v>
      </c>
      <c r="B77" s="33">
        <f>DATE(RIGHT(Tableau1[[#This Row],[DATE]],4),LEFT(Tableau1[[#This Row],[DATE]],2),MID(Tableau1[[#This Row],[DATE]],4,2))</f>
        <v>41435</v>
      </c>
      <c r="C77" s="22" t="s">
        <v>55</v>
      </c>
      <c r="D77" s="22">
        <v>-3.39</v>
      </c>
      <c r="E77"/>
    </row>
    <row r="78" spans="1:5" x14ac:dyDescent="0.25">
      <c r="A78" s="30" t="s">
        <v>53</v>
      </c>
      <c r="B78" s="33">
        <f>DATE(RIGHT(Tableau1[[#This Row],[DATE]],4),LEFT(Tableau1[[#This Row],[DATE]],2),MID(Tableau1[[#This Row],[DATE]],4,2))</f>
        <v>41435</v>
      </c>
      <c r="C78" s="23" t="s">
        <v>14</v>
      </c>
      <c r="D78" s="23">
        <v>-3.3</v>
      </c>
      <c r="E78"/>
    </row>
    <row r="79" spans="1:5" x14ac:dyDescent="0.25">
      <c r="A79" s="29" t="s">
        <v>56</v>
      </c>
      <c r="B79" s="33">
        <f>DATE(RIGHT(Tableau1[[#This Row],[DATE]],4),LEFT(Tableau1[[#This Row],[DATE]],2),MID(Tableau1[[#This Row],[DATE]],4,2))</f>
        <v>41437</v>
      </c>
      <c r="C79" s="22" t="s">
        <v>17</v>
      </c>
      <c r="D79" s="22">
        <v>-67.72</v>
      </c>
      <c r="E79"/>
    </row>
    <row r="80" spans="1:5" x14ac:dyDescent="0.25">
      <c r="A80" s="30" t="s">
        <v>57</v>
      </c>
      <c r="B80" s="33">
        <f>DATE(RIGHT(Tableau1[[#This Row],[DATE]],4),LEFT(Tableau1[[#This Row],[DATE]],2),MID(Tableau1[[#This Row],[DATE]],4,2))</f>
        <v>41442</v>
      </c>
      <c r="C80" s="22" t="s">
        <v>10</v>
      </c>
      <c r="D80" s="23">
        <v>-55</v>
      </c>
      <c r="E80"/>
    </row>
    <row r="81" spans="1:5" x14ac:dyDescent="0.25">
      <c r="A81" s="29" t="s">
        <v>57</v>
      </c>
      <c r="B81" s="33">
        <f>DATE(RIGHT(Tableau1[[#This Row],[DATE]],4),LEFT(Tableau1[[#This Row],[DATE]],2),MID(Tableau1[[#This Row],[DATE]],4,2))</f>
        <v>41442</v>
      </c>
      <c r="C81" s="23" t="s">
        <v>58</v>
      </c>
      <c r="D81" s="22">
        <v>1000</v>
      </c>
      <c r="E81"/>
    </row>
    <row r="82" spans="1:5" x14ac:dyDescent="0.25">
      <c r="A82" s="30" t="s">
        <v>57</v>
      </c>
      <c r="B82" s="33">
        <f>DATE(RIGHT(Tableau1[[#This Row],[DATE]],4),LEFT(Tableau1[[#This Row],[DATE]],2),MID(Tableau1[[#This Row],[DATE]],4,2))</f>
        <v>41442</v>
      </c>
      <c r="C82" s="22" t="s">
        <v>39</v>
      </c>
      <c r="D82" s="23">
        <v>41.33</v>
      </c>
      <c r="E82"/>
    </row>
    <row r="83" spans="1:5" x14ac:dyDescent="0.25">
      <c r="A83" s="29" t="s">
        <v>57</v>
      </c>
      <c r="B83" s="33">
        <f>DATE(RIGHT(Tableau1[[#This Row],[DATE]],4),LEFT(Tableau1[[#This Row],[DATE]],2),MID(Tableau1[[#This Row],[DATE]],4,2))</f>
        <v>41442</v>
      </c>
      <c r="C83" s="23" t="s">
        <v>47</v>
      </c>
      <c r="D83" s="22">
        <v>-8</v>
      </c>
      <c r="E83"/>
    </row>
    <row r="84" spans="1:5" x14ac:dyDescent="0.25">
      <c r="A84" s="30" t="s">
        <v>57</v>
      </c>
      <c r="B84" s="33">
        <f>DATE(RIGHT(Tableau1[[#This Row],[DATE]],4),LEFT(Tableau1[[#This Row],[DATE]],2),MID(Tableau1[[#This Row],[DATE]],4,2))</f>
        <v>41442</v>
      </c>
      <c r="C84" s="22" t="s">
        <v>13</v>
      </c>
      <c r="D84" s="23">
        <v>-2.2999999999999998</v>
      </c>
      <c r="E84"/>
    </row>
    <row r="85" spans="1:5" x14ac:dyDescent="0.25">
      <c r="A85" s="29" t="s">
        <v>59</v>
      </c>
      <c r="B85" s="33">
        <f>DATE(RIGHT(Tableau1[[#This Row],[DATE]],4),LEFT(Tableau1[[#This Row],[DATE]],2),MID(Tableau1[[#This Row],[DATE]],4,2))</f>
        <v>41444</v>
      </c>
      <c r="C85" s="22" t="s">
        <v>13</v>
      </c>
      <c r="D85" s="22">
        <v>-5.8</v>
      </c>
      <c r="E85"/>
    </row>
    <row r="86" spans="1:5" x14ac:dyDescent="0.25">
      <c r="A86" s="30" t="s">
        <v>59</v>
      </c>
      <c r="B86" s="33">
        <f>DATE(RIGHT(Tableau1[[#This Row],[DATE]],4),LEFT(Tableau1[[#This Row],[DATE]],2),MID(Tableau1[[#This Row],[DATE]],4,2))</f>
        <v>41444</v>
      </c>
      <c r="C86" s="23" t="s">
        <v>8</v>
      </c>
      <c r="D86" s="23">
        <v>-8</v>
      </c>
      <c r="E86"/>
    </row>
    <row r="87" spans="1:5" x14ac:dyDescent="0.25">
      <c r="A87" s="29" t="s">
        <v>59</v>
      </c>
      <c r="B87" s="33">
        <f>DATE(RIGHT(Tableau1[[#This Row],[DATE]],4),LEFT(Tableau1[[#This Row],[DATE]],2),MID(Tableau1[[#This Row],[DATE]],4,2))</f>
        <v>41444</v>
      </c>
      <c r="C87" s="22" t="s">
        <v>8</v>
      </c>
      <c r="D87" s="22">
        <v>-10</v>
      </c>
      <c r="E87"/>
    </row>
    <row r="88" spans="1:5" x14ac:dyDescent="0.25">
      <c r="A88" s="30" t="s">
        <v>59</v>
      </c>
      <c r="B88" s="33">
        <f>DATE(RIGHT(Tableau1[[#This Row],[DATE]],4),LEFT(Tableau1[[#This Row],[DATE]],2),MID(Tableau1[[#This Row],[DATE]],4,2))</f>
        <v>41444</v>
      </c>
      <c r="C88" s="23" t="s">
        <v>39</v>
      </c>
      <c r="D88" s="23">
        <v>3.6</v>
      </c>
      <c r="E88"/>
    </row>
    <row r="89" spans="1:5" x14ac:dyDescent="0.25">
      <c r="A89" s="29" t="s">
        <v>60</v>
      </c>
      <c r="B89" s="33">
        <f>DATE(RIGHT(Tableau1[[#This Row],[DATE]],4),LEFT(Tableau1[[#This Row],[DATE]],2),MID(Tableau1[[#This Row],[DATE]],4,2))</f>
        <v>41446</v>
      </c>
      <c r="C89" s="22" t="s">
        <v>43</v>
      </c>
      <c r="D89" s="22">
        <v>-13</v>
      </c>
      <c r="E89"/>
    </row>
    <row r="90" spans="1:5" x14ac:dyDescent="0.25">
      <c r="A90" s="30" t="s">
        <v>61</v>
      </c>
      <c r="B90" s="33">
        <f>DATE(RIGHT(Tableau1[[#This Row],[DATE]],4),LEFT(Tableau1[[#This Row],[DATE]],2),MID(Tableau1[[#This Row],[DATE]],4,2))</f>
        <v>41447</v>
      </c>
      <c r="C90" s="22" t="s">
        <v>25</v>
      </c>
      <c r="D90" s="23">
        <v>22.8</v>
      </c>
      <c r="E90"/>
    </row>
    <row r="91" spans="1:5" x14ac:dyDescent="0.25">
      <c r="A91" s="29" t="s">
        <v>61</v>
      </c>
      <c r="B91" s="33">
        <f>DATE(RIGHT(Tableau1[[#This Row],[DATE]],4),LEFT(Tableau1[[#This Row],[DATE]],2),MID(Tableau1[[#This Row],[DATE]],4,2))</f>
        <v>41447</v>
      </c>
      <c r="C91" s="23" t="s">
        <v>27</v>
      </c>
      <c r="D91" s="22">
        <v>30.26</v>
      </c>
      <c r="E91"/>
    </row>
    <row r="92" spans="1:5" x14ac:dyDescent="0.25">
      <c r="A92" s="30" t="s">
        <v>61</v>
      </c>
      <c r="B92" s="33">
        <f>DATE(RIGHT(Tableau1[[#This Row],[DATE]],4),LEFT(Tableau1[[#This Row],[DATE]],2),MID(Tableau1[[#This Row],[DATE]],4,2))</f>
        <v>41447</v>
      </c>
      <c r="C92" s="22" t="s">
        <v>24</v>
      </c>
      <c r="D92" s="23">
        <v>-3</v>
      </c>
      <c r="E92"/>
    </row>
    <row r="93" spans="1:5" x14ac:dyDescent="0.25">
      <c r="A93" s="29" t="s">
        <v>62</v>
      </c>
      <c r="B93" s="33">
        <f>DATE(RIGHT(Tableau1[[#This Row],[DATE]],4),LEFT(Tableau1[[#This Row],[DATE]],2),MID(Tableau1[[#This Row],[DATE]],4,2))</f>
        <v>41453</v>
      </c>
      <c r="C93" s="23" t="s">
        <v>13</v>
      </c>
      <c r="D93" s="22">
        <v>-6.6</v>
      </c>
      <c r="E93"/>
    </row>
    <row r="94" spans="1:5" x14ac:dyDescent="0.25">
      <c r="A94" s="30" t="s">
        <v>62</v>
      </c>
      <c r="B94" s="33">
        <f>DATE(RIGHT(Tableau1[[#This Row],[DATE]],4),LEFT(Tableau1[[#This Row],[DATE]],2),MID(Tableau1[[#This Row],[DATE]],4,2))</f>
        <v>41453</v>
      </c>
      <c r="C94" s="22" t="s">
        <v>3</v>
      </c>
      <c r="D94" s="23">
        <v>728.7</v>
      </c>
      <c r="E94"/>
    </row>
    <row r="95" spans="1:5" x14ac:dyDescent="0.25">
      <c r="A95" s="29" t="s">
        <v>63</v>
      </c>
      <c r="B95" s="33">
        <f>DATE(RIGHT(Tableau1[[#This Row],[DATE]],4),LEFT(Tableau1[[#This Row],[DATE]],2),MID(Tableau1[[#This Row],[DATE]],4,2))</f>
        <v>41456</v>
      </c>
      <c r="C95" s="22" t="s">
        <v>5</v>
      </c>
      <c r="D95" s="22">
        <v>-11.4</v>
      </c>
      <c r="E95"/>
    </row>
    <row r="96" spans="1:5" x14ac:dyDescent="0.25">
      <c r="A96" s="30" t="s">
        <v>63</v>
      </c>
      <c r="B96" s="33">
        <f>DATE(RIGHT(Tableau1[[#This Row],[DATE]],4),LEFT(Tableau1[[#This Row],[DATE]],2),MID(Tableau1[[#This Row],[DATE]],4,2))</f>
        <v>41456</v>
      </c>
      <c r="C96" s="23" t="s">
        <v>10</v>
      </c>
      <c r="D96" s="23">
        <v>-55</v>
      </c>
      <c r="E96"/>
    </row>
    <row r="97" spans="1:5" x14ac:dyDescent="0.25">
      <c r="A97" s="29" t="s">
        <v>64</v>
      </c>
      <c r="B97" s="33">
        <f>DATE(RIGHT(Tableau1[[#This Row],[DATE]],4),LEFT(Tableau1[[#This Row],[DATE]],2),MID(Tableau1[[#This Row],[DATE]],4,2))</f>
        <v>41457</v>
      </c>
      <c r="C97" s="22" t="s">
        <v>29</v>
      </c>
      <c r="D97" s="22">
        <v>-73.22</v>
      </c>
      <c r="E97"/>
    </row>
    <row r="98" spans="1:5" x14ac:dyDescent="0.25">
      <c r="A98" s="30" t="s">
        <v>64</v>
      </c>
      <c r="B98" s="33">
        <f>DATE(RIGHT(Tableau1[[#This Row],[DATE]],4),LEFT(Tableau1[[#This Row],[DATE]],2),MID(Tableau1[[#This Row],[DATE]],4,2))</f>
        <v>41457</v>
      </c>
      <c r="C98" s="23" t="s">
        <v>17</v>
      </c>
      <c r="D98" s="23">
        <v>-72.599999999999994</v>
      </c>
      <c r="E98"/>
    </row>
    <row r="99" spans="1:5" x14ac:dyDescent="0.25">
      <c r="A99" s="29" t="s">
        <v>65</v>
      </c>
      <c r="B99" s="33">
        <f>DATE(RIGHT(Tableau1[[#This Row],[DATE]],4),LEFT(Tableau1[[#This Row],[DATE]],2),MID(Tableau1[[#This Row],[DATE]],4,2))</f>
        <v>41458</v>
      </c>
      <c r="C99" s="22" t="s">
        <v>17</v>
      </c>
      <c r="D99" s="22">
        <v>-55.93</v>
      </c>
      <c r="E99"/>
    </row>
    <row r="100" spans="1:5" x14ac:dyDescent="0.25">
      <c r="A100" s="30" t="s">
        <v>65</v>
      </c>
      <c r="B100" s="33">
        <f>DATE(RIGHT(Tableau1[[#This Row],[DATE]],4),LEFT(Tableau1[[#This Row],[DATE]],2),MID(Tableau1[[#This Row],[DATE]],4,2))</f>
        <v>41458</v>
      </c>
      <c r="C100" s="22" t="s">
        <v>17</v>
      </c>
      <c r="D100" s="23">
        <v>-2.9</v>
      </c>
      <c r="E100"/>
    </row>
    <row r="101" spans="1:5" x14ac:dyDescent="0.25">
      <c r="A101" s="29" t="s">
        <v>65</v>
      </c>
      <c r="B101" s="33">
        <f>DATE(RIGHT(Tableau1[[#This Row],[DATE]],4),LEFT(Tableau1[[#This Row],[DATE]],2),MID(Tableau1[[#This Row],[DATE]],4,2))</f>
        <v>41458</v>
      </c>
      <c r="C101" s="23" t="s">
        <v>17</v>
      </c>
      <c r="D101" s="22">
        <v>-20</v>
      </c>
      <c r="E101"/>
    </row>
    <row r="102" spans="1:5" x14ac:dyDescent="0.25">
      <c r="A102" s="30" t="s">
        <v>65</v>
      </c>
      <c r="B102" s="33">
        <f>DATE(RIGHT(Tableau1[[#This Row],[DATE]],4),LEFT(Tableau1[[#This Row],[DATE]],2),MID(Tableau1[[#This Row],[DATE]],4,2))</f>
        <v>41458</v>
      </c>
      <c r="C102" s="22" t="s">
        <v>5</v>
      </c>
      <c r="D102" s="23">
        <v>-2.7</v>
      </c>
      <c r="E102"/>
    </row>
    <row r="103" spans="1:5" x14ac:dyDescent="0.25">
      <c r="A103" s="29" t="s">
        <v>65</v>
      </c>
      <c r="B103" s="33">
        <f>DATE(RIGHT(Tableau1[[#This Row],[DATE]],4),LEFT(Tableau1[[#This Row],[DATE]],2),MID(Tableau1[[#This Row],[DATE]],4,2))</f>
        <v>41458</v>
      </c>
      <c r="C103" s="23" t="s">
        <v>13</v>
      </c>
      <c r="D103" s="22">
        <v>-4.8</v>
      </c>
      <c r="E103"/>
    </row>
    <row r="104" spans="1:5" x14ac:dyDescent="0.25">
      <c r="A104" s="30" t="s">
        <v>66</v>
      </c>
      <c r="B104" s="33">
        <f>DATE(RIGHT(Tableau1[[#This Row],[DATE]],4),LEFT(Tableau1[[#This Row],[DATE]],2),MID(Tableau1[[#This Row],[DATE]],4,2))</f>
        <v>41459</v>
      </c>
      <c r="C104" s="22" t="s">
        <v>5</v>
      </c>
      <c r="D104" s="23">
        <v>-9.6999999999999993</v>
      </c>
      <c r="E104"/>
    </row>
    <row r="105" spans="1:5" x14ac:dyDescent="0.25">
      <c r="A105" s="29" t="s">
        <v>66</v>
      </c>
      <c r="B105" s="33">
        <f>DATE(RIGHT(Tableau1[[#This Row],[DATE]],4),LEFT(Tableau1[[#This Row],[DATE]],2),MID(Tableau1[[#This Row],[DATE]],4,2))</f>
        <v>41459</v>
      </c>
      <c r="C105" s="22" t="s">
        <v>17</v>
      </c>
      <c r="D105" s="22">
        <v>-24.94</v>
      </c>
      <c r="E105"/>
    </row>
    <row r="106" spans="1:5" x14ac:dyDescent="0.25">
      <c r="A106" s="30" t="s">
        <v>66</v>
      </c>
      <c r="B106" s="33">
        <f>DATE(RIGHT(Tableau1[[#This Row],[DATE]],4),LEFT(Tableau1[[#This Row],[DATE]],2),MID(Tableau1[[#This Row],[DATE]],4,2))</f>
        <v>41459</v>
      </c>
      <c r="C106" s="23" t="s">
        <v>5</v>
      </c>
      <c r="D106" s="23">
        <v>-23.8</v>
      </c>
      <c r="E106"/>
    </row>
    <row r="107" spans="1:5" x14ac:dyDescent="0.25">
      <c r="A107" s="29" t="s">
        <v>66</v>
      </c>
      <c r="B107" s="33">
        <f>DATE(RIGHT(Tableau1[[#This Row],[DATE]],4),LEFT(Tableau1[[#This Row],[DATE]],2),MID(Tableau1[[#This Row],[DATE]],4,2))</f>
        <v>41459</v>
      </c>
      <c r="C107" s="22" t="s">
        <v>52</v>
      </c>
      <c r="D107" s="22">
        <v>-24.4</v>
      </c>
      <c r="E107"/>
    </row>
    <row r="108" spans="1:5" x14ac:dyDescent="0.25">
      <c r="A108" s="30" t="s">
        <v>66</v>
      </c>
      <c r="B108" s="33">
        <f>DATE(RIGHT(Tableau1[[#This Row],[DATE]],4),LEFT(Tableau1[[#This Row],[DATE]],2),MID(Tableau1[[#This Row],[DATE]],4,2))</f>
        <v>41459</v>
      </c>
      <c r="C108" s="23" t="s">
        <v>67</v>
      </c>
      <c r="D108" s="23">
        <v>-7.75</v>
      </c>
      <c r="E108"/>
    </row>
    <row r="109" spans="1:5" x14ac:dyDescent="0.25">
      <c r="A109" s="29" t="s">
        <v>69</v>
      </c>
      <c r="B109" s="33">
        <f>DATE(RIGHT(Tableau1[[#This Row],[DATE]],4),LEFT(Tableau1[[#This Row],[DATE]],2),MID(Tableau1[[#This Row],[DATE]],4,2))</f>
        <v>41460</v>
      </c>
      <c r="C109" s="22" t="s">
        <v>68</v>
      </c>
      <c r="D109" s="22">
        <v>-52</v>
      </c>
      <c r="E109"/>
    </row>
    <row r="110" spans="1:5" x14ac:dyDescent="0.25">
      <c r="A110" s="30" t="s">
        <v>69</v>
      </c>
      <c r="B110" s="33">
        <f>DATE(RIGHT(Tableau1[[#This Row],[DATE]],4),LEFT(Tableau1[[#This Row],[DATE]],2),MID(Tableau1[[#This Row],[DATE]],4,2))</f>
        <v>41460</v>
      </c>
      <c r="C110" s="22" t="s">
        <v>27</v>
      </c>
      <c r="D110" s="23">
        <v>21.2</v>
      </c>
      <c r="E110"/>
    </row>
    <row r="111" spans="1:5" x14ac:dyDescent="0.25">
      <c r="A111" s="29" t="s">
        <v>70</v>
      </c>
      <c r="B111" s="33">
        <f>DATE(RIGHT(Tableau1[[#This Row],[DATE]],4),LEFT(Tableau1[[#This Row],[DATE]],2),MID(Tableau1[[#This Row],[DATE]],4,2))</f>
        <v>41461</v>
      </c>
      <c r="C111" s="23" t="s">
        <v>67</v>
      </c>
      <c r="D111" s="22">
        <v>-28</v>
      </c>
      <c r="E111"/>
    </row>
    <row r="112" spans="1:5" x14ac:dyDescent="0.25">
      <c r="A112" s="30" t="s">
        <v>70</v>
      </c>
      <c r="B112" s="33">
        <f>DATE(RIGHT(Tableau1[[#This Row],[DATE]],4),LEFT(Tableau1[[#This Row],[DATE]],2),MID(Tableau1[[#This Row],[DATE]],4,2))</f>
        <v>41461</v>
      </c>
      <c r="C112" s="22" t="s">
        <v>24</v>
      </c>
      <c r="D112" s="23">
        <v>-3</v>
      </c>
      <c r="E112"/>
    </row>
    <row r="113" spans="1:5" x14ac:dyDescent="0.25">
      <c r="A113" s="29" t="s">
        <v>71</v>
      </c>
      <c r="B113" s="33">
        <f>DATE(RIGHT(Tableau1[[#This Row],[DATE]],4),LEFT(Tableau1[[#This Row],[DATE]],2),MID(Tableau1[[#This Row],[DATE]],4,2))</f>
        <v>41463</v>
      </c>
      <c r="C113" s="23" t="s">
        <v>5</v>
      </c>
      <c r="D113" s="22">
        <v>-3.8</v>
      </c>
      <c r="E113"/>
    </row>
    <row r="114" spans="1:5" x14ac:dyDescent="0.25">
      <c r="A114" s="30" t="s">
        <v>71</v>
      </c>
      <c r="B114" s="33">
        <f>DATE(RIGHT(Tableau1[[#This Row],[DATE]],4),LEFT(Tableau1[[#This Row],[DATE]],2),MID(Tableau1[[#This Row],[DATE]],4,2))</f>
        <v>41463</v>
      </c>
      <c r="C114" s="22" t="s">
        <v>10</v>
      </c>
      <c r="D114" s="23">
        <v>-60</v>
      </c>
      <c r="E114"/>
    </row>
    <row r="115" spans="1:5" x14ac:dyDescent="0.25">
      <c r="A115" s="29" t="s">
        <v>71</v>
      </c>
      <c r="B115" s="33">
        <f>DATE(RIGHT(Tableau1[[#This Row],[DATE]],4),LEFT(Tableau1[[#This Row],[DATE]],2),MID(Tableau1[[#This Row],[DATE]],4,2))</f>
        <v>41463</v>
      </c>
      <c r="C115" s="22" t="s">
        <v>13</v>
      </c>
      <c r="D115" s="22">
        <v>-3.93</v>
      </c>
      <c r="E115"/>
    </row>
    <row r="116" spans="1:5" x14ac:dyDescent="0.25">
      <c r="A116" s="30" t="s">
        <v>71</v>
      </c>
      <c r="B116" s="33">
        <f>DATE(RIGHT(Tableau1[[#This Row],[DATE]],4),LEFT(Tableau1[[#This Row],[DATE]],2),MID(Tableau1[[#This Row],[DATE]],4,2))</f>
        <v>41463</v>
      </c>
      <c r="C116" s="23" t="s">
        <v>25</v>
      </c>
      <c r="D116" s="23">
        <v>14.8</v>
      </c>
      <c r="E116"/>
    </row>
    <row r="117" spans="1:5" x14ac:dyDescent="0.25">
      <c r="A117" s="29" t="s">
        <v>71</v>
      </c>
      <c r="B117" s="33">
        <f>DATE(RIGHT(Tableau1[[#This Row],[DATE]],4),LEFT(Tableau1[[#This Row],[DATE]],2),MID(Tableau1[[#This Row],[DATE]],4,2))</f>
        <v>41463</v>
      </c>
      <c r="C117" s="22" t="s">
        <v>17</v>
      </c>
      <c r="D117" s="22">
        <v>-3.95</v>
      </c>
      <c r="E117"/>
    </row>
    <row r="118" spans="1:5" x14ac:dyDescent="0.25">
      <c r="A118" s="30" t="s">
        <v>72</v>
      </c>
      <c r="B118" s="33">
        <f>DATE(RIGHT(Tableau1[[#This Row],[DATE]],4),LEFT(Tableau1[[#This Row],[DATE]],2),MID(Tableau1[[#This Row],[DATE]],4,2))</f>
        <v>41465</v>
      </c>
      <c r="C118" s="23" t="s">
        <v>14</v>
      </c>
      <c r="D118" s="23">
        <v>-3.3</v>
      </c>
      <c r="E118"/>
    </row>
    <row r="119" spans="1:5" x14ac:dyDescent="0.25">
      <c r="A119" s="29" t="s">
        <v>73</v>
      </c>
      <c r="B119" s="33">
        <f>DATE(RIGHT(Tableau1[[#This Row],[DATE]],4),LEFT(Tableau1[[#This Row],[DATE]],2),MID(Tableau1[[#This Row],[DATE]],4,2))</f>
        <v>41466</v>
      </c>
      <c r="C119" s="22" t="s">
        <v>5</v>
      </c>
      <c r="D119" s="22">
        <v>-12.4</v>
      </c>
      <c r="E119"/>
    </row>
    <row r="120" spans="1:5" x14ac:dyDescent="0.25">
      <c r="A120" s="30" t="s">
        <v>73</v>
      </c>
      <c r="B120" s="33">
        <f>DATE(RIGHT(Tableau1[[#This Row],[DATE]],4),LEFT(Tableau1[[#This Row],[DATE]],2),MID(Tableau1[[#This Row],[DATE]],4,2))</f>
        <v>41466</v>
      </c>
      <c r="C120" s="22" t="s">
        <v>5</v>
      </c>
      <c r="D120" s="23">
        <v>-7.6</v>
      </c>
      <c r="E120"/>
    </row>
    <row r="121" spans="1:5" x14ac:dyDescent="0.25">
      <c r="A121" s="29" t="s">
        <v>73</v>
      </c>
      <c r="B121" s="33">
        <f>DATE(RIGHT(Tableau1[[#This Row],[DATE]],4),LEFT(Tableau1[[#This Row],[DATE]],2),MID(Tableau1[[#This Row],[DATE]],4,2))</f>
        <v>41466</v>
      </c>
      <c r="C121" s="23" t="s">
        <v>170</v>
      </c>
      <c r="D121" s="22">
        <v>200</v>
      </c>
      <c r="E121"/>
    </row>
    <row r="122" spans="1:5" x14ac:dyDescent="0.25">
      <c r="A122" s="30" t="s">
        <v>74</v>
      </c>
      <c r="B122" s="33">
        <f>DATE(RIGHT(Tableau1[[#This Row],[DATE]],4),LEFT(Tableau1[[#This Row],[DATE]],2),MID(Tableau1[[#This Row],[DATE]],4,2))</f>
        <v>41467</v>
      </c>
      <c r="C122" s="22" t="s">
        <v>17</v>
      </c>
      <c r="D122" s="23">
        <v>-13.5</v>
      </c>
      <c r="E122"/>
    </row>
    <row r="123" spans="1:5" x14ac:dyDescent="0.25">
      <c r="A123" s="29" t="s">
        <v>74</v>
      </c>
      <c r="B123" s="33">
        <f>DATE(RIGHT(Tableau1[[#This Row],[DATE]],4),LEFT(Tableau1[[#This Row],[DATE]],2),MID(Tableau1[[#This Row],[DATE]],4,2))</f>
        <v>41467</v>
      </c>
      <c r="C123" s="23" t="s">
        <v>17</v>
      </c>
      <c r="D123" s="22">
        <v>-12</v>
      </c>
      <c r="E123"/>
    </row>
    <row r="124" spans="1:5" x14ac:dyDescent="0.25">
      <c r="A124" s="30" t="s">
        <v>74</v>
      </c>
      <c r="B124" s="33">
        <f>DATE(RIGHT(Tableau1[[#This Row],[DATE]],4),LEFT(Tableau1[[#This Row],[DATE]],2),MID(Tableau1[[#This Row],[DATE]],4,2))</f>
        <v>41467</v>
      </c>
      <c r="C124" s="22" t="s">
        <v>28</v>
      </c>
      <c r="D124" s="23">
        <v>-198</v>
      </c>
      <c r="E124"/>
    </row>
    <row r="125" spans="1:5" x14ac:dyDescent="0.25">
      <c r="A125" s="29" t="s">
        <v>74</v>
      </c>
      <c r="B125" s="33">
        <f>DATE(RIGHT(Tableau1[[#This Row],[DATE]],4),LEFT(Tableau1[[#This Row],[DATE]],2),MID(Tableau1[[#This Row],[DATE]],4,2))</f>
        <v>41467</v>
      </c>
      <c r="C125" s="22" t="s">
        <v>27</v>
      </c>
      <c r="D125" s="22">
        <v>31.2</v>
      </c>
      <c r="E125"/>
    </row>
    <row r="126" spans="1:5" x14ac:dyDescent="0.25">
      <c r="A126" s="30" t="s">
        <v>74</v>
      </c>
      <c r="B126" s="33">
        <f>DATE(RIGHT(Tableau1[[#This Row],[DATE]],4),LEFT(Tableau1[[#This Row],[DATE]],2),MID(Tableau1[[#This Row],[DATE]],4,2))</f>
        <v>41467</v>
      </c>
      <c r="C126" s="23" t="s">
        <v>14</v>
      </c>
      <c r="D126" s="23">
        <v>-9.9499999999999993</v>
      </c>
      <c r="E126"/>
    </row>
    <row r="127" spans="1:5" x14ac:dyDescent="0.25">
      <c r="A127" s="29" t="s">
        <v>74</v>
      </c>
      <c r="B127" s="33">
        <f>DATE(RIGHT(Tableau1[[#This Row],[DATE]],4),LEFT(Tableau1[[#This Row],[DATE]],2),MID(Tableau1[[#This Row],[DATE]],4,2))</f>
        <v>41467</v>
      </c>
      <c r="C127" s="22" t="s">
        <v>25</v>
      </c>
      <c r="D127" s="22">
        <v>27.8</v>
      </c>
      <c r="E127"/>
    </row>
    <row r="128" spans="1:5" x14ac:dyDescent="0.25">
      <c r="A128" s="30" t="s">
        <v>75</v>
      </c>
      <c r="B128" s="33">
        <f>DATE(RIGHT(Tableau1[[#This Row],[DATE]],4),LEFT(Tableau1[[#This Row],[DATE]],2),MID(Tableau1[[#This Row],[DATE]],4,2))</f>
        <v>41468</v>
      </c>
      <c r="C128" s="23" t="s">
        <v>68</v>
      </c>
      <c r="D128" s="23">
        <v>-122</v>
      </c>
      <c r="E128"/>
    </row>
    <row r="129" spans="1:5" x14ac:dyDescent="0.25">
      <c r="A129" s="29" t="s">
        <v>77</v>
      </c>
      <c r="B129" s="33">
        <f>DATE(RIGHT(Tableau1[[#This Row],[DATE]],4),LEFT(Tableau1[[#This Row],[DATE]],2),MID(Tableau1[[#This Row],[DATE]],4,2))</f>
        <v>41470</v>
      </c>
      <c r="C129" s="22" t="s">
        <v>76</v>
      </c>
      <c r="D129" s="22">
        <v>-50</v>
      </c>
      <c r="E129"/>
    </row>
    <row r="130" spans="1:5" x14ac:dyDescent="0.25">
      <c r="A130" s="30" t="s">
        <v>79</v>
      </c>
      <c r="B130" s="33">
        <f>DATE(RIGHT(Tableau1[[#This Row],[DATE]],4),LEFT(Tableau1[[#This Row],[DATE]],2),MID(Tableau1[[#This Row],[DATE]],4,2))</f>
        <v>41473</v>
      </c>
      <c r="C130" s="22" t="s">
        <v>78</v>
      </c>
      <c r="D130" s="23">
        <v>-5300</v>
      </c>
      <c r="E130"/>
    </row>
    <row r="131" spans="1:5" x14ac:dyDescent="0.25">
      <c r="A131" s="29" t="s">
        <v>79</v>
      </c>
      <c r="B131" s="33">
        <f>DATE(RIGHT(Tableau1[[#This Row],[DATE]],4),LEFT(Tableau1[[#This Row],[DATE]],2),MID(Tableau1[[#This Row],[DATE]],4,2))</f>
        <v>41473</v>
      </c>
      <c r="C131" s="23" t="s">
        <v>54</v>
      </c>
      <c r="D131" s="22">
        <v>-21.68</v>
      </c>
      <c r="E131"/>
    </row>
    <row r="132" spans="1:5" x14ac:dyDescent="0.25">
      <c r="A132" s="30" t="s">
        <v>79</v>
      </c>
      <c r="B132" s="33">
        <f>DATE(RIGHT(Tableau1[[#This Row],[DATE]],4),LEFT(Tableau1[[#This Row],[DATE]],2),MID(Tableau1[[#This Row],[DATE]],4,2))</f>
        <v>41473</v>
      </c>
      <c r="C132" s="22" t="s">
        <v>47</v>
      </c>
      <c r="D132" s="23">
        <v>-30</v>
      </c>
      <c r="E132"/>
    </row>
    <row r="133" spans="1:5" x14ac:dyDescent="0.25">
      <c r="A133" s="29" t="s">
        <v>79</v>
      </c>
      <c r="B133" s="33">
        <f>DATE(RIGHT(Tableau1[[#This Row],[DATE]],4),LEFT(Tableau1[[#This Row],[DATE]],2),MID(Tableau1[[#This Row],[DATE]],4,2))</f>
        <v>41473</v>
      </c>
      <c r="C133" s="23" t="s">
        <v>39</v>
      </c>
      <c r="D133" s="22">
        <v>67.72</v>
      </c>
      <c r="E133"/>
    </row>
    <row r="134" spans="1:5" x14ac:dyDescent="0.25">
      <c r="A134" s="30" t="s">
        <v>80</v>
      </c>
      <c r="B134" s="33">
        <f>DATE(RIGHT(Tableau1[[#This Row],[DATE]],4),LEFT(Tableau1[[#This Row],[DATE]],2),MID(Tableau1[[#This Row],[DATE]],4,2))</f>
        <v>41484</v>
      </c>
      <c r="C134" s="22" t="s">
        <v>3</v>
      </c>
      <c r="D134" s="23">
        <v>10.64</v>
      </c>
      <c r="E134"/>
    </row>
    <row r="135" spans="1:5" x14ac:dyDescent="0.25">
      <c r="A135" s="29" t="s">
        <v>80</v>
      </c>
      <c r="B135" s="33">
        <f>DATE(RIGHT(Tableau1[[#This Row],[DATE]],4),LEFT(Tableau1[[#This Row],[DATE]],2),MID(Tableau1[[#This Row],[DATE]],4,2))</f>
        <v>41484</v>
      </c>
      <c r="C135" s="22" t="s">
        <v>3</v>
      </c>
      <c r="D135" s="22">
        <v>102.69</v>
      </c>
      <c r="E135"/>
    </row>
    <row r="136" spans="1:5" x14ac:dyDescent="0.25">
      <c r="A136" s="30" t="s">
        <v>81</v>
      </c>
      <c r="B136" s="33">
        <f>DATE(RIGHT(Tableau1[[#This Row],[DATE]],4),LEFT(Tableau1[[#This Row],[DATE]],2),MID(Tableau1[[#This Row],[DATE]],4,2))</f>
        <v>41491</v>
      </c>
      <c r="C136" s="23" t="s">
        <v>14</v>
      </c>
      <c r="D136" s="23">
        <v>-4.88</v>
      </c>
      <c r="E136"/>
    </row>
    <row r="137" spans="1:5" x14ac:dyDescent="0.25">
      <c r="A137" s="29" t="s">
        <v>81</v>
      </c>
      <c r="B137" s="33">
        <f>DATE(RIGHT(Tableau1[[#This Row],[DATE]],4),LEFT(Tableau1[[#This Row],[DATE]],2),MID(Tableau1[[#This Row],[DATE]],4,2))</f>
        <v>41491</v>
      </c>
      <c r="C137" s="22" t="s">
        <v>28</v>
      </c>
      <c r="D137" s="22">
        <v>-198</v>
      </c>
      <c r="E137"/>
    </row>
    <row r="138" spans="1:5" x14ac:dyDescent="0.25">
      <c r="A138" s="30" t="s">
        <v>82</v>
      </c>
      <c r="B138" s="33">
        <f>DATE(RIGHT(Tableau1[[#This Row],[DATE]],4),LEFT(Tableau1[[#This Row],[DATE]],2),MID(Tableau1[[#This Row],[DATE]],4,2))</f>
        <v>41493</v>
      </c>
      <c r="C138" s="23" t="s">
        <v>8</v>
      </c>
      <c r="D138" s="23">
        <v>-42.2</v>
      </c>
      <c r="E138"/>
    </row>
    <row r="139" spans="1:5" x14ac:dyDescent="0.25">
      <c r="A139" s="29" t="s">
        <v>83</v>
      </c>
      <c r="B139" s="33">
        <f>DATE(RIGHT(Tableau1[[#This Row],[DATE]],4),LEFT(Tableau1[[#This Row],[DATE]],2),MID(Tableau1[[#This Row],[DATE]],4,2))</f>
        <v>41496</v>
      </c>
      <c r="C139" s="22" t="s">
        <v>14</v>
      </c>
      <c r="D139" s="22">
        <v>-3.3</v>
      </c>
      <c r="E139"/>
    </row>
    <row r="140" spans="1:5" x14ac:dyDescent="0.25">
      <c r="A140" s="30" t="s">
        <v>85</v>
      </c>
      <c r="B140" s="33">
        <f>DATE(RIGHT(Tableau1[[#This Row],[DATE]],4),LEFT(Tableau1[[#This Row],[DATE]],2),MID(Tableau1[[#This Row],[DATE]],4,2))</f>
        <v>41497</v>
      </c>
      <c r="C140" s="22" t="s">
        <v>84</v>
      </c>
      <c r="D140" s="23">
        <v>-51.7</v>
      </c>
      <c r="E140"/>
    </row>
    <row r="141" spans="1:5" x14ac:dyDescent="0.25">
      <c r="A141" s="29" t="s">
        <v>86</v>
      </c>
      <c r="B141" s="33">
        <f>DATE(RIGHT(Tableau1[[#This Row],[DATE]],4),LEFT(Tableau1[[#This Row],[DATE]],2),MID(Tableau1[[#This Row],[DATE]],4,2))</f>
        <v>41501</v>
      </c>
      <c r="C141" s="23" t="s">
        <v>10</v>
      </c>
      <c r="D141" s="22">
        <v>-6.9</v>
      </c>
      <c r="E141"/>
    </row>
    <row r="142" spans="1:5" x14ac:dyDescent="0.25">
      <c r="A142" s="30" t="s">
        <v>87</v>
      </c>
      <c r="B142" s="33">
        <f>DATE(RIGHT(Tableau1[[#This Row],[DATE]],4),LEFT(Tableau1[[#This Row],[DATE]],2),MID(Tableau1[[#This Row],[DATE]],4,2))</f>
        <v>41502</v>
      </c>
      <c r="C142" s="22" t="s">
        <v>17</v>
      </c>
      <c r="D142" s="23">
        <v>-12</v>
      </c>
      <c r="E142"/>
    </row>
    <row r="143" spans="1:5" x14ac:dyDescent="0.25">
      <c r="A143" s="29" t="s">
        <v>88</v>
      </c>
      <c r="B143" s="33">
        <f>DATE(RIGHT(Tableau1[[#This Row],[DATE]],4),LEFT(Tableau1[[#This Row],[DATE]],2),MID(Tableau1[[#This Row],[DATE]],4,2))</f>
        <v>41505</v>
      </c>
      <c r="C143" s="23" t="s">
        <v>13</v>
      </c>
      <c r="D143" s="22">
        <v>-7.65</v>
      </c>
      <c r="E143"/>
    </row>
    <row r="144" spans="1:5" x14ac:dyDescent="0.25">
      <c r="A144" s="30" t="s">
        <v>88</v>
      </c>
      <c r="B144" s="33">
        <f>DATE(RIGHT(Tableau1[[#This Row],[DATE]],4),LEFT(Tableau1[[#This Row],[DATE]],2),MID(Tableau1[[#This Row],[DATE]],4,2))</f>
        <v>41505</v>
      </c>
      <c r="C144" s="22" t="s">
        <v>24</v>
      </c>
      <c r="D144" s="23">
        <v>-4.0999999999999996</v>
      </c>
      <c r="E144"/>
    </row>
    <row r="145" spans="1:5" x14ac:dyDescent="0.25">
      <c r="A145" s="29" t="s">
        <v>88</v>
      </c>
      <c r="B145" s="33">
        <f>DATE(RIGHT(Tableau1[[#This Row],[DATE]],4),LEFT(Tableau1[[#This Row],[DATE]],2),MID(Tableau1[[#This Row],[DATE]],4,2))</f>
        <v>41505</v>
      </c>
      <c r="C145" s="22" t="s">
        <v>24</v>
      </c>
      <c r="D145" s="22">
        <v>-3.3</v>
      </c>
      <c r="E145"/>
    </row>
    <row r="146" spans="1:5" x14ac:dyDescent="0.25">
      <c r="A146" s="30" t="s">
        <v>89</v>
      </c>
      <c r="B146" s="33">
        <f>DATE(RIGHT(Tableau1[[#This Row],[DATE]],4),LEFT(Tableau1[[#This Row],[DATE]],2),MID(Tableau1[[#This Row],[DATE]],4,2))</f>
        <v>41506</v>
      </c>
      <c r="C146" s="23" t="s">
        <v>13</v>
      </c>
      <c r="D146" s="23">
        <v>-4.4000000000000004</v>
      </c>
      <c r="E146"/>
    </row>
    <row r="147" spans="1:5" x14ac:dyDescent="0.25">
      <c r="A147" s="29" t="s">
        <v>89</v>
      </c>
      <c r="B147" s="33">
        <f>DATE(RIGHT(Tableau1[[#This Row],[DATE]],4),LEFT(Tableau1[[#This Row],[DATE]],2),MID(Tableau1[[#This Row],[DATE]],4,2))</f>
        <v>41506</v>
      </c>
      <c r="C147" s="22" t="s">
        <v>55</v>
      </c>
      <c r="D147" s="22">
        <v>-5.0599999999999996</v>
      </c>
      <c r="E147"/>
    </row>
    <row r="148" spans="1:5" x14ac:dyDescent="0.25">
      <c r="A148" s="30" t="s">
        <v>90</v>
      </c>
      <c r="B148" s="33">
        <f>DATE(RIGHT(Tableau1[[#This Row],[DATE]],4),LEFT(Tableau1[[#This Row],[DATE]],2),MID(Tableau1[[#This Row],[DATE]],4,2))</f>
        <v>41507</v>
      </c>
      <c r="C148" s="23" t="s">
        <v>13</v>
      </c>
      <c r="D148" s="23">
        <v>-2.9</v>
      </c>
      <c r="E148"/>
    </row>
    <row r="149" spans="1:5" x14ac:dyDescent="0.25">
      <c r="A149" s="29" t="s">
        <v>91</v>
      </c>
      <c r="B149" s="33">
        <f>DATE(RIGHT(Tableau1[[#This Row],[DATE]],4),LEFT(Tableau1[[#This Row],[DATE]],2),MID(Tableau1[[#This Row],[DATE]],4,2))</f>
        <v>41508</v>
      </c>
      <c r="C149" s="22" t="s">
        <v>17</v>
      </c>
      <c r="D149" s="22">
        <v>-12</v>
      </c>
      <c r="E149"/>
    </row>
    <row r="150" spans="1:5" x14ac:dyDescent="0.25">
      <c r="A150" s="30" t="s">
        <v>92</v>
      </c>
      <c r="B150" s="33">
        <f>DATE(RIGHT(Tableau1[[#This Row],[DATE]],4),LEFT(Tableau1[[#This Row],[DATE]],2),MID(Tableau1[[#This Row],[DATE]],4,2))</f>
        <v>41509</v>
      </c>
      <c r="C150" s="22" t="s">
        <v>13</v>
      </c>
      <c r="D150" s="23">
        <v>-14</v>
      </c>
      <c r="E150"/>
    </row>
    <row r="151" spans="1:5" x14ac:dyDescent="0.25">
      <c r="A151" s="29" t="s">
        <v>94</v>
      </c>
      <c r="B151" s="33">
        <f>DATE(RIGHT(Tableau1[[#This Row],[DATE]],4),LEFT(Tableau1[[#This Row],[DATE]],2),MID(Tableau1[[#This Row],[DATE]],4,2))</f>
        <v>41510</v>
      </c>
      <c r="C151" s="23" t="s">
        <v>93</v>
      </c>
      <c r="D151" s="22">
        <v>441</v>
      </c>
      <c r="E151"/>
    </row>
    <row r="152" spans="1:5" x14ac:dyDescent="0.25">
      <c r="A152" s="30" t="s">
        <v>95</v>
      </c>
      <c r="B152" s="33">
        <f>DATE(RIGHT(Tableau1[[#This Row],[DATE]],4),LEFT(Tableau1[[#This Row],[DATE]],2),MID(Tableau1[[#This Row],[DATE]],4,2))</f>
        <v>41512</v>
      </c>
      <c r="C152" s="22" t="s">
        <v>52</v>
      </c>
      <c r="D152" s="23">
        <v>-18.8</v>
      </c>
      <c r="E152"/>
    </row>
    <row r="153" spans="1:5" x14ac:dyDescent="0.25">
      <c r="A153" s="29" t="s">
        <v>96</v>
      </c>
      <c r="B153" s="33">
        <f>DATE(RIGHT(Tableau1[[#This Row],[DATE]],4),LEFT(Tableau1[[#This Row],[DATE]],2),MID(Tableau1[[#This Row],[DATE]],4,2))</f>
        <v>41513</v>
      </c>
      <c r="C153" s="23" t="s">
        <v>24</v>
      </c>
      <c r="D153" s="22">
        <v>-8.3000000000000007</v>
      </c>
      <c r="E153"/>
    </row>
    <row r="154" spans="1:5" x14ac:dyDescent="0.25">
      <c r="A154" s="30" t="s">
        <v>97</v>
      </c>
      <c r="B154" s="33">
        <f>DATE(RIGHT(Tableau1[[#This Row],[DATE]],4),LEFT(Tableau1[[#This Row],[DATE]],2),MID(Tableau1[[#This Row],[DATE]],4,2))</f>
        <v>41515</v>
      </c>
      <c r="C154" s="22" t="s">
        <v>47</v>
      </c>
      <c r="D154" s="23">
        <v>-20</v>
      </c>
      <c r="E154"/>
    </row>
    <row r="155" spans="1:5" x14ac:dyDescent="0.25">
      <c r="A155" s="29" t="s">
        <v>98</v>
      </c>
      <c r="B155" s="33">
        <f>DATE(RIGHT(Tableau1[[#This Row],[DATE]],4),LEFT(Tableau1[[#This Row],[DATE]],2),MID(Tableau1[[#This Row],[DATE]],4,2))</f>
        <v>41517</v>
      </c>
      <c r="C155" s="22" t="s">
        <v>28</v>
      </c>
      <c r="D155" s="22">
        <v>-300</v>
      </c>
      <c r="E155"/>
    </row>
    <row r="156" spans="1:5" x14ac:dyDescent="0.25">
      <c r="A156" s="30" t="s">
        <v>99</v>
      </c>
      <c r="B156" s="33">
        <f>DATE(RIGHT(Tableau1[[#This Row],[DATE]],4),LEFT(Tableau1[[#This Row],[DATE]],2),MID(Tableau1[[#This Row],[DATE]],4,2))</f>
        <v>41519</v>
      </c>
      <c r="C156" s="23" t="s">
        <v>8</v>
      </c>
      <c r="D156" s="23">
        <v>-7.13</v>
      </c>
      <c r="E156"/>
    </row>
    <row r="157" spans="1:5" x14ac:dyDescent="0.25">
      <c r="A157" s="29" t="s">
        <v>100</v>
      </c>
      <c r="B157" s="33">
        <f>DATE(RIGHT(Tableau1[[#This Row],[DATE]],4),LEFT(Tableau1[[#This Row],[DATE]],2),MID(Tableau1[[#This Row],[DATE]],4,2))</f>
        <v>41523</v>
      </c>
      <c r="C157" s="22" t="s">
        <v>169</v>
      </c>
      <c r="D157" s="22">
        <v>-26</v>
      </c>
      <c r="E157"/>
    </row>
    <row r="158" spans="1:5" x14ac:dyDescent="0.25">
      <c r="A158" s="30" t="s">
        <v>101</v>
      </c>
      <c r="B158" s="33">
        <f>DATE(RIGHT(Tableau1[[#This Row],[DATE]],4),LEFT(Tableau1[[#This Row],[DATE]],2),MID(Tableau1[[#This Row],[DATE]],4,2))</f>
        <v>41524</v>
      </c>
      <c r="C158" s="23" t="s">
        <v>47</v>
      </c>
      <c r="D158" s="23">
        <v>-34</v>
      </c>
      <c r="E158"/>
    </row>
    <row r="159" spans="1:5" x14ac:dyDescent="0.25">
      <c r="A159" s="29" t="s">
        <v>102</v>
      </c>
      <c r="B159" s="33">
        <f>DATE(RIGHT(Tableau1[[#This Row],[DATE]],4),LEFT(Tableau1[[#This Row],[DATE]],2),MID(Tableau1[[#This Row],[DATE]],4,2))</f>
        <v>41525</v>
      </c>
      <c r="C159" s="22" t="s">
        <v>78</v>
      </c>
      <c r="D159" s="22">
        <v>-51.7</v>
      </c>
      <c r="E159"/>
    </row>
    <row r="160" spans="1:5" x14ac:dyDescent="0.25">
      <c r="A160" s="30" t="s">
        <v>103</v>
      </c>
      <c r="B160" s="33">
        <f>DATE(RIGHT(Tableau1[[#This Row],[DATE]],4),LEFT(Tableau1[[#This Row],[DATE]],2),MID(Tableau1[[#This Row],[DATE]],4,2))</f>
        <v>41527</v>
      </c>
      <c r="C160" s="22" t="s">
        <v>14</v>
      </c>
      <c r="D160" s="23">
        <v>-3.3</v>
      </c>
      <c r="E160"/>
    </row>
    <row r="161" spans="1:5" x14ac:dyDescent="0.25">
      <c r="A161" s="29" t="s">
        <v>103</v>
      </c>
      <c r="B161" s="33">
        <f>DATE(RIGHT(Tableau1[[#This Row],[DATE]],4),LEFT(Tableau1[[#This Row],[DATE]],2),MID(Tableau1[[#This Row],[DATE]],4,2))</f>
        <v>41527</v>
      </c>
      <c r="C161" s="23" t="s">
        <v>24</v>
      </c>
      <c r="D161" s="22">
        <v>-3</v>
      </c>
      <c r="E161"/>
    </row>
    <row r="162" spans="1:5" x14ac:dyDescent="0.25">
      <c r="A162" s="30" t="s">
        <v>104</v>
      </c>
      <c r="B162" s="33">
        <f>DATE(RIGHT(Tableau1[[#This Row],[DATE]],4),LEFT(Tableau1[[#This Row],[DATE]],2),MID(Tableau1[[#This Row],[DATE]],4,2))</f>
        <v>41530</v>
      </c>
      <c r="C162" s="22" t="s">
        <v>13</v>
      </c>
      <c r="D162" s="23">
        <v>-5.6</v>
      </c>
      <c r="E162"/>
    </row>
    <row r="163" spans="1:5" x14ac:dyDescent="0.25">
      <c r="A163" s="29" t="s">
        <v>105</v>
      </c>
      <c r="B163" s="33">
        <f>DATE(RIGHT(Tableau1[[#This Row],[DATE]],4),LEFT(Tableau1[[#This Row],[DATE]],2),MID(Tableau1[[#This Row],[DATE]],4,2))</f>
        <v>41533</v>
      </c>
      <c r="C163" s="23" t="s">
        <v>78</v>
      </c>
      <c r="D163" s="22">
        <v>-43.8</v>
      </c>
      <c r="E163"/>
    </row>
    <row r="164" spans="1:5" x14ac:dyDescent="0.25">
      <c r="A164" s="30" t="s">
        <v>106</v>
      </c>
      <c r="B164" s="33">
        <f>DATE(RIGHT(Tableau1[[#This Row],[DATE]],4),LEFT(Tableau1[[#This Row],[DATE]],2),MID(Tableau1[[#This Row],[DATE]],4,2))</f>
        <v>41534</v>
      </c>
      <c r="C164" s="22" t="s">
        <v>29</v>
      </c>
      <c r="D164" s="23">
        <v>-62.65</v>
      </c>
      <c r="E164"/>
    </row>
    <row r="165" spans="1:5" x14ac:dyDescent="0.25">
      <c r="A165" s="29" t="s">
        <v>106</v>
      </c>
      <c r="B165" s="33">
        <f>DATE(RIGHT(Tableau1[[#This Row],[DATE]],4),LEFT(Tableau1[[#This Row],[DATE]],2),MID(Tableau1[[#This Row],[DATE]],4,2))</f>
        <v>41534</v>
      </c>
      <c r="C165" s="22" t="s">
        <v>169</v>
      </c>
      <c r="D165" s="22">
        <v>-40</v>
      </c>
      <c r="E165"/>
    </row>
    <row r="166" spans="1:5" x14ac:dyDescent="0.25">
      <c r="A166" s="30" t="s">
        <v>106</v>
      </c>
      <c r="B166" s="33">
        <f>DATE(RIGHT(Tableau1[[#This Row],[DATE]],4),LEFT(Tableau1[[#This Row],[DATE]],2),MID(Tableau1[[#This Row],[DATE]],4,2))</f>
        <v>41534</v>
      </c>
      <c r="C166" s="23" t="s">
        <v>54</v>
      </c>
      <c r="D166" s="23">
        <v>-54.95</v>
      </c>
      <c r="E166"/>
    </row>
    <row r="167" spans="1:5" x14ac:dyDescent="0.25">
      <c r="A167" s="29" t="s">
        <v>107</v>
      </c>
      <c r="B167" s="33">
        <f>DATE(RIGHT(Tableau1[[#This Row],[DATE]],4),LEFT(Tableau1[[#This Row],[DATE]],2),MID(Tableau1[[#This Row],[DATE]],4,2))</f>
        <v>41535</v>
      </c>
      <c r="C167" s="22" t="s">
        <v>13</v>
      </c>
      <c r="D167" s="22">
        <v>-2.17</v>
      </c>
      <c r="E167"/>
    </row>
    <row r="168" spans="1:5" x14ac:dyDescent="0.25">
      <c r="A168" s="30" t="s">
        <v>107</v>
      </c>
      <c r="B168" s="33">
        <f>DATE(RIGHT(Tableau1[[#This Row],[DATE]],4),LEFT(Tableau1[[#This Row],[DATE]],2),MID(Tableau1[[#This Row],[DATE]],4,2))</f>
        <v>41535</v>
      </c>
      <c r="C168" s="23" t="s">
        <v>17</v>
      </c>
      <c r="D168" s="23">
        <v>-15</v>
      </c>
      <c r="E168"/>
    </row>
    <row r="169" spans="1:5" x14ac:dyDescent="0.25">
      <c r="A169" s="29" t="s">
        <v>107</v>
      </c>
      <c r="B169" s="33">
        <f>DATE(RIGHT(Tableau1[[#This Row],[DATE]],4),LEFT(Tableau1[[#This Row],[DATE]],2),MID(Tableau1[[#This Row],[DATE]],4,2))</f>
        <v>41535</v>
      </c>
      <c r="C169" s="22" t="s">
        <v>78</v>
      </c>
      <c r="D169" s="22">
        <v>-178.5</v>
      </c>
      <c r="E169"/>
    </row>
    <row r="170" spans="1:5" x14ac:dyDescent="0.25">
      <c r="A170" s="30" t="s">
        <v>108</v>
      </c>
      <c r="B170" s="33">
        <f>DATE(RIGHT(Tableau1[[#This Row],[DATE]],4),LEFT(Tableau1[[#This Row],[DATE]],2),MID(Tableau1[[#This Row],[DATE]],4,2))</f>
        <v>41536</v>
      </c>
      <c r="C170" s="22" t="s">
        <v>169</v>
      </c>
      <c r="D170" s="23">
        <v>-20</v>
      </c>
      <c r="E170"/>
    </row>
    <row r="171" spans="1:5" x14ac:dyDescent="0.25">
      <c r="A171" s="29" t="s">
        <v>108</v>
      </c>
      <c r="B171" s="33">
        <f>DATE(RIGHT(Tableau1[[#This Row],[DATE]],4),LEFT(Tableau1[[#This Row],[DATE]],2),MID(Tableau1[[#This Row],[DATE]],4,2))</f>
        <v>41536</v>
      </c>
      <c r="C171" s="23" t="s">
        <v>43</v>
      </c>
      <c r="D171" s="22">
        <v>-174</v>
      </c>
      <c r="E171"/>
    </row>
    <row r="172" spans="1:5" x14ac:dyDescent="0.25">
      <c r="A172" s="30" t="s">
        <v>108</v>
      </c>
      <c r="B172" s="33">
        <f>DATE(RIGHT(Tableau1[[#This Row],[DATE]],4),LEFT(Tableau1[[#This Row],[DATE]],2),MID(Tableau1[[#This Row],[DATE]],4,2))</f>
        <v>41536</v>
      </c>
      <c r="C172" s="22" t="s">
        <v>54</v>
      </c>
      <c r="D172" s="23">
        <v>-115</v>
      </c>
      <c r="E172"/>
    </row>
    <row r="173" spans="1:5" x14ac:dyDescent="0.25">
      <c r="A173" s="29" t="s">
        <v>109</v>
      </c>
      <c r="B173" s="33">
        <f>DATE(RIGHT(Tableau1[[#This Row],[DATE]],4),LEFT(Tableau1[[#This Row],[DATE]],2),MID(Tableau1[[#This Row],[DATE]],4,2))</f>
        <v>41537</v>
      </c>
      <c r="C173" s="23" t="s">
        <v>13</v>
      </c>
      <c r="D173" s="22">
        <v>-4.5999999999999996</v>
      </c>
      <c r="E173"/>
    </row>
    <row r="174" spans="1:5" x14ac:dyDescent="0.25">
      <c r="A174" s="30" t="s">
        <v>109</v>
      </c>
      <c r="B174" s="33">
        <f>DATE(RIGHT(Tableau1[[#This Row],[DATE]],4),LEFT(Tableau1[[#This Row],[DATE]],2),MID(Tableau1[[#This Row],[DATE]],4,2))</f>
        <v>41537</v>
      </c>
      <c r="C174" s="22" t="s">
        <v>52</v>
      </c>
      <c r="D174" s="23">
        <v>-10.5</v>
      </c>
      <c r="E174"/>
    </row>
    <row r="175" spans="1:5" x14ac:dyDescent="0.25">
      <c r="A175" s="29" t="s">
        <v>110</v>
      </c>
      <c r="B175" s="33">
        <f>DATE(RIGHT(Tableau1[[#This Row],[DATE]],4),LEFT(Tableau1[[#This Row],[DATE]],2),MID(Tableau1[[#This Row],[DATE]],4,2))</f>
        <v>41542</v>
      </c>
      <c r="C175" s="22" t="s">
        <v>169</v>
      </c>
      <c r="D175" s="22">
        <v>-25</v>
      </c>
      <c r="E175"/>
    </row>
    <row r="176" spans="1:5" x14ac:dyDescent="0.25">
      <c r="A176" s="30" t="s">
        <v>110</v>
      </c>
      <c r="B176" s="33">
        <f>DATE(RIGHT(Tableau1[[#This Row],[DATE]],4),LEFT(Tableau1[[#This Row],[DATE]],2),MID(Tableau1[[#This Row],[DATE]],4,2))</f>
        <v>41542</v>
      </c>
      <c r="C176" s="23" t="s">
        <v>17</v>
      </c>
      <c r="D176" s="23">
        <v>-30</v>
      </c>
      <c r="E176"/>
    </row>
    <row r="177" spans="1:5" x14ac:dyDescent="0.25">
      <c r="A177" s="29" t="s">
        <v>110</v>
      </c>
      <c r="B177" s="33">
        <f>DATE(RIGHT(Tableau1[[#This Row],[DATE]],4),LEFT(Tableau1[[#This Row],[DATE]],2),MID(Tableau1[[#This Row],[DATE]],4,2))</f>
        <v>41542</v>
      </c>
      <c r="C177" s="22" t="s">
        <v>17</v>
      </c>
      <c r="D177" s="22">
        <v>-15</v>
      </c>
      <c r="E177"/>
    </row>
    <row r="178" spans="1:5" x14ac:dyDescent="0.25">
      <c r="A178" s="30" t="s">
        <v>110</v>
      </c>
      <c r="B178" s="33">
        <f>DATE(RIGHT(Tableau1[[#This Row],[DATE]],4),LEFT(Tableau1[[#This Row],[DATE]],2),MID(Tableau1[[#This Row],[DATE]],4,2))</f>
        <v>41542</v>
      </c>
      <c r="C178" s="23" t="s">
        <v>24</v>
      </c>
      <c r="D178" s="23">
        <v>-2.5</v>
      </c>
      <c r="E178"/>
    </row>
    <row r="179" spans="1:5" x14ac:dyDescent="0.25">
      <c r="A179" s="29" t="s">
        <v>111</v>
      </c>
      <c r="B179" s="33">
        <f>DATE(RIGHT(Tableau1[[#This Row],[DATE]],4),LEFT(Tableau1[[#This Row],[DATE]],2),MID(Tableau1[[#This Row],[DATE]],4,2))</f>
        <v>41543</v>
      </c>
      <c r="C179" s="22" t="s">
        <v>24</v>
      </c>
      <c r="D179" s="22">
        <v>-3</v>
      </c>
      <c r="E179"/>
    </row>
    <row r="180" spans="1:5" x14ac:dyDescent="0.25">
      <c r="A180" s="30" t="s">
        <v>111</v>
      </c>
      <c r="B180" s="33">
        <f>DATE(RIGHT(Tableau1[[#This Row],[DATE]],4),LEFT(Tableau1[[#This Row],[DATE]],2),MID(Tableau1[[#This Row],[DATE]],4,2))</f>
        <v>41543</v>
      </c>
      <c r="C180" s="22" t="s">
        <v>3</v>
      </c>
      <c r="D180" s="23">
        <v>1649.58</v>
      </c>
      <c r="E180"/>
    </row>
    <row r="181" spans="1:5" x14ac:dyDescent="0.25">
      <c r="A181" s="29" t="s">
        <v>111</v>
      </c>
      <c r="B181" s="33">
        <f>DATE(RIGHT(Tableau1[[#This Row],[DATE]],4),LEFT(Tableau1[[#This Row],[DATE]],2),MID(Tableau1[[#This Row],[DATE]],4,2))</f>
        <v>41543</v>
      </c>
      <c r="C181" s="23" t="s">
        <v>3</v>
      </c>
      <c r="D181" s="22">
        <v>92.95</v>
      </c>
      <c r="E181"/>
    </row>
    <row r="182" spans="1:5" x14ac:dyDescent="0.25">
      <c r="A182" s="30" t="s">
        <v>112</v>
      </c>
      <c r="B182" s="33">
        <f>DATE(RIGHT(Tableau1[[#This Row],[DATE]],4),LEFT(Tableau1[[#This Row],[DATE]],2),MID(Tableau1[[#This Row],[DATE]],4,2))</f>
        <v>41545</v>
      </c>
      <c r="C182" s="22" t="s">
        <v>28</v>
      </c>
      <c r="D182" s="23">
        <v>-300</v>
      </c>
      <c r="E182"/>
    </row>
    <row r="183" spans="1:5" x14ac:dyDescent="0.25">
      <c r="A183" s="29" t="s">
        <v>113</v>
      </c>
      <c r="B183" s="33">
        <f>DATE(RIGHT(Tableau1[[#This Row],[DATE]],4),LEFT(Tableau1[[#This Row],[DATE]],2),MID(Tableau1[[#This Row],[DATE]],4,2))</f>
        <v>41547</v>
      </c>
      <c r="C183" s="23" t="s">
        <v>13</v>
      </c>
      <c r="D183" s="22">
        <v>-5.4</v>
      </c>
      <c r="E183"/>
    </row>
    <row r="184" spans="1:5" x14ac:dyDescent="0.25">
      <c r="A184" s="30" t="s">
        <v>114</v>
      </c>
      <c r="B184" s="33">
        <f>DATE(RIGHT(Tableau1[[#This Row],[DATE]],4),LEFT(Tableau1[[#This Row],[DATE]],2),MID(Tableau1[[#This Row],[DATE]],4,2))</f>
        <v>41555</v>
      </c>
      <c r="C184" s="22" t="s">
        <v>78</v>
      </c>
      <c r="D184" s="23">
        <v>-51.7</v>
      </c>
      <c r="E184"/>
    </row>
    <row r="185" spans="1:5" x14ac:dyDescent="0.25">
      <c r="A185" s="29" t="s">
        <v>115</v>
      </c>
      <c r="B185" s="33">
        <f>DATE(RIGHT(Tableau1[[#This Row],[DATE]],4),LEFT(Tableau1[[#This Row],[DATE]],2),MID(Tableau1[[#This Row],[DATE]],4,2))</f>
        <v>41557</v>
      </c>
      <c r="C185" s="22" t="s">
        <v>29</v>
      </c>
      <c r="D185" s="22">
        <v>-54.85</v>
      </c>
      <c r="E185"/>
    </row>
    <row r="186" spans="1:5" x14ac:dyDescent="0.25">
      <c r="A186" s="30" t="s">
        <v>115</v>
      </c>
      <c r="B186" s="33">
        <f>DATE(RIGHT(Tableau1[[#This Row],[DATE]],4),LEFT(Tableau1[[#This Row],[DATE]],2),MID(Tableau1[[#This Row],[DATE]],4,2))</f>
        <v>41557</v>
      </c>
      <c r="C186" s="23" t="s">
        <v>14</v>
      </c>
      <c r="D186" s="23">
        <v>-3.3</v>
      </c>
      <c r="E186"/>
    </row>
    <row r="187" spans="1:5" x14ac:dyDescent="0.25">
      <c r="A187" s="29" t="s">
        <v>116</v>
      </c>
      <c r="B187" s="33">
        <f>DATE(RIGHT(Tableau1[[#This Row],[DATE]],4),LEFT(Tableau1[[#This Row],[DATE]],2),MID(Tableau1[[#This Row],[DATE]],4,2))</f>
        <v>41565</v>
      </c>
      <c r="C187" s="22" t="s">
        <v>52</v>
      </c>
      <c r="D187" s="22">
        <v>-15</v>
      </c>
      <c r="E187"/>
    </row>
    <row r="188" spans="1:5" x14ac:dyDescent="0.25">
      <c r="A188" s="30" t="s">
        <v>117</v>
      </c>
      <c r="B188" s="33">
        <f>DATE(RIGHT(Tableau1[[#This Row],[DATE]],4),LEFT(Tableau1[[#This Row],[DATE]],2),MID(Tableau1[[#This Row],[DATE]],4,2))</f>
        <v>41568</v>
      </c>
      <c r="C188" s="23" t="s">
        <v>52</v>
      </c>
      <c r="D188" s="23">
        <v>-9.9</v>
      </c>
      <c r="E188"/>
    </row>
    <row r="189" spans="1:5" x14ac:dyDescent="0.25">
      <c r="A189" s="29" t="s">
        <v>117</v>
      </c>
      <c r="B189" s="33">
        <f>DATE(RIGHT(Tableau1[[#This Row],[DATE]],4),LEFT(Tableau1[[#This Row],[DATE]],2),MID(Tableau1[[#This Row],[DATE]],4,2))</f>
        <v>41568</v>
      </c>
      <c r="C189" s="22" t="s">
        <v>24</v>
      </c>
      <c r="D189" s="22">
        <v>-5.0999999999999996</v>
      </c>
      <c r="E189"/>
    </row>
    <row r="190" spans="1:5" x14ac:dyDescent="0.25">
      <c r="A190" s="30" t="s">
        <v>117</v>
      </c>
      <c r="B190" s="33">
        <f>DATE(RIGHT(Tableau1[[#This Row],[DATE]],4),LEFT(Tableau1[[#This Row],[DATE]],2),MID(Tableau1[[#This Row],[DATE]],4,2))</f>
        <v>41568</v>
      </c>
      <c r="C190" s="22" t="s">
        <v>10</v>
      </c>
      <c r="D190" s="23">
        <v>-5</v>
      </c>
      <c r="E190"/>
    </row>
    <row r="191" spans="1:5" x14ac:dyDescent="0.25">
      <c r="A191" s="29" t="s">
        <v>117</v>
      </c>
      <c r="B191" s="33">
        <f>DATE(RIGHT(Tableau1[[#This Row],[DATE]],4),LEFT(Tableau1[[#This Row],[DATE]],2),MID(Tableau1[[#This Row],[DATE]],4,2))</f>
        <v>41568</v>
      </c>
      <c r="C191" s="23" t="s">
        <v>170</v>
      </c>
      <c r="D191" s="22">
        <v>150</v>
      </c>
      <c r="E191"/>
    </row>
    <row r="192" spans="1:5" x14ac:dyDescent="0.25">
      <c r="A192" s="30" t="s">
        <v>117</v>
      </c>
      <c r="B192" s="33">
        <f>DATE(RIGHT(Tableau1[[#This Row],[DATE]],4),LEFT(Tableau1[[#This Row],[DATE]],2),MID(Tableau1[[#This Row],[DATE]],4,2))</f>
        <v>41568</v>
      </c>
      <c r="C192" s="22" t="s">
        <v>171</v>
      </c>
      <c r="D192" s="23">
        <v>150</v>
      </c>
      <c r="E192"/>
    </row>
    <row r="193" spans="1:5" x14ac:dyDescent="0.25">
      <c r="A193" s="29" t="s">
        <v>117</v>
      </c>
      <c r="B193" s="33">
        <f>DATE(RIGHT(Tableau1[[#This Row],[DATE]],4),LEFT(Tableau1[[#This Row],[DATE]],2),MID(Tableau1[[#This Row],[DATE]],4,2))</f>
        <v>41568</v>
      </c>
      <c r="C193" s="23" t="s">
        <v>39</v>
      </c>
      <c r="D193" s="22">
        <v>48.96</v>
      </c>
      <c r="E193"/>
    </row>
    <row r="194" spans="1:5" x14ac:dyDescent="0.25">
      <c r="A194" s="30" t="s">
        <v>117</v>
      </c>
      <c r="B194" s="33">
        <f>DATE(RIGHT(Tableau1[[#This Row],[DATE]],4),LEFT(Tableau1[[#This Row],[DATE]],2),MID(Tableau1[[#This Row],[DATE]],4,2))</f>
        <v>41568</v>
      </c>
      <c r="C194" s="22" t="s">
        <v>47</v>
      </c>
      <c r="D194" s="23">
        <v>-4.2</v>
      </c>
      <c r="E194"/>
    </row>
    <row r="195" spans="1:5" x14ac:dyDescent="0.25">
      <c r="A195" s="29" t="s">
        <v>118</v>
      </c>
      <c r="B195" s="33">
        <f>DATE(RIGHT(Tableau1[[#This Row],[DATE]],4),LEFT(Tableau1[[#This Row],[DATE]],2),MID(Tableau1[[#This Row],[DATE]],4,2))</f>
        <v>41569</v>
      </c>
      <c r="C195" s="22" t="s">
        <v>8</v>
      </c>
      <c r="D195" s="22">
        <v>-25</v>
      </c>
      <c r="E195"/>
    </row>
    <row r="196" spans="1:5" x14ac:dyDescent="0.25">
      <c r="A196" s="30" t="s">
        <v>118</v>
      </c>
      <c r="B196" s="33">
        <f>DATE(RIGHT(Tableau1[[#This Row],[DATE]],4),LEFT(Tableau1[[#This Row],[DATE]],2),MID(Tableau1[[#This Row],[DATE]],4,2))</f>
        <v>41569</v>
      </c>
      <c r="C196" s="23" t="s">
        <v>24</v>
      </c>
      <c r="D196" s="23">
        <v>-3</v>
      </c>
      <c r="E196"/>
    </row>
    <row r="197" spans="1:5" x14ac:dyDescent="0.25">
      <c r="A197" s="29" t="s">
        <v>119</v>
      </c>
      <c r="B197" s="33">
        <f>DATE(RIGHT(Tableau1[[#This Row],[DATE]],4),LEFT(Tableau1[[#This Row],[DATE]],2),MID(Tableau1[[#This Row],[DATE]],4,2))</f>
        <v>41570</v>
      </c>
      <c r="C197" s="22" t="s">
        <v>24</v>
      </c>
      <c r="D197" s="22">
        <v>-3</v>
      </c>
      <c r="E197"/>
    </row>
    <row r="198" spans="1:5" x14ac:dyDescent="0.25">
      <c r="A198" s="30" t="s">
        <v>119</v>
      </c>
      <c r="B198" s="33">
        <f>DATE(RIGHT(Tableau1[[#This Row],[DATE]],4),LEFT(Tableau1[[#This Row],[DATE]],2),MID(Tableau1[[#This Row],[DATE]],4,2))</f>
        <v>41570</v>
      </c>
      <c r="C198" s="23" t="s">
        <v>10</v>
      </c>
      <c r="D198" s="23">
        <v>-60</v>
      </c>
      <c r="E198"/>
    </row>
    <row r="199" spans="1:5" x14ac:dyDescent="0.25">
      <c r="A199" s="29" t="s">
        <v>120</v>
      </c>
      <c r="B199" s="33">
        <f>DATE(RIGHT(Tableau1[[#This Row],[DATE]],4),LEFT(Tableau1[[#This Row],[DATE]],2),MID(Tableau1[[#This Row],[DATE]],4,2))</f>
        <v>41571</v>
      </c>
      <c r="C199" s="22" t="s">
        <v>8</v>
      </c>
      <c r="D199" s="22">
        <v>-59</v>
      </c>
      <c r="E199"/>
    </row>
    <row r="200" spans="1:5" x14ac:dyDescent="0.25">
      <c r="A200" s="30" t="s">
        <v>120</v>
      </c>
      <c r="B200" s="33">
        <f>DATE(RIGHT(Tableau1[[#This Row],[DATE]],4),LEFT(Tableau1[[#This Row],[DATE]],2),MID(Tableau1[[#This Row],[DATE]],4,2))</f>
        <v>41571</v>
      </c>
      <c r="C200" s="22" t="s">
        <v>47</v>
      </c>
      <c r="D200" s="23">
        <v>-9</v>
      </c>
      <c r="E200"/>
    </row>
    <row r="201" spans="1:5" x14ac:dyDescent="0.25">
      <c r="A201" s="29" t="s">
        <v>121</v>
      </c>
      <c r="B201" s="33">
        <f>DATE(RIGHT(Tableau1[[#This Row],[DATE]],4),LEFT(Tableau1[[#This Row],[DATE]],2),MID(Tableau1[[#This Row],[DATE]],4,2))</f>
        <v>41575</v>
      </c>
      <c r="C201" s="23" t="s">
        <v>47</v>
      </c>
      <c r="D201" s="22">
        <v>-19.829999999999998</v>
      </c>
      <c r="E201"/>
    </row>
    <row r="202" spans="1:5" x14ac:dyDescent="0.25">
      <c r="A202" s="30" t="s">
        <v>121</v>
      </c>
      <c r="B202" s="33">
        <f>DATE(RIGHT(Tableau1[[#This Row],[DATE]],4),LEFT(Tableau1[[#This Row],[DATE]],2),MID(Tableau1[[#This Row],[DATE]],4,2))</f>
        <v>41575</v>
      </c>
      <c r="C202" s="22" t="s">
        <v>39</v>
      </c>
      <c r="D202" s="23">
        <v>20</v>
      </c>
      <c r="E202"/>
    </row>
    <row r="203" spans="1:5" x14ac:dyDescent="0.25">
      <c r="A203" s="29" t="s">
        <v>122</v>
      </c>
      <c r="B203" s="33">
        <f>DATE(RIGHT(Tableau1[[#This Row],[DATE]],4),LEFT(Tableau1[[#This Row],[DATE]],2),MID(Tableau1[[#This Row],[DATE]],4,2))</f>
        <v>41576</v>
      </c>
      <c r="C203" s="23" t="s">
        <v>3</v>
      </c>
      <c r="D203" s="22">
        <v>1649.58</v>
      </c>
      <c r="E203"/>
    </row>
    <row r="204" spans="1:5" x14ac:dyDescent="0.25">
      <c r="A204" s="30" t="s">
        <v>122</v>
      </c>
      <c r="B204" s="33">
        <f>DATE(RIGHT(Tableau1[[#This Row],[DATE]],4),LEFT(Tableau1[[#This Row],[DATE]],2),MID(Tableau1[[#This Row],[DATE]],4,2))</f>
        <v>41576</v>
      </c>
      <c r="C204" s="22" t="s">
        <v>24</v>
      </c>
      <c r="D204" s="23">
        <v>-5.0999999999999996</v>
      </c>
      <c r="E204"/>
    </row>
    <row r="205" spans="1:5" x14ac:dyDescent="0.25">
      <c r="A205" s="29" t="s">
        <v>123</v>
      </c>
      <c r="B205" s="33">
        <f>DATE(RIGHT(Tableau1[[#This Row],[DATE]],4),LEFT(Tableau1[[#This Row],[DATE]],2),MID(Tableau1[[#This Row],[DATE]],4,2))</f>
        <v>41577</v>
      </c>
      <c r="C205" s="22" t="s">
        <v>28</v>
      </c>
      <c r="D205" s="22">
        <v>-300</v>
      </c>
      <c r="E205"/>
    </row>
    <row r="206" spans="1:5" x14ac:dyDescent="0.25">
      <c r="A206" s="30" t="s">
        <v>124</v>
      </c>
      <c r="B206" s="33">
        <f>DATE(RIGHT(Tableau1[[#This Row],[DATE]],4),LEFT(Tableau1[[#This Row],[DATE]],2),MID(Tableau1[[#This Row],[DATE]],4,2))</f>
        <v>41586</v>
      </c>
      <c r="C206" s="23" t="s">
        <v>78</v>
      </c>
      <c r="D206" s="23">
        <v>-51.7</v>
      </c>
      <c r="E206"/>
    </row>
    <row r="207" spans="1:5" x14ac:dyDescent="0.25">
      <c r="A207" s="29" t="s">
        <v>125</v>
      </c>
      <c r="B207" s="33">
        <f>DATE(RIGHT(Tableau1[[#This Row],[DATE]],4),LEFT(Tableau1[[#This Row],[DATE]],2),MID(Tableau1[[#This Row],[DATE]],4,2))</f>
        <v>41588</v>
      </c>
      <c r="C207" s="22" t="s">
        <v>14</v>
      </c>
      <c r="D207" s="22">
        <v>-3.3</v>
      </c>
      <c r="E207"/>
    </row>
    <row r="208" spans="1:5" x14ac:dyDescent="0.25">
      <c r="A208" s="30" t="s">
        <v>126</v>
      </c>
      <c r="B208" s="33">
        <f>DATE(RIGHT(Tableau1[[#This Row],[DATE]],4),LEFT(Tableau1[[#This Row],[DATE]],2),MID(Tableau1[[#This Row],[DATE]],4,2))</f>
        <v>41590</v>
      </c>
      <c r="C208" s="23" t="s">
        <v>13</v>
      </c>
      <c r="D208" s="23">
        <v>-1.55</v>
      </c>
      <c r="E208"/>
    </row>
    <row r="209" spans="1:5" x14ac:dyDescent="0.25">
      <c r="A209" s="29" t="s">
        <v>127</v>
      </c>
      <c r="B209" s="33">
        <f>DATE(RIGHT(Tableau1[[#This Row],[DATE]],4),LEFT(Tableau1[[#This Row],[DATE]],2),MID(Tableau1[[#This Row],[DATE]],4,2))</f>
        <v>41591</v>
      </c>
      <c r="C209" s="22" t="s">
        <v>168</v>
      </c>
      <c r="D209" s="22">
        <v>-44</v>
      </c>
      <c r="E209"/>
    </row>
    <row r="210" spans="1:5" x14ac:dyDescent="0.25">
      <c r="A210" s="30" t="s">
        <v>128</v>
      </c>
      <c r="B210" s="33">
        <f>DATE(RIGHT(Tableau1[[#This Row],[DATE]],4),LEFT(Tableau1[[#This Row],[DATE]],2),MID(Tableau1[[#This Row],[DATE]],4,2))</f>
        <v>41592</v>
      </c>
      <c r="C210" s="22" t="s">
        <v>47</v>
      </c>
      <c r="D210" s="23">
        <v>-9.6</v>
      </c>
      <c r="E210"/>
    </row>
    <row r="211" spans="1:5" x14ac:dyDescent="0.25">
      <c r="A211" s="29" t="s">
        <v>128</v>
      </c>
      <c r="B211" s="33">
        <f>DATE(RIGHT(Tableau1[[#This Row],[DATE]],4),LEFT(Tableau1[[#This Row],[DATE]],2),MID(Tableau1[[#This Row],[DATE]],4,2))</f>
        <v>41592</v>
      </c>
      <c r="C211" s="23" t="s">
        <v>14</v>
      </c>
      <c r="D211" s="22">
        <v>-0.7</v>
      </c>
      <c r="E211"/>
    </row>
    <row r="212" spans="1:5" x14ac:dyDescent="0.25">
      <c r="A212" s="30" t="s">
        <v>129</v>
      </c>
      <c r="B212" s="33">
        <f>DATE(RIGHT(Tableau1[[#This Row],[DATE]],4),LEFT(Tableau1[[#This Row],[DATE]],2),MID(Tableau1[[#This Row],[DATE]],4,2))</f>
        <v>41593</v>
      </c>
      <c r="C212" s="22" t="s">
        <v>13</v>
      </c>
      <c r="D212" s="23">
        <v>-3.7</v>
      </c>
      <c r="E212"/>
    </row>
    <row r="213" spans="1:5" x14ac:dyDescent="0.25">
      <c r="A213" s="29" t="s">
        <v>129</v>
      </c>
      <c r="B213" s="33">
        <f>DATE(RIGHT(Tableau1[[#This Row],[DATE]],4),LEFT(Tableau1[[#This Row],[DATE]],2),MID(Tableau1[[#This Row],[DATE]],4,2))</f>
        <v>41593</v>
      </c>
      <c r="C213" s="23" t="s">
        <v>17</v>
      </c>
      <c r="D213" s="22">
        <v>-24.9</v>
      </c>
      <c r="E213"/>
    </row>
    <row r="214" spans="1:5" x14ac:dyDescent="0.25">
      <c r="A214" s="30" t="s">
        <v>129</v>
      </c>
      <c r="B214" s="33">
        <f>DATE(RIGHT(Tableau1[[#This Row],[DATE]],4),LEFT(Tableau1[[#This Row],[DATE]],2),MID(Tableau1[[#This Row],[DATE]],4,2))</f>
        <v>41593</v>
      </c>
      <c r="C214" s="22" t="s">
        <v>169</v>
      </c>
      <c r="D214" s="23">
        <v>-4.5999999999999996</v>
      </c>
      <c r="E214"/>
    </row>
    <row r="215" spans="1:5" x14ac:dyDescent="0.25">
      <c r="A215" s="29" t="s">
        <v>130</v>
      </c>
      <c r="B215" s="33">
        <f>DATE(RIGHT(Tableau1[[#This Row],[DATE]],4),LEFT(Tableau1[[#This Row],[DATE]],2),MID(Tableau1[[#This Row],[DATE]],4,2))</f>
        <v>41596</v>
      </c>
      <c r="C215" s="22" t="s">
        <v>13</v>
      </c>
      <c r="D215" s="22">
        <v>-6.99</v>
      </c>
      <c r="E215"/>
    </row>
    <row r="216" spans="1:5" x14ac:dyDescent="0.25">
      <c r="A216" s="30" t="s">
        <v>131</v>
      </c>
      <c r="B216" s="33">
        <f>DATE(RIGHT(Tableau1[[#This Row],[DATE]],4),LEFT(Tableau1[[#This Row],[DATE]],2),MID(Tableau1[[#This Row],[DATE]],4,2))</f>
        <v>41597</v>
      </c>
      <c r="C216" s="23" t="s">
        <v>29</v>
      </c>
      <c r="D216" s="23">
        <v>-54.38</v>
      </c>
      <c r="E216"/>
    </row>
    <row r="217" spans="1:5" x14ac:dyDescent="0.25">
      <c r="A217" s="29" t="s">
        <v>132</v>
      </c>
      <c r="B217" s="33">
        <f>DATE(RIGHT(Tableau1[[#This Row],[DATE]],4),LEFT(Tableau1[[#This Row],[DATE]],2),MID(Tableau1[[#This Row],[DATE]],4,2))</f>
        <v>41600</v>
      </c>
      <c r="C217" s="22" t="s">
        <v>13</v>
      </c>
      <c r="D217" s="22">
        <v>-7.7</v>
      </c>
      <c r="E217"/>
    </row>
    <row r="218" spans="1:5" x14ac:dyDescent="0.25">
      <c r="A218" s="30" t="s">
        <v>132</v>
      </c>
      <c r="B218" s="33">
        <f>DATE(RIGHT(Tableau1[[#This Row],[DATE]],4),LEFT(Tableau1[[#This Row],[DATE]],2),MID(Tableau1[[#This Row],[DATE]],4,2))</f>
        <v>41600</v>
      </c>
      <c r="C218" s="23" t="s">
        <v>39</v>
      </c>
      <c r="D218" s="23">
        <v>10.74</v>
      </c>
      <c r="E218"/>
    </row>
    <row r="219" spans="1:5" x14ac:dyDescent="0.25">
      <c r="A219" s="29" t="s">
        <v>132</v>
      </c>
      <c r="B219" s="33">
        <f>DATE(RIGHT(Tableau1[[#This Row],[DATE]],4),LEFT(Tableau1[[#This Row],[DATE]],2),MID(Tableau1[[#This Row],[DATE]],4,2))</f>
        <v>41600</v>
      </c>
      <c r="C219" s="22" t="s">
        <v>39</v>
      </c>
      <c r="D219" s="22">
        <v>123.94</v>
      </c>
      <c r="E219"/>
    </row>
    <row r="220" spans="1:5" x14ac:dyDescent="0.25">
      <c r="A220" s="30" t="s">
        <v>133</v>
      </c>
      <c r="B220" s="33">
        <f>DATE(RIGHT(Tableau1[[#This Row],[DATE]],4),LEFT(Tableau1[[#This Row],[DATE]],2),MID(Tableau1[[#This Row],[DATE]],4,2))</f>
        <v>41604</v>
      </c>
      <c r="C220" s="22" t="s">
        <v>39</v>
      </c>
      <c r="D220" s="23">
        <v>44.92</v>
      </c>
      <c r="E220"/>
    </row>
    <row r="221" spans="1:5" x14ac:dyDescent="0.25">
      <c r="A221" s="29" t="s">
        <v>134</v>
      </c>
      <c r="B221" s="33">
        <f>DATE(RIGHT(Tableau1[[#This Row],[DATE]],4),LEFT(Tableau1[[#This Row],[DATE]],2),MID(Tableau1[[#This Row],[DATE]],4,2))</f>
        <v>41605</v>
      </c>
      <c r="C221" s="23" t="s">
        <v>3</v>
      </c>
      <c r="D221" s="22">
        <v>1821.97</v>
      </c>
      <c r="E221"/>
    </row>
    <row r="222" spans="1:5" x14ac:dyDescent="0.25">
      <c r="A222" s="30" t="s">
        <v>135</v>
      </c>
      <c r="B222" s="33">
        <f>DATE(RIGHT(Tableau1[[#This Row],[DATE]],4),LEFT(Tableau1[[#This Row],[DATE]],2),MID(Tableau1[[#This Row],[DATE]],4,2))</f>
        <v>41606</v>
      </c>
      <c r="C222" s="22" t="s">
        <v>47</v>
      </c>
      <c r="D222" s="23">
        <v>-120</v>
      </c>
      <c r="E222"/>
    </row>
    <row r="223" spans="1:5" x14ac:dyDescent="0.25">
      <c r="A223" s="29" t="s">
        <v>135</v>
      </c>
      <c r="B223" s="33">
        <f>DATE(RIGHT(Tableau1[[#This Row],[DATE]],4),LEFT(Tableau1[[#This Row],[DATE]],2),MID(Tableau1[[#This Row],[DATE]],4,2))</f>
        <v>41606</v>
      </c>
      <c r="C223" s="23" t="s">
        <v>13</v>
      </c>
      <c r="D223" s="22">
        <v>-6.1</v>
      </c>
      <c r="E223"/>
    </row>
    <row r="224" spans="1:5" x14ac:dyDescent="0.25">
      <c r="A224" s="30" t="s">
        <v>135</v>
      </c>
      <c r="B224" s="33">
        <f>DATE(RIGHT(Tableau1[[#This Row],[DATE]],4),LEFT(Tableau1[[#This Row],[DATE]],2),MID(Tableau1[[#This Row],[DATE]],4,2))</f>
        <v>41606</v>
      </c>
      <c r="C224" s="22" t="s">
        <v>39</v>
      </c>
      <c r="D224" s="23">
        <v>22.46</v>
      </c>
      <c r="E224"/>
    </row>
    <row r="225" spans="1:5" x14ac:dyDescent="0.25">
      <c r="A225" s="29" t="s">
        <v>136</v>
      </c>
      <c r="B225" s="33">
        <f>DATE(RIGHT(Tableau1[[#This Row],[DATE]],4),LEFT(Tableau1[[#This Row],[DATE]],2),MID(Tableau1[[#This Row],[DATE]],4,2))</f>
        <v>41607</v>
      </c>
      <c r="C225" s="22" t="s">
        <v>28</v>
      </c>
      <c r="D225" s="22">
        <v>-300</v>
      </c>
      <c r="E225"/>
    </row>
    <row r="226" spans="1:5" x14ac:dyDescent="0.25">
      <c r="A226" s="30" t="s">
        <v>137</v>
      </c>
      <c r="B226" s="33">
        <f>DATE(RIGHT(Tableau1[[#This Row],[DATE]],4),LEFT(Tableau1[[#This Row],[DATE]],2),MID(Tableau1[[#This Row],[DATE]],4,2))</f>
        <v>41611</v>
      </c>
      <c r="C226" s="23" t="s">
        <v>13</v>
      </c>
      <c r="D226" s="23">
        <v>-6.5</v>
      </c>
      <c r="E226"/>
    </row>
    <row r="227" spans="1:5" x14ac:dyDescent="0.25">
      <c r="A227" s="29" t="s">
        <v>138</v>
      </c>
      <c r="B227" s="33">
        <f>DATE(RIGHT(Tableau1[[#This Row],[DATE]],4),LEFT(Tableau1[[#This Row],[DATE]],2),MID(Tableau1[[#This Row],[DATE]],4,2))</f>
        <v>41614</v>
      </c>
      <c r="C227" s="22" t="s">
        <v>13</v>
      </c>
      <c r="D227" s="22">
        <v>-5</v>
      </c>
      <c r="E227"/>
    </row>
    <row r="228" spans="1:5" x14ac:dyDescent="0.25">
      <c r="A228" s="30" t="s">
        <v>138</v>
      </c>
      <c r="B228" s="33">
        <f>DATE(RIGHT(Tableau1[[#This Row],[DATE]],4),LEFT(Tableau1[[#This Row],[DATE]],2),MID(Tableau1[[#This Row],[DATE]],4,2))</f>
        <v>41614</v>
      </c>
      <c r="C228" s="23" t="s">
        <v>24</v>
      </c>
      <c r="D228" s="23">
        <v>-3</v>
      </c>
      <c r="E228"/>
    </row>
    <row r="229" spans="1:5" x14ac:dyDescent="0.25">
      <c r="A229" s="29" t="s">
        <v>138</v>
      </c>
      <c r="B229" s="33">
        <f>DATE(RIGHT(Tableau1[[#This Row],[DATE]],4),LEFT(Tableau1[[#This Row],[DATE]],2),MID(Tableau1[[#This Row],[DATE]],4,2))</f>
        <v>41614</v>
      </c>
      <c r="C229" s="22" t="s">
        <v>8</v>
      </c>
      <c r="D229" s="22">
        <v>-98</v>
      </c>
      <c r="E229"/>
    </row>
    <row r="230" spans="1:5" x14ac:dyDescent="0.25">
      <c r="A230" s="30" t="s">
        <v>139</v>
      </c>
      <c r="B230" s="33">
        <f>DATE(RIGHT(Tableau1[[#This Row],[DATE]],4),LEFT(Tableau1[[#This Row],[DATE]],2),MID(Tableau1[[#This Row],[DATE]],4,2))</f>
        <v>41616</v>
      </c>
      <c r="C230" s="22" t="s">
        <v>78</v>
      </c>
      <c r="D230" s="23">
        <v>-51.7</v>
      </c>
      <c r="E230"/>
    </row>
    <row r="231" spans="1:5" x14ac:dyDescent="0.25">
      <c r="A231" s="29" t="s">
        <v>140</v>
      </c>
      <c r="B231" s="33">
        <f>DATE(RIGHT(Tableau1[[#This Row],[DATE]],4),LEFT(Tableau1[[#This Row],[DATE]],2),MID(Tableau1[[#This Row],[DATE]],4,2))</f>
        <v>41618</v>
      </c>
      <c r="C231" s="23" t="s">
        <v>14</v>
      </c>
      <c r="D231" s="22">
        <v>-3.3</v>
      </c>
      <c r="E231"/>
    </row>
    <row r="232" spans="1:5" x14ac:dyDescent="0.25">
      <c r="A232" s="30" t="s">
        <v>141</v>
      </c>
      <c r="B232" s="33">
        <f>DATE(RIGHT(Tableau1[[#This Row],[DATE]],4),LEFT(Tableau1[[#This Row],[DATE]],2),MID(Tableau1[[#This Row],[DATE]],4,2))</f>
        <v>41622</v>
      </c>
      <c r="C232" s="22" t="s">
        <v>17</v>
      </c>
      <c r="D232" s="23">
        <v>-33.94</v>
      </c>
      <c r="E232"/>
    </row>
    <row r="233" spans="1:5" x14ac:dyDescent="0.25">
      <c r="A233" s="29" t="s">
        <v>142</v>
      </c>
      <c r="B233" s="33">
        <f>DATE(RIGHT(Tableau1[[#This Row],[DATE]],4),LEFT(Tableau1[[#This Row],[DATE]],2),MID(Tableau1[[#This Row],[DATE]],4,2))</f>
        <v>41628</v>
      </c>
      <c r="C233" s="23" t="s">
        <v>67</v>
      </c>
      <c r="D233" s="22">
        <v>-35.25</v>
      </c>
      <c r="E233"/>
    </row>
    <row r="234" spans="1:5" x14ac:dyDescent="0.25">
      <c r="A234" s="30" t="s">
        <v>143</v>
      </c>
      <c r="B234" s="33">
        <f>DATE(RIGHT(Tableau1[[#This Row],[DATE]],4),LEFT(Tableau1[[#This Row],[DATE]],2),MID(Tableau1[[#This Row],[DATE]],4,2))</f>
        <v>41629</v>
      </c>
      <c r="C234" s="22" t="s">
        <v>24</v>
      </c>
      <c r="D234" s="23">
        <v>-3</v>
      </c>
      <c r="E234"/>
    </row>
    <row r="235" spans="1:5" x14ac:dyDescent="0.25">
      <c r="A235" s="29" t="s">
        <v>143</v>
      </c>
      <c r="B235" s="33">
        <f>DATE(RIGHT(Tableau1[[#This Row],[DATE]],4),LEFT(Tableau1[[#This Row],[DATE]],2),MID(Tableau1[[#This Row],[DATE]],4,2))</f>
        <v>41629</v>
      </c>
      <c r="C235" s="22" t="s">
        <v>24</v>
      </c>
      <c r="D235" s="22">
        <v>-3</v>
      </c>
      <c r="E235"/>
    </row>
    <row r="236" spans="1:5" x14ac:dyDescent="0.25">
      <c r="A236" s="30" t="s">
        <v>143</v>
      </c>
      <c r="B236" s="33">
        <f>DATE(RIGHT(Tableau1[[#This Row],[DATE]],4),LEFT(Tableau1[[#This Row],[DATE]],2),MID(Tableau1[[#This Row],[DATE]],4,2))</f>
        <v>41629</v>
      </c>
      <c r="C236" s="23" t="s">
        <v>17</v>
      </c>
      <c r="D236" s="23">
        <v>-184</v>
      </c>
      <c r="E236"/>
    </row>
    <row r="237" spans="1:5" x14ac:dyDescent="0.25">
      <c r="A237" s="29" t="s">
        <v>143</v>
      </c>
      <c r="B237" s="33">
        <f>DATE(RIGHT(Tableau1[[#This Row],[DATE]],4),LEFT(Tableau1[[#This Row],[DATE]],2),MID(Tableau1[[#This Row],[DATE]],4,2))</f>
        <v>41629</v>
      </c>
      <c r="C237" s="22" t="s">
        <v>8</v>
      </c>
      <c r="D237" s="22">
        <v>-31</v>
      </c>
      <c r="E237"/>
    </row>
    <row r="238" spans="1:5" x14ac:dyDescent="0.25">
      <c r="A238" s="30" t="s">
        <v>144</v>
      </c>
      <c r="B238" s="33">
        <f>DATE(RIGHT(Tableau1[[#This Row],[DATE]],4),LEFT(Tableau1[[#This Row],[DATE]],2),MID(Tableau1[[#This Row],[DATE]],4,2))</f>
        <v>41630</v>
      </c>
      <c r="C238" s="23" t="s">
        <v>3</v>
      </c>
      <c r="D238" s="23">
        <v>1649.58</v>
      </c>
      <c r="E238"/>
    </row>
    <row r="239" spans="1:5" x14ac:dyDescent="0.25">
      <c r="A239" s="29" t="s">
        <v>145</v>
      </c>
      <c r="B239" s="33">
        <f>DATE(RIGHT(Tableau1[[#This Row],[DATE]],4),LEFT(Tableau1[[#This Row],[DATE]],2),MID(Tableau1[[#This Row],[DATE]],4,2))</f>
        <v>41631</v>
      </c>
      <c r="C239" s="22" t="s">
        <v>169</v>
      </c>
      <c r="D239" s="22">
        <v>-56.35</v>
      </c>
      <c r="E239"/>
    </row>
    <row r="240" spans="1:5" x14ac:dyDescent="0.25">
      <c r="A240" s="30" t="s">
        <v>145</v>
      </c>
      <c r="B240" s="33">
        <f>DATE(RIGHT(Tableau1[[#This Row],[DATE]],4),LEFT(Tableau1[[#This Row],[DATE]],2),MID(Tableau1[[#This Row],[DATE]],4,2))</f>
        <v>41631</v>
      </c>
      <c r="C240" s="22" t="s">
        <v>47</v>
      </c>
      <c r="D240" s="23">
        <v>-8.5500000000000007</v>
      </c>
      <c r="E240"/>
    </row>
    <row r="241" spans="1:5" x14ac:dyDescent="0.25">
      <c r="A241" s="29" t="s">
        <v>145</v>
      </c>
      <c r="B241" s="33">
        <f>DATE(RIGHT(Tableau1[[#This Row],[DATE]],4),LEFT(Tableau1[[#This Row],[DATE]],2),MID(Tableau1[[#This Row],[DATE]],4,2))</f>
        <v>41631</v>
      </c>
      <c r="C241" s="23" t="s">
        <v>8</v>
      </c>
      <c r="D241" s="22">
        <v>-115.89</v>
      </c>
      <c r="E241"/>
    </row>
    <row r="242" spans="1:5" x14ac:dyDescent="0.25">
      <c r="A242" s="30" t="s">
        <v>145</v>
      </c>
      <c r="B242" s="33">
        <f>DATE(RIGHT(Tableau1[[#This Row],[DATE]],4),LEFT(Tableau1[[#This Row],[DATE]],2),MID(Tableau1[[#This Row],[DATE]],4,2))</f>
        <v>41631</v>
      </c>
      <c r="C242" s="22" t="s">
        <v>8</v>
      </c>
      <c r="D242" s="23">
        <v>-45</v>
      </c>
      <c r="E242"/>
    </row>
    <row r="243" spans="1:5" x14ac:dyDescent="0.25">
      <c r="A243" s="29" t="s">
        <v>145</v>
      </c>
      <c r="B243" s="33">
        <f>DATE(RIGHT(Tableau1[[#This Row],[DATE]],4),LEFT(Tableau1[[#This Row],[DATE]],2),MID(Tableau1[[#This Row],[DATE]],4,2))</f>
        <v>41631</v>
      </c>
      <c r="C243" s="23" t="s">
        <v>8</v>
      </c>
      <c r="D243" s="22">
        <v>-31.69</v>
      </c>
      <c r="E243"/>
    </row>
    <row r="244" spans="1:5" x14ac:dyDescent="0.25">
      <c r="A244" s="30" t="s">
        <v>145</v>
      </c>
      <c r="B244" s="33">
        <f>DATE(RIGHT(Tableau1[[#This Row],[DATE]],4),LEFT(Tableau1[[#This Row],[DATE]],2),MID(Tableau1[[#This Row],[DATE]],4,2))</f>
        <v>41631</v>
      </c>
      <c r="C244" s="22" t="s">
        <v>8</v>
      </c>
      <c r="D244" s="23">
        <v>-20.09</v>
      </c>
      <c r="E244"/>
    </row>
    <row r="245" spans="1:5" x14ac:dyDescent="0.25">
      <c r="A245" s="29" t="s">
        <v>145</v>
      </c>
      <c r="B245" s="33">
        <f>DATE(RIGHT(Tableau1[[#This Row],[DATE]],4),LEFT(Tableau1[[#This Row],[DATE]],2),MID(Tableau1[[#This Row],[DATE]],4,2))</f>
        <v>41631</v>
      </c>
      <c r="C245" s="22" t="s">
        <v>8</v>
      </c>
      <c r="D245" s="22">
        <v>-42.75</v>
      </c>
      <c r="E245"/>
    </row>
    <row r="246" spans="1:5" x14ac:dyDescent="0.25">
      <c r="A246" s="30" t="s">
        <v>145</v>
      </c>
      <c r="B246" s="33">
        <f>DATE(RIGHT(Tableau1[[#This Row],[DATE]],4),LEFT(Tableau1[[#This Row],[DATE]],2),MID(Tableau1[[#This Row],[DATE]],4,2))</f>
        <v>41631</v>
      </c>
      <c r="C246" s="23" t="s">
        <v>8</v>
      </c>
      <c r="D246" s="23">
        <v>-47.2</v>
      </c>
      <c r="E246"/>
    </row>
    <row r="247" spans="1:5" x14ac:dyDescent="0.25">
      <c r="A247" s="29" t="s">
        <v>145</v>
      </c>
      <c r="B247" s="33">
        <f>DATE(RIGHT(Tableau1[[#This Row],[DATE]],4),LEFT(Tableau1[[#This Row],[DATE]],2),MID(Tableau1[[#This Row],[DATE]],4,2))</f>
        <v>41631</v>
      </c>
      <c r="C247" s="22" t="s">
        <v>8</v>
      </c>
      <c r="D247" s="22">
        <v>-47.2</v>
      </c>
      <c r="E247"/>
    </row>
    <row r="248" spans="1:5" x14ac:dyDescent="0.25">
      <c r="A248" s="30" t="s">
        <v>146</v>
      </c>
      <c r="B248" s="33">
        <f>DATE(RIGHT(Tableau1[[#This Row],[DATE]],4),LEFT(Tableau1[[#This Row],[DATE]],2),MID(Tableau1[[#This Row],[DATE]],4,2))</f>
        <v>41632</v>
      </c>
      <c r="C248" s="23" t="s">
        <v>84</v>
      </c>
      <c r="D248" s="23">
        <v>-39</v>
      </c>
      <c r="E248"/>
    </row>
    <row r="249" spans="1:5" x14ac:dyDescent="0.25">
      <c r="A249" s="29" t="s">
        <v>147</v>
      </c>
      <c r="B249" s="33">
        <f>DATE(RIGHT(Tableau1[[#This Row],[DATE]],4),LEFT(Tableau1[[#This Row],[DATE]],2),MID(Tableau1[[#This Row],[DATE]],4,2))</f>
        <v>41634</v>
      </c>
      <c r="C249" s="22" t="s">
        <v>67</v>
      </c>
      <c r="D249" s="22">
        <v>-5.4</v>
      </c>
      <c r="E249"/>
    </row>
    <row r="250" spans="1:5" x14ac:dyDescent="0.25">
      <c r="A250" s="30" t="s">
        <v>148</v>
      </c>
      <c r="B250" s="33">
        <f>DATE(RIGHT(Tableau1[[#This Row],[DATE]],4),LEFT(Tableau1[[#This Row],[DATE]],2),MID(Tableau1[[#This Row],[DATE]],4,2))</f>
        <v>41635</v>
      </c>
      <c r="C250" s="22" t="s">
        <v>39</v>
      </c>
      <c r="D250" s="23">
        <v>37.29</v>
      </c>
      <c r="E250"/>
    </row>
    <row r="251" spans="1:5" x14ac:dyDescent="0.25">
      <c r="A251" s="29" t="s">
        <v>148</v>
      </c>
      <c r="B251" s="33">
        <f>DATE(RIGHT(Tableau1[[#This Row],[DATE]],4),LEFT(Tableau1[[#This Row],[DATE]],2),MID(Tableau1[[#This Row],[DATE]],4,2))</f>
        <v>41635</v>
      </c>
      <c r="C251" s="23" t="s">
        <v>13</v>
      </c>
      <c r="D251" s="22">
        <v>-13.5</v>
      </c>
      <c r="E251"/>
    </row>
    <row r="252" spans="1:5" x14ac:dyDescent="0.25">
      <c r="A252" s="30" t="s">
        <v>149</v>
      </c>
      <c r="B252" s="33">
        <f>DATE(RIGHT(Tableau1[[#This Row],[DATE]],4),LEFT(Tableau1[[#This Row],[DATE]],2),MID(Tableau1[[#This Row],[DATE]],4,2))</f>
        <v>41636</v>
      </c>
      <c r="C252" s="22" t="s">
        <v>24</v>
      </c>
      <c r="D252" s="23">
        <v>-3</v>
      </c>
      <c r="E252"/>
    </row>
    <row r="253" spans="1:5" x14ac:dyDescent="0.25">
      <c r="A253" s="29" t="s">
        <v>149</v>
      </c>
      <c r="B253" s="33">
        <f>DATE(RIGHT(Tableau1[[#This Row],[DATE]],4),LEFT(Tableau1[[#This Row],[DATE]],2),MID(Tableau1[[#This Row],[DATE]],4,2))</f>
        <v>41636</v>
      </c>
      <c r="C253" s="23" t="s">
        <v>47</v>
      </c>
      <c r="D253" s="22">
        <v>-6.09</v>
      </c>
      <c r="E253"/>
    </row>
    <row r="254" spans="1:5" x14ac:dyDescent="0.25">
      <c r="A254" s="30" t="s">
        <v>149</v>
      </c>
      <c r="B254" s="33">
        <f>DATE(RIGHT(Tableau1[[#This Row],[DATE]],4),LEFT(Tableau1[[#This Row],[DATE]],2),MID(Tableau1[[#This Row],[DATE]],4,2))</f>
        <v>41636</v>
      </c>
      <c r="C254" s="22" t="s">
        <v>17</v>
      </c>
      <c r="D254" s="23">
        <v>-10</v>
      </c>
      <c r="E254"/>
    </row>
    <row r="255" spans="1:5" x14ac:dyDescent="0.25">
      <c r="A255" s="29" t="s">
        <v>150</v>
      </c>
      <c r="B255" s="33">
        <f>DATE(RIGHT(Tableau1[[#This Row],[DATE]],4),LEFT(Tableau1[[#This Row],[DATE]],2),MID(Tableau1[[#This Row],[DATE]],4,2))</f>
        <v>41637</v>
      </c>
      <c r="C255" s="22" t="s">
        <v>67</v>
      </c>
      <c r="D255" s="22">
        <v>-53.55</v>
      </c>
      <c r="E255"/>
    </row>
    <row r="256" spans="1:5" x14ac:dyDescent="0.25">
      <c r="A256" s="30" t="s">
        <v>150</v>
      </c>
      <c r="B256" s="33">
        <f>DATE(RIGHT(Tableau1[[#This Row],[DATE]],4),LEFT(Tableau1[[#This Row],[DATE]],2),MID(Tableau1[[#This Row],[DATE]],4,2))</f>
        <v>41637</v>
      </c>
      <c r="C256" s="23" t="s">
        <v>39</v>
      </c>
      <c r="D256" s="23">
        <v>97.74</v>
      </c>
      <c r="E256"/>
    </row>
    <row r="257" spans="1:5" x14ac:dyDescent="0.25">
      <c r="A257" s="31" t="s">
        <v>151</v>
      </c>
      <c r="B257" s="33">
        <f>DATE(RIGHT(Tableau1[[#This Row],[DATE]],4),LEFT(Tableau1[[#This Row],[DATE]],2),MID(Tableau1[[#This Row],[DATE]],4,2))</f>
        <v>41639</v>
      </c>
      <c r="C257" s="24" t="s">
        <v>28</v>
      </c>
      <c r="D257" s="24">
        <v>-300</v>
      </c>
      <c r="E257"/>
    </row>
    <row r="258" spans="1:5" x14ac:dyDescent="0.25">
      <c r="E258"/>
    </row>
  </sheetData>
  <sortState ref="C5:C257">
    <sortCondition ref="C7"/>
  </sortState>
  <pageMargins left="0.75" right="0.75" top="1" bottom="1" header="0.5" footer="0.5"/>
  <pageSetup paperSize="9" scale="10" firstPageNumber="0" fitToWidth="0" fitToHeight="0" pageOrder="overThenDown" orientation="portrait" horizontalDpi="300" verticalDpi="300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2013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Patate</dc:creator>
  <cp:lastModifiedBy>rtyui</cp:lastModifiedBy>
  <dcterms:created xsi:type="dcterms:W3CDTF">2017-06-18T14:21:17Z</dcterms:created>
  <dcterms:modified xsi:type="dcterms:W3CDTF">2017-06-19T16:00:50Z</dcterms:modified>
</cp:coreProperties>
</file>