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pivotCache/pivotCacheDefinition2.xml" ContentType="application/vnd.openxmlformats-officedocument.spreadsheetml.pivotCacheDefinition+xml"/>
  <Override PartName="/xl/pivotCache/pivotCacheRecords2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pivotTables/pivotTable2.xml" ContentType="application/vnd.openxmlformats-officedocument.spreadsheetml.pivotTable+xml"/>
  <Override PartName="/xl/pivotTables/pivotTable3.xml" ContentType="application/vnd.openxmlformats-officedocument.spreadsheetml.pivotTable+xml"/>
  <Override PartName="/xl/pivotTables/pivotTable4.xml" ContentType="application/vnd.openxmlformats-officedocument.spreadsheetml.pivotTable+xml"/>
  <Override PartName="/xl/pivotTables/pivotTable5.xml" ContentType="application/vnd.openxmlformats-officedocument.spreadsheetml.pivotTable+xml"/>
  <Override PartName="/xl/pivotTables/pivotTable6.xml" ContentType="application/vnd.openxmlformats-officedocument.spreadsheetml.pivot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rtyui\Desktop\"/>
    </mc:Choice>
  </mc:AlternateContent>
  <bookViews>
    <workbookView xWindow="945" yWindow="0" windowWidth="14370" windowHeight="8280" tabRatio="419" activeTab="3"/>
  </bookViews>
  <sheets>
    <sheet name="Base" sheetId="6" r:id="rId1"/>
    <sheet name="Suivi" sheetId="7" r:id="rId2"/>
    <sheet name="Bilan" sheetId="8" r:id="rId3"/>
    <sheet name="Feuil1" sheetId="10" r:id="rId4"/>
    <sheet name="Synthese" sheetId="9" r:id="rId5"/>
  </sheets>
  <definedNames>
    <definedName name="_xlnm._FilterDatabase" localSheetId="1" hidden="1">Suivi!$B$6:$O$6</definedName>
    <definedName name="action">Base!$E$3:$E$11</definedName>
    <definedName name="article">Base!$A$3:$A$22</definedName>
  </definedNames>
  <calcPr calcId="152511"/>
  <pivotCaches>
    <pivotCache cacheId="0" r:id="rId6"/>
    <pivotCache cacheId="4" r:id="rId7"/>
  </pivotCaches>
</workbook>
</file>

<file path=xl/calcChain.xml><?xml version="1.0" encoding="utf-8"?>
<calcChain xmlns="http://schemas.openxmlformats.org/spreadsheetml/2006/main">
  <c r="O17" i="7" l="1"/>
  <c r="O18" i="7"/>
  <c r="O19" i="7"/>
  <c r="O20" i="7"/>
  <c r="O21" i="7"/>
  <c r="O22" i="7"/>
  <c r="O23" i="7"/>
  <c r="O24" i="7"/>
  <c r="O25" i="7"/>
  <c r="O26" i="7"/>
  <c r="O27" i="7"/>
  <c r="O28" i="7"/>
  <c r="O29" i="7"/>
  <c r="O30" i="7"/>
  <c r="O31" i="7"/>
  <c r="O32" i="7"/>
  <c r="O33" i="7"/>
  <c r="O34" i="7"/>
  <c r="O35" i="7"/>
  <c r="O36" i="7"/>
  <c r="O37" i="7"/>
  <c r="O38" i="7"/>
  <c r="O39" i="7"/>
  <c r="O40" i="7"/>
  <c r="O41" i="7"/>
  <c r="O42" i="7"/>
  <c r="O43" i="7"/>
  <c r="O44" i="7"/>
  <c r="O45" i="7"/>
  <c r="O46" i="7"/>
  <c r="O47" i="7"/>
  <c r="O48" i="7"/>
  <c r="O49" i="7"/>
  <c r="O50" i="7"/>
  <c r="O51" i="7"/>
  <c r="O52" i="7"/>
  <c r="O53" i="7"/>
  <c r="O54" i="7"/>
  <c r="O55" i="7"/>
  <c r="O56" i="7"/>
  <c r="O57" i="7"/>
  <c r="O58" i="7"/>
  <c r="O59" i="7"/>
  <c r="O60" i="7"/>
  <c r="O61" i="7"/>
  <c r="O62" i="7"/>
  <c r="O63" i="7"/>
  <c r="O64" i="7"/>
  <c r="O65" i="7"/>
  <c r="O66" i="7"/>
  <c r="O67" i="7"/>
  <c r="O68" i="7"/>
  <c r="O69" i="7"/>
  <c r="O70" i="7"/>
  <c r="O71" i="7"/>
  <c r="O72" i="7"/>
  <c r="O73" i="7"/>
  <c r="O74" i="7"/>
  <c r="O75" i="7"/>
  <c r="O76" i="7"/>
  <c r="O77" i="7"/>
  <c r="O78" i="7"/>
  <c r="O79" i="7"/>
  <c r="O80" i="7"/>
  <c r="O81" i="7"/>
  <c r="O82" i="7"/>
  <c r="O83" i="7"/>
  <c r="O84" i="7"/>
  <c r="O85" i="7"/>
  <c r="O86" i="7"/>
  <c r="O87" i="7"/>
  <c r="O88" i="7"/>
  <c r="O89" i="7"/>
  <c r="O90" i="7"/>
  <c r="O91" i="7"/>
  <c r="O92" i="7"/>
  <c r="O93" i="7"/>
  <c r="O94" i="7"/>
  <c r="O95" i="7"/>
  <c r="O96" i="7"/>
  <c r="O97" i="7"/>
  <c r="O98" i="7"/>
  <c r="O99" i="7"/>
  <c r="O100" i="7"/>
  <c r="O101" i="7"/>
  <c r="O102" i="7"/>
  <c r="O103" i="7"/>
  <c r="O104" i="7"/>
  <c r="N7" i="7"/>
  <c r="O7" i="7" s="1"/>
  <c r="N8" i="7"/>
  <c r="O8" i="7" s="1"/>
  <c r="N9" i="7"/>
  <c r="O9" i="7" s="1"/>
  <c r="N10" i="7"/>
  <c r="O10" i="7" s="1"/>
  <c r="N12" i="7"/>
  <c r="O12" i="7" s="1"/>
  <c r="F7" i="7" l="1"/>
  <c r="I17" i="7" l="1"/>
  <c r="I18" i="7"/>
  <c r="I19" i="7"/>
  <c r="I20" i="7"/>
  <c r="I21" i="7"/>
  <c r="I22" i="7"/>
  <c r="I23" i="7"/>
  <c r="I24" i="7"/>
  <c r="I25" i="7"/>
  <c r="I26" i="7"/>
  <c r="I27" i="7"/>
  <c r="I28" i="7"/>
  <c r="I29" i="7"/>
  <c r="I30" i="7"/>
  <c r="I31" i="7"/>
  <c r="I32" i="7"/>
  <c r="I33" i="7"/>
  <c r="I34" i="7"/>
  <c r="I35" i="7"/>
  <c r="I36" i="7"/>
  <c r="I37" i="7"/>
  <c r="I38" i="7"/>
  <c r="I39" i="7"/>
  <c r="I40" i="7"/>
  <c r="I41" i="7"/>
  <c r="I42" i="7"/>
  <c r="I43" i="7"/>
  <c r="I44" i="7"/>
  <c r="I45" i="7"/>
  <c r="I46" i="7"/>
  <c r="I47" i="7"/>
  <c r="I48" i="7"/>
  <c r="I49" i="7"/>
  <c r="I50" i="7"/>
  <c r="I51" i="7"/>
  <c r="I52" i="7"/>
  <c r="I53" i="7"/>
  <c r="I54" i="7"/>
  <c r="I55" i="7"/>
  <c r="I56" i="7"/>
  <c r="I57" i="7"/>
  <c r="I58" i="7"/>
  <c r="I59" i="7"/>
  <c r="I60" i="7"/>
  <c r="I61" i="7"/>
  <c r="I62" i="7"/>
  <c r="I63" i="7"/>
  <c r="I64" i="7"/>
  <c r="I65" i="7"/>
  <c r="I66" i="7"/>
  <c r="I67" i="7"/>
  <c r="I68" i="7"/>
  <c r="I69" i="7"/>
  <c r="I70" i="7"/>
  <c r="I71" i="7"/>
  <c r="I72" i="7"/>
  <c r="I73" i="7"/>
  <c r="I74" i="7"/>
  <c r="I75" i="7"/>
  <c r="I76" i="7"/>
  <c r="I77" i="7"/>
  <c r="I78" i="7"/>
  <c r="I79" i="7"/>
  <c r="I80" i="7"/>
  <c r="I81" i="7"/>
  <c r="I82" i="7"/>
  <c r="I83" i="7"/>
  <c r="I84" i="7"/>
  <c r="I85" i="7"/>
  <c r="I86" i="7"/>
  <c r="I87" i="7"/>
  <c r="I88" i="7"/>
  <c r="I89" i="7"/>
  <c r="I90" i="7"/>
  <c r="I91" i="7"/>
  <c r="I92" i="7"/>
  <c r="I93" i="7"/>
  <c r="I94" i="7"/>
  <c r="I95" i="7"/>
  <c r="I96" i="7"/>
  <c r="I97" i="7"/>
  <c r="I98" i="7"/>
  <c r="I99" i="7"/>
  <c r="I100" i="7"/>
  <c r="I101" i="7"/>
  <c r="I102" i="7"/>
  <c r="I103" i="7"/>
  <c r="I104" i="7"/>
  <c r="G7" i="7"/>
  <c r="O105" i="7"/>
  <c r="N17" i="7"/>
  <c r="N18" i="7"/>
  <c r="N19" i="7"/>
  <c r="N20" i="7"/>
  <c r="N21" i="7"/>
  <c r="N22" i="7"/>
  <c r="N23" i="7"/>
  <c r="N24" i="7"/>
  <c r="N25" i="7"/>
  <c r="N26" i="7"/>
  <c r="N27" i="7"/>
  <c r="N28" i="7"/>
  <c r="N29" i="7"/>
  <c r="N30" i="7"/>
  <c r="N31" i="7"/>
  <c r="N32" i="7"/>
  <c r="N33" i="7"/>
  <c r="N34" i="7"/>
  <c r="N35" i="7"/>
  <c r="N36" i="7"/>
  <c r="N37" i="7"/>
  <c r="N38" i="7"/>
  <c r="N39" i="7"/>
  <c r="N40" i="7"/>
  <c r="N41" i="7"/>
  <c r="N42" i="7"/>
  <c r="N43" i="7"/>
  <c r="N44" i="7"/>
  <c r="N45" i="7"/>
  <c r="N46" i="7"/>
  <c r="N47" i="7"/>
  <c r="N48" i="7"/>
  <c r="N49" i="7"/>
  <c r="N50" i="7"/>
  <c r="N51" i="7"/>
  <c r="N52" i="7"/>
  <c r="N53" i="7"/>
  <c r="N54" i="7"/>
  <c r="N55" i="7"/>
  <c r="N56" i="7"/>
  <c r="N57" i="7"/>
  <c r="N58" i="7"/>
  <c r="N59" i="7"/>
  <c r="N60" i="7"/>
  <c r="N61" i="7"/>
  <c r="N62" i="7"/>
  <c r="N63" i="7"/>
  <c r="N64" i="7"/>
  <c r="N65" i="7"/>
  <c r="N66" i="7"/>
  <c r="N67" i="7"/>
  <c r="N68" i="7"/>
  <c r="N69" i="7"/>
  <c r="N70" i="7"/>
  <c r="N71" i="7"/>
  <c r="N72" i="7"/>
  <c r="N73" i="7"/>
  <c r="N74" i="7"/>
  <c r="N75" i="7"/>
  <c r="N76" i="7"/>
  <c r="N77" i="7"/>
  <c r="N78" i="7"/>
  <c r="N79" i="7"/>
  <c r="N80" i="7"/>
  <c r="N81" i="7"/>
  <c r="N82" i="7"/>
  <c r="N83" i="7"/>
  <c r="N84" i="7"/>
  <c r="N85" i="7"/>
  <c r="N86" i="7"/>
  <c r="N87" i="7"/>
  <c r="N88" i="7"/>
  <c r="N89" i="7"/>
  <c r="N90" i="7"/>
  <c r="N91" i="7"/>
  <c r="N92" i="7"/>
  <c r="N93" i="7"/>
  <c r="N94" i="7"/>
  <c r="N95" i="7"/>
  <c r="N96" i="7"/>
  <c r="N97" i="7"/>
  <c r="N98" i="7"/>
  <c r="N99" i="7"/>
  <c r="N100" i="7"/>
  <c r="N101" i="7"/>
  <c r="N102" i="7"/>
  <c r="N103" i="7"/>
  <c r="N104" i="7"/>
  <c r="G8" i="7"/>
  <c r="G9" i="7"/>
  <c r="G10" i="7"/>
  <c r="G11" i="7"/>
  <c r="G12" i="7"/>
  <c r="G13" i="7"/>
  <c r="G14" i="7"/>
  <c r="G15" i="7"/>
  <c r="G16" i="7"/>
  <c r="G17" i="7"/>
  <c r="G18" i="7"/>
  <c r="G19" i="7"/>
  <c r="G20" i="7"/>
  <c r="G21" i="7"/>
  <c r="G22" i="7"/>
  <c r="G23" i="7"/>
  <c r="G24" i="7"/>
  <c r="G25" i="7"/>
  <c r="G26" i="7"/>
  <c r="G27" i="7"/>
  <c r="G28" i="7"/>
  <c r="G29" i="7"/>
  <c r="G30" i="7"/>
  <c r="G31" i="7"/>
  <c r="G32" i="7"/>
  <c r="G33" i="7"/>
  <c r="G34" i="7"/>
  <c r="G35" i="7"/>
  <c r="G36" i="7"/>
  <c r="G37" i="7"/>
  <c r="G38" i="7"/>
  <c r="G39" i="7"/>
  <c r="G40" i="7"/>
  <c r="G41" i="7"/>
  <c r="G42" i="7"/>
  <c r="G43" i="7"/>
  <c r="G44" i="7"/>
  <c r="G45" i="7"/>
  <c r="G46" i="7"/>
  <c r="G47" i="7"/>
  <c r="G48" i="7"/>
  <c r="G49" i="7"/>
  <c r="G50" i="7"/>
  <c r="G51" i="7"/>
  <c r="G52" i="7"/>
  <c r="G53" i="7"/>
  <c r="G54" i="7"/>
  <c r="G55" i="7"/>
  <c r="G56" i="7"/>
  <c r="G57" i="7"/>
  <c r="G58" i="7"/>
  <c r="G59" i="7"/>
  <c r="G60" i="7"/>
  <c r="G61" i="7"/>
  <c r="G62" i="7"/>
  <c r="G63" i="7"/>
  <c r="G64" i="7"/>
  <c r="G65" i="7"/>
  <c r="G66" i="7"/>
  <c r="G67" i="7"/>
  <c r="G68" i="7"/>
  <c r="G69" i="7"/>
  <c r="G70" i="7"/>
  <c r="G71" i="7"/>
  <c r="G72" i="7"/>
  <c r="G73" i="7"/>
  <c r="G74" i="7"/>
  <c r="G75" i="7"/>
  <c r="G76" i="7"/>
  <c r="G77" i="7"/>
  <c r="G78" i="7"/>
  <c r="G79" i="7"/>
  <c r="G80" i="7"/>
  <c r="G81" i="7"/>
  <c r="G82" i="7"/>
  <c r="G83" i="7"/>
  <c r="G84" i="7"/>
  <c r="G85" i="7"/>
  <c r="G86" i="7"/>
  <c r="G87" i="7"/>
  <c r="G88" i="7"/>
  <c r="G89" i="7"/>
  <c r="G90" i="7"/>
  <c r="G91" i="7"/>
  <c r="G92" i="7"/>
  <c r="G93" i="7"/>
  <c r="G94" i="7"/>
  <c r="G95" i="7"/>
  <c r="G96" i="7"/>
  <c r="G97" i="7"/>
  <c r="G98" i="7"/>
  <c r="G99" i="7"/>
  <c r="G100" i="7"/>
  <c r="G101" i="7"/>
  <c r="G102" i="7"/>
  <c r="G103" i="7"/>
  <c r="G104" i="7"/>
  <c r="F23" i="7"/>
  <c r="F24" i="7"/>
  <c r="F25" i="7"/>
  <c r="F26" i="7"/>
  <c r="F27" i="7"/>
  <c r="F28" i="7"/>
  <c r="F29" i="7"/>
  <c r="F30" i="7"/>
  <c r="F31" i="7"/>
  <c r="F32" i="7"/>
  <c r="F33" i="7"/>
  <c r="F34" i="7"/>
  <c r="F35" i="7"/>
  <c r="F36" i="7"/>
  <c r="F37" i="7"/>
  <c r="F38" i="7"/>
  <c r="F39" i="7"/>
  <c r="F40" i="7"/>
  <c r="F41" i="7"/>
  <c r="F42" i="7"/>
  <c r="F43" i="7"/>
  <c r="F44" i="7"/>
  <c r="F45" i="7"/>
  <c r="F46" i="7"/>
  <c r="F47" i="7"/>
  <c r="F48" i="7"/>
  <c r="F49" i="7"/>
  <c r="F50" i="7"/>
  <c r="F51" i="7"/>
  <c r="F52" i="7"/>
  <c r="F53" i="7"/>
  <c r="F54" i="7"/>
  <c r="F55" i="7"/>
  <c r="F56" i="7"/>
  <c r="F57" i="7"/>
  <c r="F58" i="7"/>
  <c r="F59" i="7"/>
  <c r="F60" i="7"/>
  <c r="F61" i="7"/>
  <c r="F62" i="7"/>
  <c r="F63" i="7"/>
  <c r="F64" i="7"/>
  <c r="F65" i="7"/>
  <c r="F66" i="7"/>
  <c r="F67" i="7"/>
  <c r="F68" i="7"/>
  <c r="F69" i="7"/>
  <c r="F70" i="7"/>
  <c r="F71" i="7"/>
  <c r="F72" i="7"/>
  <c r="F73" i="7"/>
  <c r="F74" i="7"/>
  <c r="F75" i="7"/>
  <c r="F76" i="7"/>
  <c r="F77" i="7"/>
  <c r="F78" i="7"/>
  <c r="F79" i="7"/>
  <c r="F80" i="7"/>
  <c r="F81" i="7"/>
  <c r="F82" i="7"/>
  <c r="F83" i="7"/>
  <c r="F84" i="7"/>
  <c r="F85" i="7"/>
  <c r="F86" i="7"/>
  <c r="F87" i="7"/>
  <c r="F88" i="7"/>
  <c r="F89" i="7"/>
  <c r="F90" i="7"/>
  <c r="F91" i="7"/>
  <c r="F92" i="7"/>
  <c r="F93" i="7"/>
  <c r="F94" i="7"/>
  <c r="F95" i="7"/>
  <c r="F96" i="7"/>
  <c r="F97" i="7"/>
  <c r="F98" i="7"/>
  <c r="F99" i="7"/>
  <c r="F100" i="7"/>
  <c r="F101" i="7"/>
  <c r="F102" i="7"/>
  <c r="F103" i="7"/>
  <c r="F104" i="7"/>
  <c r="F8" i="7"/>
  <c r="F9" i="7"/>
  <c r="F10" i="7"/>
  <c r="F11" i="7"/>
  <c r="F12" i="7"/>
  <c r="F13" i="7"/>
  <c r="F14" i="7"/>
  <c r="F15" i="7"/>
  <c r="F16" i="7"/>
  <c r="F17" i="7"/>
  <c r="F18" i="7"/>
  <c r="F19" i="7"/>
  <c r="F20" i="7"/>
  <c r="F21" i="7"/>
  <c r="F22" i="7"/>
  <c r="L16" i="7"/>
  <c r="K16" i="7"/>
  <c r="J16" i="7"/>
  <c r="H10" i="7" l="1"/>
  <c r="I10" i="7"/>
  <c r="H7" i="7"/>
  <c r="I7" i="7"/>
  <c r="H13" i="7"/>
  <c r="I13" i="7"/>
  <c r="H9" i="7"/>
  <c r="I9" i="7"/>
  <c r="H15" i="7"/>
  <c r="I15" i="7"/>
  <c r="H11" i="7"/>
  <c r="I11" i="7"/>
  <c r="H14" i="7"/>
  <c r="I14" i="7"/>
  <c r="H16" i="7"/>
  <c r="I16" i="7"/>
  <c r="H12" i="7"/>
  <c r="I12" i="7"/>
  <c r="H8" i="7"/>
  <c r="I8" i="7"/>
  <c r="N13" i="7"/>
  <c r="O13" i="7" s="1"/>
  <c r="N16" i="7"/>
  <c r="O16" i="7" s="1"/>
  <c r="N11" i="7"/>
  <c r="O11" i="7" s="1"/>
  <c r="N15" i="7"/>
  <c r="O15" i="7" s="1"/>
  <c r="N14" i="7"/>
  <c r="O14" i="7" s="1"/>
  <c r="L9" i="7"/>
  <c r="K9" i="7"/>
  <c r="J9" i="7"/>
  <c r="L15" i="7"/>
  <c r="K15" i="7"/>
  <c r="J15" i="7"/>
  <c r="L14" i="7"/>
  <c r="K14" i="7"/>
  <c r="J14" i="7"/>
  <c r="L13" i="7"/>
  <c r="K13" i="7"/>
  <c r="J13" i="7"/>
  <c r="L12" i="7"/>
  <c r="K12" i="7"/>
  <c r="J12" i="7"/>
  <c r="L11" i="7"/>
  <c r="K11" i="7"/>
  <c r="J11" i="7"/>
  <c r="L10" i="7"/>
  <c r="K10" i="7"/>
  <c r="J10" i="7"/>
  <c r="L8" i="7"/>
  <c r="K8" i="7"/>
  <c r="J8" i="7"/>
  <c r="L104" i="7" l="1"/>
  <c r="L103" i="7"/>
  <c r="L102" i="7"/>
  <c r="L101" i="7"/>
  <c r="L100" i="7"/>
  <c r="L99" i="7"/>
  <c r="L98" i="7"/>
  <c r="L97" i="7"/>
  <c r="L96" i="7"/>
  <c r="L95" i="7"/>
  <c r="L94" i="7"/>
  <c r="L93" i="7"/>
  <c r="L92" i="7"/>
  <c r="L91" i="7"/>
  <c r="L90" i="7"/>
  <c r="L89" i="7"/>
  <c r="L88" i="7"/>
  <c r="L87" i="7"/>
  <c r="L86" i="7"/>
  <c r="L85" i="7"/>
  <c r="L84" i="7"/>
  <c r="L83" i="7"/>
  <c r="L82" i="7"/>
  <c r="L81" i="7"/>
  <c r="L80" i="7"/>
  <c r="L79" i="7"/>
  <c r="L78" i="7"/>
  <c r="L77" i="7"/>
  <c r="L76" i="7"/>
  <c r="L75" i="7"/>
  <c r="L74" i="7"/>
  <c r="L73" i="7"/>
  <c r="L72" i="7"/>
  <c r="L71" i="7"/>
  <c r="L70" i="7"/>
  <c r="L69" i="7"/>
  <c r="L68" i="7"/>
  <c r="L67" i="7"/>
  <c r="L66" i="7"/>
  <c r="L65" i="7"/>
  <c r="L64" i="7"/>
  <c r="L63" i="7"/>
  <c r="L62" i="7"/>
  <c r="L61" i="7"/>
  <c r="L60" i="7"/>
  <c r="L59" i="7"/>
  <c r="L58" i="7"/>
  <c r="L57" i="7"/>
  <c r="L56" i="7"/>
  <c r="L55" i="7"/>
  <c r="L54" i="7"/>
  <c r="L53" i="7"/>
  <c r="L52" i="7"/>
  <c r="L51" i="7"/>
  <c r="L50" i="7"/>
  <c r="L49" i="7"/>
  <c r="L48" i="7"/>
  <c r="L47" i="7"/>
  <c r="L46" i="7"/>
  <c r="L45" i="7"/>
  <c r="L44" i="7"/>
  <c r="L43" i="7"/>
  <c r="L42" i="7"/>
  <c r="L41" i="7"/>
  <c r="L40" i="7"/>
  <c r="L39" i="7"/>
  <c r="L38" i="7"/>
  <c r="L37" i="7"/>
  <c r="L36" i="7"/>
  <c r="L35" i="7"/>
  <c r="L34" i="7"/>
  <c r="L33" i="7"/>
  <c r="L32" i="7"/>
  <c r="L31" i="7"/>
  <c r="L30" i="7"/>
  <c r="L29" i="7"/>
  <c r="L28" i="7"/>
  <c r="L27" i="7"/>
  <c r="L26" i="7"/>
  <c r="L25" i="7"/>
  <c r="L24" i="7"/>
  <c r="L23" i="7"/>
  <c r="L22" i="7"/>
  <c r="L21" i="7"/>
  <c r="L20" i="7"/>
  <c r="L19" i="7"/>
  <c r="L18" i="7"/>
  <c r="L7" i="7"/>
  <c r="K7" i="7"/>
  <c r="K104" i="7"/>
  <c r="K103" i="7"/>
  <c r="K102" i="7"/>
  <c r="K101" i="7"/>
  <c r="K100" i="7"/>
  <c r="K99" i="7"/>
  <c r="K98" i="7"/>
  <c r="K97" i="7"/>
  <c r="K96" i="7"/>
  <c r="K95" i="7"/>
  <c r="K94" i="7"/>
  <c r="K93" i="7"/>
  <c r="K92" i="7"/>
  <c r="K91" i="7"/>
  <c r="K90" i="7"/>
  <c r="K89" i="7"/>
  <c r="K88" i="7"/>
  <c r="K87" i="7"/>
  <c r="K86" i="7"/>
  <c r="K85" i="7"/>
  <c r="K84" i="7"/>
  <c r="K83" i="7"/>
  <c r="K82" i="7"/>
  <c r="K81" i="7"/>
  <c r="K80" i="7"/>
  <c r="K79" i="7"/>
  <c r="K78" i="7"/>
  <c r="K77" i="7"/>
  <c r="K76" i="7"/>
  <c r="K75" i="7"/>
  <c r="K74" i="7"/>
  <c r="K73" i="7"/>
  <c r="K72" i="7"/>
  <c r="K71" i="7"/>
  <c r="K70" i="7"/>
  <c r="K69" i="7"/>
  <c r="K68" i="7"/>
  <c r="K67" i="7"/>
  <c r="K66" i="7"/>
  <c r="K65" i="7"/>
  <c r="K64" i="7"/>
  <c r="K63" i="7"/>
  <c r="K62" i="7"/>
  <c r="K61" i="7"/>
  <c r="K60" i="7"/>
  <c r="K59" i="7"/>
  <c r="K58" i="7"/>
  <c r="K57" i="7"/>
  <c r="K56" i="7"/>
  <c r="K55" i="7"/>
  <c r="K54" i="7"/>
  <c r="K53" i="7"/>
  <c r="K52" i="7"/>
  <c r="K51" i="7"/>
  <c r="K50" i="7"/>
  <c r="K49" i="7"/>
  <c r="K48" i="7"/>
  <c r="K47" i="7"/>
  <c r="K46" i="7"/>
  <c r="K45" i="7"/>
  <c r="K44" i="7"/>
  <c r="K43" i="7"/>
  <c r="K42" i="7"/>
  <c r="K41" i="7"/>
  <c r="K40" i="7"/>
  <c r="K39" i="7"/>
  <c r="K38" i="7"/>
  <c r="K37" i="7"/>
  <c r="K36" i="7"/>
  <c r="K35" i="7"/>
  <c r="K34" i="7"/>
  <c r="K33" i="7"/>
  <c r="K32" i="7"/>
  <c r="K31" i="7"/>
  <c r="K30" i="7"/>
  <c r="K29" i="7"/>
  <c r="K28" i="7"/>
  <c r="K27" i="7"/>
  <c r="K26" i="7"/>
  <c r="K25" i="7"/>
  <c r="K24" i="7"/>
  <c r="K23" i="7"/>
  <c r="K22" i="7"/>
  <c r="K21" i="7"/>
  <c r="K20" i="7"/>
  <c r="K19" i="7"/>
  <c r="K18" i="7"/>
  <c r="J104" i="7"/>
  <c r="J103" i="7"/>
  <c r="J102" i="7"/>
  <c r="J101" i="7"/>
  <c r="J100" i="7"/>
  <c r="J99" i="7"/>
  <c r="J98" i="7"/>
  <c r="J97" i="7"/>
  <c r="J96" i="7"/>
  <c r="J95" i="7"/>
  <c r="J94" i="7"/>
  <c r="J93" i="7"/>
  <c r="J92" i="7"/>
  <c r="J91" i="7"/>
  <c r="J90" i="7"/>
  <c r="J89" i="7"/>
  <c r="J88" i="7"/>
  <c r="J87" i="7"/>
  <c r="J86" i="7"/>
  <c r="J85" i="7"/>
  <c r="J84" i="7"/>
  <c r="J83" i="7"/>
  <c r="J82" i="7"/>
  <c r="J81" i="7"/>
  <c r="J80" i="7"/>
  <c r="J79" i="7"/>
  <c r="J78" i="7"/>
  <c r="J77" i="7"/>
  <c r="J76" i="7"/>
  <c r="J75" i="7"/>
  <c r="J74" i="7"/>
  <c r="J73" i="7"/>
  <c r="J72" i="7"/>
  <c r="J71" i="7"/>
  <c r="J70" i="7"/>
  <c r="J69" i="7"/>
  <c r="J68" i="7"/>
  <c r="J67" i="7"/>
  <c r="J66" i="7"/>
  <c r="J65" i="7"/>
  <c r="J64" i="7"/>
  <c r="J63" i="7"/>
  <c r="J62" i="7"/>
  <c r="J61" i="7"/>
  <c r="J60" i="7"/>
  <c r="J59" i="7"/>
  <c r="J58" i="7"/>
  <c r="J57" i="7"/>
  <c r="J56" i="7"/>
  <c r="J55" i="7"/>
  <c r="J54" i="7"/>
  <c r="J53" i="7"/>
  <c r="J52" i="7"/>
  <c r="J51" i="7"/>
  <c r="J50" i="7"/>
  <c r="J49" i="7"/>
  <c r="J48" i="7"/>
  <c r="J47" i="7"/>
  <c r="J46" i="7"/>
  <c r="J45" i="7"/>
  <c r="J44" i="7"/>
  <c r="J43" i="7"/>
  <c r="J42" i="7"/>
  <c r="J41" i="7"/>
  <c r="J40" i="7"/>
  <c r="J39" i="7"/>
  <c r="J38" i="7"/>
  <c r="J37" i="7"/>
  <c r="J36" i="7"/>
  <c r="J35" i="7"/>
  <c r="J34" i="7"/>
  <c r="J33" i="7"/>
  <c r="J32" i="7"/>
  <c r="J31" i="7"/>
  <c r="J30" i="7"/>
  <c r="J29" i="7"/>
  <c r="J28" i="7"/>
  <c r="J27" i="7"/>
  <c r="J26" i="7"/>
  <c r="J25" i="7"/>
  <c r="J24" i="7"/>
  <c r="J23" i="7"/>
  <c r="J22" i="7"/>
  <c r="J21" i="7"/>
  <c r="J20" i="7"/>
  <c r="J19" i="7"/>
  <c r="J18" i="7"/>
  <c r="J7" i="7" l="1"/>
</calcChain>
</file>

<file path=xl/sharedStrings.xml><?xml version="1.0" encoding="utf-8"?>
<sst xmlns="http://schemas.openxmlformats.org/spreadsheetml/2006/main" count="177" uniqueCount="79">
  <si>
    <t>LOT</t>
  </si>
  <si>
    <t>PRODUIT</t>
  </si>
  <si>
    <t>Action</t>
  </si>
  <si>
    <t>Retour Commercial</t>
  </si>
  <si>
    <t>Fonte</t>
  </si>
  <si>
    <t>COMMENTAIRE</t>
  </si>
  <si>
    <t>DATE</t>
  </si>
  <si>
    <t>ACTION</t>
  </si>
  <si>
    <t>Semaine</t>
  </si>
  <si>
    <t xml:space="preserve">Mois </t>
  </si>
  <si>
    <t>Année</t>
  </si>
  <si>
    <t>UVC</t>
  </si>
  <si>
    <t>E</t>
  </si>
  <si>
    <t>S</t>
  </si>
  <si>
    <t>QNTE COLIS</t>
  </si>
  <si>
    <t>Étiquettes de lignes</t>
  </si>
  <si>
    <t>Total général</t>
  </si>
  <si>
    <t>Valeurs</t>
  </si>
  <si>
    <t>UVC/S</t>
  </si>
  <si>
    <t>UVC/E</t>
  </si>
  <si>
    <t>PAP--&gt;VILL</t>
  </si>
  <si>
    <t>VILL--&gt;PAP</t>
  </si>
  <si>
    <t xml:space="preserve">Ecart </t>
  </si>
  <si>
    <t>SUIVI MATIERE DES RETOURS</t>
  </si>
  <si>
    <t>Durée</t>
  </si>
  <si>
    <t>test2</t>
  </si>
  <si>
    <t>Moyenne de Durée</t>
  </si>
  <si>
    <t>Declassé Commercial</t>
  </si>
  <si>
    <t>Declassé Technique</t>
  </si>
  <si>
    <t>Retour Transporteur</t>
  </si>
  <si>
    <t>Retour Analyse</t>
  </si>
  <si>
    <t>Declassé Analyse</t>
  </si>
  <si>
    <t>Arrivage Autre</t>
  </si>
  <si>
    <t>Retour Autre</t>
  </si>
  <si>
    <t>Entrée/Sortie</t>
  </si>
  <si>
    <t>Calcul temps traitement</t>
  </si>
  <si>
    <t>N</t>
  </si>
  <si>
    <t>O</t>
  </si>
  <si>
    <t>Étiquettes de colonnes</t>
  </si>
  <si>
    <t>Somme de UVC/E</t>
  </si>
  <si>
    <t>Dec. Tech</t>
  </si>
  <si>
    <t>Dec. Com</t>
  </si>
  <si>
    <t>Decl Autre</t>
  </si>
  <si>
    <t>Dec. Autres</t>
  </si>
  <si>
    <t>DECLASSE %</t>
  </si>
  <si>
    <t>DECLASSE PIECES</t>
  </si>
  <si>
    <t>kg</t>
  </si>
  <si>
    <t>KG</t>
  </si>
  <si>
    <t>DECLASSE KG</t>
  </si>
  <si>
    <t>Somme de KG</t>
  </si>
  <si>
    <t>Retours Levezou</t>
  </si>
  <si>
    <t>Retour declasse technique</t>
  </si>
  <si>
    <t>Retour produit reconditionné</t>
  </si>
  <si>
    <t>ERREUR</t>
  </si>
  <si>
    <t>SUIVI TEMPS TRAITEMENT DES RETOURS</t>
  </si>
  <si>
    <t>Dec. QLTE</t>
  </si>
  <si>
    <t>COLIS</t>
  </si>
  <si>
    <t>Poids (KG)</t>
  </si>
  <si>
    <t>Kg non Tech</t>
  </si>
  <si>
    <t>Produit A</t>
  </si>
  <si>
    <t>Produit B</t>
  </si>
  <si>
    <t>Produit C</t>
  </si>
  <si>
    <t>Produit D</t>
  </si>
  <si>
    <t>Produit E</t>
  </si>
  <si>
    <t>Produit F</t>
  </si>
  <si>
    <t>Produit G</t>
  </si>
  <si>
    <t>Produit H</t>
  </si>
  <si>
    <t>Produit I</t>
  </si>
  <si>
    <t>Produit J</t>
  </si>
  <si>
    <t>Produit K</t>
  </si>
  <si>
    <t>Produit L</t>
  </si>
  <si>
    <t>Produit M</t>
  </si>
  <si>
    <t>Produit N</t>
  </si>
  <si>
    <t>Produit O</t>
  </si>
  <si>
    <t>Produit P</t>
  </si>
  <si>
    <t>Produit Q</t>
  </si>
  <si>
    <t>Produit R</t>
  </si>
  <si>
    <t>Produit S</t>
  </si>
  <si>
    <t>Produit 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</si>
</sst>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"/>
  </numFmts>
  <fonts count="3" x14ac:knownFonts="1">
    <font>
      <sz val="11"/>
      <color theme="1"/>
      <name val="Calibri"/>
      <family val="2"/>
      <scheme val="minor"/>
    </font>
    <font>
      <b/>
      <sz val="15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9">
    <fill>
      <patternFill patternType="none"/>
    </fill>
    <fill>
      <patternFill patternType="gray125"/>
    </fill>
    <fill>
      <patternFill patternType="solid">
        <fgColor theme="9" tint="0.59999389629810485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9" tint="0.39997558519241921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6">
    <xf numFmtId="0" fontId="0" fillId="0" borderId="0" xfId="0"/>
    <xf numFmtId="0" fontId="0" fillId="0" borderId="1" xfId="0" applyBorder="1" applyAlignment="1">
      <alignment horizontal="center"/>
    </xf>
    <xf numFmtId="0" fontId="0" fillId="3" borderId="1" xfId="0" applyFill="1" applyBorder="1"/>
    <xf numFmtId="0" fontId="0" fillId="4" borderId="1" xfId="0" applyFill="1" applyBorder="1" applyAlignment="1">
      <alignment horizontal="center"/>
    </xf>
    <xf numFmtId="0" fontId="0" fillId="0" borderId="0" xfId="0" applyFill="1" applyBorder="1" applyAlignment="1"/>
    <xf numFmtId="0" fontId="0" fillId="0" borderId="0" xfId="0" applyFill="1" applyBorder="1"/>
    <xf numFmtId="0" fontId="0" fillId="0" borderId="0" xfId="0" applyFill="1" applyBorder="1" applyAlignment="1">
      <alignment vertical="center"/>
    </xf>
    <xf numFmtId="0" fontId="0" fillId="0" borderId="1" xfId="0" quotePrefix="1" applyBorder="1" applyAlignment="1">
      <alignment horizontal="left" vertical="center"/>
    </xf>
    <xf numFmtId="0" fontId="0" fillId="0" borderId="1" xfId="0" applyBorder="1" applyAlignment="1">
      <alignment horizontal="left" vertical="center"/>
    </xf>
    <xf numFmtId="0" fontId="0" fillId="0" borderId="1" xfId="0" applyBorder="1" applyAlignment="1">
      <alignment horizontal="center" vertical="center"/>
    </xf>
    <xf numFmtId="0" fontId="0" fillId="4" borderId="1" xfId="0" applyFont="1" applyFill="1" applyBorder="1" applyAlignment="1">
      <alignment horizontal="center"/>
    </xf>
    <xf numFmtId="0" fontId="0" fillId="0" borderId="1" xfId="0" applyBorder="1"/>
    <xf numFmtId="0" fontId="0" fillId="0" borderId="1" xfId="0" pivotButton="1" applyBorder="1"/>
    <xf numFmtId="0" fontId="0" fillId="0" borderId="1" xfId="0" applyBorder="1" applyAlignment="1">
      <alignment horizontal="left"/>
    </xf>
    <xf numFmtId="0" fontId="0" fillId="0" borderId="1" xfId="0" applyNumberFormat="1" applyBorder="1"/>
    <xf numFmtId="0" fontId="0" fillId="0" borderId="1" xfId="0" pivotButton="1" applyBorder="1" applyAlignment="1">
      <alignment horizontal="center" vertical="center"/>
    </xf>
    <xf numFmtId="0" fontId="0" fillId="4" borderId="0" xfId="0" applyFill="1" applyBorder="1" applyAlignment="1">
      <alignment horizontal="center"/>
    </xf>
    <xf numFmtId="0" fontId="2" fillId="4" borderId="0" xfId="0" applyFont="1" applyFill="1"/>
    <xf numFmtId="0" fontId="0" fillId="0" borderId="0" xfId="0" applyFont="1"/>
    <xf numFmtId="0" fontId="0" fillId="0" borderId="0" xfId="0" applyNumberFormat="1" applyFill="1" applyBorder="1"/>
    <xf numFmtId="0" fontId="0" fillId="0" borderId="1" xfId="0" applyNumberFormat="1" applyBorder="1" applyAlignment="1">
      <alignment horizontal="center"/>
    </xf>
    <xf numFmtId="10" fontId="0" fillId="0" borderId="1" xfId="0" applyNumberFormat="1" applyBorder="1" applyAlignment="1">
      <alignment horizontal="center"/>
    </xf>
    <xf numFmtId="0" fontId="0" fillId="7" borderId="1" xfId="0" applyFill="1" applyBorder="1"/>
    <xf numFmtId="0" fontId="0" fillId="8" borderId="1" xfId="0" applyFill="1" applyBorder="1"/>
    <xf numFmtId="0" fontId="0" fillId="6" borderId="1" xfId="0" applyFill="1" applyBorder="1"/>
    <xf numFmtId="14" fontId="0" fillId="0" borderId="1" xfId="0" quotePrefix="1" applyNumberFormat="1" applyBorder="1" applyAlignment="1">
      <alignment horizontal="left" vertical="center"/>
    </xf>
    <xf numFmtId="164" fontId="0" fillId="0" borderId="1" xfId="0" applyNumberFormat="1" applyBorder="1"/>
    <xf numFmtId="0" fontId="0" fillId="3" borderId="1" xfId="0" applyFill="1" applyBorder="1" applyAlignment="1">
      <alignment horizontal="center"/>
    </xf>
    <xf numFmtId="0" fontId="0" fillId="7" borderId="1" xfId="0" applyFill="1" applyBorder="1" applyAlignment="1">
      <alignment horizontal="center"/>
    </xf>
    <xf numFmtId="0" fontId="0" fillId="2" borderId="1" xfId="0" applyFill="1" applyBorder="1" applyAlignment="1">
      <alignment horizontal="center"/>
    </xf>
    <xf numFmtId="0" fontId="0" fillId="6" borderId="1" xfId="0" applyFill="1" applyBorder="1" applyAlignment="1">
      <alignment horizontal="center"/>
    </xf>
    <xf numFmtId="0" fontId="1" fillId="5" borderId="0" xfId="0" applyFont="1" applyFill="1" applyAlignment="1">
      <alignment horizontal="center"/>
    </xf>
    <xf numFmtId="0" fontId="2" fillId="5" borderId="0" xfId="0" applyFont="1" applyFill="1" applyAlignment="1">
      <alignment horizontal="center"/>
    </xf>
    <xf numFmtId="0" fontId="0" fillId="0" borderId="0" xfId="0" pivotButton="1"/>
    <xf numFmtId="0" fontId="0" fillId="0" borderId="0" xfId="0" applyAlignment="1">
      <alignment horizontal="left"/>
    </xf>
    <xf numFmtId="0" fontId="0" fillId="0" borderId="0" xfId="0" applyNumberFormat="1"/>
  </cellXfs>
  <cellStyles count="1">
    <cellStyle name="Normal" xfId="0" builtinId="0"/>
  </cellStyles>
  <dxfs count="42">
    <dxf>
      <alignment horizontal="center" readingOrder="0"/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alignment horizontal="center" readingOrder="0"/>
    </dxf>
    <dxf>
      <alignment horizontal="center" readingOrder="0"/>
    </dxf>
    <dxf>
      <alignment horizontal="center" readingOrder="0"/>
    </dxf>
    <dxf>
      <alignment vertical="bottom" readingOrder="0"/>
    </dxf>
    <dxf>
      <alignment vertical="bottom" readingOrder="0"/>
    </dxf>
    <dxf>
      <alignment vertical="bottom" readingOrder="0"/>
    </dxf>
    <dxf>
      <numFmt numFmtId="0" formatCode="General"/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alignment horizontal="center" readingOrder="0"/>
    </dxf>
    <dxf>
      <numFmt numFmtId="14" formatCode="0.00%"/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alignment vertical="center" readingOrder="0"/>
    </dxf>
    <dxf>
      <alignment vertical="center" readingOrder="0"/>
    </dxf>
    <dxf>
      <alignment vertical="center" readingOrder="0"/>
    </dxf>
    <dxf>
      <alignment vertic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numFmt numFmtId="164" formatCode="0.0"/>
    </dxf>
    <dxf>
      <alignment vertical="center" readingOrder="0"/>
    </dxf>
    <dxf>
      <alignment vertical="center" readingOrder="0"/>
    </dxf>
    <dxf>
      <alignment vertic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ill>
        <patternFill>
          <bgColor theme="9" tint="0.39994506668294322"/>
        </patternFill>
      </fill>
    </dxf>
    <dxf>
      <fill>
        <patternFill>
          <bgColor rgb="FFFF0000"/>
        </patternFill>
      </fill>
    </dxf>
    <dxf>
      <fill>
        <patternFill>
          <bgColor theme="7" tint="0.79998168889431442"/>
        </patternFill>
      </fill>
    </dxf>
    <dxf>
      <fill>
        <patternFill>
          <bgColor theme="8" tint="0.59996337778862885"/>
        </patternFill>
      </fill>
    </dxf>
    <dxf>
      <fill>
        <patternFill>
          <bgColor theme="9" tint="0.39994506668294322"/>
        </patternFill>
      </fill>
    </dxf>
    <dxf>
      <fill>
        <patternFill>
          <bgColor rgb="FFFF0000"/>
        </patternFill>
      </fill>
    </dxf>
    <dxf>
      <fill>
        <patternFill>
          <bgColor theme="7" tint="0.79998168889431442"/>
        </patternFill>
      </fill>
    </dxf>
    <dxf>
      <fill>
        <patternFill>
          <bgColor theme="8" tint="0.59996337778862885"/>
        </patternFill>
      </fill>
    </dxf>
    <dxf>
      <fill>
        <patternFill>
          <bgColor theme="9" tint="0.39994506668294322"/>
        </patternFill>
      </fill>
    </dxf>
    <dxf>
      <fill>
        <patternFill>
          <bgColor rgb="FFFF0000"/>
        </patternFill>
      </fill>
    </dxf>
    <dxf>
      <fill>
        <patternFill>
          <bgColor theme="7" tint="0.79998168889431442"/>
        </patternFill>
      </fill>
    </dxf>
    <dxf>
      <fill>
        <patternFill>
          <bgColor theme="8" tint="0.59996337778862885"/>
        </patternFill>
      </fill>
    </dxf>
  </dxfs>
  <tableStyles count="0" defaultTableStyle="TableStyleMedium9" defaultPivotStyle="PivotStyleLight16"/>
  <colors>
    <mruColors>
      <color rgb="FFAEEC6A"/>
      <color rgb="FFB8E08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pivotCacheDefinition" Target="pivotCache/pivotCacheDefinition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pivotCacheDefinition" Target="pivotCache/pivotCacheDefinition1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_rels/pivotCacheDefinition2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2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Cathy Lioure" refreshedDate="42277.503296875002" createdVersion="3" refreshedVersion="3" minRefreshableVersion="3" recordCount="98">
  <cacheSource type="worksheet">
    <worksheetSource ref="A6:O104" sheet="Suivi"/>
  </cacheSource>
  <cacheFields count="16">
    <cacheField name="DATE" numFmtId="0">
      <sharedItems containsNonDate="0" containsDate="1" containsString="0" containsBlank="1" minDate="2015-09-29T00:00:00" maxDate="2015-10-31T00:00:00"/>
    </cacheField>
    <cacheField name="PRODUIT" numFmtId="0">
      <sharedItems containsBlank="1" count="19">
        <s v="Produit A"/>
        <s v="Produit B"/>
        <s v="Produit C"/>
        <s v="Produit E"/>
        <s v="Produit H"/>
        <s v="Produit I"/>
        <m/>
        <s v="FROMAGEONS M 100G X 10" u="1"/>
        <s v="MARGALET PAP X8" u="1"/>
        <s v="FROMAGEONS M 150G X 10" u="1"/>
        <s v="FROMAGEONS 150G" u="1"/>
        <s v="RONDIN PAP" u="1"/>
        <s v="FROMAGEONS M 150G X 8" u="1"/>
        <s v="RONDIN PAP X2" u="1"/>
        <s v="PERAIL 100G PAP X10" u="1"/>
        <s v="Produit D" u="1"/>
        <s v="PERAIL 100G x10" u="1"/>
        <s v="RONDIN  DECL X2" u="1"/>
        <s v="RONDIN  DECL" u="1"/>
      </sharedItems>
    </cacheField>
    <cacheField name="LOT" numFmtId="0">
      <sharedItems containsString="0" containsBlank="1" containsNumber="1" containsInteger="1" minValue="150" maxValue="23080" count="11">
        <n v="150"/>
        <n v="152"/>
        <n v="153"/>
        <n v="154"/>
        <m/>
        <n v="155" u="1"/>
        <n v="23032" u="1"/>
        <n v="23031" u="1"/>
        <n v="23030" u="1"/>
        <n v="23080" u="1"/>
        <n v="20250" u="1"/>
      </sharedItems>
    </cacheField>
    <cacheField name="QNTE COLIS" numFmtId="0">
      <sharedItems containsString="0" containsBlank="1" containsNumber="1" containsInteger="1" minValue="1" maxValue="3"/>
    </cacheField>
    <cacheField name="ACTION" numFmtId="0">
      <sharedItems containsBlank="1" count="10">
        <s v="Retour Transporteur"/>
        <s v="Retour Analyse"/>
        <s v="Retour Autre"/>
        <s v="Retour Commercial"/>
        <s v="Declassé Commercial"/>
        <s v="Declassé Technique"/>
        <s v="Declassé Analyse"/>
        <s v="Arrivage Autre"/>
        <s v="Fonte"/>
        <m/>
      </sharedItems>
    </cacheField>
    <cacheField name="UVC/S" numFmtId="0">
      <sharedItems containsMixedTypes="1" containsNumber="1" containsInteger="1" minValue="16" maxValue="30"/>
    </cacheField>
    <cacheField name="UVC/E" numFmtId="0">
      <sharedItems containsMixedTypes="1" containsNumber="1" containsInteger="1" minValue="10" maxValue="30"/>
    </cacheField>
    <cacheField name="KG" numFmtId="0">
      <sharedItems containsBlank="1" containsMixedTypes="1" containsNumber="1" minValue="0.9" maxValue="2.7"/>
    </cacheField>
    <cacheField name="Kg non Tech" numFmtId="0">
      <sharedItems containsMixedTypes="1" containsNumber="1" minValue="0.9" maxValue="2.7"/>
    </cacheField>
    <cacheField name="Semaine" numFmtId="0">
      <sharedItems containsBlank="1" containsMixedTypes="1" containsNumber="1" containsInteger="1" minValue="40" maxValue="44" count="7">
        <n v="43"/>
        <n v="40"/>
        <n v="44"/>
        <n v="41"/>
        <n v="42"/>
        <m/>
        <s v=""/>
      </sharedItems>
    </cacheField>
    <cacheField name="Mois " numFmtId="0">
      <sharedItems containsBlank="1" containsMixedTypes="1" containsNumber="1" containsInteger="1" minValue="9" maxValue="10"/>
    </cacheField>
    <cacheField name="Année" numFmtId="0">
      <sharedItems containsBlank="1" containsMixedTypes="1" containsNumber="1" containsInteger="1" minValue="2015" maxValue="2015"/>
    </cacheField>
    <cacheField name="COMMENTAIRE" numFmtId="0">
      <sharedItems containsNonDate="0" containsString="0" containsBlank="1"/>
    </cacheField>
    <cacheField name="test2" numFmtId="0">
      <sharedItems containsMixedTypes="1" containsNumber="1" containsInteger="1" minValue="0" maxValue="1" count="3">
        <s v=""/>
        <n v="1"/>
        <n v="0" u="1"/>
      </sharedItems>
    </cacheField>
    <cacheField name="Durée" numFmtId="0">
      <sharedItems containsMixedTypes="1" containsNumber="1" containsInteger="1" minValue="2" maxValue="29"/>
    </cacheField>
    <cacheField name="Ecart" numFmtId="0" formula="'UVC/E'-'UVC/S'" databaseField="0"/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Definition2.xml><?xml version="1.0" encoding="utf-8"?>
<pivotCacheDefinition xmlns="http://schemas.openxmlformats.org/spreadsheetml/2006/main" xmlns:r="http://schemas.openxmlformats.org/officeDocument/2006/relationships" r:id="rId1" refreshedBy="rtyui" refreshedDate="42278.375706597224" createdVersion="5" refreshedVersion="5" minRefreshableVersion="3" recordCount="10">
  <cacheSource type="worksheet">
    <worksheetSource ref="A6:O16" sheet="Suivi"/>
  </cacheSource>
  <cacheFields count="15">
    <cacheField name="DATE" numFmtId="14">
      <sharedItems containsSemiMixedTypes="0" containsNonDate="0" containsDate="1" containsString="0" minDate="2015-09-29T00:00:00" maxDate="2015-10-31T00:00:00"/>
    </cacheField>
    <cacheField name="PRODUIT" numFmtId="0">
      <sharedItems count="6">
        <s v="Produit A"/>
        <s v="Produit B"/>
        <s v="Produit C"/>
        <s v="Produit E"/>
        <s v="Produit H"/>
        <s v="Produit I"/>
      </sharedItems>
    </cacheField>
    <cacheField name="LOT" numFmtId="0">
      <sharedItems containsSemiMixedTypes="0" containsString="0" containsNumber="1" containsInteger="1" minValue="150" maxValue="154"/>
    </cacheField>
    <cacheField name="QNTE COLIS" numFmtId="0">
      <sharedItems containsSemiMixedTypes="0" containsString="0" containsNumber="1" containsInteger="1" minValue="1" maxValue="3"/>
    </cacheField>
    <cacheField name="ACTION" numFmtId="0">
      <sharedItems count="9">
        <s v="Retour Transporteur"/>
        <s v="Retour Analyse"/>
        <s v="Retour Autre"/>
        <s v="Retour Commercial"/>
        <s v="Declassé Commercial"/>
        <s v="Declassé Technique"/>
        <s v="Declassé Analyse"/>
        <s v="Arrivage Autre"/>
        <s v="Fonte"/>
      </sharedItems>
    </cacheField>
    <cacheField name="UVC/S" numFmtId="0">
      <sharedItems containsMixedTypes="1" containsNumber="1" containsInteger="1" minValue="16" maxValue="30"/>
    </cacheField>
    <cacheField name="UVC/E" numFmtId="0">
      <sharedItems containsMixedTypes="1" containsNumber="1" containsInteger="1" minValue="10" maxValue="30"/>
    </cacheField>
    <cacheField name="KG" numFmtId="0">
      <sharedItems containsMixedTypes="1" containsNumber="1" minValue="0.9" maxValue="2.7"/>
    </cacheField>
    <cacheField name="Kg non Tech" numFmtId="0">
      <sharedItems containsMixedTypes="1" containsNumber="1" minValue="0.9" maxValue="2.7"/>
    </cacheField>
    <cacheField name="Semaine" numFmtId="0">
      <sharedItems containsSemiMixedTypes="0" containsString="0" containsNumber="1" containsInteger="1" minValue="40" maxValue="44"/>
    </cacheField>
    <cacheField name="Mois " numFmtId="0">
      <sharedItems containsSemiMixedTypes="0" containsString="0" containsNumber="1" containsInteger="1" minValue="9" maxValue="10"/>
    </cacheField>
    <cacheField name="Année" numFmtId="0">
      <sharedItems containsSemiMixedTypes="0" containsString="0" containsNumber="1" containsInteger="1" minValue="2015" maxValue="2015"/>
    </cacheField>
    <cacheField name="COMMENTAIRE" numFmtId="0">
      <sharedItems containsNonDate="0" containsString="0" containsBlank="1"/>
    </cacheField>
    <cacheField name="test2" numFmtId="0">
      <sharedItems containsMixedTypes="1" containsNumber="1" containsInteger="1" minValue="1" maxValue="1"/>
    </cacheField>
    <cacheField name="Durée" numFmtId="0">
      <sharedItems containsMixedTypes="1" containsNumber="1" containsInteger="1" minValue="2" maxValue="29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98">
  <r>
    <d v="2015-10-23T00:00:00"/>
    <x v="0"/>
    <x v="0"/>
    <n v="3"/>
    <x v="0"/>
    <n v="30"/>
    <s v=""/>
    <s v=""/>
    <s v=""/>
    <x v="0"/>
    <n v="10"/>
    <n v="2015"/>
    <m/>
    <x v="0"/>
    <s v=""/>
  </r>
  <r>
    <d v="2015-10-01T00:00:00"/>
    <x v="1"/>
    <x v="1"/>
    <n v="2"/>
    <x v="1"/>
    <n v="20"/>
    <s v=""/>
    <s v=""/>
    <s v=""/>
    <x v="1"/>
    <n v="10"/>
    <n v="2015"/>
    <m/>
    <x v="0"/>
    <s v=""/>
  </r>
  <r>
    <d v="2015-10-01T00:00:00"/>
    <x v="2"/>
    <x v="2"/>
    <n v="2"/>
    <x v="2"/>
    <n v="16"/>
    <s v=""/>
    <s v=""/>
    <s v=""/>
    <x v="1"/>
    <n v="10"/>
    <n v="2015"/>
    <m/>
    <x v="0"/>
    <s v=""/>
  </r>
  <r>
    <d v="2015-09-29T00:00:00"/>
    <x v="2"/>
    <x v="3"/>
    <n v="2"/>
    <x v="3"/>
    <n v="16"/>
    <s v=""/>
    <s v=""/>
    <s v=""/>
    <x v="1"/>
    <n v="9"/>
    <n v="2015"/>
    <m/>
    <x v="0"/>
    <s v=""/>
  </r>
  <r>
    <d v="2015-10-26T00:00:00"/>
    <x v="3"/>
    <x v="0"/>
    <n v="3"/>
    <x v="4"/>
    <s v=""/>
    <n v="30"/>
    <n v="2.7"/>
    <n v="2.7"/>
    <x v="2"/>
    <n v="10"/>
    <n v="2015"/>
    <m/>
    <x v="1"/>
    <n v="3"/>
  </r>
  <r>
    <d v="2015-10-30T00:00:00"/>
    <x v="4"/>
    <x v="3"/>
    <n v="2"/>
    <x v="5"/>
    <s v=""/>
    <n v="16"/>
    <n v="2.4"/>
    <s v=""/>
    <x v="2"/>
    <n v="10"/>
    <n v="2015"/>
    <m/>
    <x v="0"/>
    <s v=""/>
  </r>
  <r>
    <d v="2015-10-30T00:00:00"/>
    <x v="3"/>
    <x v="1"/>
    <n v="1"/>
    <x v="6"/>
    <s v=""/>
    <n v="10"/>
    <n v="0.9"/>
    <n v="0.9"/>
    <x v="2"/>
    <n v="10"/>
    <n v="2015"/>
    <m/>
    <x v="1"/>
    <n v="29"/>
  </r>
  <r>
    <d v="2015-10-03T00:00:00"/>
    <x v="3"/>
    <x v="1"/>
    <n v="1"/>
    <x v="7"/>
    <s v=""/>
    <n v="10"/>
    <n v="0.9"/>
    <n v="0.9"/>
    <x v="1"/>
    <n v="10"/>
    <n v="2015"/>
    <m/>
    <x v="1"/>
    <n v="2"/>
  </r>
  <r>
    <d v="2015-10-05T00:00:00"/>
    <x v="5"/>
    <x v="2"/>
    <n v="2"/>
    <x v="8"/>
    <s v=""/>
    <n v="16"/>
    <n v="2.4"/>
    <n v="2.4"/>
    <x v="3"/>
    <n v="10"/>
    <n v="2015"/>
    <m/>
    <x v="1"/>
    <n v="4"/>
  </r>
  <r>
    <d v="2015-10-15T00:00:00"/>
    <x v="2"/>
    <x v="3"/>
    <n v="2"/>
    <x v="4"/>
    <s v=""/>
    <n v="16"/>
    <n v="2.4"/>
    <n v="2.4"/>
    <x v="4"/>
    <n v="10"/>
    <n v="2015"/>
    <m/>
    <x v="1"/>
    <n v="16"/>
  </r>
  <r>
    <m/>
    <x v="6"/>
    <x v="4"/>
    <m/>
    <x v="9"/>
    <s v=""/>
    <s v=""/>
    <m/>
    <s v=""/>
    <x v="5"/>
    <m/>
    <m/>
    <m/>
    <x v="0"/>
    <s v=""/>
  </r>
  <r>
    <m/>
    <x v="6"/>
    <x v="4"/>
    <m/>
    <x v="9"/>
    <s v=""/>
    <s v=""/>
    <m/>
    <s v=""/>
    <x v="6"/>
    <s v=""/>
    <s v=""/>
    <m/>
    <x v="0"/>
    <s v=""/>
  </r>
  <r>
    <m/>
    <x v="6"/>
    <x v="4"/>
    <m/>
    <x v="9"/>
    <s v=""/>
    <s v=""/>
    <m/>
    <s v=""/>
    <x v="6"/>
    <s v=""/>
    <s v=""/>
    <m/>
    <x v="0"/>
    <s v=""/>
  </r>
  <r>
    <m/>
    <x v="6"/>
    <x v="4"/>
    <m/>
    <x v="9"/>
    <s v=""/>
    <s v=""/>
    <m/>
    <s v=""/>
    <x v="6"/>
    <s v=""/>
    <s v=""/>
    <m/>
    <x v="0"/>
    <s v=""/>
  </r>
  <r>
    <m/>
    <x v="6"/>
    <x v="4"/>
    <m/>
    <x v="9"/>
    <s v=""/>
    <s v=""/>
    <m/>
    <s v=""/>
    <x v="6"/>
    <s v=""/>
    <s v=""/>
    <m/>
    <x v="0"/>
    <s v=""/>
  </r>
  <r>
    <m/>
    <x v="6"/>
    <x v="4"/>
    <m/>
    <x v="9"/>
    <s v=""/>
    <s v=""/>
    <m/>
    <s v=""/>
    <x v="6"/>
    <s v=""/>
    <s v=""/>
    <m/>
    <x v="0"/>
    <s v=""/>
  </r>
  <r>
    <m/>
    <x v="6"/>
    <x v="4"/>
    <m/>
    <x v="9"/>
    <s v=""/>
    <s v=""/>
    <m/>
    <s v=""/>
    <x v="6"/>
    <s v=""/>
    <s v=""/>
    <m/>
    <x v="0"/>
    <s v=""/>
  </r>
  <r>
    <m/>
    <x v="6"/>
    <x v="4"/>
    <m/>
    <x v="9"/>
    <s v=""/>
    <s v=""/>
    <m/>
    <s v=""/>
    <x v="6"/>
    <s v=""/>
    <s v=""/>
    <m/>
    <x v="0"/>
    <s v=""/>
  </r>
  <r>
    <m/>
    <x v="6"/>
    <x v="4"/>
    <m/>
    <x v="9"/>
    <s v=""/>
    <s v=""/>
    <m/>
    <s v=""/>
    <x v="6"/>
    <s v=""/>
    <s v=""/>
    <m/>
    <x v="0"/>
    <s v=""/>
  </r>
  <r>
    <m/>
    <x v="6"/>
    <x v="4"/>
    <m/>
    <x v="9"/>
    <s v=""/>
    <s v=""/>
    <m/>
    <s v=""/>
    <x v="6"/>
    <s v=""/>
    <s v=""/>
    <m/>
    <x v="0"/>
    <s v=""/>
  </r>
  <r>
    <m/>
    <x v="6"/>
    <x v="4"/>
    <m/>
    <x v="9"/>
    <s v=""/>
    <s v=""/>
    <m/>
    <s v=""/>
    <x v="6"/>
    <s v=""/>
    <s v=""/>
    <m/>
    <x v="0"/>
    <s v=""/>
  </r>
  <r>
    <m/>
    <x v="6"/>
    <x v="4"/>
    <m/>
    <x v="9"/>
    <s v=""/>
    <s v=""/>
    <m/>
    <s v=""/>
    <x v="6"/>
    <s v=""/>
    <s v=""/>
    <m/>
    <x v="0"/>
    <s v=""/>
  </r>
  <r>
    <m/>
    <x v="6"/>
    <x v="4"/>
    <m/>
    <x v="9"/>
    <s v=""/>
    <s v=""/>
    <m/>
    <s v=""/>
    <x v="6"/>
    <s v=""/>
    <s v=""/>
    <m/>
    <x v="0"/>
    <s v=""/>
  </r>
  <r>
    <m/>
    <x v="6"/>
    <x v="4"/>
    <m/>
    <x v="9"/>
    <s v=""/>
    <s v=""/>
    <m/>
    <s v=""/>
    <x v="6"/>
    <s v=""/>
    <s v=""/>
    <m/>
    <x v="0"/>
    <s v=""/>
  </r>
  <r>
    <m/>
    <x v="6"/>
    <x v="4"/>
    <m/>
    <x v="9"/>
    <s v=""/>
    <s v=""/>
    <m/>
    <s v=""/>
    <x v="6"/>
    <s v=""/>
    <s v=""/>
    <m/>
    <x v="0"/>
    <s v=""/>
  </r>
  <r>
    <m/>
    <x v="6"/>
    <x v="4"/>
    <m/>
    <x v="9"/>
    <s v=""/>
    <s v=""/>
    <m/>
    <s v=""/>
    <x v="6"/>
    <s v=""/>
    <s v=""/>
    <m/>
    <x v="0"/>
    <s v=""/>
  </r>
  <r>
    <m/>
    <x v="6"/>
    <x v="4"/>
    <m/>
    <x v="9"/>
    <s v=""/>
    <s v=""/>
    <m/>
    <s v=""/>
    <x v="6"/>
    <s v=""/>
    <s v=""/>
    <m/>
    <x v="0"/>
    <s v=""/>
  </r>
  <r>
    <m/>
    <x v="6"/>
    <x v="4"/>
    <m/>
    <x v="9"/>
    <s v=""/>
    <s v=""/>
    <m/>
    <s v=""/>
    <x v="6"/>
    <s v=""/>
    <s v=""/>
    <m/>
    <x v="0"/>
    <s v=""/>
  </r>
  <r>
    <m/>
    <x v="6"/>
    <x v="4"/>
    <m/>
    <x v="9"/>
    <s v=""/>
    <s v=""/>
    <m/>
    <s v=""/>
    <x v="6"/>
    <s v=""/>
    <s v=""/>
    <m/>
    <x v="0"/>
    <s v=""/>
  </r>
  <r>
    <m/>
    <x v="6"/>
    <x v="4"/>
    <m/>
    <x v="9"/>
    <s v=""/>
    <s v=""/>
    <m/>
    <s v=""/>
    <x v="6"/>
    <s v=""/>
    <s v=""/>
    <m/>
    <x v="0"/>
    <s v=""/>
  </r>
  <r>
    <m/>
    <x v="6"/>
    <x v="4"/>
    <m/>
    <x v="9"/>
    <s v=""/>
    <s v=""/>
    <m/>
    <s v=""/>
    <x v="6"/>
    <s v=""/>
    <s v=""/>
    <m/>
    <x v="0"/>
    <s v=""/>
  </r>
  <r>
    <m/>
    <x v="6"/>
    <x v="4"/>
    <m/>
    <x v="9"/>
    <s v=""/>
    <s v=""/>
    <m/>
    <s v=""/>
    <x v="6"/>
    <s v=""/>
    <s v=""/>
    <m/>
    <x v="0"/>
    <s v=""/>
  </r>
  <r>
    <m/>
    <x v="6"/>
    <x v="4"/>
    <m/>
    <x v="9"/>
    <s v=""/>
    <s v=""/>
    <m/>
    <s v=""/>
    <x v="6"/>
    <s v=""/>
    <s v=""/>
    <m/>
    <x v="0"/>
    <s v=""/>
  </r>
  <r>
    <m/>
    <x v="6"/>
    <x v="4"/>
    <m/>
    <x v="9"/>
    <s v=""/>
    <s v=""/>
    <m/>
    <s v=""/>
    <x v="6"/>
    <s v=""/>
    <s v=""/>
    <m/>
    <x v="0"/>
    <s v=""/>
  </r>
  <r>
    <m/>
    <x v="6"/>
    <x v="4"/>
    <m/>
    <x v="9"/>
    <s v=""/>
    <s v=""/>
    <m/>
    <s v=""/>
    <x v="6"/>
    <s v=""/>
    <s v=""/>
    <m/>
    <x v="0"/>
    <s v=""/>
  </r>
  <r>
    <m/>
    <x v="6"/>
    <x v="4"/>
    <m/>
    <x v="9"/>
    <s v=""/>
    <s v=""/>
    <m/>
    <s v=""/>
    <x v="6"/>
    <s v=""/>
    <s v=""/>
    <m/>
    <x v="0"/>
    <s v=""/>
  </r>
  <r>
    <m/>
    <x v="6"/>
    <x v="4"/>
    <m/>
    <x v="9"/>
    <s v=""/>
    <s v=""/>
    <m/>
    <s v=""/>
    <x v="6"/>
    <s v=""/>
    <s v=""/>
    <m/>
    <x v="0"/>
    <s v=""/>
  </r>
  <r>
    <m/>
    <x v="6"/>
    <x v="4"/>
    <m/>
    <x v="9"/>
    <s v=""/>
    <s v=""/>
    <m/>
    <s v=""/>
    <x v="6"/>
    <s v=""/>
    <s v=""/>
    <m/>
    <x v="0"/>
    <s v=""/>
  </r>
  <r>
    <m/>
    <x v="6"/>
    <x v="4"/>
    <m/>
    <x v="9"/>
    <s v=""/>
    <s v=""/>
    <m/>
    <s v=""/>
    <x v="6"/>
    <s v=""/>
    <s v=""/>
    <m/>
    <x v="0"/>
    <s v=""/>
  </r>
  <r>
    <m/>
    <x v="6"/>
    <x v="4"/>
    <m/>
    <x v="9"/>
    <s v=""/>
    <s v=""/>
    <m/>
    <s v=""/>
    <x v="6"/>
    <s v=""/>
    <s v=""/>
    <m/>
    <x v="0"/>
    <s v=""/>
  </r>
  <r>
    <m/>
    <x v="6"/>
    <x v="4"/>
    <m/>
    <x v="9"/>
    <s v=""/>
    <s v=""/>
    <m/>
    <s v=""/>
    <x v="6"/>
    <s v=""/>
    <s v=""/>
    <m/>
    <x v="0"/>
    <s v=""/>
  </r>
  <r>
    <m/>
    <x v="6"/>
    <x v="4"/>
    <m/>
    <x v="9"/>
    <s v=""/>
    <s v=""/>
    <m/>
    <s v=""/>
    <x v="6"/>
    <s v=""/>
    <s v=""/>
    <m/>
    <x v="0"/>
    <s v=""/>
  </r>
  <r>
    <m/>
    <x v="6"/>
    <x v="4"/>
    <m/>
    <x v="9"/>
    <s v=""/>
    <s v=""/>
    <m/>
    <s v=""/>
    <x v="6"/>
    <s v=""/>
    <s v=""/>
    <m/>
    <x v="0"/>
    <s v=""/>
  </r>
  <r>
    <m/>
    <x v="6"/>
    <x v="4"/>
    <m/>
    <x v="9"/>
    <s v=""/>
    <s v=""/>
    <m/>
    <s v=""/>
    <x v="6"/>
    <s v=""/>
    <s v=""/>
    <m/>
    <x v="0"/>
    <s v=""/>
  </r>
  <r>
    <m/>
    <x v="6"/>
    <x v="4"/>
    <m/>
    <x v="9"/>
    <s v=""/>
    <s v=""/>
    <m/>
    <s v=""/>
    <x v="6"/>
    <s v=""/>
    <s v=""/>
    <m/>
    <x v="0"/>
    <s v=""/>
  </r>
  <r>
    <m/>
    <x v="6"/>
    <x v="4"/>
    <m/>
    <x v="9"/>
    <s v=""/>
    <s v=""/>
    <m/>
    <s v=""/>
    <x v="6"/>
    <s v=""/>
    <s v=""/>
    <m/>
    <x v="0"/>
    <s v=""/>
  </r>
  <r>
    <m/>
    <x v="6"/>
    <x v="4"/>
    <m/>
    <x v="9"/>
    <s v=""/>
    <s v=""/>
    <m/>
    <s v=""/>
    <x v="6"/>
    <s v=""/>
    <s v=""/>
    <m/>
    <x v="0"/>
    <s v=""/>
  </r>
  <r>
    <m/>
    <x v="6"/>
    <x v="4"/>
    <m/>
    <x v="9"/>
    <s v=""/>
    <s v=""/>
    <m/>
    <s v=""/>
    <x v="6"/>
    <s v=""/>
    <s v=""/>
    <m/>
    <x v="0"/>
    <s v=""/>
  </r>
  <r>
    <m/>
    <x v="6"/>
    <x v="4"/>
    <m/>
    <x v="9"/>
    <s v=""/>
    <s v=""/>
    <m/>
    <s v=""/>
    <x v="6"/>
    <s v=""/>
    <s v=""/>
    <m/>
    <x v="0"/>
    <s v=""/>
  </r>
  <r>
    <m/>
    <x v="6"/>
    <x v="4"/>
    <m/>
    <x v="9"/>
    <s v=""/>
    <s v=""/>
    <m/>
    <s v=""/>
    <x v="6"/>
    <s v=""/>
    <s v=""/>
    <m/>
    <x v="0"/>
    <s v=""/>
  </r>
  <r>
    <m/>
    <x v="6"/>
    <x v="4"/>
    <m/>
    <x v="9"/>
    <s v=""/>
    <s v=""/>
    <m/>
    <s v=""/>
    <x v="6"/>
    <s v=""/>
    <s v=""/>
    <m/>
    <x v="0"/>
    <s v=""/>
  </r>
  <r>
    <m/>
    <x v="6"/>
    <x v="4"/>
    <m/>
    <x v="9"/>
    <s v=""/>
    <s v=""/>
    <m/>
    <s v=""/>
    <x v="6"/>
    <s v=""/>
    <s v=""/>
    <m/>
    <x v="0"/>
    <s v=""/>
  </r>
  <r>
    <m/>
    <x v="6"/>
    <x v="4"/>
    <m/>
    <x v="9"/>
    <s v=""/>
    <s v=""/>
    <m/>
    <s v=""/>
    <x v="6"/>
    <s v=""/>
    <s v=""/>
    <m/>
    <x v="0"/>
    <s v=""/>
  </r>
  <r>
    <m/>
    <x v="6"/>
    <x v="4"/>
    <m/>
    <x v="9"/>
    <s v=""/>
    <s v=""/>
    <m/>
    <s v=""/>
    <x v="6"/>
    <s v=""/>
    <s v=""/>
    <m/>
    <x v="0"/>
    <s v=""/>
  </r>
  <r>
    <m/>
    <x v="6"/>
    <x v="4"/>
    <m/>
    <x v="9"/>
    <s v=""/>
    <s v=""/>
    <m/>
    <s v=""/>
    <x v="6"/>
    <s v=""/>
    <s v=""/>
    <m/>
    <x v="0"/>
    <s v=""/>
  </r>
  <r>
    <m/>
    <x v="6"/>
    <x v="4"/>
    <m/>
    <x v="9"/>
    <s v=""/>
    <s v=""/>
    <m/>
    <s v=""/>
    <x v="6"/>
    <s v=""/>
    <s v=""/>
    <m/>
    <x v="0"/>
    <s v=""/>
  </r>
  <r>
    <m/>
    <x v="6"/>
    <x v="4"/>
    <m/>
    <x v="9"/>
    <s v=""/>
    <s v=""/>
    <m/>
    <s v=""/>
    <x v="6"/>
    <s v=""/>
    <s v=""/>
    <m/>
    <x v="0"/>
    <s v=""/>
  </r>
  <r>
    <m/>
    <x v="6"/>
    <x v="4"/>
    <m/>
    <x v="9"/>
    <s v=""/>
    <s v=""/>
    <m/>
    <s v=""/>
    <x v="6"/>
    <s v=""/>
    <s v=""/>
    <m/>
    <x v="0"/>
    <s v=""/>
  </r>
  <r>
    <m/>
    <x v="6"/>
    <x v="4"/>
    <m/>
    <x v="9"/>
    <s v=""/>
    <s v=""/>
    <m/>
    <s v=""/>
    <x v="6"/>
    <s v=""/>
    <s v=""/>
    <m/>
    <x v="0"/>
    <s v=""/>
  </r>
  <r>
    <m/>
    <x v="6"/>
    <x v="4"/>
    <m/>
    <x v="9"/>
    <s v=""/>
    <s v=""/>
    <m/>
    <s v=""/>
    <x v="6"/>
    <s v=""/>
    <s v=""/>
    <m/>
    <x v="0"/>
    <s v=""/>
  </r>
  <r>
    <m/>
    <x v="6"/>
    <x v="4"/>
    <m/>
    <x v="9"/>
    <s v=""/>
    <s v=""/>
    <m/>
    <s v=""/>
    <x v="6"/>
    <s v=""/>
    <s v=""/>
    <m/>
    <x v="0"/>
    <s v=""/>
  </r>
  <r>
    <m/>
    <x v="6"/>
    <x v="4"/>
    <m/>
    <x v="9"/>
    <s v=""/>
    <s v=""/>
    <m/>
    <s v=""/>
    <x v="6"/>
    <s v=""/>
    <s v=""/>
    <m/>
    <x v="0"/>
    <s v=""/>
  </r>
  <r>
    <m/>
    <x v="6"/>
    <x v="4"/>
    <m/>
    <x v="9"/>
    <s v=""/>
    <s v=""/>
    <m/>
    <s v=""/>
    <x v="6"/>
    <s v=""/>
    <s v=""/>
    <m/>
    <x v="0"/>
    <s v=""/>
  </r>
  <r>
    <m/>
    <x v="6"/>
    <x v="4"/>
    <m/>
    <x v="9"/>
    <s v=""/>
    <s v=""/>
    <m/>
    <s v=""/>
    <x v="6"/>
    <s v=""/>
    <s v=""/>
    <m/>
    <x v="0"/>
    <s v=""/>
  </r>
  <r>
    <m/>
    <x v="6"/>
    <x v="4"/>
    <m/>
    <x v="9"/>
    <s v=""/>
    <s v=""/>
    <m/>
    <s v=""/>
    <x v="6"/>
    <s v=""/>
    <s v=""/>
    <m/>
    <x v="0"/>
    <s v=""/>
  </r>
  <r>
    <m/>
    <x v="6"/>
    <x v="4"/>
    <m/>
    <x v="9"/>
    <s v=""/>
    <s v=""/>
    <m/>
    <s v=""/>
    <x v="6"/>
    <s v=""/>
    <s v=""/>
    <m/>
    <x v="0"/>
    <s v=""/>
  </r>
  <r>
    <m/>
    <x v="6"/>
    <x v="4"/>
    <m/>
    <x v="9"/>
    <s v=""/>
    <s v=""/>
    <m/>
    <s v=""/>
    <x v="6"/>
    <s v=""/>
    <s v=""/>
    <m/>
    <x v="0"/>
    <s v=""/>
  </r>
  <r>
    <m/>
    <x v="6"/>
    <x v="4"/>
    <m/>
    <x v="9"/>
    <s v=""/>
    <s v=""/>
    <m/>
    <s v=""/>
    <x v="6"/>
    <s v=""/>
    <s v=""/>
    <m/>
    <x v="0"/>
    <s v=""/>
  </r>
  <r>
    <m/>
    <x v="6"/>
    <x v="4"/>
    <m/>
    <x v="9"/>
    <s v=""/>
    <s v=""/>
    <m/>
    <s v=""/>
    <x v="6"/>
    <s v=""/>
    <s v=""/>
    <m/>
    <x v="0"/>
    <s v=""/>
  </r>
  <r>
    <m/>
    <x v="6"/>
    <x v="4"/>
    <m/>
    <x v="9"/>
    <s v=""/>
    <s v=""/>
    <m/>
    <s v=""/>
    <x v="6"/>
    <s v=""/>
    <s v=""/>
    <m/>
    <x v="0"/>
    <s v=""/>
  </r>
  <r>
    <m/>
    <x v="6"/>
    <x v="4"/>
    <m/>
    <x v="9"/>
    <s v=""/>
    <s v=""/>
    <m/>
    <s v=""/>
    <x v="6"/>
    <s v=""/>
    <s v=""/>
    <m/>
    <x v="0"/>
    <s v=""/>
  </r>
  <r>
    <m/>
    <x v="6"/>
    <x v="4"/>
    <m/>
    <x v="9"/>
    <s v=""/>
    <s v=""/>
    <m/>
    <s v=""/>
    <x v="6"/>
    <s v=""/>
    <s v=""/>
    <m/>
    <x v="0"/>
    <s v=""/>
  </r>
  <r>
    <m/>
    <x v="6"/>
    <x v="4"/>
    <m/>
    <x v="9"/>
    <s v=""/>
    <s v=""/>
    <m/>
    <s v=""/>
    <x v="6"/>
    <s v=""/>
    <s v=""/>
    <m/>
    <x v="0"/>
    <s v=""/>
  </r>
  <r>
    <m/>
    <x v="6"/>
    <x v="4"/>
    <m/>
    <x v="9"/>
    <s v=""/>
    <s v=""/>
    <m/>
    <s v=""/>
    <x v="6"/>
    <s v=""/>
    <s v=""/>
    <m/>
    <x v="0"/>
    <s v=""/>
  </r>
  <r>
    <m/>
    <x v="6"/>
    <x v="4"/>
    <m/>
    <x v="9"/>
    <s v=""/>
    <s v=""/>
    <m/>
    <s v=""/>
    <x v="6"/>
    <s v=""/>
    <s v=""/>
    <m/>
    <x v="0"/>
    <s v=""/>
  </r>
  <r>
    <m/>
    <x v="6"/>
    <x v="4"/>
    <m/>
    <x v="9"/>
    <s v=""/>
    <s v=""/>
    <m/>
    <s v=""/>
    <x v="6"/>
    <s v=""/>
    <s v=""/>
    <m/>
    <x v="0"/>
    <s v=""/>
  </r>
  <r>
    <m/>
    <x v="6"/>
    <x v="4"/>
    <m/>
    <x v="9"/>
    <s v=""/>
    <s v=""/>
    <m/>
    <s v=""/>
    <x v="6"/>
    <s v=""/>
    <s v=""/>
    <m/>
    <x v="0"/>
    <s v=""/>
  </r>
  <r>
    <m/>
    <x v="6"/>
    <x v="4"/>
    <m/>
    <x v="9"/>
    <s v=""/>
    <s v=""/>
    <m/>
    <s v=""/>
    <x v="6"/>
    <s v=""/>
    <s v=""/>
    <m/>
    <x v="0"/>
    <s v=""/>
  </r>
  <r>
    <m/>
    <x v="6"/>
    <x v="4"/>
    <m/>
    <x v="9"/>
    <s v=""/>
    <s v=""/>
    <m/>
    <s v=""/>
    <x v="6"/>
    <s v=""/>
    <s v=""/>
    <m/>
    <x v="0"/>
    <s v=""/>
  </r>
  <r>
    <m/>
    <x v="6"/>
    <x v="4"/>
    <m/>
    <x v="9"/>
    <s v=""/>
    <s v=""/>
    <m/>
    <s v=""/>
    <x v="6"/>
    <s v=""/>
    <s v=""/>
    <m/>
    <x v="0"/>
    <s v=""/>
  </r>
  <r>
    <m/>
    <x v="6"/>
    <x v="4"/>
    <m/>
    <x v="9"/>
    <s v=""/>
    <s v=""/>
    <m/>
    <s v=""/>
    <x v="6"/>
    <s v=""/>
    <s v=""/>
    <m/>
    <x v="0"/>
    <s v=""/>
  </r>
  <r>
    <m/>
    <x v="6"/>
    <x v="4"/>
    <m/>
    <x v="9"/>
    <s v=""/>
    <s v=""/>
    <m/>
    <s v=""/>
    <x v="6"/>
    <s v=""/>
    <s v=""/>
    <m/>
    <x v="0"/>
    <s v=""/>
  </r>
  <r>
    <m/>
    <x v="6"/>
    <x v="4"/>
    <m/>
    <x v="9"/>
    <s v=""/>
    <s v=""/>
    <m/>
    <s v=""/>
    <x v="6"/>
    <s v=""/>
    <s v=""/>
    <m/>
    <x v="0"/>
    <s v=""/>
  </r>
  <r>
    <m/>
    <x v="6"/>
    <x v="4"/>
    <m/>
    <x v="9"/>
    <s v=""/>
    <s v=""/>
    <m/>
    <s v=""/>
    <x v="6"/>
    <s v=""/>
    <s v=""/>
    <m/>
    <x v="0"/>
    <s v=""/>
  </r>
  <r>
    <m/>
    <x v="6"/>
    <x v="4"/>
    <m/>
    <x v="9"/>
    <s v=""/>
    <s v=""/>
    <m/>
    <s v=""/>
    <x v="6"/>
    <s v=""/>
    <s v=""/>
    <m/>
    <x v="0"/>
    <s v=""/>
  </r>
  <r>
    <m/>
    <x v="6"/>
    <x v="4"/>
    <m/>
    <x v="9"/>
    <s v=""/>
    <s v=""/>
    <m/>
    <s v=""/>
    <x v="6"/>
    <s v=""/>
    <s v=""/>
    <m/>
    <x v="0"/>
    <s v=""/>
  </r>
  <r>
    <m/>
    <x v="6"/>
    <x v="4"/>
    <m/>
    <x v="9"/>
    <s v=""/>
    <s v=""/>
    <m/>
    <s v=""/>
    <x v="6"/>
    <s v=""/>
    <s v=""/>
    <m/>
    <x v="0"/>
    <s v=""/>
  </r>
  <r>
    <m/>
    <x v="6"/>
    <x v="4"/>
    <m/>
    <x v="9"/>
    <s v=""/>
    <s v=""/>
    <m/>
    <s v=""/>
    <x v="6"/>
    <s v=""/>
    <s v=""/>
    <m/>
    <x v="0"/>
    <s v=""/>
  </r>
  <r>
    <m/>
    <x v="6"/>
    <x v="4"/>
    <m/>
    <x v="9"/>
    <s v=""/>
    <s v=""/>
    <m/>
    <s v=""/>
    <x v="6"/>
    <s v=""/>
    <s v=""/>
    <m/>
    <x v="0"/>
    <s v=""/>
  </r>
  <r>
    <m/>
    <x v="6"/>
    <x v="4"/>
    <m/>
    <x v="9"/>
    <s v=""/>
    <s v=""/>
    <m/>
    <s v=""/>
    <x v="6"/>
    <s v=""/>
    <s v=""/>
    <m/>
    <x v="0"/>
    <s v=""/>
  </r>
  <r>
    <m/>
    <x v="6"/>
    <x v="4"/>
    <m/>
    <x v="9"/>
    <s v=""/>
    <s v=""/>
    <m/>
    <s v=""/>
    <x v="6"/>
    <s v=""/>
    <s v=""/>
    <m/>
    <x v="0"/>
    <s v=""/>
  </r>
  <r>
    <m/>
    <x v="6"/>
    <x v="4"/>
    <m/>
    <x v="9"/>
    <s v=""/>
    <s v=""/>
    <m/>
    <s v=""/>
    <x v="6"/>
    <s v=""/>
    <s v=""/>
    <m/>
    <x v="0"/>
    <s v=""/>
  </r>
  <r>
    <m/>
    <x v="6"/>
    <x v="4"/>
    <m/>
    <x v="9"/>
    <s v=""/>
    <s v=""/>
    <m/>
    <s v=""/>
    <x v="6"/>
    <s v=""/>
    <s v=""/>
    <m/>
    <x v="0"/>
    <s v=""/>
  </r>
  <r>
    <m/>
    <x v="6"/>
    <x v="4"/>
    <m/>
    <x v="9"/>
    <s v=""/>
    <s v=""/>
    <m/>
    <s v=""/>
    <x v="6"/>
    <s v=""/>
    <s v=""/>
    <m/>
    <x v="0"/>
    <s v=""/>
  </r>
  <r>
    <m/>
    <x v="6"/>
    <x v="4"/>
    <m/>
    <x v="9"/>
    <s v=""/>
    <s v=""/>
    <m/>
    <s v=""/>
    <x v="6"/>
    <s v=""/>
    <s v=""/>
    <m/>
    <x v="0"/>
    <s v=""/>
  </r>
  <r>
    <m/>
    <x v="6"/>
    <x v="4"/>
    <m/>
    <x v="9"/>
    <s v=""/>
    <s v=""/>
    <m/>
    <s v=""/>
    <x v="6"/>
    <s v=""/>
    <s v=""/>
    <m/>
    <x v="0"/>
    <s v=""/>
  </r>
  <r>
    <m/>
    <x v="6"/>
    <x v="4"/>
    <m/>
    <x v="9"/>
    <s v=""/>
    <s v=""/>
    <m/>
    <s v=""/>
    <x v="6"/>
    <s v=""/>
    <s v=""/>
    <m/>
    <x v="0"/>
    <s v=""/>
  </r>
  <r>
    <m/>
    <x v="6"/>
    <x v="4"/>
    <m/>
    <x v="9"/>
    <s v=""/>
    <s v=""/>
    <m/>
    <s v=""/>
    <x v="6"/>
    <s v=""/>
    <s v=""/>
    <m/>
    <x v="0"/>
    <s v=""/>
  </r>
</pivotCacheRecords>
</file>

<file path=xl/pivotCache/pivotCacheRecords2.xml><?xml version="1.0" encoding="utf-8"?>
<pivotCacheRecords xmlns="http://schemas.openxmlformats.org/spreadsheetml/2006/main" xmlns:r="http://schemas.openxmlformats.org/officeDocument/2006/relationships" count="10">
  <r>
    <d v="2015-10-23T00:00:00"/>
    <x v="0"/>
    <n v="150"/>
    <n v="3"/>
    <x v="0"/>
    <n v="30"/>
    <s v=""/>
    <s v=""/>
    <s v=""/>
    <n v="43"/>
    <n v="10"/>
    <n v="2015"/>
    <m/>
    <s v=""/>
    <s v=""/>
  </r>
  <r>
    <d v="2015-10-01T00:00:00"/>
    <x v="1"/>
    <n v="152"/>
    <n v="2"/>
    <x v="1"/>
    <n v="20"/>
    <s v=""/>
    <s v=""/>
    <s v=""/>
    <n v="40"/>
    <n v="10"/>
    <n v="2015"/>
    <m/>
    <s v=""/>
    <s v=""/>
  </r>
  <r>
    <d v="2015-10-01T00:00:00"/>
    <x v="2"/>
    <n v="153"/>
    <n v="2"/>
    <x v="2"/>
    <n v="16"/>
    <s v=""/>
    <s v=""/>
    <s v=""/>
    <n v="40"/>
    <n v="10"/>
    <n v="2015"/>
    <m/>
    <s v=""/>
    <s v=""/>
  </r>
  <r>
    <d v="2015-09-29T00:00:00"/>
    <x v="2"/>
    <n v="154"/>
    <n v="2"/>
    <x v="3"/>
    <n v="16"/>
    <s v=""/>
    <s v=""/>
    <s v=""/>
    <n v="40"/>
    <n v="9"/>
    <n v="2015"/>
    <m/>
    <s v=""/>
    <s v=""/>
  </r>
  <r>
    <d v="2015-10-26T00:00:00"/>
    <x v="3"/>
    <n v="150"/>
    <n v="3"/>
    <x v="4"/>
    <s v=""/>
    <n v="30"/>
    <n v="2.7"/>
    <n v="2.7"/>
    <n v="44"/>
    <n v="10"/>
    <n v="2015"/>
    <m/>
    <n v="1"/>
    <n v="3"/>
  </r>
  <r>
    <d v="2015-10-30T00:00:00"/>
    <x v="4"/>
    <n v="154"/>
    <n v="2"/>
    <x v="5"/>
    <s v=""/>
    <n v="16"/>
    <n v="2.4"/>
    <s v=""/>
    <n v="44"/>
    <n v="10"/>
    <n v="2015"/>
    <m/>
    <s v=""/>
    <s v=""/>
  </r>
  <r>
    <d v="2015-10-30T00:00:00"/>
    <x v="3"/>
    <n v="152"/>
    <n v="1"/>
    <x v="6"/>
    <s v=""/>
    <n v="10"/>
    <n v="0.9"/>
    <n v="0.9"/>
    <n v="44"/>
    <n v="10"/>
    <n v="2015"/>
    <m/>
    <n v="1"/>
    <n v="29"/>
  </r>
  <r>
    <d v="2015-10-03T00:00:00"/>
    <x v="3"/>
    <n v="152"/>
    <n v="1"/>
    <x v="7"/>
    <s v=""/>
    <n v="10"/>
    <n v="0.9"/>
    <n v="0.9"/>
    <n v="40"/>
    <n v="10"/>
    <n v="2015"/>
    <m/>
    <n v="1"/>
    <n v="2"/>
  </r>
  <r>
    <d v="2015-10-05T00:00:00"/>
    <x v="5"/>
    <n v="153"/>
    <n v="2"/>
    <x v="8"/>
    <s v=""/>
    <n v="16"/>
    <n v="2.4"/>
    <n v="2.4"/>
    <n v="41"/>
    <n v="10"/>
    <n v="2015"/>
    <m/>
    <n v="1"/>
    <n v="4"/>
  </r>
  <r>
    <d v="2015-10-15T00:00:00"/>
    <x v="2"/>
    <n v="154"/>
    <n v="2"/>
    <x v="4"/>
    <s v=""/>
    <n v="16"/>
    <n v="2.4"/>
    <n v="2.4"/>
    <n v="42"/>
    <n v="10"/>
    <n v="2015"/>
    <m/>
    <n v="1"/>
    <n v="16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2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3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2.xml"/></Relationships>
</file>

<file path=xl/pivotTables/_rels/pivotTable4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5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6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1" cacheId="0" applyNumberFormats="0" applyBorderFormats="0" applyFontFormats="0" applyPatternFormats="0" applyAlignmentFormats="0" applyWidthHeightFormats="1" dataCaption="Valeurs" missingCaption="-" updatedVersion="3" minRefreshableVersion="3" showCalcMbrs="0" useAutoFormatting="1" itemPrintTitles="1" createdVersion="3" indent="0" outline="1" outlineData="1" multipleFieldFilters="0">
  <location ref="B5:G11" firstHeaderRow="1" firstDataRow="2" firstDataCol="3"/>
  <pivotFields count="16">
    <pivotField showAll="0"/>
    <pivotField axis="axisRow" showAll="0">
      <items count="20">
        <item m="1" x="10"/>
        <item m="1" x="8"/>
        <item m="1" x="14"/>
        <item m="1" x="18"/>
        <item m="1" x="11"/>
        <item x="6"/>
        <item m="1" x="13"/>
        <item m="1" x="17"/>
        <item m="1" x="7"/>
        <item m="1" x="12"/>
        <item m="1" x="9"/>
        <item m="1" x="16"/>
        <item x="0"/>
        <item x="1"/>
        <item x="2"/>
        <item m="1" x="15"/>
        <item x="4"/>
        <item x="3"/>
        <item x="5"/>
        <item t="default"/>
      </items>
    </pivotField>
    <pivotField axis="axisRow" compact="0" subtotalTop="0" showAll="0">
      <items count="12">
        <item sd="0" m="1" x="10"/>
        <item m="1" x="8"/>
        <item sd="0" m="1" x="9"/>
        <item x="4"/>
        <item m="1" x="7"/>
        <item m="1" x="6"/>
        <item sd="0" x="0"/>
        <item sd="0" x="1"/>
        <item sd="0" x="2"/>
        <item sd="0" x="3"/>
        <item m="1" x="5"/>
        <item t="default"/>
      </items>
    </pivotField>
    <pivotField showAll="0"/>
    <pivotField showAll="0"/>
    <pivotField dataField="1" showAll="0" defaultSubtotal="0"/>
    <pivotField dataField="1" showAll="0" defaultSubtotal="0"/>
    <pivotField showAll="0" defaultSubtotal="0"/>
    <pivotField showAll="0" defaultSubtotal="0"/>
    <pivotField axis="axisRow" compact="0" subtotalTop="0" showAll="0">
      <items count="8">
        <item sd="0" x="1"/>
        <item sd="0" x="0"/>
        <item sd="0" x="2"/>
        <item x="6"/>
        <item x="5"/>
        <item sd="0" x="3"/>
        <item sd="0" x="4"/>
        <item t="default"/>
      </items>
    </pivotField>
    <pivotField showAll="0"/>
    <pivotField showAll="0"/>
    <pivotField showAll="0"/>
    <pivotField showAll="0" defaultSubtotal="0"/>
    <pivotField showAll="0" defaultSubtotal="0"/>
    <pivotField dataField="1" dragToRow="0" dragToCol="0" dragToPage="0" showAll="0" defaultSubtotal="0"/>
  </pivotFields>
  <rowFields count="3">
    <field x="2"/>
    <field x="9"/>
    <field x="1"/>
  </rowFields>
  <rowItems count="5">
    <i>
      <x v="6"/>
    </i>
    <i>
      <x v="7"/>
    </i>
    <i>
      <x v="8"/>
    </i>
    <i>
      <x v="9"/>
    </i>
    <i t="grand">
      <x/>
    </i>
  </rowItems>
  <colFields count="1">
    <field x="-2"/>
  </colFields>
  <colItems count="3">
    <i>
      <x/>
    </i>
    <i i="1">
      <x v="1"/>
    </i>
    <i i="2">
      <x v="2"/>
    </i>
  </colItems>
  <dataFields count="3">
    <dataField name="PAP--&gt;VILL" fld="5" baseField="0" baseItem="0"/>
    <dataField name="VILL--&gt;PAP" fld="6" baseField="0" baseItem="0"/>
    <dataField name="Ecart " fld="15" baseField="0" baseItem="0"/>
  </dataFields>
  <formats count="9">
    <format dxfId="21">
      <pivotArea type="all" dataOnly="0" outline="0" fieldPosition="0"/>
    </format>
    <format dxfId="20">
      <pivotArea field="2" type="button" dataOnly="0" labelOnly="1" outline="0" axis="axisRow" fieldPosition="0"/>
    </format>
    <format dxfId="19">
      <pivotArea field="9" type="button" dataOnly="0" labelOnly="1" outline="0" axis="axisRow" fieldPosition="1"/>
    </format>
    <format dxfId="18">
      <pivotArea field="1" type="button" dataOnly="0" labelOnly="1" outline="0" axis="axisRow" fieldPosition="2"/>
    </format>
    <format dxfId="17">
      <pivotArea dataOnly="0" labelOnly="1" outline="0" fieldPosition="0">
        <references count="1">
          <reference field="4294967294" count="3">
            <x v="0"/>
            <x v="1"/>
            <x v="2"/>
          </reference>
        </references>
      </pivotArea>
    </format>
    <format dxfId="16">
      <pivotArea field="2" type="button" dataOnly="0" labelOnly="1" outline="0" axis="axisRow" fieldPosition="0"/>
    </format>
    <format dxfId="15">
      <pivotArea field="9" type="button" dataOnly="0" labelOnly="1" outline="0" axis="axisRow" fieldPosition="1"/>
    </format>
    <format dxfId="14">
      <pivotArea field="1" type="button" dataOnly="0" labelOnly="1" outline="0" axis="axisRow" fieldPosition="2"/>
    </format>
    <format dxfId="13">
      <pivotArea dataOnly="0" labelOnly="1" outline="0" fieldPosition="0">
        <references count="1">
          <reference field="4294967294" count="3">
            <x v="0"/>
            <x v="1"/>
            <x v="2"/>
          </reference>
        </references>
      </pivotArea>
    </format>
  </formats>
  <pivotTableStyleInfo name="PivotStyleMedium12" showRowHeaders="1" showColHeaders="1" showRowStripes="0" showColStripes="0" showLastColumn="1"/>
  <filters count="1">
    <filter fld="2" type="captionNotContains" evalOrder="-1" id="1" stringValue1="vide">
      <autoFilter ref="A1">
        <filterColumn colId="0">
          <customFilters>
            <customFilter operator="notEqual" val="*vide*"/>
          </customFilters>
        </filterColumn>
      </autoFilter>
    </filter>
  </filters>
</pivotTableDefinition>
</file>

<file path=xl/pivotTables/pivotTable2.xml><?xml version="1.0" encoding="utf-8"?>
<pivotTableDefinition xmlns="http://schemas.openxmlformats.org/spreadsheetml/2006/main" name="Tableau croisé dynamique2" cacheId="0" applyNumberFormats="0" applyBorderFormats="0" applyFontFormats="0" applyPatternFormats="0" applyAlignmentFormats="0" applyWidthHeightFormats="1" dataCaption="Valeurs" missingCaption="-" updatedVersion="3" minRefreshableVersion="3" showCalcMbrs="0" useAutoFormatting="1" itemPrintTitles="1" createdVersion="3" indent="0" outline="1" outlineData="1" multipleFieldFilters="0">
  <location ref="J5:N10" firstHeaderRow="1" firstDataRow="2" firstDataCol="2" rowPageCount="1" colPageCount="1"/>
  <pivotFields count="16">
    <pivotField showAll="0"/>
    <pivotField axis="axisRow" outline="0" showAll="0">
      <items count="20">
        <item m="1" x="10"/>
        <item m="1" x="8"/>
        <item m="1" x="14"/>
        <item m="1" x="18"/>
        <item m="1" x="11"/>
        <item x="6"/>
        <item m="1" x="13"/>
        <item m="1" x="17"/>
        <item m="1" x="7"/>
        <item m="1" x="12"/>
        <item m="1" x="9"/>
        <item m="1" x="16"/>
        <item x="0"/>
        <item x="1"/>
        <item sd="0" x="2"/>
        <item m="1" x="15"/>
        <item x="4"/>
        <item sd="0" x="3"/>
        <item sd="0" x="5"/>
        <item t="default"/>
      </items>
    </pivotField>
    <pivotField compact="0" subtotalTop="0" showAll="0" defaultSubtotal="0">
      <items count="11">
        <item m="1" x="10"/>
        <item m="1" x="8"/>
        <item m="1" x="9"/>
        <item x="4"/>
        <item m="1" x="7"/>
        <item m="1" x="6"/>
        <item x="0"/>
        <item x="1"/>
        <item x="2"/>
        <item x="3"/>
        <item m="1" x="5"/>
      </items>
    </pivotField>
    <pivotField dataField="1" showAll="0"/>
    <pivotField showAll="0"/>
    <pivotField showAll="0" defaultSubtotal="0"/>
    <pivotField multipleItemSelectionAllowed="1" showAll="0" defaultSubtotal="0"/>
    <pivotField dataField="1" showAll="0" defaultSubtotal="0"/>
    <pivotField showAll="0" defaultSubtotal="0"/>
    <pivotField axis="axisRow" compact="0" subtotalTop="0" showAll="0">
      <items count="8">
        <item x="1"/>
        <item x="0"/>
        <item x="2"/>
        <item x="6"/>
        <item x="5"/>
        <item x="3"/>
        <item x="4"/>
        <item t="default"/>
      </items>
    </pivotField>
    <pivotField showAll="0"/>
    <pivotField showAll="0"/>
    <pivotField showAll="0"/>
    <pivotField axis="axisPage" showAll="0" defaultSubtotal="0">
      <items count="3">
        <item x="1"/>
        <item x="0"/>
        <item m="1" x="2"/>
      </items>
    </pivotField>
    <pivotField dataField="1" showAll="0" defaultSubtotal="0"/>
    <pivotField dragToRow="0" dragToCol="0" dragToPage="0" showAll="0" defaultSubtotal="0"/>
  </pivotFields>
  <rowFields count="2">
    <field x="1"/>
    <field x="9"/>
  </rowFields>
  <rowItems count="4">
    <i>
      <x v="14"/>
    </i>
    <i>
      <x v="17"/>
    </i>
    <i>
      <x v="18"/>
    </i>
    <i t="grand">
      <x/>
    </i>
  </rowItems>
  <colFields count="1">
    <field x="-2"/>
  </colFields>
  <colItems count="3">
    <i>
      <x/>
    </i>
    <i i="1">
      <x v="1"/>
    </i>
    <i i="2">
      <x v="2"/>
    </i>
  </colItems>
  <pageFields count="1">
    <pageField fld="13" item="0" hier="-1"/>
  </pageFields>
  <dataFields count="3">
    <dataField name="COLIS" fld="3" baseField="0" baseItem="0"/>
    <dataField name="Poids (KG)" fld="7" baseField="0" baseItem="0"/>
    <dataField name="Moyenne de Durée" fld="14" subtotal="average" baseField="0" baseItem="0" numFmtId="164"/>
  </dataFields>
  <formats count="8">
    <format dxfId="29">
      <pivotArea type="all" dataOnly="0" outline="0" fieldPosition="0"/>
    </format>
    <format dxfId="28">
      <pivotArea field="2" type="button" dataOnly="0" labelOnly="1" outline="0"/>
    </format>
    <format dxfId="27">
      <pivotArea field="9" type="button" dataOnly="0" labelOnly="1" outline="0" axis="axisRow" fieldPosition="1"/>
    </format>
    <format dxfId="26">
      <pivotArea field="1" type="button" dataOnly="0" labelOnly="1" outline="0" axis="axisRow" fieldPosition="0"/>
    </format>
    <format dxfId="25">
      <pivotArea field="2" type="button" dataOnly="0" labelOnly="1" outline="0"/>
    </format>
    <format dxfId="24">
      <pivotArea field="9" type="button" dataOnly="0" labelOnly="1" outline="0" axis="axisRow" fieldPosition="1"/>
    </format>
    <format dxfId="23">
      <pivotArea field="1" type="button" dataOnly="0" labelOnly="1" outline="0" axis="axisRow" fieldPosition="0"/>
    </format>
    <format dxfId="22">
      <pivotArea outline="0" collapsedLevelsAreSubtotals="1" fieldPosition="0">
        <references count="1">
          <reference field="4294967294" count="1" selected="0">
            <x v="2"/>
          </reference>
        </references>
      </pivotArea>
    </format>
  </formats>
  <pivotTableStyleInfo name="PivotStyleMedium12" showRowHeaders="1" showColHeaders="1" showRowStripes="0" showColStripes="0" showLastColumn="1"/>
  <filters count="1">
    <filter fld="2" type="captionNotContains" evalOrder="-1" id="1" stringValue1="vide">
      <autoFilter ref="A1">
        <filterColumn colId="0">
          <customFilters>
            <customFilter operator="notEqual" val="*vide*"/>
          </customFilters>
        </filterColumn>
      </autoFilter>
    </filter>
  </filters>
</pivotTableDefinition>
</file>

<file path=xl/pivotTables/pivotTable3.xml><?xml version="1.0" encoding="utf-8"?>
<pivotTableDefinition xmlns="http://schemas.openxmlformats.org/spreadsheetml/2006/main" name="Tableau croisé dynamique1" cacheId="4" applyNumberFormats="0" applyBorderFormats="0" applyFontFormats="0" applyPatternFormats="0" applyAlignmentFormats="0" applyWidthHeightFormats="1" dataCaption="Valeurs" updatedVersion="5" minRefreshableVersion="3" useAutoFormatting="1" itemPrintTitles="1" createdVersion="5" indent="0" outline="1" outlineData="1" multipleFieldFilters="0">
  <location ref="B3:L11" firstHeaderRow="1" firstDataRow="2" firstDataCol="1"/>
  <pivotFields count="15">
    <pivotField numFmtId="14" showAll="0"/>
    <pivotField axis="axisRow" showAll="0">
      <items count="7">
        <item x="0"/>
        <item x="1"/>
        <item x="2"/>
        <item x="3"/>
        <item x="4"/>
        <item x="5"/>
        <item t="default"/>
      </items>
    </pivotField>
    <pivotField showAll="0"/>
    <pivotField showAll="0"/>
    <pivotField axis="axisCol" showAll="0">
      <items count="10">
        <item x="7"/>
        <item x="6"/>
        <item x="4"/>
        <item x="5"/>
        <item x="8"/>
        <item x="1"/>
        <item x="2"/>
        <item x="3"/>
        <item x="0"/>
        <item t="default"/>
      </items>
    </pivotField>
    <pivotField showAll="0"/>
    <pivotField showAll="0"/>
    <pivotField dataField="1" showAll="0"/>
    <pivotField showAll="0"/>
    <pivotField showAll="0"/>
    <pivotField showAll="0"/>
    <pivotField showAll="0"/>
    <pivotField showAll="0"/>
    <pivotField showAll="0"/>
    <pivotField showAll="0"/>
  </pivotFields>
  <rowFields count="1">
    <field x="1"/>
  </rowFields>
  <rowItems count="7">
    <i>
      <x/>
    </i>
    <i>
      <x v="1"/>
    </i>
    <i>
      <x v="2"/>
    </i>
    <i>
      <x v="3"/>
    </i>
    <i>
      <x v="4"/>
    </i>
    <i>
      <x v="5"/>
    </i>
    <i t="grand">
      <x/>
    </i>
  </rowItems>
  <colFields count="1">
    <field x="4"/>
  </colFields>
  <colItems count="10">
    <i>
      <x/>
    </i>
    <i>
      <x v="1"/>
    </i>
    <i>
      <x v="2"/>
    </i>
    <i>
      <x v="3"/>
    </i>
    <i>
      <x v="4"/>
    </i>
    <i>
      <x v="5"/>
    </i>
    <i>
      <x v="6"/>
    </i>
    <i>
      <x v="7"/>
    </i>
    <i>
      <x v="8"/>
    </i>
    <i t="grand">
      <x/>
    </i>
  </colItems>
  <dataFields count="1">
    <dataField name="Somme de KG" fld="7" baseField="1" baseItem="0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pivotTables/pivotTable4.xml><?xml version="1.0" encoding="utf-8"?>
<pivotTableDefinition xmlns="http://schemas.openxmlformats.org/spreadsheetml/2006/main" name="Tableau croisé dynamique3" cacheId="0" applyNumberFormats="0" applyBorderFormats="0" applyFontFormats="0" applyPatternFormats="0" applyAlignmentFormats="0" applyWidthHeightFormats="1" dataCaption="Valeurs" showMissing="0" updatedVersion="3" minRefreshableVersion="3" showCalcMbrs="0" useAutoFormatting="1" itemPrintTitles="1" createdVersion="3" indent="0" outline="1" outlineData="1" multipleFieldFilters="0">
  <location ref="Q4:W10" firstHeaderRow="1" firstDataRow="2" firstDataCol="1"/>
  <pivotFields count="16">
    <pivotField showAll="0"/>
    <pivotField axis="axisRow" showAll="0">
      <items count="20">
        <item m="1" x="10"/>
        <item m="1" x="7"/>
        <item m="1" x="12"/>
        <item m="1" x="8"/>
        <item m="1" x="14"/>
        <item m="1" x="18"/>
        <item m="1" x="17"/>
        <item m="1" x="11"/>
        <item m="1" x="13"/>
        <item x="6"/>
        <item m="1" x="9"/>
        <item m="1" x="16"/>
        <item x="0"/>
        <item x="1"/>
        <item sd="0" x="2"/>
        <item m="1" x="15"/>
        <item sd="0" x="4"/>
        <item sd="0" x="3"/>
        <item sd="0" x="5"/>
        <item t="default"/>
      </items>
    </pivotField>
    <pivotField showAll="0"/>
    <pivotField showAll="0"/>
    <pivotField axis="axisCol" showAll="0">
      <items count="11">
        <item n="Dec. Tech" x="5"/>
        <item n="Dec. QLTE" x="6"/>
        <item n="Dec. Com" x="4"/>
        <item x="8"/>
        <item h="1" x="1"/>
        <item h="1" x="2"/>
        <item h="1" x="3"/>
        <item h="1" x="9"/>
        <item n="Dec. Autres" x="7"/>
        <item h="1" x="0"/>
        <item t="default"/>
      </items>
    </pivotField>
    <pivotField showAll="0"/>
    <pivotField showAll="0"/>
    <pivotField dataField="1" showAll="0" defaultSubtotal="0"/>
    <pivotField showAll="0" defaultSubtotal="0"/>
    <pivotField axis="axisRow" showAll="0">
      <items count="8">
        <item x="1"/>
        <item x="3"/>
        <item x="4"/>
        <item x="0"/>
        <item x="2"/>
        <item x="6"/>
        <item x="5"/>
        <item t="default"/>
      </items>
    </pivotField>
    <pivotField showAll="0"/>
    <pivotField showAll="0"/>
    <pivotField showAll="0"/>
    <pivotField showAll="0"/>
    <pivotField showAll="0"/>
    <pivotField dragToRow="0" dragToCol="0" dragToPage="0" showAll="0" defaultSubtotal="0"/>
  </pivotFields>
  <rowFields count="2">
    <field x="1"/>
    <field x="9"/>
  </rowFields>
  <rowItems count="5">
    <i>
      <x v="14"/>
    </i>
    <i>
      <x v="16"/>
    </i>
    <i>
      <x v="17"/>
    </i>
    <i>
      <x v="18"/>
    </i>
    <i t="grand">
      <x/>
    </i>
  </rowItems>
  <colFields count="1">
    <field x="4"/>
  </colFields>
  <colItems count="6">
    <i>
      <x/>
    </i>
    <i>
      <x v="1"/>
    </i>
    <i>
      <x v="2"/>
    </i>
    <i>
      <x v="3"/>
    </i>
    <i>
      <x v="8"/>
    </i>
    <i t="grand">
      <x/>
    </i>
  </colItems>
  <dataFields count="1">
    <dataField name="Somme de KG" fld="7" baseField="0" baseItem="0"/>
  </dataFields>
  <formats count="2">
    <format dxfId="1">
      <pivotArea type="all" dataOnly="0" outline="0" fieldPosition="0"/>
    </format>
    <format dxfId="0">
      <pivotArea outline="0" collapsedLevelsAreSubtotals="1" fieldPosition="0"/>
    </format>
  </formats>
  <pivotTableStyleInfo name="PivotStyleLight16" showRowHeaders="1" showColHeaders="1" showRowStripes="0" showColStripes="0" showLastColumn="1"/>
</pivotTableDefinition>
</file>

<file path=xl/pivotTables/pivotTable5.xml><?xml version="1.0" encoding="utf-8"?>
<pivotTableDefinition xmlns="http://schemas.openxmlformats.org/spreadsheetml/2006/main" name="Tableau croisé dynamique1" cacheId="0" applyNumberFormats="0" applyBorderFormats="0" applyFontFormats="0" applyPatternFormats="0" applyAlignmentFormats="0" applyWidthHeightFormats="1" dataCaption="Valeurs" showMissing="0" updatedVersion="3" minRefreshableVersion="3" showCalcMbrs="0" useAutoFormatting="1" itemPrintTitles="1" createdVersion="3" indent="0" outline="1" outlineData="1" multipleFieldFilters="0">
  <location ref="I4:O10" firstHeaderRow="1" firstDataRow="2" firstDataCol="1"/>
  <pivotFields count="16">
    <pivotField showAll="0"/>
    <pivotField axis="axisRow" showAll="0">
      <items count="20">
        <item m="1" x="10"/>
        <item m="1" x="7"/>
        <item m="1" x="12"/>
        <item m="1" x="8"/>
        <item m="1" x="14"/>
        <item m="1" x="18"/>
        <item m="1" x="17"/>
        <item m="1" x="11"/>
        <item m="1" x="13"/>
        <item x="6"/>
        <item m="1" x="9"/>
        <item m="1" x="16"/>
        <item x="0"/>
        <item x="1"/>
        <item sd="0" x="2"/>
        <item m="1" x="15"/>
        <item sd="0" x="4"/>
        <item sd="0" x="3"/>
        <item sd="0" x="5"/>
        <item t="default"/>
      </items>
    </pivotField>
    <pivotField showAll="0"/>
    <pivotField showAll="0"/>
    <pivotField axis="axisCol" showAll="0">
      <items count="11">
        <item n="Dec. Tech" x="5"/>
        <item n="Dec. QLTE" x="6"/>
        <item n="Dec. Com" x="4"/>
        <item x="8"/>
        <item h="1" x="1"/>
        <item h="1" x="2"/>
        <item h="1" x="3"/>
        <item h="1" x="9"/>
        <item n="Decl Autre" x="7"/>
        <item h="1" x="0"/>
        <item t="default"/>
      </items>
    </pivotField>
    <pivotField showAll="0"/>
    <pivotField dataField="1" showAll="0"/>
    <pivotField showAll="0" defaultSubtotal="0"/>
    <pivotField showAll="0" defaultSubtotal="0"/>
    <pivotField axis="axisRow" showAll="0">
      <items count="8">
        <item x="1"/>
        <item x="3"/>
        <item x="4"/>
        <item x="0"/>
        <item x="2"/>
        <item x="6"/>
        <item x="5"/>
        <item t="default"/>
      </items>
    </pivotField>
    <pivotField showAll="0"/>
    <pivotField showAll="0"/>
    <pivotField showAll="0"/>
    <pivotField showAll="0"/>
    <pivotField showAll="0"/>
    <pivotField dragToRow="0" dragToCol="0" dragToPage="0" showAll="0" defaultSubtotal="0"/>
  </pivotFields>
  <rowFields count="2">
    <field x="1"/>
    <field x="9"/>
  </rowFields>
  <rowItems count="5">
    <i>
      <x v="14"/>
    </i>
    <i>
      <x v="16"/>
    </i>
    <i>
      <x v="17"/>
    </i>
    <i>
      <x v="18"/>
    </i>
    <i t="grand">
      <x/>
    </i>
  </rowItems>
  <colFields count="1">
    <field x="4"/>
  </colFields>
  <colItems count="6">
    <i>
      <x/>
    </i>
    <i>
      <x v="1"/>
    </i>
    <i>
      <x v="2"/>
    </i>
    <i>
      <x v="3"/>
    </i>
    <i>
      <x v="8"/>
    </i>
    <i t="grand">
      <x/>
    </i>
  </colItems>
  <dataFields count="1">
    <dataField name="Somme de UVC/E" fld="6" baseField="0" baseItem="0"/>
  </dataFields>
  <formats count="8">
    <format dxfId="9">
      <pivotArea type="all" dataOnly="0" outline="0" fieldPosition="0"/>
    </format>
    <format dxfId="8">
      <pivotArea outline="0" fieldPosition="0">
        <references count="1">
          <reference field="4294967294" count="1">
            <x v="0"/>
          </reference>
        </references>
      </pivotArea>
    </format>
    <format dxfId="7">
      <pivotArea outline="0" collapsedLevelsAreSubtotals="1" fieldPosition="0"/>
    </format>
    <format dxfId="6">
      <pivotArea dataOnly="0" labelOnly="1" fieldPosition="0">
        <references count="1">
          <reference field="4" count="0"/>
        </references>
      </pivotArea>
    </format>
    <format dxfId="5">
      <pivotArea dataOnly="0" labelOnly="1" grandCol="1" outline="0" fieldPosition="0"/>
    </format>
    <format dxfId="4">
      <pivotArea outline="0" collapsedLevelsAreSubtotals="1" fieldPosition="0"/>
    </format>
    <format dxfId="3">
      <pivotArea dataOnly="0" labelOnly="1" fieldPosition="0">
        <references count="1">
          <reference field="4" count="0"/>
        </references>
      </pivotArea>
    </format>
    <format dxfId="2">
      <pivotArea dataOnly="0" labelOnly="1" grandCol="1" outline="0" fieldPosition="0"/>
    </format>
  </formats>
  <pivotTableStyleInfo name="PivotStyleLight16" showRowHeaders="1" showColHeaders="1" showRowStripes="0" showColStripes="0" showLastColumn="1"/>
</pivotTableDefinition>
</file>

<file path=xl/pivotTables/pivotTable6.xml><?xml version="1.0" encoding="utf-8"?>
<pivotTableDefinition xmlns="http://schemas.openxmlformats.org/spreadsheetml/2006/main" name="Tableau croisé dynamique2" cacheId="0" applyNumberFormats="0" applyBorderFormats="0" applyFontFormats="0" applyPatternFormats="0" applyAlignmentFormats="0" applyWidthHeightFormats="1" dataCaption="Valeurs" showMissing="0" updatedVersion="3" minRefreshableVersion="3" showCalcMbrs="0" useAutoFormatting="1" colGrandTotals="0" itemPrintTitles="1" createdVersion="3" indent="0" outline="1" outlineData="1" multipleFieldFilters="0">
  <location ref="B4:G10" firstHeaderRow="1" firstDataRow="2" firstDataCol="1"/>
  <pivotFields count="16">
    <pivotField showAll="0"/>
    <pivotField axis="axisRow" showAll="0">
      <items count="20">
        <item m="1" x="10"/>
        <item m="1" x="7"/>
        <item m="1" x="12"/>
        <item m="1" x="8"/>
        <item m="1" x="14"/>
        <item m="1" x="18"/>
        <item m="1" x="17"/>
        <item m="1" x="11"/>
        <item m="1" x="13"/>
        <item x="6"/>
        <item m="1" x="9"/>
        <item m="1" x="16"/>
        <item x="0"/>
        <item x="1"/>
        <item sd="0" x="2"/>
        <item m="1" x="15"/>
        <item sd="0" x="4"/>
        <item sd="0" x="3"/>
        <item sd="0" x="5"/>
        <item t="default"/>
      </items>
    </pivotField>
    <pivotField showAll="0"/>
    <pivotField showAll="0"/>
    <pivotField axis="axisCol" showAll="0">
      <items count="11">
        <item n="Dec. Tech" x="5"/>
        <item n="Dec. QLTE" x="6"/>
        <item n="Dec. Com" x="4"/>
        <item x="8"/>
        <item h="1" x="1"/>
        <item h="1" x="2"/>
        <item h="1" x="3"/>
        <item h="1" x="9"/>
        <item n="Dec. Autres" x="7"/>
        <item h="1" x="0"/>
        <item t="default"/>
      </items>
    </pivotField>
    <pivotField showAll="0"/>
    <pivotField dataField="1" showAll="0"/>
    <pivotField showAll="0" defaultSubtotal="0"/>
    <pivotField showAll="0" defaultSubtotal="0"/>
    <pivotField axis="axisRow" showAll="0">
      <items count="8">
        <item x="1"/>
        <item x="3"/>
        <item x="4"/>
        <item x="0"/>
        <item x="2"/>
        <item x="6"/>
        <item x="5"/>
        <item t="default"/>
      </items>
    </pivotField>
    <pivotField showAll="0"/>
    <pivotField showAll="0"/>
    <pivotField showAll="0"/>
    <pivotField showAll="0"/>
    <pivotField showAll="0"/>
    <pivotField dragToRow="0" dragToCol="0" dragToPage="0" showAll="0" defaultSubtotal="0"/>
  </pivotFields>
  <rowFields count="2">
    <field x="1"/>
    <field x="9"/>
  </rowFields>
  <rowItems count="5">
    <i>
      <x v="14"/>
    </i>
    <i>
      <x v="16"/>
    </i>
    <i>
      <x v="17"/>
    </i>
    <i>
      <x v="18"/>
    </i>
    <i t="grand">
      <x/>
    </i>
  </rowItems>
  <colFields count="1">
    <field x="4"/>
  </colFields>
  <colItems count="5">
    <i>
      <x/>
    </i>
    <i>
      <x v="1"/>
    </i>
    <i>
      <x v="2"/>
    </i>
    <i>
      <x v="3"/>
    </i>
    <i>
      <x v="8"/>
    </i>
  </colItems>
  <dataFields count="1">
    <dataField name="Somme de UVC/E" fld="6" showDataAs="percentOfRow" baseField="0" baseItem="0" numFmtId="10"/>
  </dataFields>
  <formats count="3">
    <format dxfId="12">
      <pivotArea type="all" dataOnly="0" outline="0" fieldPosition="0"/>
    </format>
    <format dxfId="11">
      <pivotArea outline="0" fieldPosition="0">
        <references count="1">
          <reference field="4294967294" count="1">
            <x v="0"/>
          </reference>
        </references>
      </pivotArea>
    </format>
    <format dxfId="10">
      <pivotArea outline="0" collapsedLevelsAreSubtotals="1" fieldPosition="0"/>
    </format>
  </formats>
  <pivotTableStyleInfo name="PivotStyleLight16" showRowHeaders="1" showColHeaders="1" showRowStripes="0" showColStripes="0" showLastColumn="1"/>
</pivotTableDefinition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pivotTable" Target="../pivotTables/pivotTable2.xml"/><Relationship Id="rId1" Type="http://schemas.openxmlformats.org/officeDocument/2006/relationships/pivotTable" Target="../pivotTables/pivotTable1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3.xml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pivotTable" Target="../pivotTables/pivotTable6.xml"/><Relationship Id="rId2" Type="http://schemas.openxmlformats.org/officeDocument/2006/relationships/pivotTable" Target="../pivotTables/pivotTable5.xml"/><Relationship Id="rId1" Type="http://schemas.openxmlformats.org/officeDocument/2006/relationships/pivotTable" Target="../pivotTables/pivotTable4.xml"/><Relationship Id="rId4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/>
  <dimension ref="A2:G22"/>
  <sheetViews>
    <sheetView workbookViewId="0">
      <selection activeCell="A23" sqref="A23"/>
    </sheetView>
  </sheetViews>
  <sheetFormatPr baseColWidth="10" defaultRowHeight="15" x14ac:dyDescent="0.25"/>
  <cols>
    <col min="1" max="1" width="24.85546875" bestFit="1" customWidth="1"/>
    <col min="2" max="2" width="4.7109375" bestFit="1" customWidth="1"/>
    <col min="3" max="3" width="4.7109375" customWidth="1"/>
    <col min="5" max="5" width="18.42578125" bestFit="1" customWidth="1"/>
    <col min="6" max="6" width="13" bestFit="1" customWidth="1"/>
    <col min="7" max="7" width="22.5703125" bestFit="1" customWidth="1"/>
  </cols>
  <sheetData>
    <row r="2" spans="1:7" x14ac:dyDescent="0.25">
      <c r="A2" s="17" t="s">
        <v>1</v>
      </c>
      <c r="B2" s="17" t="s">
        <v>11</v>
      </c>
      <c r="C2" s="17" t="s">
        <v>46</v>
      </c>
      <c r="E2" s="17" t="s">
        <v>2</v>
      </c>
      <c r="F2" s="17" t="s">
        <v>34</v>
      </c>
      <c r="G2" s="17" t="s">
        <v>35</v>
      </c>
    </row>
    <row r="3" spans="1:7" x14ac:dyDescent="0.25">
      <c r="A3" s="4" t="s">
        <v>59</v>
      </c>
      <c r="B3" s="4">
        <v>10</v>
      </c>
      <c r="C3" s="4">
        <v>1</v>
      </c>
      <c r="E3" t="s">
        <v>3</v>
      </c>
      <c r="F3" t="s">
        <v>13</v>
      </c>
      <c r="G3" t="s">
        <v>36</v>
      </c>
    </row>
    <row r="4" spans="1:7" x14ac:dyDescent="0.25">
      <c r="A4" s="4" t="s">
        <v>60</v>
      </c>
      <c r="B4" s="4">
        <v>10</v>
      </c>
      <c r="C4" s="4">
        <v>1</v>
      </c>
      <c r="E4" t="s">
        <v>29</v>
      </c>
      <c r="F4" t="s">
        <v>13</v>
      </c>
      <c r="G4" t="s">
        <v>36</v>
      </c>
    </row>
    <row r="5" spans="1:7" x14ac:dyDescent="0.25">
      <c r="A5" s="4" t="s">
        <v>61</v>
      </c>
      <c r="B5" s="4">
        <v>8</v>
      </c>
      <c r="C5" s="4">
        <v>1.2</v>
      </c>
      <c r="E5" t="s">
        <v>30</v>
      </c>
      <c r="F5" t="s">
        <v>13</v>
      </c>
      <c r="G5" t="s">
        <v>36</v>
      </c>
    </row>
    <row r="6" spans="1:7" x14ac:dyDescent="0.25">
      <c r="A6" s="4" t="s">
        <v>62</v>
      </c>
      <c r="B6" s="4">
        <v>8</v>
      </c>
      <c r="C6" s="4">
        <v>1.2</v>
      </c>
      <c r="E6" t="s">
        <v>33</v>
      </c>
      <c r="F6" t="s">
        <v>13</v>
      </c>
      <c r="G6" t="s">
        <v>36</v>
      </c>
    </row>
    <row r="7" spans="1:7" x14ac:dyDescent="0.25">
      <c r="A7" s="5" t="s">
        <v>63</v>
      </c>
      <c r="B7" s="4">
        <v>10</v>
      </c>
      <c r="C7" s="4">
        <v>0.9</v>
      </c>
      <c r="E7" s="18" t="s">
        <v>28</v>
      </c>
      <c r="F7" t="s">
        <v>12</v>
      </c>
      <c r="G7" t="s">
        <v>36</v>
      </c>
    </row>
    <row r="8" spans="1:7" x14ac:dyDescent="0.25">
      <c r="A8" s="5" t="s">
        <v>64</v>
      </c>
      <c r="B8" s="4">
        <v>10</v>
      </c>
      <c r="C8" s="4">
        <v>1</v>
      </c>
      <c r="E8" t="s">
        <v>27</v>
      </c>
      <c r="F8" t="s">
        <v>12</v>
      </c>
      <c r="G8" t="s">
        <v>37</v>
      </c>
    </row>
    <row r="9" spans="1:7" x14ac:dyDescent="0.25">
      <c r="A9" s="5" t="s">
        <v>65</v>
      </c>
      <c r="B9" s="4">
        <v>8</v>
      </c>
      <c r="C9" s="4">
        <v>0.8</v>
      </c>
      <c r="E9" t="s">
        <v>31</v>
      </c>
      <c r="F9" t="s">
        <v>12</v>
      </c>
      <c r="G9" t="s">
        <v>37</v>
      </c>
    </row>
    <row r="10" spans="1:7" x14ac:dyDescent="0.25">
      <c r="A10" s="5" t="s">
        <v>66</v>
      </c>
      <c r="B10" s="4">
        <v>8</v>
      </c>
      <c r="C10" s="4">
        <v>1.2</v>
      </c>
      <c r="E10" t="s">
        <v>32</v>
      </c>
      <c r="F10" t="s">
        <v>12</v>
      </c>
      <c r="G10" t="s">
        <v>37</v>
      </c>
    </row>
    <row r="11" spans="1:7" x14ac:dyDescent="0.25">
      <c r="A11" s="4" t="s">
        <v>67</v>
      </c>
      <c r="B11" s="4">
        <v>8</v>
      </c>
      <c r="C11" s="4">
        <v>1.2</v>
      </c>
      <c r="E11" t="s">
        <v>4</v>
      </c>
      <c r="F11" t="s">
        <v>12</v>
      </c>
      <c r="G11" t="s">
        <v>37</v>
      </c>
    </row>
    <row r="12" spans="1:7" x14ac:dyDescent="0.25">
      <c r="A12" s="4" t="s">
        <v>68</v>
      </c>
      <c r="B12" s="4">
        <v>8</v>
      </c>
      <c r="C12" s="4">
        <v>1.2</v>
      </c>
    </row>
    <row r="13" spans="1:7" x14ac:dyDescent="0.25">
      <c r="A13" s="4" t="s">
        <v>69</v>
      </c>
      <c r="B13" s="4">
        <v>8</v>
      </c>
      <c r="C13" s="4">
        <v>1.2</v>
      </c>
    </row>
    <row r="14" spans="1:7" x14ac:dyDescent="0.25">
      <c r="A14" s="5" t="s">
        <v>70</v>
      </c>
      <c r="B14" s="4">
        <v>10</v>
      </c>
      <c r="C14" s="4">
        <v>1</v>
      </c>
    </row>
    <row r="15" spans="1:7" x14ac:dyDescent="0.25">
      <c r="A15" s="5" t="s">
        <v>71</v>
      </c>
      <c r="B15" s="4">
        <v>10</v>
      </c>
      <c r="C15" s="4">
        <v>1.5</v>
      </c>
    </row>
    <row r="16" spans="1:7" x14ac:dyDescent="0.25">
      <c r="A16" s="5" t="s">
        <v>72</v>
      </c>
      <c r="B16" s="4">
        <v>10</v>
      </c>
      <c r="C16" s="4">
        <v>1</v>
      </c>
    </row>
    <row r="17" spans="1:3" x14ac:dyDescent="0.25">
      <c r="A17" s="5" t="s">
        <v>73</v>
      </c>
      <c r="B17" s="4">
        <v>8</v>
      </c>
      <c r="C17" s="4">
        <v>1.5</v>
      </c>
    </row>
    <row r="18" spans="1:3" x14ac:dyDescent="0.25">
      <c r="A18" s="5" t="s">
        <v>74</v>
      </c>
      <c r="B18" s="4">
        <v>8</v>
      </c>
      <c r="C18" s="4">
        <v>1.2</v>
      </c>
    </row>
    <row r="19" spans="1:3" x14ac:dyDescent="0.25">
      <c r="A19" s="5" t="s">
        <v>75</v>
      </c>
      <c r="B19" s="4">
        <v>8</v>
      </c>
      <c r="C19" s="4">
        <v>1.2</v>
      </c>
    </row>
    <row r="20" spans="1:3" x14ac:dyDescent="0.25">
      <c r="A20" s="4" t="s">
        <v>76</v>
      </c>
      <c r="B20" s="4">
        <v>2</v>
      </c>
      <c r="C20" s="4">
        <v>1.6</v>
      </c>
    </row>
    <row r="21" spans="1:3" x14ac:dyDescent="0.25">
      <c r="A21" s="6" t="s">
        <v>77</v>
      </c>
      <c r="B21" s="6">
        <v>2</v>
      </c>
      <c r="C21" s="6">
        <v>1.6</v>
      </c>
    </row>
    <row r="22" spans="1:3" x14ac:dyDescent="0.25">
      <c r="A22" s="5" t="s">
        <v>78</v>
      </c>
      <c r="B22" s="4">
        <v>2</v>
      </c>
      <c r="C22" s="4">
        <v>1.6</v>
      </c>
    </row>
  </sheetData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7"/>
  <dimension ref="A1:O105"/>
  <sheetViews>
    <sheetView zoomScale="90" zoomScaleNormal="90" workbookViewId="0">
      <selection activeCell="O16" sqref="A6:O16"/>
    </sheetView>
  </sheetViews>
  <sheetFormatPr baseColWidth="10" defaultRowHeight="15" x14ac:dyDescent="0.25"/>
  <cols>
    <col min="1" max="1" width="11.5703125" bestFit="1" customWidth="1"/>
    <col min="2" max="2" width="19.42578125" bestFit="1" customWidth="1"/>
    <col min="3" max="3" width="9.28515625" customWidth="1"/>
    <col min="4" max="4" width="11.28515625" bestFit="1" customWidth="1"/>
    <col min="5" max="5" width="18.140625" bestFit="1" customWidth="1"/>
    <col min="6" max="7" width="6.5703125" bestFit="1" customWidth="1"/>
    <col min="8" max="9" width="6.5703125" customWidth="1"/>
    <col min="13" max="13" width="16" customWidth="1"/>
    <col min="14" max="15" width="9.7109375" customWidth="1"/>
  </cols>
  <sheetData>
    <row r="1" spans="1:15" x14ac:dyDescent="0.25">
      <c r="A1" s="2"/>
      <c r="B1" s="27" t="s">
        <v>50</v>
      </c>
      <c r="C1" s="27"/>
    </row>
    <row r="2" spans="1:15" x14ac:dyDescent="0.25">
      <c r="A2" s="22"/>
      <c r="B2" s="28" t="s">
        <v>51</v>
      </c>
      <c r="C2" s="28"/>
    </row>
    <row r="3" spans="1:15" x14ac:dyDescent="0.25">
      <c r="A3" s="23"/>
      <c r="B3" s="29" t="s">
        <v>52</v>
      </c>
      <c r="C3" s="29"/>
    </row>
    <row r="4" spans="1:15" x14ac:dyDescent="0.25">
      <c r="A4" s="24"/>
      <c r="B4" s="30" t="s">
        <v>53</v>
      </c>
      <c r="C4" s="30"/>
    </row>
    <row r="6" spans="1:15" x14ac:dyDescent="0.25">
      <c r="A6" s="10" t="s">
        <v>6</v>
      </c>
      <c r="B6" s="10" t="s">
        <v>1</v>
      </c>
      <c r="C6" s="10" t="s">
        <v>0</v>
      </c>
      <c r="D6" s="3" t="s">
        <v>14</v>
      </c>
      <c r="E6" s="10" t="s">
        <v>7</v>
      </c>
      <c r="F6" s="3" t="s">
        <v>18</v>
      </c>
      <c r="G6" s="3" t="s">
        <v>19</v>
      </c>
      <c r="H6" s="3" t="s">
        <v>47</v>
      </c>
      <c r="I6" s="3" t="s">
        <v>58</v>
      </c>
      <c r="J6" s="10" t="s">
        <v>8</v>
      </c>
      <c r="K6" s="10" t="s">
        <v>9</v>
      </c>
      <c r="L6" s="10" t="s">
        <v>10</v>
      </c>
      <c r="M6" s="10" t="s">
        <v>5</v>
      </c>
      <c r="N6" s="16" t="s">
        <v>25</v>
      </c>
      <c r="O6" s="3" t="s">
        <v>24</v>
      </c>
    </row>
    <row r="7" spans="1:15" x14ac:dyDescent="0.25">
      <c r="A7" s="25">
        <v>42300</v>
      </c>
      <c r="B7" s="7" t="s">
        <v>59</v>
      </c>
      <c r="C7" s="7">
        <v>150</v>
      </c>
      <c r="D7" s="7">
        <v>3</v>
      </c>
      <c r="E7" s="7" t="s">
        <v>29</v>
      </c>
      <c r="F7" s="7">
        <f>IF(D7&lt;&gt;"",IF(VLOOKUP(E7,Base!$E$3:$F$11,2,FALSE)="S",VLOOKUP(B7,Base!$A$2:$B$23,2,FALSE)*D7,""),"")</f>
        <v>30</v>
      </c>
      <c r="G7" s="7" t="str">
        <f>IF(D7&lt;&gt;"",IF(VLOOKUP(E7,Base!$E$3:$F$11,2,FALSE)="E",VLOOKUP(B7,Base!$A$2:$B$23,2,FALSE)*D7,""),"")</f>
        <v/>
      </c>
      <c r="H7" s="7" t="str">
        <f>IF(G7&lt;&gt;"",VLOOKUP(B7,Base!$A$3:$C$22,3,FALSE)*D7,"")</f>
        <v/>
      </c>
      <c r="I7" s="7" t="str">
        <f>IF(G7&lt;&gt;"",IF(VLOOKUP(E7,Base!#REF!,3,FALSE)="O",VLOOKUP(B7,Base!$A$3:$C$22,3,FALSE)*D7,""),"")</f>
        <v/>
      </c>
      <c r="J7" s="7">
        <f>IF(A7&lt;&gt;"",+INT(MOD(INT((A7-2+(WEEKDAY(1)=7)*6)/7)+0.6+((WEEKDAY(1)=7)*208),52+5/28))+1,"")</f>
        <v>43</v>
      </c>
      <c r="K7" s="7">
        <f>IF(A7&lt;&gt;"",MONTH(A7),"")</f>
        <v>10</v>
      </c>
      <c r="L7" s="7">
        <f>IF(A7&lt;&gt;"",YEAR(A7),"")</f>
        <v>2015</v>
      </c>
      <c r="M7" s="7"/>
      <c r="N7" s="7" t="str">
        <f>IF(D7&lt;&gt;0,IF(VLOOKUP(E7,Base!$E$3:$G$11,3,FALSE)="O",SUMPRODUCT(($C$7:$C$104=C7)*(($F$7:$F$104)&lt;&gt;"")),""),"")</f>
        <v/>
      </c>
      <c r="O7" s="7" t="str">
        <f>IF(D7&lt;&gt;0,
IF(AND(VLOOKUP(E7,Base!$E$3:$G$11,3,FALSE)="O",N7=1),A7-SUMPRODUCT(($C$7:$C$104=C7)*($F$7:$F$104&lt;&gt;""),$A$7:$A$104),
IF(AND(VLOOKUP(E7,Base!$E$3:$G$11,3,FALSE)="O",N7=0),"lot inexistant",
IF(AND(VLOOKUP(E7,Base!$E$3:$G$11,3,FALSE)="O",N7&gt;1),"Doublons",""))),
"")</f>
        <v/>
      </c>
    </row>
    <row r="8" spans="1:15" x14ac:dyDescent="0.25">
      <c r="A8" s="25">
        <v>42278</v>
      </c>
      <c r="B8" s="7" t="s">
        <v>60</v>
      </c>
      <c r="C8" s="7">
        <v>152</v>
      </c>
      <c r="D8" s="7">
        <v>2</v>
      </c>
      <c r="E8" s="7" t="s">
        <v>30</v>
      </c>
      <c r="F8" s="7">
        <f>IF(D8&lt;&gt;"",IF(VLOOKUP(E8,Base!$E$3:$F$11,2,FALSE)="S",VLOOKUP(B8,Base!$A$2:$B$23,2,FALSE)*D8,""),"")</f>
        <v>20</v>
      </c>
      <c r="G8" s="7" t="str">
        <f>IF(D8&lt;&gt;"",IF(VLOOKUP(E8,Base!$E$3:$F$11,2,FALSE)="E",VLOOKUP(B8,Base!$A$2:$B$23,2,FALSE)*D8,""),"")</f>
        <v/>
      </c>
      <c r="H8" s="7" t="str">
        <f>IF(G8&lt;&gt;"",VLOOKUP(B8,Base!$A$3:$C$22,3,FALSE)*D8,"")</f>
        <v/>
      </c>
      <c r="I8" s="7" t="str">
        <f>IF(G8&lt;&gt;"",IF(VLOOKUP(E8,Base!#REF!,3,FALSE)="O",VLOOKUP(B8,Base!$A$3:$C$22,3,FALSE)*D8,""),"")</f>
        <v/>
      </c>
      <c r="J8" s="7">
        <f>IF(A8&lt;&gt;"",+INT(MOD(INT((A8-2+(WEEKDAY(1)=7)*6)/7)+0.6+((WEEKDAY(1)=7)*208),52+5/28))+1,"")</f>
        <v>40</v>
      </c>
      <c r="K8" s="7">
        <f>IF(A8&lt;&gt;"",MONTH(A8),"")</f>
        <v>10</v>
      </c>
      <c r="L8" s="7">
        <f>IF(A8&lt;&gt;"",YEAR(A8),"")</f>
        <v>2015</v>
      </c>
      <c r="M8" s="7"/>
      <c r="N8" s="7" t="str">
        <f>IF(D8&lt;&gt;0,IF(VLOOKUP(E8,Base!$E$3:$G$11,3,FALSE)="O",SUMPRODUCT(($C$7:$C$104=C8)*(($F$7:$F$104)&lt;&gt;"")),""),"")</f>
        <v/>
      </c>
      <c r="O8" s="7" t="str">
        <f>IF(D8&lt;&gt;0,
IF(AND(VLOOKUP(E8,Base!$E$3:$G$11,3,FALSE)="O",N8=1),A8-SUMPRODUCT(($C$7:$C$104=C8)*($F$7:$F$104&lt;&gt;""),$A$7:$A$104),
IF(AND(VLOOKUP(E8,Base!$E$3:$G$11,3,FALSE)="O",N8=0),"lot inexistant",
IF(AND(VLOOKUP(E8,Base!$E$3:$G$11,3,FALSE)="O",N8&gt;1),"Doublons",""))),
"")</f>
        <v/>
      </c>
    </row>
    <row r="9" spans="1:15" x14ac:dyDescent="0.25">
      <c r="A9" s="25">
        <v>42278</v>
      </c>
      <c r="B9" s="7" t="s">
        <v>61</v>
      </c>
      <c r="C9" s="8">
        <v>153</v>
      </c>
      <c r="D9" s="7">
        <v>2</v>
      </c>
      <c r="E9" s="7" t="s">
        <v>33</v>
      </c>
      <c r="F9" s="7">
        <f>IF(D9&lt;&gt;"",IF(VLOOKUP(E9,Base!$E$3:$F$11,2,FALSE)="S",VLOOKUP(B9,Base!$A$2:$B$23,2,FALSE)*D9,""),"")</f>
        <v>16</v>
      </c>
      <c r="G9" s="7" t="str">
        <f>IF(D9&lt;&gt;"",IF(VLOOKUP(E9,Base!$E$3:$F$11,2,FALSE)="E",VLOOKUP(B9,Base!$A$2:$B$23,2,FALSE)*D9,""),"")</f>
        <v/>
      </c>
      <c r="H9" s="7" t="str">
        <f>IF(G9&lt;&gt;"",VLOOKUP(B9,Base!$A$3:$C$22,3,FALSE)*D9,"")</f>
        <v/>
      </c>
      <c r="I9" s="7" t="str">
        <f>IF(G9&lt;&gt;"",IF(VLOOKUP(E9,Base!#REF!,3,FALSE)="O",VLOOKUP(B9,Base!$A$3:$C$22,3,FALSE)*D9,""),"")</f>
        <v/>
      </c>
      <c r="J9" s="7">
        <f t="shared" ref="J9" si="0">IF(A9&lt;&gt;"",+INT(MOD(INT((A9-2+(WEEKDAY(1)=7)*6)/7)+0.6+((WEEKDAY(1)=7)*208),52+5/28))+1,"")</f>
        <v>40</v>
      </c>
      <c r="K9" s="7">
        <f t="shared" ref="K9" si="1">IF(A9&lt;&gt;"",MONTH(A9),"")</f>
        <v>10</v>
      </c>
      <c r="L9" s="7">
        <f t="shared" ref="L9" si="2">IF(A9&lt;&gt;"",YEAR(A9),"")</f>
        <v>2015</v>
      </c>
      <c r="M9" s="7"/>
      <c r="N9" s="7" t="str">
        <f>IF(D9&lt;&gt;0,IF(VLOOKUP(E9,Base!$E$3:$G$11,3,FALSE)="O",SUMPRODUCT(($C$7:$C$104=C9)*(($F$7:$F$104)&lt;&gt;"")),""),"")</f>
        <v/>
      </c>
      <c r="O9" s="7" t="str">
        <f>IF(D9&lt;&gt;0,
IF(AND(VLOOKUP(E9,Base!$E$3:$G$11,3,FALSE)="O",N9=1),A9-SUMPRODUCT(($C$7:$C$104=C9)*($F$7:$F$104&lt;&gt;""),$A$7:$A$104),
IF(AND(VLOOKUP(E9,Base!$E$3:$G$11,3,FALSE)="O",N9=0),"lot inexistant",
IF(AND(VLOOKUP(E9,Base!$E$3:$G$11,3,FALSE)="O",N9&gt;1),"Doublons",""))),
"")</f>
        <v/>
      </c>
    </row>
    <row r="10" spans="1:15" x14ac:dyDescent="0.25">
      <c r="A10" s="25">
        <v>42276</v>
      </c>
      <c r="B10" s="7" t="s">
        <v>61</v>
      </c>
      <c r="C10" s="8">
        <v>154</v>
      </c>
      <c r="D10" s="7">
        <v>2</v>
      </c>
      <c r="E10" s="7" t="s">
        <v>3</v>
      </c>
      <c r="F10" s="7">
        <f>IF(D10&lt;&gt;"",IF(VLOOKUP(E10,Base!$E$3:$F$11,2,FALSE)="S",VLOOKUP(B10,Base!$A$2:$B$23,2,FALSE)*D10,""),"")</f>
        <v>16</v>
      </c>
      <c r="G10" s="7" t="str">
        <f>IF(D10&lt;&gt;"",IF(VLOOKUP(E10,Base!$E$3:$F$11,2,FALSE)="E",VLOOKUP(B10,Base!$A$2:$B$23,2,FALSE)*D10,""),"")</f>
        <v/>
      </c>
      <c r="H10" s="7" t="str">
        <f>IF(G10&lt;&gt;"",VLOOKUP(B10,Base!$A$3:$C$22,3,FALSE)*D10,"")</f>
        <v/>
      </c>
      <c r="I10" s="7" t="str">
        <f>IF(G10&lt;&gt;"",IF(VLOOKUP(E10,Base!E1:G10,3,FALSE)="O",VLOOKUP(B10,Base!$A$3:$C$22,3,FALSE)*D10,""),"")</f>
        <v/>
      </c>
      <c r="J10" s="7">
        <f t="shared" ref="J10:J15" si="3">IF(A10&lt;&gt;"",+INT(MOD(INT((A10-2+(WEEKDAY(1)=7)*6)/7)+0.6+((WEEKDAY(1)=7)*208),52+5/28))+1,"")</f>
        <v>40</v>
      </c>
      <c r="K10" s="7">
        <f t="shared" ref="K10:K15" si="4">IF(A10&lt;&gt;"",MONTH(A10),"")</f>
        <v>9</v>
      </c>
      <c r="L10" s="7">
        <f t="shared" ref="L10:L15" si="5">IF(A10&lt;&gt;"",YEAR(A10),"")</f>
        <v>2015</v>
      </c>
      <c r="M10" s="7"/>
      <c r="N10" s="7" t="str">
        <f>IF(D10&lt;&gt;0,IF(VLOOKUP(E10,Base!$E$3:$G$11,3,FALSE)="O",SUMPRODUCT(($C$7:$C$104=C10)*(($F$7:$F$104)&lt;&gt;"")),""),"")</f>
        <v/>
      </c>
      <c r="O10" s="7" t="str">
        <f>IF(D10&lt;&gt;0,
IF(AND(VLOOKUP(E10,Base!$E$3:$G$11,3,FALSE)="O",N10=1),A10-SUMPRODUCT(($C$7:$C$104=C10)*($F$7:$F$104&lt;&gt;""),$A$7:$A$104),
IF(AND(VLOOKUP(E10,Base!$E$3:$G$11,3,FALSE)="O",N10=0),"lot inexistant",
IF(AND(VLOOKUP(E10,Base!$E$3:$G$11,3,FALSE)="O",N10&gt;1),"Doublons",""))),
"")</f>
        <v/>
      </c>
    </row>
    <row r="11" spans="1:15" x14ac:dyDescent="0.25">
      <c r="A11" s="25">
        <v>42303</v>
      </c>
      <c r="B11" s="7" t="s">
        <v>63</v>
      </c>
      <c r="C11" s="7">
        <v>150</v>
      </c>
      <c r="D11" s="7">
        <v>3</v>
      </c>
      <c r="E11" s="7" t="s">
        <v>27</v>
      </c>
      <c r="F11" s="7" t="str">
        <f>IF(D11&lt;&gt;"",IF(VLOOKUP(E11,Base!$E$3:$F$11,2,FALSE)="S",VLOOKUP(B11,Base!$A$2:$B$23,2,FALSE)*D11,""),"")</f>
        <v/>
      </c>
      <c r="G11" s="7">
        <f>IF(D11&lt;&gt;"",IF(VLOOKUP(E11,Base!$E$3:$F$11,2,FALSE)="E",VLOOKUP(B11,Base!$A$2:$B$23,2,FALSE)*D11,""),"")</f>
        <v>30</v>
      </c>
      <c r="H11" s="7">
        <f>IF(G11&lt;&gt;"",VLOOKUP(B11,Base!$A$3:$C$22,3,FALSE)*D11,"")</f>
        <v>2.7</v>
      </c>
      <c r="I11" s="7">
        <f>IF(G11&lt;&gt;"",IF(VLOOKUP(E11,Base!E2:G11,3,FALSE)="O",VLOOKUP(B11,Base!$A$3:$C$22,3,FALSE)*D11,""),"")</f>
        <v>2.7</v>
      </c>
      <c r="J11" s="7">
        <f t="shared" si="3"/>
        <v>44</v>
      </c>
      <c r="K11" s="7">
        <f t="shared" si="4"/>
        <v>10</v>
      </c>
      <c r="L11" s="7">
        <f t="shared" si="5"/>
        <v>2015</v>
      </c>
      <c r="M11" s="7"/>
      <c r="N11" s="7">
        <f>IF(D11&lt;&gt;0,IF(VLOOKUP(E11,Base!$E$3:$G$11,3,FALSE)="O",SUMPRODUCT(($C$7:$C$104=C11)*(($F$7:$F$104)&lt;&gt;"")),""),"")</f>
        <v>1</v>
      </c>
      <c r="O11" s="7">
        <f>IF(D11&lt;&gt;0,
IF(AND(VLOOKUP(E11,Base!$E$3:$G$11,3,FALSE)="O",N11=1),A11-SUMPRODUCT(($C$7:$C$104=C11)*($F$7:$F$104&lt;&gt;""),$A$7:$A$104),
IF(AND(VLOOKUP(E11,Base!$E$3:$G$11,3,FALSE)="O",N11=0),"lot inexistant",
IF(AND(VLOOKUP(E11,Base!$E$3:$G$11,3,FALSE)="O",N11&gt;1),"Doublons",""))),
"")</f>
        <v>3</v>
      </c>
    </row>
    <row r="12" spans="1:15" x14ac:dyDescent="0.25">
      <c r="A12" s="25">
        <v>42307</v>
      </c>
      <c r="B12" s="7" t="s">
        <v>66</v>
      </c>
      <c r="C12" s="7">
        <v>154</v>
      </c>
      <c r="D12" s="7">
        <v>2</v>
      </c>
      <c r="E12" s="7" t="s">
        <v>28</v>
      </c>
      <c r="F12" s="7" t="str">
        <f>IF(D12&lt;&gt;"",IF(VLOOKUP(E12,Base!$E$3:$F$11,2,FALSE)="S",VLOOKUP(B12,Base!$A$2:$B$23,2,FALSE)*D12,""),"")</f>
        <v/>
      </c>
      <c r="G12" s="7">
        <f>IF(D12&lt;&gt;"",IF(VLOOKUP(E12,Base!$E$3:$F$11,2,FALSE)="E",VLOOKUP(B12,Base!$A$2:$B$23,2,FALSE)*D12,""),"")</f>
        <v>16</v>
      </c>
      <c r="H12" s="7">
        <f>IF(G12&lt;&gt;"",VLOOKUP(B12,Base!$A$3:$C$22,3,FALSE)*D12,"")</f>
        <v>2.4</v>
      </c>
      <c r="I12" s="7" t="str">
        <f>IF(G12&lt;&gt;"",IF(VLOOKUP(E12,Base!E3:G12,3,FALSE)="O",VLOOKUP(B12,Base!$A$3:$C$22,3,FALSE)*D12,""),"")</f>
        <v/>
      </c>
      <c r="J12" s="7">
        <f t="shared" si="3"/>
        <v>44</v>
      </c>
      <c r="K12" s="7">
        <f t="shared" si="4"/>
        <v>10</v>
      </c>
      <c r="L12" s="7">
        <f t="shared" si="5"/>
        <v>2015</v>
      </c>
      <c r="M12" s="7"/>
      <c r="N12" s="7" t="str">
        <f>IF(D12&lt;&gt;0,IF(VLOOKUP(E12,Base!$E$3:$G$11,3,FALSE)="O",SUMPRODUCT(($C$7:$C$104=C12)*(($F$7:$F$104)&lt;&gt;"")),""),"")</f>
        <v/>
      </c>
      <c r="O12" s="7" t="str">
        <f>IF(D12&lt;&gt;0,
IF(AND(VLOOKUP(E12,Base!$E$3:$G$11,3,FALSE)="O",N12=1),A12-SUMPRODUCT(($C$7:$C$104=C12)*($F$7:$F$104&lt;&gt;""),$A$7:$A$104),
IF(AND(VLOOKUP(E12,Base!$E$3:$G$11,3,FALSE)="O",N12=0),"lot inexistant",
IF(AND(VLOOKUP(E12,Base!$E$3:$G$11,3,FALSE)="O",N12&gt;1),"Doublons",""))),
"")</f>
        <v/>
      </c>
    </row>
    <row r="13" spans="1:15" x14ac:dyDescent="0.25">
      <c r="A13" s="25">
        <v>42307</v>
      </c>
      <c r="B13" s="7" t="s">
        <v>63</v>
      </c>
      <c r="C13" s="7">
        <v>152</v>
      </c>
      <c r="D13" s="7">
        <v>1</v>
      </c>
      <c r="E13" s="7" t="s">
        <v>31</v>
      </c>
      <c r="F13" s="7" t="str">
        <f>IF(D13&lt;&gt;"",IF(VLOOKUP(E13,Base!$E$3:$F$11,2,FALSE)="S",VLOOKUP(B13,Base!$A$2:$B$23,2,FALSE)*D13,""),"")</f>
        <v/>
      </c>
      <c r="G13" s="7">
        <f>IF(D13&lt;&gt;"",IF(VLOOKUP(E13,Base!$E$3:$F$11,2,FALSE)="E",VLOOKUP(B13,Base!$A$2:$B$23,2,FALSE)*D13,""),"")</f>
        <v>10</v>
      </c>
      <c r="H13" s="7">
        <f>IF(G13&lt;&gt;"",VLOOKUP(B13,Base!$A$3:$C$22,3,FALSE)*D13,"")</f>
        <v>0.9</v>
      </c>
      <c r="I13" s="7">
        <f>IF(G13&lt;&gt;"",IF(VLOOKUP(E13,Base!E4:G13,3,FALSE)="O",VLOOKUP(B13,Base!$A$3:$C$22,3,FALSE)*D13,""),"")</f>
        <v>0.9</v>
      </c>
      <c r="J13" s="7">
        <f t="shared" si="3"/>
        <v>44</v>
      </c>
      <c r="K13" s="7">
        <f t="shared" si="4"/>
        <v>10</v>
      </c>
      <c r="L13" s="7">
        <f t="shared" si="5"/>
        <v>2015</v>
      </c>
      <c r="M13" s="7"/>
      <c r="N13" s="7">
        <f>IF(D13&lt;&gt;0,IF(VLOOKUP(E13,Base!$E$3:$G$11,3,FALSE)="O",SUMPRODUCT(($C$7:$C$104=C13)*(($F$7:$F$104)&lt;&gt;"")),""),"")</f>
        <v>1</v>
      </c>
      <c r="O13" s="7">
        <f>IF(D13&lt;&gt;0,
IF(AND(VLOOKUP(E13,Base!$E$3:$G$11,3,FALSE)="O",N13=1),A13-SUMPRODUCT(($C$7:$C$104=C13)*($F$7:$F$104&lt;&gt;""),$A$7:$A$104),
IF(AND(VLOOKUP(E13,Base!$E$3:$G$11,3,FALSE)="O",N13=0),"lot inexistant",
IF(AND(VLOOKUP(E13,Base!$E$3:$G$11,3,FALSE)="O",N13&gt;1),"Doublons",""))),
"")</f>
        <v>29</v>
      </c>
    </row>
    <row r="14" spans="1:15" x14ac:dyDescent="0.25">
      <c r="A14" s="25">
        <v>42280</v>
      </c>
      <c r="B14" s="7" t="s">
        <v>63</v>
      </c>
      <c r="C14" s="7">
        <v>152</v>
      </c>
      <c r="D14" s="7">
        <v>1</v>
      </c>
      <c r="E14" s="7" t="s">
        <v>32</v>
      </c>
      <c r="F14" s="7" t="str">
        <f>IF(D14&lt;&gt;"",IF(VLOOKUP(E14,Base!$E$3:$F$11,2,FALSE)="S",VLOOKUP(B14,Base!$A$2:$B$23,2,FALSE)*D14,""),"")</f>
        <v/>
      </c>
      <c r="G14" s="7">
        <f>IF(D14&lt;&gt;"",IF(VLOOKUP(E14,Base!$E$3:$F$11,2,FALSE)="E",VLOOKUP(B14,Base!$A$2:$B$23,2,FALSE)*D14,""),"")</f>
        <v>10</v>
      </c>
      <c r="H14" s="7">
        <f>IF(G14&lt;&gt;"",VLOOKUP(B14,Base!$A$3:$C$22,3,FALSE)*D14,"")</f>
        <v>0.9</v>
      </c>
      <c r="I14" s="7">
        <f>IF(G14&lt;&gt;"",IF(VLOOKUP(E14,Base!E5:G14,3,FALSE)="O",VLOOKUP(B14,Base!$A$3:$C$22,3,FALSE)*D14,""),"")</f>
        <v>0.9</v>
      </c>
      <c r="J14" s="7">
        <f t="shared" si="3"/>
        <v>40</v>
      </c>
      <c r="K14" s="7">
        <f t="shared" si="4"/>
        <v>10</v>
      </c>
      <c r="L14" s="7">
        <f t="shared" si="5"/>
        <v>2015</v>
      </c>
      <c r="M14" s="7"/>
      <c r="N14" s="7">
        <f>IF(D14&lt;&gt;0,IF(VLOOKUP(E14,Base!$E$3:$G$11,3,FALSE)="O",SUMPRODUCT(($C$7:$C$104=C14)*(($F$7:$F$104)&lt;&gt;"")),""),"")</f>
        <v>1</v>
      </c>
      <c r="O14" s="7">
        <f>IF(D14&lt;&gt;0,
IF(AND(VLOOKUP(E14,Base!$E$3:$G$11,3,FALSE)="O",N14=1),A14-SUMPRODUCT(($C$7:$C$104=C14)*($F$7:$F$104&lt;&gt;""),$A$7:$A$104),
IF(AND(VLOOKUP(E14,Base!$E$3:$G$11,3,FALSE)="O",N14=0),"lot inexistant",
IF(AND(VLOOKUP(E14,Base!$E$3:$G$11,3,FALSE)="O",N14&gt;1),"Doublons",""))),
"")</f>
        <v>2</v>
      </c>
    </row>
    <row r="15" spans="1:15" x14ac:dyDescent="0.25">
      <c r="A15" s="25">
        <v>42282</v>
      </c>
      <c r="B15" s="7" t="s">
        <v>67</v>
      </c>
      <c r="C15" s="8">
        <v>153</v>
      </c>
      <c r="D15" s="7">
        <v>2</v>
      </c>
      <c r="E15" s="7" t="s">
        <v>4</v>
      </c>
      <c r="F15" s="7" t="str">
        <f>IF(D15&lt;&gt;"",IF(VLOOKUP(E15,Base!$E$3:$F$11,2,FALSE)="S",VLOOKUP(B15,Base!$A$2:$B$23,2,FALSE)*D15,""),"")</f>
        <v/>
      </c>
      <c r="G15" s="7">
        <f>IF(D15&lt;&gt;"",IF(VLOOKUP(E15,Base!$E$3:$F$11,2,FALSE)="E",VLOOKUP(B15,Base!$A$2:$B$23,2,FALSE)*D15,""),"")</f>
        <v>16</v>
      </c>
      <c r="H15" s="7">
        <f>IF(G15&lt;&gt;"",VLOOKUP(B15,Base!$A$3:$C$22,3,FALSE)*D15,"")</f>
        <v>2.4</v>
      </c>
      <c r="I15" s="7">
        <f>IF(G15&lt;&gt;"",IF(VLOOKUP(E15,Base!E6:G15,3,FALSE)="O",VLOOKUP(B15,Base!$A$3:$C$22,3,FALSE)*D15,""),"")</f>
        <v>2.4</v>
      </c>
      <c r="J15" s="7">
        <f t="shared" si="3"/>
        <v>41</v>
      </c>
      <c r="K15" s="7">
        <f t="shared" si="4"/>
        <v>10</v>
      </c>
      <c r="L15" s="7">
        <f t="shared" si="5"/>
        <v>2015</v>
      </c>
      <c r="M15" s="7"/>
      <c r="N15" s="7">
        <f>IF(D15&lt;&gt;0,IF(VLOOKUP(E15,Base!$E$3:$G$11,3,FALSE)="O",SUMPRODUCT(($C$7:$C$104=C15)*(($F$7:$F$104)&lt;&gt;"")),""),"")</f>
        <v>1</v>
      </c>
      <c r="O15" s="7">
        <f>IF(D15&lt;&gt;0,
IF(AND(VLOOKUP(E15,Base!$E$3:$G$11,3,FALSE)="O",N15=1),A15-SUMPRODUCT(($C$7:$C$104=C15)*($F$7:$F$104&lt;&gt;""),$A$7:$A$104),
IF(AND(VLOOKUP(E15,Base!$E$3:$G$11,3,FALSE)="O",N15=0),"lot inexistant",
IF(AND(VLOOKUP(E15,Base!$E$3:$G$11,3,FALSE)="O",N15&gt;1),"Doublons",""))),
"")</f>
        <v>4</v>
      </c>
    </row>
    <row r="16" spans="1:15" x14ac:dyDescent="0.25">
      <c r="A16" s="25">
        <v>42292</v>
      </c>
      <c r="B16" s="7" t="s">
        <v>61</v>
      </c>
      <c r="C16" s="8">
        <v>154</v>
      </c>
      <c r="D16" s="7">
        <v>2</v>
      </c>
      <c r="E16" s="7" t="s">
        <v>27</v>
      </c>
      <c r="F16" s="7" t="str">
        <f>IF(D16&lt;&gt;"",IF(VLOOKUP(E16,Base!$E$3:$F$11,2,FALSE)="S",VLOOKUP(B16,Base!$A$2:$B$23,2,FALSE)*D16,""),"")</f>
        <v/>
      </c>
      <c r="G16" s="7">
        <f>IF(D16&lt;&gt;"",IF(VLOOKUP(E16,Base!$E$3:$F$11,2,FALSE)="E",VLOOKUP(B16,Base!$A$2:$B$23,2,FALSE)*D16,""),"")</f>
        <v>16</v>
      </c>
      <c r="H16" s="7">
        <f>IF(G16&lt;&gt;"",VLOOKUP(B16,Base!$A$3:$C$22,3,FALSE)*D16,"")</f>
        <v>2.4</v>
      </c>
      <c r="I16" s="7">
        <f>IF(G16&lt;&gt;"",IF(VLOOKUP(E16,Base!E7:G16,3,FALSE)="O",VLOOKUP(B16,Base!$A$3:$C$22,3,FALSE)*D16,""),"")</f>
        <v>2.4</v>
      </c>
      <c r="J16" s="7">
        <f t="shared" ref="J16" si="6">IF(A16&lt;&gt;"",+INT(MOD(INT((A16-2+(WEEKDAY(1)=7)*6)/7)+0.6+((WEEKDAY(1)=7)*208),52+5/28))+1,"")</f>
        <v>42</v>
      </c>
      <c r="K16" s="7">
        <f t="shared" ref="K16" si="7">IF(A16&lt;&gt;"",MONTH(A16),"")</f>
        <v>10</v>
      </c>
      <c r="L16" s="7">
        <f t="shared" ref="L16" si="8">IF(A16&lt;&gt;"",YEAR(A16),"")</f>
        <v>2015</v>
      </c>
      <c r="M16" s="7"/>
      <c r="N16" s="7">
        <f>IF(D16&lt;&gt;0,IF(VLOOKUP(E16,Base!$E$3:$G$11,3,FALSE)="O",SUMPRODUCT(($C$7:$C$104=C16)*(($F$7:$F$104)&lt;&gt;"")),""),"")</f>
        <v>1</v>
      </c>
      <c r="O16" s="7">
        <f>IF(D16&lt;&gt;0,
IF(AND(VLOOKUP(E16,Base!$E$3:$G$11,3,FALSE)="O",N16=1),A16-SUMPRODUCT(($C$7:$C$104=C16)*($F$7:$F$104&lt;&gt;""),$A$7:$A$104),
IF(AND(VLOOKUP(E16,Base!$E$3:$G$11,3,FALSE)="O",N16=0),"lot inexistant",
IF(AND(VLOOKUP(E16,Base!$E$3:$G$11,3,FALSE)="O",N16&gt;1),"Doublons",""))),
"")</f>
        <v>16</v>
      </c>
    </row>
    <row r="17" spans="1:15" x14ac:dyDescent="0.25">
      <c r="A17" s="7"/>
      <c r="B17" s="7"/>
      <c r="C17" s="7"/>
      <c r="D17" s="7"/>
      <c r="E17" s="7"/>
      <c r="F17" s="7" t="str">
        <f>IF(D17&lt;&gt;"",IF(VLOOKUP(E17,Base!$E$3:$F$11,2,FALSE)="S",VLOOKUP(B17,Base!$A$2:$B$23,2,FALSE)*D17,""),"")</f>
        <v/>
      </c>
      <c r="G17" s="7" t="str">
        <f>IF(D17&lt;&gt;"",IF(VLOOKUP(E17,Base!$E$3:$F$11,2,FALSE)="E",VLOOKUP(B17,Base!$A$2:$B$23,2,FALSE)*D17,""),"")</f>
        <v/>
      </c>
      <c r="H17" s="7"/>
      <c r="I17" s="7" t="str">
        <f>IF(D17&lt;&gt;"",IF(AND(VLOOKUP(E17,Base!$E$3:$F$11,2,FALSE)="E",VLOOKUP(E17,Base!$E$3:$G$11,3,FALSE)="O"),VLOOKUP(B17,Base!$A$2:$B$23,2,FALSE)*D17,""),"")</f>
        <v/>
      </c>
      <c r="J17" s="7"/>
      <c r="K17" s="7"/>
      <c r="L17" s="7"/>
      <c r="M17" s="7"/>
      <c r="N17" s="7" t="str">
        <f>IF(D17&lt;&gt;0,IF(VLOOKUP(E17,Base!$E$3:$G$11,3,FALSE)="O",SUMPRODUCT(($C$7:$C$104=C17)*($F$7:$F$104=G17)),""),"")</f>
        <v/>
      </c>
      <c r="O17" s="7" t="str">
        <f>IF(D17&lt;&gt;0,
IF(AND(VLOOKUP(E17,Base!$E$3:$G$11,3,FALSE)="O",N17=1),A17-SUMPRODUCT(($C$7:$C$104=C17)*($F$7:$F$104&lt;&gt;""),$A$7:$A$104),
IF(AND(VLOOKUP(E17,Base!$E$3:$G$11,3,FALSE)="O",N17=0),"lot inexistant",
IF(AND(VLOOKUP(E17,Base!$E$3:$G$11,3,FALSE)="O",N17&gt;1),"Doublons",""))),
"")</f>
        <v/>
      </c>
    </row>
    <row r="18" spans="1:15" x14ac:dyDescent="0.25">
      <c r="A18" s="7"/>
      <c r="B18" s="7"/>
      <c r="C18" s="7"/>
      <c r="D18" s="7"/>
      <c r="E18" s="7"/>
      <c r="F18" s="7" t="str">
        <f>IF(D18&lt;&gt;"",IF(VLOOKUP(E18,Base!$E$3:$F$11,2,FALSE)="S",VLOOKUP(B18,Base!$A$2:$B$23,2,FALSE)*D18,""),"")</f>
        <v/>
      </c>
      <c r="G18" s="7" t="str">
        <f>IF(D18&lt;&gt;"",IF(VLOOKUP(E18,Base!$E$3:$F$11,2,FALSE)="E",VLOOKUP(B18,Base!$A$2:$B$23,2,FALSE)*D18,""),"")</f>
        <v/>
      </c>
      <c r="H18" s="7"/>
      <c r="I18" s="7" t="str">
        <f>IF(D18&lt;&gt;"",IF(AND(VLOOKUP(E18,Base!$E$3:$F$11,2,FALSE)="E",VLOOKUP(E18,Base!$E$3:$G$11,3,FALSE)="O"),VLOOKUP(B18,Base!$A$2:$B$23,2,FALSE)*D18,""),"")</f>
        <v/>
      </c>
      <c r="J18" s="7" t="str">
        <f t="shared" ref="J18:J38" si="9">IF(A18&lt;&gt;"",+INT(MOD(INT((A18-2+(WEEKDAY(1)=7)*6)/7)+0.6+((WEEKDAY(1)=7)*208),52+5/28))+1,"")</f>
        <v/>
      </c>
      <c r="K18" s="7" t="str">
        <f t="shared" ref="K18:K38" si="10">IF(A18&lt;&gt;"",MONTH(A18),"")</f>
        <v/>
      </c>
      <c r="L18" s="7" t="str">
        <f t="shared" ref="L18:L38" si="11">IF(A18&lt;&gt;"",YEAR(A18),"")</f>
        <v/>
      </c>
      <c r="M18" s="7"/>
      <c r="N18" s="7" t="str">
        <f>IF(D18&lt;&gt;0,IF(VLOOKUP(E18,Base!$E$3:$G$11,3,FALSE)="O",SUMPRODUCT(($C$7:$C$104=C18)*($F$7:$F$104=G18)),""),"")</f>
        <v/>
      </c>
      <c r="O18" s="7" t="str">
        <f>IF(D18&lt;&gt;0,
IF(AND(VLOOKUP(E18,Base!$E$3:$G$11,3,FALSE)="O",N18=1),A18-SUMPRODUCT(($C$7:$C$104=C18)*($F$7:$F$104&lt;&gt;""),$A$7:$A$104),
IF(AND(VLOOKUP(E18,Base!$E$3:$G$11,3,FALSE)="O",N18=0),"lot inexistant",
IF(AND(VLOOKUP(E18,Base!$E$3:$G$11,3,FALSE)="O",N18&gt;1),"Doublons",""))),
"")</f>
        <v/>
      </c>
    </row>
    <row r="19" spans="1:15" x14ac:dyDescent="0.25">
      <c r="A19" s="7"/>
      <c r="B19" s="7"/>
      <c r="C19" s="7"/>
      <c r="D19" s="7"/>
      <c r="E19" s="7"/>
      <c r="F19" s="7" t="str">
        <f>IF(D19&lt;&gt;"",IF(VLOOKUP(E19,Base!$E$3:$F$11,2,FALSE)="S",VLOOKUP(B19,Base!$A$2:$B$23,2,FALSE)*D19,""),"")</f>
        <v/>
      </c>
      <c r="G19" s="7" t="str">
        <f>IF(D19&lt;&gt;"",IF(VLOOKUP(E19,Base!$E$3:$F$11,2,FALSE)="E",VLOOKUP(B19,Base!$A$2:$B$23,2,FALSE)*D19,""),"")</f>
        <v/>
      </c>
      <c r="H19" s="7"/>
      <c r="I19" s="7" t="str">
        <f>IF(D19&lt;&gt;"",IF(AND(VLOOKUP(E19,Base!$E$3:$F$11,2,FALSE)="E",VLOOKUP(E19,Base!$E$3:$G$11,3,FALSE)="O"),VLOOKUP(B19,Base!$A$2:$B$23,2,FALSE)*D19,""),"")</f>
        <v/>
      </c>
      <c r="J19" s="7" t="str">
        <f t="shared" si="9"/>
        <v/>
      </c>
      <c r="K19" s="7" t="str">
        <f t="shared" si="10"/>
        <v/>
      </c>
      <c r="L19" s="7" t="str">
        <f t="shared" si="11"/>
        <v/>
      </c>
      <c r="M19" s="7"/>
      <c r="N19" s="7" t="str">
        <f>IF(D19&lt;&gt;0,IF(VLOOKUP(E19,Base!$E$3:$G$11,3,FALSE)="O",SUMPRODUCT(($C$7:$C$104=C19)*($F$7:$F$104=G19)),""),"")</f>
        <v/>
      </c>
      <c r="O19" s="7" t="str">
        <f>IF(D19&lt;&gt;0,
IF(AND(VLOOKUP(E19,Base!$E$3:$G$11,3,FALSE)="O",N19=1),A19-SUMPRODUCT(($C$7:$C$104=C19)*($F$7:$F$104&lt;&gt;""),$A$7:$A$104),
IF(AND(VLOOKUP(E19,Base!$E$3:$G$11,3,FALSE)="O",N19=0),"lot inexistant",
IF(AND(VLOOKUP(E19,Base!$E$3:$G$11,3,FALSE)="O",N19&gt;1),"Doublons",""))),
"")</f>
        <v/>
      </c>
    </row>
    <row r="20" spans="1:15" x14ac:dyDescent="0.25">
      <c r="A20" s="7"/>
      <c r="B20" s="7"/>
      <c r="C20" s="7"/>
      <c r="D20" s="7"/>
      <c r="E20" s="7"/>
      <c r="F20" s="7" t="str">
        <f>IF(D20&lt;&gt;"",IF(VLOOKUP(E20,Base!$E$3:$F$11,2,FALSE)="S",VLOOKUP(B20,Base!$A$2:$B$23,2,FALSE)*D20,""),"")</f>
        <v/>
      </c>
      <c r="G20" s="7" t="str">
        <f>IF(D20&lt;&gt;"",IF(VLOOKUP(E20,Base!$E$3:$F$11,2,FALSE)="E",VLOOKUP(B20,Base!$A$2:$B$23,2,FALSE)*D20,""),"")</f>
        <v/>
      </c>
      <c r="H20" s="7"/>
      <c r="I20" s="7" t="str">
        <f>IF(D20&lt;&gt;"",IF(AND(VLOOKUP(E20,Base!$E$3:$F$11,2,FALSE)="E",VLOOKUP(E20,Base!$E$3:$G$11,3,FALSE)="O"),VLOOKUP(B20,Base!$A$2:$B$23,2,FALSE)*D20,""),"")</f>
        <v/>
      </c>
      <c r="J20" s="7" t="str">
        <f t="shared" si="9"/>
        <v/>
      </c>
      <c r="K20" s="7" t="str">
        <f t="shared" si="10"/>
        <v/>
      </c>
      <c r="L20" s="7" t="str">
        <f t="shared" si="11"/>
        <v/>
      </c>
      <c r="M20" s="7"/>
      <c r="N20" s="7" t="str">
        <f>IF(D20&lt;&gt;0,IF(VLOOKUP(E20,Base!$E$3:$G$11,3,FALSE)="O",SUMPRODUCT(($C$7:$C$104=C20)*($F$7:$F$104=G20)),""),"")</f>
        <v/>
      </c>
      <c r="O20" s="7" t="str">
        <f>IF(D20&lt;&gt;0,
IF(AND(VLOOKUP(E20,Base!$E$3:$G$11,3,FALSE)="O",N20=1),A20-SUMPRODUCT(($C$7:$C$104=C20)*($F$7:$F$104&lt;&gt;""),$A$7:$A$104),
IF(AND(VLOOKUP(E20,Base!$E$3:$G$11,3,FALSE)="O",N20=0),"lot inexistant",
IF(AND(VLOOKUP(E20,Base!$E$3:$G$11,3,FALSE)="O",N20&gt;1),"Doublons",""))),
"")</f>
        <v/>
      </c>
    </row>
    <row r="21" spans="1:15" x14ac:dyDescent="0.25">
      <c r="A21" s="7"/>
      <c r="B21" s="7"/>
      <c r="C21" s="7"/>
      <c r="D21" s="7"/>
      <c r="E21" s="7"/>
      <c r="F21" s="7" t="str">
        <f>IF(D21&lt;&gt;"",IF(VLOOKUP(E21,Base!$E$3:$F$11,2,FALSE)="S",VLOOKUP(B21,Base!$A$2:$B$23,2,FALSE)*D21,""),"")</f>
        <v/>
      </c>
      <c r="G21" s="7" t="str">
        <f>IF(D21&lt;&gt;"",IF(VLOOKUP(E21,Base!$E$3:$F$11,2,FALSE)="E",VLOOKUP(B21,Base!$A$2:$B$23,2,FALSE)*D21,""),"")</f>
        <v/>
      </c>
      <c r="H21" s="7"/>
      <c r="I21" s="7" t="str">
        <f>IF(D21&lt;&gt;"",IF(AND(VLOOKUP(E21,Base!$E$3:$F$11,2,FALSE)="E",VLOOKUP(E21,Base!$E$3:$G$11,3,FALSE)="O"),VLOOKUP(B21,Base!$A$2:$B$23,2,FALSE)*D21,""),"")</f>
        <v/>
      </c>
      <c r="J21" s="7" t="str">
        <f t="shared" si="9"/>
        <v/>
      </c>
      <c r="K21" s="7" t="str">
        <f t="shared" si="10"/>
        <v/>
      </c>
      <c r="L21" s="7" t="str">
        <f t="shared" si="11"/>
        <v/>
      </c>
      <c r="M21" s="7"/>
      <c r="N21" s="7" t="str">
        <f>IF(D21&lt;&gt;0,IF(VLOOKUP(E21,Base!$E$3:$G$11,3,FALSE)="O",SUMPRODUCT(($C$7:$C$104=C21)*($F$7:$F$104=G21)),""),"")</f>
        <v/>
      </c>
      <c r="O21" s="7" t="str">
        <f>IF(D21&lt;&gt;0,
IF(AND(VLOOKUP(E21,Base!$E$3:$G$11,3,FALSE)="O",N21=1),A21-SUMPRODUCT(($C$7:$C$104=C21)*($F$7:$F$104&lt;&gt;""),$A$7:$A$104),
IF(AND(VLOOKUP(E21,Base!$E$3:$G$11,3,FALSE)="O",N21=0),"lot inexistant",
IF(AND(VLOOKUP(E21,Base!$E$3:$G$11,3,FALSE)="O",N21&gt;1),"Doublons",""))),
"")</f>
        <v/>
      </c>
    </row>
    <row r="22" spans="1:15" x14ac:dyDescent="0.25">
      <c r="A22" s="7"/>
      <c r="B22" s="7"/>
      <c r="C22" s="7"/>
      <c r="D22" s="7"/>
      <c r="E22" s="7"/>
      <c r="F22" s="7" t="str">
        <f>IF(D22&lt;&gt;"",IF(VLOOKUP(E22,Base!$E$3:$F$11,2,FALSE)="S",VLOOKUP(B22,Base!$A$2:$B$23,2,FALSE)*D22,""),"")</f>
        <v/>
      </c>
      <c r="G22" s="7" t="str">
        <f>IF(D22&lt;&gt;"",IF(VLOOKUP(E22,Base!$E$3:$F$11,2,FALSE)="E",VLOOKUP(B22,Base!$A$2:$B$23,2,FALSE)*D22,""),"")</f>
        <v/>
      </c>
      <c r="H22" s="7"/>
      <c r="I22" s="7" t="str">
        <f>IF(D22&lt;&gt;"",IF(AND(VLOOKUP(E22,Base!$E$3:$F$11,2,FALSE)="E",VLOOKUP(E22,Base!$E$3:$G$11,3,FALSE)="O"),VLOOKUP(B22,Base!$A$2:$B$23,2,FALSE)*D22,""),"")</f>
        <v/>
      </c>
      <c r="J22" s="7" t="str">
        <f t="shared" si="9"/>
        <v/>
      </c>
      <c r="K22" s="7" t="str">
        <f t="shared" si="10"/>
        <v/>
      </c>
      <c r="L22" s="7" t="str">
        <f t="shared" si="11"/>
        <v/>
      </c>
      <c r="M22" s="7"/>
      <c r="N22" s="7" t="str">
        <f>IF(D22&lt;&gt;0,IF(VLOOKUP(E22,Base!$E$3:$G$11,3,FALSE)="O",SUMPRODUCT(($C$7:$C$104=C22)*($F$7:$F$104=G22)),""),"")</f>
        <v/>
      </c>
      <c r="O22" s="7" t="str">
        <f>IF(D22&lt;&gt;0,
IF(AND(VLOOKUP(E22,Base!$E$3:$G$11,3,FALSE)="O",N22=1),A22-SUMPRODUCT(($C$7:$C$104=C22)*($F$7:$F$104&lt;&gt;""),$A$7:$A$104),
IF(AND(VLOOKUP(E22,Base!$E$3:$G$11,3,FALSE)="O",N22=0),"lot inexistant",
IF(AND(VLOOKUP(E22,Base!$E$3:$G$11,3,FALSE)="O",N22&gt;1),"Doublons",""))),
"")</f>
        <v/>
      </c>
    </row>
    <row r="23" spans="1:15" x14ac:dyDescent="0.25">
      <c r="A23" s="7"/>
      <c r="B23" s="7"/>
      <c r="C23" s="7"/>
      <c r="D23" s="7"/>
      <c r="E23" s="7"/>
      <c r="F23" s="7" t="str">
        <f>IF(D23&lt;&gt;"",IF(VLOOKUP(E23,Base!$E$3:$F$11,2,FALSE)="S",VLOOKUP(B23,Base!$A$2:$B$23,2,FALSE)*D23,""),"")</f>
        <v/>
      </c>
      <c r="G23" s="7" t="str">
        <f>IF(D23&lt;&gt;"",IF(VLOOKUP(E23,Base!$E$3:$F$11,2,FALSE)="E",VLOOKUP(B23,Base!$A$2:$B$23,2,FALSE)*D23,""),"")</f>
        <v/>
      </c>
      <c r="H23" s="7"/>
      <c r="I23" s="7" t="str">
        <f>IF(D23&lt;&gt;"",IF(AND(VLOOKUP(E23,Base!$E$3:$F$11,2,FALSE)="E",VLOOKUP(E23,Base!$E$3:$G$11,3,FALSE)="O"),VLOOKUP(B23,Base!$A$2:$B$23,2,FALSE)*D23,""),"")</f>
        <v/>
      </c>
      <c r="J23" s="7" t="str">
        <f t="shared" si="9"/>
        <v/>
      </c>
      <c r="K23" s="7" t="str">
        <f t="shared" si="10"/>
        <v/>
      </c>
      <c r="L23" s="7" t="str">
        <f t="shared" si="11"/>
        <v/>
      </c>
      <c r="M23" s="7"/>
      <c r="N23" s="7" t="str">
        <f>IF(D23&lt;&gt;0,IF(VLOOKUP(E23,Base!$E$3:$G$11,3,FALSE)="O",SUMPRODUCT(($C$7:$C$104=C23)*($F$7:$F$104=G23)),""),"")</f>
        <v/>
      </c>
      <c r="O23" s="7" t="str">
        <f>IF(D23&lt;&gt;0,
IF(AND(VLOOKUP(E23,Base!$E$3:$G$11,3,FALSE)="O",N23=1),A23-SUMPRODUCT(($C$7:$C$104=C23)*($F$7:$F$104&lt;&gt;""),$A$7:$A$104),
IF(AND(VLOOKUP(E23,Base!$E$3:$G$11,3,FALSE)="O",N23=0),"lot inexistant",
IF(AND(VLOOKUP(E23,Base!$E$3:$G$11,3,FALSE)="O",N23&gt;1),"Doublons",""))),
"")</f>
        <v/>
      </c>
    </row>
    <row r="24" spans="1:15" x14ac:dyDescent="0.25">
      <c r="A24" s="7"/>
      <c r="B24" s="7"/>
      <c r="C24" s="7"/>
      <c r="D24" s="7"/>
      <c r="E24" s="7"/>
      <c r="F24" s="7" t="str">
        <f>IF(D24&lt;&gt;"",IF(VLOOKUP(E24,Base!$E$3:$F$11,2,FALSE)="S",VLOOKUP(B24,Base!$A$2:$B$23,2,FALSE)*D24,""),"")</f>
        <v/>
      </c>
      <c r="G24" s="7" t="str">
        <f>IF(D24&lt;&gt;"",IF(VLOOKUP(E24,Base!$E$3:$F$11,2,FALSE)="E",VLOOKUP(B24,Base!$A$2:$B$23,2,FALSE)*D24,""),"")</f>
        <v/>
      </c>
      <c r="H24" s="7"/>
      <c r="I24" s="7" t="str">
        <f>IF(D24&lt;&gt;"",IF(AND(VLOOKUP(E24,Base!$E$3:$F$11,2,FALSE)="E",VLOOKUP(E24,Base!$E$3:$G$11,3,FALSE)="O"),VLOOKUP(B24,Base!$A$2:$B$23,2,FALSE)*D24,""),"")</f>
        <v/>
      </c>
      <c r="J24" s="7" t="str">
        <f t="shared" si="9"/>
        <v/>
      </c>
      <c r="K24" s="7" t="str">
        <f t="shared" si="10"/>
        <v/>
      </c>
      <c r="L24" s="7" t="str">
        <f t="shared" si="11"/>
        <v/>
      </c>
      <c r="M24" s="7"/>
      <c r="N24" s="7" t="str">
        <f>IF(D24&lt;&gt;0,IF(VLOOKUP(E24,Base!$E$3:$G$11,3,FALSE)="O",SUMPRODUCT(($C$7:$C$104=C24)*($F$7:$F$104=G24)),""),"")</f>
        <v/>
      </c>
      <c r="O24" s="7" t="str">
        <f>IF(D24&lt;&gt;0,
IF(AND(VLOOKUP(E24,Base!$E$3:$G$11,3,FALSE)="O",N24=1),A24-SUMPRODUCT(($C$7:$C$104=C24)*($F$7:$F$104&lt;&gt;""),$A$7:$A$104),
IF(AND(VLOOKUP(E24,Base!$E$3:$G$11,3,FALSE)="O",N24=0),"lot inexistant",
IF(AND(VLOOKUP(E24,Base!$E$3:$G$11,3,FALSE)="O",N24&gt;1),"Doublons",""))),
"")</f>
        <v/>
      </c>
    </row>
    <row r="25" spans="1:15" x14ac:dyDescent="0.25">
      <c r="A25" s="7"/>
      <c r="B25" s="7"/>
      <c r="C25" s="7"/>
      <c r="D25" s="7"/>
      <c r="E25" s="7"/>
      <c r="F25" s="7" t="str">
        <f>IF(D25&lt;&gt;"",IF(VLOOKUP(E25,Base!$E$3:$F$11,2,FALSE)="S",VLOOKUP(B25,Base!$A$2:$B$23,2,FALSE)*D25,""),"")</f>
        <v/>
      </c>
      <c r="G25" s="7" t="str">
        <f>IF(D25&lt;&gt;"",IF(VLOOKUP(E25,Base!$E$3:$F$11,2,FALSE)="E",VLOOKUP(B25,Base!$A$2:$B$23,2,FALSE)*D25,""),"")</f>
        <v/>
      </c>
      <c r="H25" s="7"/>
      <c r="I25" s="7" t="str">
        <f>IF(D25&lt;&gt;"",IF(AND(VLOOKUP(E25,Base!$E$3:$F$11,2,FALSE)="E",VLOOKUP(E25,Base!$E$3:$G$11,3,FALSE)="O"),VLOOKUP(B25,Base!$A$2:$B$23,2,FALSE)*D25,""),"")</f>
        <v/>
      </c>
      <c r="J25" s="7" t="str">
        <f t="shared" si="9"/>
        <v/>
      </c>
      <c r="K25" s="7" t="str">
        <f t="shared" si="10"/>
        <v/>
      </c>
      <c r="L25" s="7" t="str">
        <f t="shared" si="11"/>
        <v/>
      </c>
      <c r="M25" s="7"/>
      <c r="N25" s="7" t="str">
        <f>IF(D25&lt;&gt;0,IF(VLOOKUP(E25,Base!$E$3:$G$11,3,FALSE)="O",SUMPRODUCT(($C$7:$C$104=C25)*($F$7:$F$104=G25)),""),"")</f>
        <v/>
      </c>
      <c r="O25" s="7" t="str">
        <f>IF(D25&lt;&gt;0,
IF(AND(VLOOKUP(E25,Base!$E$3:$G$11,3,FALSE)="O",N25=1),A25-SUMPRODUCT(($C$7:$C$104=C25)*($F$7:$F$104&lt;&gt;""),$A$7:$A$104),
IF(AND(VLOOKUP(E25,Base!$E$3:$G$11,3,FALSE)="O",N25=0),"lot inexistant",
IF(AND(VLOOKUP(E25,Base!$E$3:$G$11,3,FALSE)="O",N25&gt;1),"Doublons",""))),
"")</f>
        <v/>
      </c>
    </row>
    <row r="26" spans="1:15" x14ac:dyDescent="0.25">
      <c r="A26" s="7"/>
      <c r="B26" s="7"/>
      <c r="C26" s="7"/>
      <c r="D26" s="7"/>
      <c r="E26" s="7"/>
      <c r="F26" s="7" t="str">
        <f>IF(D26&lt;&gt;"",IF(VLOOKUP(E26,Base!$E$3:$F$11,2,FALSE)="S",VLOOKUP(B26,Base!$A$2:$B$23,2,FALSE)*D26,""),"")</f>
        <v/>
      </c>
      <c r="G26" s="7" t="str">
        <f>IF(D26&lt;&gt;"",IF(VLOOKUP(E26,Base!$E$3:$F$11,2,FALSE)="E",VLOOKUP(B26,Base!$A$2:$B$23,2,FALSE)*D26,""),"")</f>
        <v/>
      </c>
      <c r="H26" s="7"/>
      <c r="I26" s="7" t="str">
        <f>IF(D26&lt;&gt;"",IF(AND(VLOOKUP(E26,Base!$E$3:$F$11,2,FALSE)="E",VLOOKUP(E26,Base!$E$3:$G$11,3,FALSE)="O"),VLOOKUP(B26,Base!$A$2:$B$23,2,FALSE)*D26,""),"")</f>
        <v/>
      </c>
      <c r="J26" s="7" t="str">
        <f t="shared" si="9"/>
        <v/>
      </c>
      <c r="K26" s="7" t="str">
        <f t="shared" si="10"/>
        <v/>
      </c>
      <c r="L26" s="7" t="str">
        <f t="shared" si="11"/>
        <v/>
      </c>
      <c r="M26" s="7"/>
      <c r="N26" s="7" t="str">
        <f>IF(D26&lt;&gt;0,IF(VLOOKUP(E26,Base!$E$3:$G$11,3,FALSE)="O",SUMPRODUCT(($C$7:$C$104=C26)*($F$7:$F$104=G26)),""),"")</f>
        <v/>
      </c>
      <c r="O26" s="7" t="str">
        <f>IF(D26&lt;&gt;0,
IF(AND(VLOOKUP(E26,Base!$E$3:$G$11,3,FALSE)="O",N26=1),A26-SUMPRODUCT(($C$7:$C$104=C26)*($F$7:$F$104&lt;&gt;""),$A$7:$A$104),
IF(AND(VLOOKUP(E26,Base!$E$3:$G$11,3,FALSE)="O",N26=0),"lot inexistant",
IF(AND(VLOOKUP(E26,Base!$E$3:$G$11,3,FALSE)="O",N26&gt;1),"Doublons",""))),
"")</f>
        <v/>
      </c>
    </row>
    <row r="27" spans="1:15" x14ac:dyDescent="0.25">
      <c r="A27" s="7"/>
      <c r="B27" s="7"/>
      <c r="C27" s="7"/>
      <c r="D27" s="7"/>
      <c r="E27" s="7"/>
      <c r="F27" s="7" t="str">
        <f>IF(D27&lt;&gt;"",IF(VLOOKUP(E27,Base!$E$3:$F$11,2,FALSE)="S",VLOOKUP(B27,Base!$A$2:$B$23,2,FALSE)*D27,""),"")</f>
        <v/>
      </c>
      <c r="G27" s="7" t="str">
        <f>IF(D27&lt;&gt;"",IF(VLOOKUP(E27,Base!$E$3:$F$11,2,FALSE)="E",VLOOKUP(B27,Base!$A$2:$B$23,2,FALSE)*D27,""),"")</f>
        <v/>
      </c>
      <c r="H27" s="7"/>
      <c r="I27" s="7" t="str">
        <f>IF(D27&lt;&gt;"",IF(AND(VLOOKUP(E27,Base!$E$3:$F$11,2,FALSE)="E",VLOOKUP(E27,Base!$E$3:$G$11,3,FALSE)="O"),VLOOKUP(B27,Base!$A$2:$B$23,2,FALSE)*D27,""),"")</f>
        <v/>
      </c>
      <c r="J27" s="7" t="str">
        <f t="shared" si="9"/>
        <v/>
      </c>
      <c r="K27" s="7" t="str">
        <f t="shared" si="10"/>
        <v/>
      </c>
      <c r="L27" s="7" t="str">
        <f t="shared" si="11"/>
        <v/>
      </c>
      <c r="M27" s="7"/>
      <c r="N27" s="7" t="str">
        <f>IF(D27&lt;&gt;0,IF(VLOOKUP(E27,Base!$E$3:$G$11,3,FALSE)="O",SUMPRODUCT(($C$7:$C$104=C27)*($F$7:$F$104=G27)),""),"")</f>
        <v/>
      </c>
      <c r="O27" s="7" t="str">
        <f>IF(D27&lt;&gt;0,
IF(AND(VLOOKUP(E27,Base!$E$3:$G$11,3,FALSE)="O",N27=1),A27-SUMPRODUCT(($C$7:$C$104=C27)*($F$7:$F$104&lt;&gt;""),$A$7:$A$104),
IF(AND(VLOOKUP(E27,Base!$E$3:$G$11,3,FALSE)="O",N27=0),"lot inexistant",
IF(AND(VLOOKUP(E27,Base!$E$3:$G$11,3,FALSE)="O",N27&gt;1),"Doublons",""))),
"")</f>
        <v/>
      </c>
    </row>
    <row r="28" spans="1:15" x14ac:dyDescent="0.25">
      <c r="A28" s="7"/>
      <c r="B28" s="7"/>
      <c r="C28" s="7"/>
      <c r="D28" s="7"/>
      <c r="E28" s="7"/>
      <c r="F28" s="7" t="str">
        <f>IF(D28&lt;&gt;"",IF(VLOOKUP(E28,Base!$E$3:$F$11,2,FALSE)="S",VLOOKUP(B28,Base!$A$2:$B$23,2,FALSE)*D28,""),"")</f>
        <v/>
      </c>
      <c r="G28" s="7" t="str">
        <f>IF(D28&lt;&gt;"",IF(VLOOKUP(E28,Base!$E$3:$F$11,2,FALSE)="E",VLOOKUP(B28,Base!$A$2:$B$23,2,FALSE)*D28,""),"")</f>
        <v/>
      </c>
      <c r="H28" s="7"/>
      <c r="I28" s="7" t="str">
        <f>IF(D28&lt;&gt;"",IF(AND(VLOOKUP(E28,Base!$E$3:$F$11,2,FALSE)="E",VLOOKUP(E28,Base!$E$3:$G$11,3,FALSE)="O"),VLOOKUP(B28,Base!$A$2:$B$23,2,FALSE)*D28,""),"")</f>
        <v/>
      </c>
      <c r="J28" s="7" t="str">
        <f t="shared" si="9"/>
        <v/>
      </c>
      <c r="K28" s="7" t="str">
        <f t="shared" si="10"/>
        <v/>
      </c>
      <c r="L28" s="7" t="str">
        <f t="shared" si="11"/>
        <v/>
      </c>
      <c r="M28" s="7"/>
      <c r="N28" s="7" t="str">
        <f>IF(D28&lt;&gt;0,IF(VLOOKUP(E28,Base!$E$3:$G$11,3,FALSE)="O",SUMPRODUCT(($C$7:$C$104=C28)*($F$7:$F$104=G28)),""),"")</f>
        <v/>
      </c>
      <c r="O28" s="7" t="str">
        <f>IF(D28&lt;&gt;0,
IF(AND(VLOOKUP(E28,Base!$E$3:$G$11,3,FALSE)="O",N28=1),A28-SUMPRODUCT(($C$7:$C$104=C28)*($F$7:$F$104&lt;&gt;""),$A$7:$A$104),
IF(AND(VLOOKUP(E28,Base!$E$3:$G$11,3,FALSE)="O",N28=0),"lot inexistant",
IF(AND(VLOOKUP(E28,Base!$E$3:$G$11,3,FALSE)="O",N28&gt;1),"Doublons",""))),
"")</f>
        <v/>
      </c>
    </row>
    <row r="29" spans="1:15" x14ac:dyDescent="0.25">
      <c r="A29" s="7"/>
      <c r="B29" s="7"/>
      <c r="C29" s="7"/>
      <c r="D29" s="7"/>
      <c r="E29" s="7"/>
      <c r="F29" s="7" t="str">
        <f>IF(D29&lt;&gt;"",IF(VLOOKUP(E29,Base!$E$3:$F$11,2,FALSE)="S",VLOOKUP(B29,Base!$A$2:$B$23,2,FALSE)*D29,""),"")</f>
        <v/>
      </c>
      <c r="G29" s="7" t="str">
        <f>IF(D29&lt;&gt;"",IF(VLOOKUP(E29,Base!$E$3:$F$11,2,FALSE)="E",VLOOKUP(B29,Base!$A$2:$B$23,2,FALSE)*D29,""),"")</f>
        <v/>
      </c>
      <c r="H29" s="7"/>
      <c r="I29" s="7" t="str">
        <f>IF(D29&lt;&gt;"",IF(AND(VLOOKUP(E29,Base!$E$3:$F$11,2,FALSE)="E",VLOOKUP(E29,Base!$E$3:$G$11,3,FALSE)="O"),VLOOKUP(B29,Base!$A$2:$B$23,2,FALSE)*D29,""),"")</f>
        <v/>
      </c>
      <c r="J29" s="7" t="str">
        <f t="shared" si="9"/>
        <v/>
      </c>
      <c r="K29" s="7" t="str">
        <f t="shared" si="10"/>
        <v/>
      </c>
      <c r="L29" s="7" t="str">
        <f t="shared" si="11"/>
        <v/>
      </c>
      <c r="M29" s="7"/>
      <c r="N29" s="7" t="str">
        <f>IF(D29&lt;&gt;0,IF(VLOOKUP(E29,Base!$E$3:$G$11,3,FALSE)="O",SUMPRODUCT(($C$7:$C$104=C29)*($F$7:$F$104=G29)),""),"")</f>
        <v/>
      </c>
      <c r="O29" s="7" t="str">
        <f>IF(D29&lt;&gt;0,
IF(AND(VLOOKUP(E29,Base!$E$3:$G$11,3,FALSE)="O",N29=1),A29-SUMPRODUCT(($C$7:$C$104=C29)*($F$7:$F$104&lt;&gt;""),$A$7:$A$104),
IF(AND(VLOOKUP(E29,Base!$E$3:$G$11,3,FALSE)="O",N29=0),"lot inexistant",
IF(AND(VLOOKUP(E29,Base!$E$3:$G$11,3,FALSE)="O",N29&gt;1),"Doublons",""))),
"")</f>
        <v/>
      </c>
    </row>
    <row r="30" spans="1:15" x14ac:dyDescent="0.25">
      <c r="A30" s="7"/>
      <c r="B30" s="7"/>
      <c r="C30" s="7"/>
      <c r="D30" s="7"/>
      <c r="E30" s="7"/>
      <c r="F30" s="7" t="str">
        <f>IF(D30&lt;&gt;"",IF(VLOOKUP(E30,Base!$E$3:$F$11,2,FALSE)="S",VLOOKUP(B30,Base!$A$2:$B$23,2,FALSE)*D30,""),"")</f>
        <v/>
      </c>
      <c r="G30" s="7" t="str">
        <f>IF(D30&lt;&gt;"",IF(VLOOKUP(E30,Base!$E$3:$F$11,2,FALSE)="E",VLOOKUP(B30,Base!$A$2:$B$23,2,FALSE)*D30,""),"")</f>
        <v/>
      </c>
      <c r="H30" s="7"/>
      <c r="I30" s="7" t="str">
        <f>IF(D30&lt;&gt;"",IF(AND(VLOOKUP(E30,Base!$E$3:$F$11,2,FALSE)="E",VLOOKUP(E30,Base!$E$3:$G$11,3,FALSE)="O"),VLOOKUP(B30,Base!$A$2:$B$23,2,FALSE)*D30,""),"")</f>
        <v/>
      </c>
      <c r="J30" s="7" t="str">
        <f t="shared" si="9"/>
        <v/>
      </c>
      <c r="K30" s="7" t="str">
        <f t="shared" si="10"/>
        <v/>
      </c>
      <c r="L30" s="7" t="str">
        <f t="shared" si="11"/>
        <v/>
      </c>
      <c r="M30" s="7"/>
      <c r="N30" s="7" t="str">
        <f>IF(D30&lt;&gt;0,IF(VLOOKUP(E30,Base!$E$3:$G$11,3,FALSE)="O",SUMPRODUCT(($C$7:$C$104=C30)*($F$7:$F$104=G30)),""),"")</f>
        <v/>
      </c>
      <c r="O30" s="7" t="str">
        <f>IF(D30&lt;&gt;0,
IF(AND(VLOOKUP(E30,Base!$E$3:$G$11,3,FALSE)="O",N30=1),A30-SUMPRODUCT(($C$7:$C$104=C30)*($F$7:$F$104&lt;&gt;""),$A$7:$A$104),
IF(AND(VLOOKUP(E30,Base!$E$3:$G$11,3,FALSE)="O",N30=0),"lot inexistant",
IF(AND(VLOOKUP(E30,Base!$E$3:$G$11,3,FALSE)="O",N30&gt;1),"Doublons",""))),
"")</f>
        <v/>
      </c>
    </row>
    <row r="31" spans="1:15" x14ac:dyDescent="0.25">
      <c r="A31" s="7"/>
      <c r="B31" s="7"/>
      <c r="C31" s="7"/>
      <c r="D31" s="7"/>
      <c r="E31" s="7"/>
      <c r="F31" s="7" t="str">
        <f>IF(D31&lt;&gt;"",IF(VLOOKUP(E31,Base!$E$3:$F$11,2,FALSE)="S",VLOOKUP(B31,Base!$A$2:$B$23,2,FALSE)*D31,""),"")</f>
        <v/>
      </c>
      <c r="G31" s="7" t="str">
        <f>IF(D31&lt;&gt;"",IF(VLOOKUP(E31,Base!$E$3:$F$11,2,FALSE)="E",VLOOKUP(B31,Base!$A$2:$B$23,2,FALSE)*D31,""),"")</f>
        <v/>
      </c>
      <c r="H31" s="7"/>
      <c r="I31" s="7" t="str">
        <f>IF(D31&lt;&gt;"",IF(AND(VLOOKUP(E31,Base!$E$3:$F$11,2,FALSE)="E",VLOOKUP(E31,Base!$E$3:$G$11,3,FALSE)="O"),VLOOKUP(B31,Base!$A$2:$B$23,2,FALSE)*D31,""),"")</f>
        <v/>
      </c>
      <c r="J31" s="7" t="str">
        <f t="shared" si="9"/>
        <v/>
      </c>
      <c r="K31" s="7" t="str">
        <f t="shared" si="10"/>
        <v/>
      </c>
      <c r="L31" s="7" t="str">
        <f t="shared" si="11"/>
        <v/>
      </c>
      <c r="M31" s="7"/>
      <c r="N31" s="7" t="str">
        <f>IF(D31&lt;&gt;0,IF(VLOOKUP(E31,Base!$E$3:$G$11,3,FALSE)="O",SUMPRODUCT(($C$7:$C$104=C31)*($F$7:$F$104=G31)),""),"")</f>
        <v/>
      </c>
      <c r="O31" s="7" t="str">
        <f>IF(D31&lt;&gt;0,
IF(AND(VLOOKUP(E31,Base!$E$3:$G$11,3,FALSE)="O",N31=1),A31-SUMPRODUCT(($C$7:$C$104=C31)*($F$7:$F$104&lt;&gt;""),$A$7:$A$104),
IF(AND(VLOOKUP(E31,Base!$E$3:$G$11,3,FALSE)="O",N31=0),"lot inexistant",
IF(AND(VLOOKUP(E31,Base!$E$3:$G$11,3,FALSE)="O",N31&gt;1),"Doublons",""))),
"")</f>
        <v/>
      </c>
    </row>
    <row r="32" spans="1:15" x14ac:dyDescent="0.25">
      <c r="A32" s="7"/>
      <c r="B32" s="7"/>
      <c r="C32" s="7"/>
      <c r="D32" s="7"/>
      <c r="E32" s="7"/>
      <c r="F32" s="7" t="str">
        <f>IF(D32&lt;&gt;"",IF(VLOOKUP(E32,Base!$E$3:$F$11,2,FALSE)="S",VLOOKUP(B32,Base!$A$2:$B$23,2,FALSE)*D32,""),"")</f>
        <v/>
      </c>
      <c r="G32" s="7" t="str">
        <f>IF(D32&lt;&gt;"",IF(VLOOKUP(E32,Base!$E$3:$F$11,2,FALSE)="E",VLOOKUP(B32,Base!$A$2:$B$23,2,FALSE)*D32,""),"")</f>
        <v/>
      </c>
      <c r="H32" s="7"/>
      <c r="I32" s="7" t="str">
        <f>IF(D32&lt;&gt;"",IF(AND(VLOOKUP(E32,Base!$E$3:$F$11,2,FALSE)="E",VLOOKUP(E32,Base!$E$3:$G$11,3,FALSE)="O"),VLOOKUP(B32,Base!$A$2:$B$23,2,FALSE)*D32,""),"")</f>
        <v/>
      </c>
      <c r="J32" s="7" t="str">
        <f t="shared" si="9"/>
        <v/>
      </c>
      <c r="K32" s="7" t="str">
        <f t="shared" si="10"/>
        <v/>
      </c>
      <c r="L32" s="7" t="str">
        <f t="shared" si="11"/>
        <v/>
      </c>
      <c r="M32" s="7"/>
      <c r="N32" s="7" t="str">
        <f>IF(D32&lt;&gt;0,IF(VLOOKUP(E32,Base!$E$3:$G$11,3,FALSE)="O",SUMPRODUCT(($C$7:$C$104=C32)*($F$7:$F$104=G32)),""),"")</f>
        <v/>
      </c>
      <c r="O32" s="7" t="str">
        <f>IF(D32&lt;&gt;0,
IF(AND(VLOOKUP(E32,Base!$E$3:$G$11,3,FALSE)="O",N32=1),A32-SUMPRODUCT(($C$7:$C$104=C32)*($F$7:$F$104&lt;&gt;""),$A$7:$A$104),
IF(AND(VLOOKUP(E32,Base!$E$3:$G$11,3,FALSE)="O",N32=0),"lot inexistant",
IF(AND(VLOOKUP(E32,Base!$E$3:$G$11,3,FALSE)="O",N32&gt;1),"Doublons",""))),
"")</f>
        <v/>
      </c>
    </row>
    <row r="33" spans="1:15" x14ac:dyDescent="0.25">
      <c r="A33" s="7"/>
      <c r="B33" s="7"/>
      <c r="C33" s="7"/>
      <c r="D33" s="7"/>
      <c r="E33" s="7"/>
      <c r="F33" s="7" t="str">
        <f>IF(D33&lt;&gt;"",IF(VLOOKUP(E33,Base!$E$3:$F$11,2,FALSE)="S",VLOOKUP(B33,Base!$A$2:$B$23,2,FALSE)*D33,""),"")</f>
        <v/>
      </c>
      <c r="G33" s="7" t="str">
        <f>IF(D33&lt;&gt;"",IF(VLOOKUP(E33,Base!$E$3:$F$11,2,FALSE)="E",VLOOKUP(B33,Base!$A$2:$B$23,2,FALSE)*D33,""),"")</f>
        <v/>
      </c>
      <c r="H33" s="7"/>
      <c r="I33" s="7" t="str">
        <f>IF(D33&lt;&gt;"",IF(AND(VLOOKUP(E33,Base!$E$3:$F$11,2,FALSE)="E",VLOOKUP(E33,Base!$E$3:$G$11,3,FALSE)="O"),VLOOKUP(B33,Base!$A$2:$B$23,2,FALSE)*D33,""),"")</f>
        <v/>
      </c>
      <c r="J33" s="7" t="str">
        <f t="shared" si="9"/>
        <v/>
      </c>
      <c r="K33" s="7" t="str">
        <f t="shared" si="10"/>
        <v/>
      </c>
      <c r="L33" s="7" t="str">
        <f t="shared" si="11"/>
        <v/>
      </c>
      <c r="M33" s="7"/>
      <c r="N33" s="7" t="str">
        <f>IF(D33&lt;&gt;0,IF(VLOOKUP(E33,Base!$E$3:$G$11,3,FALSE)="O",SUMPRODUCT(($C$7:$C$104=C33)*($F$7:$F$104=G33)),""),"")</f>
        <v/>
      </c>
      <c r="O33" s="7" t="str">
        <f>IF(D33&lt;&gt;0,
IF(AND(VLOOKUP(E33,Base!$E$3:$G$11,3,FALSE)="O",N33=1),A33-SUMPRODUCT(($C$7:$C$104=C33)*($F$7:$F$104&lt;&gt;""),$A$7:$A$104),
IF(AND(VLOOKUP(E33,Base!$E$3:$G$11,3,FALSE)="O",N33=0),"lot inexistant",
IF(AND(VLOOKUP(E33,Base!$E$3:$G$11,3,FALSE)="O",N33&gt;1),"Doublons",""))),
"")</f>
        <v/>
      </c>
    </row>
    <row r="34" spans="1:15" x14ac:dyDescent="0.25">
      <c r="A34" s="7"/>
      <c r="B34" s="7"/>
      <c r="C34" s="7"/>
      <c r="D34" s="7"/>
      <c r="E34" s="7"/>
      <c r="F34" s="7" t="str">
        <f>IF(D34&lt;&gt;"",IF(VLOOKUP(E34,Base!$E$3:$F$11,2,FALSE)="S",VLOOKUP(B34,Base!$A$2:$B$23,2,FALSE)*D34,""),"")</f>
        <v/>
      </c>
      <c r="G34" s="7" t="str">
        <f>IF(D34&lt;&gt;"",IF(VLOOKUP(E34,Base!$E$3:$F$11,2,FALSE)="E",VLOOKUP(B34,Base!$A$2:$B$23,2,FALSE)*D34,""),"")</f>
        <v/>
      </c>
      <c r="H34" s="7"/>
      <c r="I34" s="7" t="str">
        <f>IF(D34&lt;&gt;"",IF(AND(VLOOKUP(E34,Base!$E$3:$F$11,2,FALSE)="E",VLOOKUP(E34,Base!$E$3:$G$11,3,FALSE)="O"),VLOOKUP(B34,Base!$A$2:$B$23,2,FALSE)*D34,""),"")</f>
        <v/>
      </c>
      <c r="J34" s="7" t="str">
        <f t="shared" si="9"/>
        <v/>
      </c>
      <c r="K34" s="7" t="str">
        <f t="shared" si="10"/>
        <v/>
      </c>
      <c r="L34" s="7" t="str">
        <f t="shared" si="11"/>
        <v/>
      </c>
      <c r="M34" s="7"/>
      <c r="N34" s="7" t="str">
        <f>IF(D34&lt;&gt;0,IF(VLOOKUP(E34,Base!$E$3:$G$11,3,FALSE)="O",SUMPRODUCT(($C$7:$C$104=C34)*($F$7:$F$104=G34)),""),"")</f>
        <v/>
      </c>
      <c r="O34" s="7" t="str">
        <f>IF(D34&lt;&gt;0,
IF(AND(VLOOKUP(E34,Base!$E$3:$G$11,3,FALSE)="O",N34=1),A34-SUMPRODUCT(($C$7:$C$104=C34)*($F$7:$F$104&lt;&gt;""),$A$7:$A$104),
IF(AND(VLOOKUP(E34,Base!$E$3:$G$11,3,FALSE)="O",N34=0),"lot inexistant",
IF(AND(VLOOKUP(E34,Base!$E$3:$G$11,3,FALSE)="O",N34&gt;1),"Doublons",""))),
"")</f>
        <v/>
      </c>
    </row>
    <row r="35" spans="1:15" x14ac:dyDescent="0.25">
      <c r="A35" s="7"/>
      <c r="B35" s="7"/>
      <c r="C35" s="7"/>
      <c r="D35" s="7"/>
      <c r="E35" s="7"/>
      <c r="F35" s="7" t="str">
        <f>IF(D35&lt;&gt;"",IF(VLOOKUP(E35,Base!$E$3:$F$11,2,FALSE)="S",VLOOKUP(B35,Base!$A$2:$B$23,2,FALSE)*D35,""),"")</f>
        <v/>
      </c>
      <c r="G35" s="7" t="str">
        <f>IF(D35&lt;&gt;"",IF(VLOOKUP(E35,Base!$E$3:$F$11,2,FALSE)="E",VLOOKUP(B35,Base!$A$2:$B$23,2,FALSE)*D35,""),"")</f>
        <v/>
      </c>
      <c r="H35" s="7"/>
      <c r="I35" s="7" t="str">
        <f>IF(D35&lt;&gt;"",IF(AND(VLOOKUP(E35,Base!$E$3:$F$11,2,FALSE)="E",VLOOKUP(E35,Base!$E$3:$G$11,3,FALSE)="O"),VLOOKUP(B35,Base!$A$2:$B$23,2,FALSE)*D35,""),"")</f>
        <v/>
      </c>
      <c r="J35" s="7" t="str">
        <f t="shared" si="9"/>
        <v/>
      </c>
      <c r="K35" s="7" t="str">
        <f t="shared" si="10"/>
        <v/>
      </c>
      <c r="L35" s="7" t="str">
        <f t="shared" si="11"/>
        <v/>
      </c>
      <c r="M35" s="7"/>
      <c r="N35" s="7" t="str">
        <f>IF(D35&lt;&gt;0,IF(VLOOKUP(E35,Base!$E$3:$G$11,3,FALSE)="O",SUMPRODUCT(($C$7:$C$104=C35)*($F$7:$F$104=G35)),""),"")</f>
        <v/>
      </c>
      <c r="O35" s="7" t="str">
        <f>IF(D35&lt;&gt;0,
IF(AND(VLOOKUP(E35,Base!$E$3:$G$11,3,FALSE)="O",N35=1),A35-SUMPRODUCT(($C$7:$C$104=C35)*($F$7:$F$104&lt;&gt;""),$A$7:$A$104),
IF(AND(VLOOKUP(E35,Base!$E$3:$G$11,3,FALSE)="O",N35=0),"lot inexistant",
IF(AND(VLOOKUP(E35,Base!$E$3:$G$11,3,FALSE)="O",N35&gt;1),"Doublons",""))),
"")</f>
        <v/>
      </c>
    </row>
    <row r="36" spans="1:15" x14ac:dyDescent="0.25">
      <c r="A36" s="7"/>
      <c r="B36" s="7"/>
      <c r="C36" s="7"/>
      <c r="D36" s="7"/>
      <c r="E36" s="7"/>
      <c r="F36" s="7" t="str">
        <f>IF(D36&lt;&gt;"",IF(VLOOKUP(E36,Base!$E$3:$F$11,2,FALSE)="S",VLOOKUP(B36,Base!$A$2:$B$23,2,FALSE)*D36,""),"")</f>
        <v/>
      </c>
      <c r="G36" s="7" t="str">
        <f>IF(D36&lt;&gt;"",IF(VLOOKUP(E36,Base!$E$3:$F$11,2,FALSE)="E",VLOOKUP(B36,Base!$A$2:$B$23,2,FALSE)*D36,""),"")</f>
        <v/>
      </c>
      <c r="H36" s="7"/>
      <c r="I36" s="7" t="str">
        <f>IF(D36&lt;&gt;"",IF(AND(VLOOKUP(E36,Base!$E$3:$F$11,2,FALSE)="E",VLOOKUP(E36,Base!$E$3:$G$11,3,FALSE)="O"),VLOOKUP(B36,Base!$A$2:$B$23,2,FALSE)*D36,""),"")</f>
        <v/>
      </c>
      <c r="J36" s="7" t="str">
        <f t="shared" si="9"/>
        <v/>
      </c>
      <c r="K36" s="7" t="str">
        <f t="shared" si="10"/>
        <v/>
      </c>
      <c r="L36" s="7" t="str">
        <f t="shared" si="11"/>
        <v/>
      </c>
      <c r="M36" s="7"/>
      <c r="N36" s="7" t="str">
        <f>IF(D36&lt;&gt;0,IF(VLOOKUP(E36,Base!$E$3:$G$11,3,FALSE)="O",SUMPRODUCT(($C$7:$C$104=C36)*($F$7:$F$104=G36)),""),"")</f>
        <v/>
      </c>
      <c r="O36" s="7" t="str">
        <f>IF(D36&lt;&gt;0,
IF(AND(VLOOKUP(E36,Base!$E$3:$G$11,3,FALSE)="O",N36=1),A36-SUMPRODUCT(($C$7:$C$104=C36)*($F$7:$F$104&lt;&gt;""),$A$7:$A$104),
IF(AND(VLOOKUP(E36,Base!$E$3:$G$11,3,FALSE)="O",N36=0),"lot inexistant",
IF(AND(VLOOKUP(E36,Base!$E$3:$G$11,3,FALSE)="O",N36&gt;1),"Doublons",""))),
"")</f>
        <v/>
      </c>
    </row>
    <row r="37" spans="1:15" x14ac:dyDescent="0.25">
      <c r="A37" s="7"/>
      <c r="B37" s="7"/>
      <c r="C37" s="7"/>
      <c r="D37" s="7"/>
      <c r="E37" s="7"/>
      <c r="F37" s="7" t="str">
        <f>IF(D37&lt;&gt;"",IF(VLOOKUP(E37,Base!$E$3:$F$11,2,FALSE)="S",VLOOKUP(B37,Base!$A$2:$B$23,2,FALSE)*D37,""),"")</f>
        <v/>
      </c>
      <c r="G37" s="7" t="str">
        <f>IF(D37&lt;&gt;"",IF(VLOOKUP(E37,Base!$E$3:$F$11,2,FALSE)="E",VLOOKUP(B37,Base!$A$2:$B$23,2,FALSE)*D37,""),"")</f>
        <v/>
      </c>
      <c r="H37" s="7"/>
      <c r="I37" s="7" t="str">
        <f>IF(D37&lt;&gt;"",IF(AND(VLOOKUP(E37,Base!$E$3:$F$11,2,FALSE)="E",VLOOKUP(E37,Base!$E$3:$G$11,3,FALSE)="O"),VLOOKUP(B37,Base!$A$2:$B$23,2,FALSE)*D37,""),"")</f>
        <v/>
      </c>
      <c r="J37" s="7" t="str">
        <f t="shared" si="9"/>
        <v/>
      </c>
      <c r="K37" s="7" t="str">
        <f t="shared" si="10"/>
        <v/>
      </c>
      <c r="L37" s="7" t="str">
        <f t="shared" si="11"/>
        <v/>
      </c>
      <c r="M37" s="7"/>
      <c r="N37" s="7" t="str">
        <f>IF(D37&lt;&gt;0,IF(VLOOKUP(E37,Base!$E$3:$G$11,3,FALSE)="O",SUMPRODUCT(($C$7:$C$104=C37)*($F$7:$F$104=G37)),""),"")</f>
        <v/>
      </c>
      <c r="O37" s="7" t="str">
        <f>IF(D37&lt;&gt;0,
IF(AND(VLOOKUP(E37,Base!$E$3:$G$11,3,FALSE)="O",N37=1),A37-SUMPRODUCT(($C$7:$C$104=C37)*($F$7:$F$104&lt;&gt;""),$A$7:$A$104),
IF(AND(VLOOKUP(E37,Base!$E$3:$G$11,3,FALSE)="O",N37=0),"lot inexistant",
IF(AND(VLOOKUP(E37,Base!$E$3:$G$11,3,FALSE)="O",N37&gt;1),"Doublons",""))),
"")</f>
        <v/>
      </c>
    </row>
    <row r="38" spans="1:15" x14ac:dyDescent="0.25">
      <c r="A38" s="7"/>
      <c r="B38" s="7"/>
      <c r="C38" s="7"/>
      <c r="D38" s="7"/>
      <c r="E38" s="7"/>
      <c r="F38" s="7" t="str">
        <f>IF(D38&lt;&gt;"",IF(VLOOKUP(E38,Base!$E$3:$F$11,2,FALSE)="S",VLOOKUP(B38,Base!$A$2:$B$23,2,FALSE)*D38,""),"")</f>
        <v/>
      </c>
      <c r="G38" s="7" t="str">
        <f>IF(D38&lt;&gt;"",IF(VLOOKUP(E38,Base!$E$3:$F$11,2,FALSE)="E",VLOOKUP(B38,Base!$A$2:$B$23,2,FALSE)*D38,""),"")</f>
        <v/>
      </c>
      <c r="H38" s="7"/>
      <c r="I38" s="7" t="str">
        <f>IF(D38&lt;&gt;"",IF(AND(VLOOKUP(E38,Base!$E$3:$F$11,2,FALSE)="E",VLOOKUP(E38,Base!$E$3:$G$11,3,FALSE)="O"),VLOOKUP(B38,Base!$A$2:$B$23,2,FALSE)*D38,""),"")</f>
        <v/>
      </c>
      <c r="J38" s="7" t="str">
        <f t="shared" si="9"/>
        <v/>
      </c>
      <c r="K38" s="7" t="str">
        <f t="shared" si="10"/>
        <v/>
      </c>
      <c r="L38" s="7" t="str">
        <f t="shared" si="11"/>
        <v/>
      </c>
      <c r="M38" s="7"/>
      <c r="N38" s="7" t="str">
        <f>IF(D38&lt;&gt;0,IF(VLOOKUP(E38,Base!$E$3:$G$11,3,FALSE)="O",SUMPRODUCT(($C$7:$C$104=C38)*($F$7:$F$104=G38)),""),"")</f>
        <v/>
      </c>
      <c r="O38" s="7" t="str">
        <f>IF(D38&lt;&gt;0,
IF(AND(VLOOKUP(E38,Base!$E$3:$G$11,3,FALSE)="O",N38=1),A38-SUMPRODUCT(($C$7:$C$104=C38)*($F$7:$F$104&lt;&gt;""),$A$7:$A$104),
IF(AND(VLOOKUP(E38,Base!$E$3:$G$11,3,FALSE)="O",N38=0),"lot inexistant",
IF(AND(VLOOKUP(E38,Base!$E$3:$G$11,3,FALSE)="O",N38&gt;1),"Doublons",""))),
"")</f>
        <v/>
      </c>
    </row>
    <row r="39" spans="1:15" x14ac:dyDescent="0.25">
      <c r="A39" s="7"/>
      <c r="B39" s="7"/>
      <c r="C39" s="7"/>
      <c r="D39" s="7"/>
      <c r="E39" s="7"/>
      <c r="F39" s="7" t="str">
        <f>IF(D39&lt;&gt;"",IF(VLOOKUP(E39,Base!$E$3:$F$11,2,FALSE)="S",VLOOKUP(B39,Base!$A$2:$B$23,2,FALSE)*D39,""),"")</f>
        <v/>
      </c>
      <c r="G39" s="7" t="str">
        <f>IF(D39&lt;&gt;"",IF(VLOOKUP(E39,Base!$E$3:$F$11,2,FALSE)="E",VLOOKUP(B39,Base!$A$2:$B$23,2,FALSE)*D39,""),"")</f>
        <v/>
      </c>
      <c r="H39" s="7"/>
      <c r="I39" s="7" t="str">
        <f>IF(D39&lt;&gt;"",IF(AND(VLOOKUP(E39,Base!$E$3:$F$11,2,FALSE)="E",VLOOKUP(E39,Base!$E$3:$G$11,3,FALSE)="O"),VLOOKUP(B39,Base!$A$2:$B$23,2,FALSE)*D39,""),"")</f>
        <v/>
      </c>
      <c r="J39" s="7" t="str">
        <f t="shared" ref="J39:J70" si="12">IF(A39&lt;&gt;"",+INT(MOD(INT((A39-2+(WEEKDAY(1)=7)*6)/7)+0.6+((WEEKDAY(1)=7)*208),52+5/28))+1,"")</f>
        <v/>
      </c>
      <c r="K39" s="7" t="str">
        <f t="shared" ref="K39:K70" si="13">IF(A39&lt;&gt;"",MONTH(A39),"")</f>
        <v/>
      </c>
      <c r="L39" s="7" t="str">
        <f t="shared" ref="L39:L70" si="14">IF(A39&lt;&gt;"",YEAR(A39),"")</f>
        <v/>
      </c>
      <c r="M39" s="7"/>
      <c r="N39" s="7" t="str">
        <f>IF(D39&lt;&gt;0,IF(VLOOKUP(E39,Base!$E$3:$G$11,3,FALSE)="O",SUMPRODUCT(($C$7:$C$104=C39)*($F$7:$F$104=G39)),""),"")</f>
        <v/>
      </c>
      <c r="O39" s="7" t="str">
        <f>IF(D39&lt;&gt;0,
IF(AND(VLOOKUP(E39,Base!$E$3:$G$11,3,FALSE)="O",N39=1),A39-SUMPRODUCT(($C$7:$C$104=C39)*($F$7:$F$104&lt;&gt;""),$A$7:$A$104),
IF(AND(VLOOKUP(E39,Base!$E$3:$G$11,3,FALSE)="O",N39=0),"lot inexistant",
IF(AND(VLOOKUP(E39,Base!$E$3:$G$11,3,FALSE)="O",N39&gt;1),"Doublons",""))),
"")</f>
        <v/>
      </c>
    </row>
    <row r="40" spans="1:15" x14ac:dyDescent="0.25">
      <c r="A40" s="7"/>
      <c r="B40" s="7"/>
      <c r="C40" s="7"/>
      <c r="D40" s="7"/>
      <c r="E40" s="7"/>
      <c r="F40" s="7" t="str">
        <f>IF(D40&lt;&gt;"",IF(VLOOKUP(E40,Base!$E$3:$F$11,2,FALSE)="S",VLOOKUP(B40,Base!$A$2:$B$23,2,FALSE)*D40,""),"")</f>
        <v/>
      </c>
      <c r="G40" s="7" t="str">
        <f>IF(D40&lt;&gt;"",IF(VLOOKUP(E40,Base!$E$3:$F$11,2,FALSE)="E",VLOOKUP(B40,Base!$A$2:$B$23,2,FALSE)*D40,""),"")</f>
        <v/>
      </c>
      <c r="H40" s="7"/>
      <c r="I40" s="7" t="str">
        <f>IF(D40&lt;&gt;"",IF(AND(VLOOKUP(E40,Base!$E$3:$F$11,2,FALSE)="E",VLOOKUP(E40,Base!$E$3:$G$11,3,FALSE)="O"),VLOOKUP(B40,Base!$A$2:$B$23,2,FALSE)*D40,""),"")</f>
        <v/>
      </c>
      <c r="J40" s="7" t="str">
        <f t="shared" si="12"/>
        <v/>
      </c>
      <c r="K40" s="7" t="str">
        <f t="shared" si="13"/>
        <v/>
      </c>
      <c r="L40" s="7" t="str">
        <f t="shared" si="14"/>
        <v/>
      </c>
      <c r="M40" s="7"/>
      <c r="N40" s="7" t="str">
        <f>IF(D40&lt;&gt;0,IF(VLOOKUP(E40,Base!$E$3:$G$11,3,FALSE)="O",SUMPRODUCT(($C$7:$C$104=C40)*($F$7:$F$104=G40)),""),"")</f>
        <v/>
      </c>
      <c r="O40" s="7" t="str">
        <f>IF(D40&lt;&gt;0,
IF(AND(VLOOKUP(E40,Base!$E$3:$G$11,3,FALSE)="O",N40=1),A40-SUMPRODUCT(($C$7:$C$104=C40)*($F$7:$F$104&lt;&gt;""),$A$7:$A$104),
IF(AND(VLOOKUP(E40,Base!$E$3:$G$11,3,FALSE)="O",N40=0),"lot inexistant",
IF(AND(VLOOKUP(E40,Base!$E$3:$G$11,3,FALSE)="O",N40&gt;1),"Doublons",""))),
"")</f>
        <v/>
      </c>
    </row>
    <row r="41" spans="1:15" x14ac:dyDescent="0.25">
      <c r="A41" s="7"/>
      <c r="B41" s="7"/>
      <c r="C41" s="7"/>
      <c r="D41" s="7"/>
      <c r="E41" s="7"/>
      <c r="F41" s="7" t="str">
        <f>IF(D41&lt;&gt;"",IF(VLOOKUP(E41,Base!$E$3:$F$11,2,FALSE)="S",VLOOKUP(B41,Base!$A$2:$B$23,2,FALSE)*D41,""),"")</f>
        <v/>
      </c>
      <c r="G41" s="7" t="str">
        <f>IF(D41&lt;&gt;"",IF(VLOOKUP(E41,Base!$E$3:$F$11,2,FALSE)="E",VLOOKUP(B41,Base!$A$2:$B$23,2,FALSE)*D41,""),"")</f>
        <v/>
      </c>
      <c r="H41" s="7"/>
      <c r="I41" s="7" t="str">
        <f>IF(D41&lt;&gt;"",IF(AND(VLOOKUP(E41,Base!$E$3:$F$11,2,FALSE)="E",VLOOKUP(E41,Base!$E$3:$G$11,3,FALSE)="O"),VLOOKUP(B41,Base!$A$2:$B$23,2,FALSE)*D41,""),"")</f>
        <v/>
      </c>
      <c r="J41" s="7" t="str">
        <f t="shared" si="12"/>
        <v/>
      </c>
      <c r="K41" s="7" t="str">
        <f t="shared" si="13"/>
        <v/>
      </c>
      <c r="L41" s="7" t="str">
        <f t="shared" si="14"/>
        <v/>
      </c>
      <c r="M41" s="7"/>
      <c r="N41" s="7" t="str">
        <f>IF(D41&lt;&gt;0,IF(VLOOKUP(E41,Base!$E$3:$G$11,3,FALSE)="O",SUMPRODUCT(($C$7:$C$104=C41)*($F$7:$F$104=G41)),""),"")</f>
        <v/>
      </c>
      <c r="O41" s="7" t="str">
        <f>IF(D41&lt;&gt;0,
IF(AND(VLOOKUP(E41,Base!$E$3:$G$11,3,FALSE)="O",N41=1),A41-SUMPRODUCT(($C$7:$C$104=C41)*($F$7:$F$104&lt;&gt;""),$A$7:$A$104),
IF(AND(VLOOKUP(E41,Base!$E$3:$G$11,3,FALSE)="O",N41=0),"lot inexistant",
IF(AND(VLOOKUP(E41,Base!$E$3:$G$11,3,FALSE)="O",N41&gt;1),"Doublons",""))),
"")</f>
        <v/>
      </c>
    </row>
    <row r="42" spans="1:15" x14ac:dyDescent="0.25">
      <c r="A42" s="7"/>
      <c r="B42" s="7"/>
      <c r="C42" s="7"/>
      <c r="D42" s="7"/>
      <c r="E42" s="7"/>
      <c r="F42" s="7" t="str">
        <f>IF(D42&lt;&gt;"",IF(VLOOKUP(E42,Base!$E$3:$F$11,2,FALSE)="S",VLOOKUP(B42,Base!$A$2:$B$23,2,FALSE)*D42,""),"")</f>
        <v/>
      </c>
      <c r="G42" s="7" t="str">
        <f>IF(D42&lt;&gt;"",IF(VLOOKUP(E42,Base!$E$3:$F$11,2,FALSE)="E",VLOOKUP(B42,Base!$A$2:$B$23,2,FALSE)*D42,""),"")</f>
        <v/>
      </c>
      <c r="H42" s="7"/>
      <c r="I42" s="7" t="str">
        <f>IF(D42&lt;&gt;"",IF(AND(VLOOKUP(E42,Base!$E$3:$F$11,2,FALSE)="E",VLOOKUP(E42,Base!$E$3:$G$11,3,FALSE)="O"),VLOOKUP(B42,Base!$A$2:$B$23,2,FALSE)*D42,""),"")</f>
        <v/>
      </c>
      <c r="J42" s="7" t="str">
        <f t="shared" si="12"/>
        <v/>
      </c>
      <c r="K42" s="7" t="str">
        <f t="shared" si="13"/>
        <v/>
      </c>
      <c r="L42" s="7" t="str">
        <f t="shared" si="14"/>
        <v/>
      </c>
      <c r="M42" s="7"/>
      <c r="N42" s="7" t="str">
        <f>IF(D42&lt;&gt;0,IF(VLOOKUP(E42,Base!$E$3:$G$11,3,FALSE)="O",SUMPRODUCT(($C$7:$C$104=C42)*($F$7:$F$104=G42)),""),"")</f>
        <v/>
      </c>
      <c r="O42" s="7" t="str">
        <f>IF(D42&lt;&gt;0,
IF(AND(VLOOKUP(E42,Base!$E$3:$G$11,3,FALSE)="O",N42=1),A42-SUMPRODUCT(($C$7:$C$104=C42)*($F$7:$F$104&lt;&gt;""),$A$7:$A$104),
IF(AND(VLOOKUP(E42,Base!$E$3:$G$11,3,FALSE)="O",N42=0),"lot inexistant",
IF(AND(VLOOKUP(E42,Base!$E$3:$G$11,3,FALSE)="O",N42&gt;1),"Doublons",""))),
"")</f>
        <v/>
      </c>
    </row>
    <row r="43" spans="1:15" x14ac:dyDescent="0.25">
      <c r="A43" s="7"/>
      <c r="B43" s="7"/>
      <c r="C43" s="7"/>
      <c r="D43" s="7"/>
      <c r="E43" s="7"/>
      <c r="F43" s="7" t="str">
        <f>IF(D43&lt;&gt;"",IF(VLOOKUP(E43,Base!$E$3:$F$11,2,FALSE)="S",VLOOKUP(B43,Base!$A$2:$B$23,2,FALSE)*D43,""),"")</f>
        <v/>
      </c>
      <c r="G43" s="7" t="str">
        <f>IF(D43&lt;&gt;"",IF(VLOOKUP(E43,Base!$E$3:$F$11,2,FALSE)="E",VLOOKUP(B43,Base!$A$2:$B$23,2,FALSE)*D43,""),"")</f>
        <v/>
      </c>
      <c r="H43" s="7"/>
      <c r="I43" s="7" t="str">
        <f>IF(D43&lt;&gt;"",IF(AND(VLOOKUP(E43,Base!$E$3:$F$11,2,FALSE)="E",VLOOKUP(E43,Base!$E$3:$G$11,3,FALSE)="O"),VLOOKUP(B43,Base!$A$2:$B$23,2,FALSE)*D43,""),"")</f>
        <v/>
      </c>
      <c r="J43" s="7" t="str">
        <f t="shared" si="12"/>
        <v/>
      </c>
      <c r="K43" s="7" t="str">
        <f t="shared" si="13"/>
        <v/>
      </c>
      <c r="L43" s="7" t="str">
        <f t="shared" si="14"/>
        <v/>
      </c>
      <c r="M43" s="7"/>
      <c r="N43" s="7" t="str">
        <f>IF(D43&lt;&gt;0,IF(VLOOKUP(E43,Base!$E$3:$G$11,3,FALSE)="O",SUMPRODUCT(($C$7:$C$104=C43)*($F$7:$F$104=G43)),""),"")</f>
        <v/>
      </c>
      <c r="O43" s="7" t="str">
        <f>IF(D43&lt;&gt;0,
IF(AND(VLOOKUP(E43,Base!$E$3:$G$11,3,FALSE)="O",N43=1),A43-SUMPRODUCT(($C$7:$C$104=C43)*($F$7:$F$104&lt;&gt;""),$A$7:$A$104),
IF(AND(VLOOKUP(E43,Base!$E$3:$G$11,3,FALSE)="O",N43=0),"lot inexistant",
IF(AND(VLOOKUP(E43,Base!$E$3:$G$11,3,FALSE)="O",N43&gt;1),"Doublons",""))),
"")</f>
        <v/>
      </c>
    </row>
    <row r="44" spans="1:15" x14ac:dyDescent="0.25">
      <c r="A44" s="7"/>
      <c r="B44" s="7"/>
      <c r="C44" s="7"/>
      <c r="D44" s="7"/>
      <c r="E44" s="7"/>
      <c r="F44" s="7" t="str">
        <f>IF(D44&lt;&gt;"",IF(VLOOKUP(E44,Base!$E$3:$F$11,2,FALSE)="S",VLOOKUP(B44,Base!$A$2:$B$23,2,FALSE)*D44,""),"")</f>
        <v/>
      </c>
      <c r="G44" s="7" t="str">
        <f>IF(D44&lt;&gt;"",IF(VLOOKUP(E44,Base!$E$3:$F$11,2,FALSE)="E",VLOOKUP(B44,Base!$A$2:$B$23,2,FALSE)*D44,""),"")</f>
        <v/>
      </c>
      <c r="H44" s="7"/>
      <c r="I44" s="7" t="str">
        <f>IF(D44&lt;&gt;"",IF(AND(VLOOKUP(E44,Base!$E$3:$F$11,2,FALSE)="E",VLOOKUP(E44,Base!$E$3:$G$11,3,FALSE)="O"),VLOOKUP(B44,Base!$A$2:$B$23,2,FALSE)*D44,""),"")</f>
        <v/>
      </c>
      <c r="J44" s="7" t="str">
        <f t="shared" si="12"/>
        <v/>
      </c>
      <c r="K44" s="7" t="str">
        <f t="shared" si="13"/>
        <v/>
      </c>
      <c r="L44" s="7" t="str">
        <f t="shared" si="14"/>
        <v/>
      </c>
      <c r="M44" s="7"/>
      <c r="N44" s="7" t="str">
        <f>IF(D44&lt;&gt;0,IF(VLOOKUP(E44,Base!$E$3:$G$11,3,FALSE)="O",SUMPRODUCT(($C$7:$C$104=C44)*($F$7:$F$104=G44)),""),"")</f>
        <v/>
      </c>
      <c r="O44" s="7" t="str">
        <f>IF(D44&lt;&gt;0,
IF(AND(VLOOKUP(E44,Base!$E$3:$G$11,3,FALSE)="O",N44=1),A44-SUMPRODUCT(($C$7:$C$104=C44)*($F$7:$F$104&lt;&gt;""),$A$7:$A$104),
IF(AND(VLOOKUP(E44,Base!$E$3:$G$11,3,FALSE)="O",N44=0),"lot inexistant",
IF(AND(VLOOKUP(E44,Base!$E$3:$G$11,3,FALSE)="O",N44&gt;1),"Doublons",""))),
"")</f>
        <v/>
      </c>
    </row>
    <row r="45" spans="1:15" x14ac:dyDescent="0.25">
      <c r="A45" s="7"/>
      <c r="B45" s="7"/>
      <c r="C45" s="7"/>
      <c r="D45" s="7"/>
      <c r="E45" s="7"/>
      <c r="F45" s="7" t="str">
        <f>IF(D45&lt;&gt;"",IF(VLOOKUP(E45,Base!$E$3:$F$11,2,FALSE)="S",VLOOKUP(B45,Base!$A$2:$B$23,2,FALSE)*D45,""),"")</f>
        <v/>
      </c>
      <c r="G45" s="7" t="str">
        <f>IF(D45&lt;&gt;"",IF(VLOOKUP(E45,Base!$E$3:$F$11,2,FALSE)="E",VLOOKUP(B45,Base!$A$2:$B$23,2,FALSE)*D45,""),"")</f>
        <v/>
      </c>
      <c r="H45" s="7"/>
      <c r="I45" s="7" t="str">
        <f>IF(D45&lt;&gt;"",IF(AND(VLOOKUP(E45,Base!$E$3:$F$11,2,FALSE)="E",VLOOKUP(E45,Base!$E$3:$G$11,3,FALSE)="O"),VLOOKUP(B45,Base!$A$2:$B$23,2,FALSE)*D45,""),"")</f>
        <v/>
      </c>
      <c r="J45" s="7" t="str">
        <f t="shared" si="12"/>
        <v/>
      </c>
      <c r="K45" s="7" t="str">
        <f t="shared" si="13"/>
        <v/>
      </c>
      <c r="L45" s="7" t="str">
        <f t="shared" si="14"/>
        <v/>
      </c>
      <c r="M45" s="7"/>
      <c r="N45" s="7" t="str">
        <f>IF(D45&lt;&gt;0,IF(VLOOKUP(E45,Base!$E$3:$G$11,3,FALSE)="O",SUMPRODUCT(($C$7:$C$104=C45)*($F$7:$F$104=G45)),""),"")</f>
        <v/>
      </c>
      <c r="O45" s="7" t="str">
        <f>IF(D45&lt;&gt;0,
IF(AND(VLOOKUP(E45,Base!$E$3:$G$11,3,FALSE)="O",N45=1),A45-SUMPRODUCT(($C$7:$C$104=C45)*($F$7:$F$104&lt;&gt;""),$A$7:$A$104),
IF(AND(VLOOKUP(E45,Base!$E$3:$G$11,3,FALSE)="O",N45=0),"lot inexistant",
IF(AND(VLOOKUP(E45,Base!$E$3:$G$11,3,FALSE)="O",N45&gt;1),"Doublons",""))),
"")</f>
        <v/>
      </c>
    </row>
    <row r="46" spans="1:15" x14ac:dyDescent="0.25">
      <c r="A46" s="7"/>
      <c r="B46" s="7"/>
      <c r="C46" s="7"/>
      <c r="D46" s="7"/>
      <c r="E46" s="7"/>
      <c r="F46" s="7" t="str">
        <f>IF(D46&lt;&gt;"",IF(VLOOKUP(E46,Base!$E$3:$F$11,2,FALSE)="S",VLOOKUP(B46,Base!$A$2:$B$23,2,FALSE)*D46,""),"")</f>
        <v/>
      </c>
      <c r="G46" s="7" t="str">
        <f>IF(D46&lt;&gt;"",IF(VLOOKUP(E46,Base!$E$3:$F$11,2,FALSE)="E",VLOOKUP(B46,Base!$A$2:$B$23,2,FALSE)*D46,""),"")</f>
        <v/>
      </c>
      <c r="H46" s="7"/>
      <c r="I46" s="7" t="str">
        <f>IF(D46&lt;&gt;"",IF(AND(VLOOKUP(E46,Base!$E$3:$F$11,2,FALSE)="E",VLOOKUP(E46,Base!$E$3:$G$11,3,FALSE)="O"),VLOOKUP(B46,Base!$A$2:$B$23,2,FALSE)*D46,""),"")</f>
        <v/>
      </c>
      <c r="J46" s="7" t="str">
        <f t="shared" si="12"/>
        <v/>
      </c>
      <c r="K46" s="7" t="str">
        <f t="shared" si="13"/>
        <v/>
      </c>
      <c r="L46" s="7" t="str">
        <f t="shared" si="14"/>
        <v/>
      </c>
      <c r="M46" s="7"/>
      <c r="N46" s="7" t="str">
        <f>IF(D46&lt;&gt;0,IF(VLOOKUP(E46,Base!$E$3:$G$11,3,FALSE)="O",SUMPRODUCT(($C$7:$C$104=C46)*($F$7:$F$104=G46)),""),"")</f>
        <v/>
      </c>
      <c r="O46" s="7" t="str">
        <f>IF(D46&lt;&gt;0,
IF(AND(VLOOKUP(E46,Base!$E$3:$G$11,3,FALSE)="O",N46=1),A46-SUMPRODUCT(($C$7:$C$104=C46)*($F$7:$F$104&lt;&gt;""),$A$7:$A$104),
IF(AND(VLOOKUP(E46,Base!$E$3:$G$11,3,FALSE)="O",N46=0),"lot inexistant",
IF(AND(VLOOKUP(E46,Base!$E$3:$G$11,3,FALSE)="O",N46&gt;1),"Doublons",""))),
"")</f>
        <v/>
      </c>
    </row>
    <row r="47" spans="1:15" x14ac:dyDescent="0.25">
      <c r="A47" s="7"/>
      <c r="B47" s="7"/>
      <c r="C47" s="7"/>
      <c r="D47" s="7"/>
      <c r="E47" s="7"/>
      <c r="F47" s="7" t="str">
        <f>IF(D47&lt;&gt;"",IF(VLOOKUP(E47,Base!$E$3:$F$11,2,FALSE)="S",VLOOKUP(B47,Base!$A$2:$B$23,2,FALSE)*D47,""),"")</f>
        <v/>
      </c>
      <c r="G47" s="7" t="str">
        <f>IF(D47&lt;&gt;"",IF(VLOOKUP(E47,Base!$E$3:$F$11,2,FALSE)="E",VLOOKUP(B47,Base!$A$2:$B$23,2,FALSE)*D47,""),"")</f>
        <v/>
      </c>
      <c r="H47" s="7"/>
      <c r="I47" s="7" t="str">
        <f>IF(D47&lt;&gt;"",IF(AND(VLOOKUP(E47,Base!$E$3:$F$11,2,FALSE)="E",VLOOKUP(E47,Base!$E$3:$G$11,3,FALSE)="O"),VLOOKUP(B47,Base!$A$2:$B$23,2,FALSE)*D47,""),"")</f>
        <v/>
      </c>
      <c r="J47" s="7" t="str">
        <f t="shared" si="12"/>
        <v/>
      </c>
      <c r="K47" s="7" t="str">
        <f t="shared" si="13"/>
        <v/>
      </c>
      <c r="L47" s="7" t="str">
        <f t="shared" si="14"/>
        <v/>
      </c>
      <c r="M47" s="7"/>
      <c r="N47" s="7" t="str">
        <f>IF(D47&lt;&gt;0,IF(VLOOKUP(E47,Base!$E$3:$G$11,3,FALSE)="O",SUMPRODUCT(($C$7:$C$104=C47)*($F$7:$F$104=G47)),""),"")</f>
        <v/>
      </c>
      <c r="O47" s="7" t="str">
        <f>IF(D47&lt;&gt;0,
IF(AND(VLOOKUP(E47,Base!$E$3:$G$11,3,FALSE)="O",N47=1),A47-SUMPRODUCT(($C$7:$C$104=C47)*($F$7:$F$104&lt;&gt;""),$A$7:$A$104),
IF(AND(VLOOKUP(E47,Base!$E$3:$G$11,3,FALSE)="O",N47=0),"lot inexistant",
IF(AND(VLOOKUP(E47,Base!$E$3:$G$11,3,FALSE)="O",N47&gt;1),"Doublons",""))),
"")</f>
        <v/>
      </c>
    </row>
    <row r="48" spans="1:15" x14ac:dyDescent="0.25">
      <c r="A48" s="7"/>
      <c r="B48" s="7"/>
      <c r="C48" s="7"/>
      <c r="D48" s="7"/>
      <c r="E48" s="7"/>
      <c r="F48" s="7" t="str">
        <f>IF(D48&lt;&gt;"",IF(VLOOKUP(E48,Base!$E$3:$F$11,2,FALSE)="S",VLOOKUP(B48,Base!$A$2:$B$23,2,FALSE)*D48,""),"")</f>
        <v/>
      </c>
      <c r="G48" s="7" t="str">
        <f>IF(D48&lt;&gt;"",IF(VLOOKUP(E48,Base!$E$3:$F$11,2,FALSE)="E",VLOOKUP(B48,Base!$A$2:$B$23,2,FALSE)*D48,""),"")</f>
        <v/>
      </c>
      <c r="H48" s="7"/>
      <c r="I48" s="7" t="str">
        <f>IF(D48&lt;&gt;"",IF(AND(VLOOKUP(E48,Base!$E$3:$F$11,2,FALSE)="E",VLOOKUP(E48,Base!$E$3:$G$11,3,FALSE)="O"),VLOOKUP(B48,Base!$A$2:$B$23,2,FALSE)*D48,""),"")</f>
        <v/>
      </c>
      <c r="J48" s="7" t="str">
        <f t="shared" si="12"/>
        <v/>
      </c>
      <c r="K48" s="7" t="str">
        <f t="shared" si="13"/>
        <v/>
      </c>
      <c r="L48" s="7" t="str">
        <f t="shared" si="14"/>
        <v/>
      </c>
      <c r="M48" s="7"/>
      <c r="N48" s="7" t="str">
        <f>IF(D48&lt;&gt;0,IF(VLOOKUP(E48,Base!$E$3:$G$11,3,FALSE)="O",SUMPRODUCT(($C$7:$C$104=C48)*($F$7:$F$104=G48)),""),"")</f>
        <v/>
      </c>
      <c r="O48" s="7" t="str">
        <f>IF(D48&lt;&gt;0,
IF(AND(VLOOKUP(E48,Base!$E$3:$G$11,3,FALSE)="O",N48=1),A48-SUMPRODUCT(($C$7:$C$104=C48)*($F$7:$F$104&lt;&gt;""),$A$7:$A$104),
IF(AND(VLOOKUP(E48,Base!$E$3:$G$11,3,FALSE)="O",N48=0),"lot inexistant",
IF(AND(VLOOKUP(E48,Base!$E$3:$G$11,3,FALSE)="O",N48&gt;1),"Doublons",""))),
"")</f>
        <v/>
      </c>
    </row>
    <row r="49" spans="1:15" x14ac:dyDescent="0.25">
      <c r="A49" s="7"/>
      <c r="B49" s="7"/>
      <c r="C49" s="7"/>
      <c r="D49" s="7"/>
      <c r="E49" s="7"/>
      <c r="F49" s="7" t="str">
        <f>IF(D49&lt;&gt;"",IF(VLOOKUP(E49,Base!$E$3:$F$11,2,FALSE)="S",VLOOKUP(B49,Base!$A$2:$B$23,2,FALSE)*D49,""),"")</f>
        <v/>
      </c>
      <c r="G49" s="7" t="str">
        <f>IF(D49&lt;&gt;"",IF(VLOOKUP(E49,Base!$E$3:$F$11,2,FALSE)="E",VLOOKUP(B49,Base!$A$2:$B$23,2,FALSE)*D49,""),"")</f>
        <v/>
      </c>
      <c r="H49" s="7"/>
      <c r="I49" s="7" t="str">
        <f>IF(D49&lt;&gt;"",IF(AND(VLOOKUP(E49,Base!$E$3:$F$11,2,FALSE)="E",VLOOKUP(E49,Base!$E$3:$G$11,3,FALSE)="O"),VLOOKUP(B49,Base!$A$2:$B$23,2,FALSE)*D49,""),"")</f>
        <v/>
      </c>
      <c r="J49" s="7" t="str">
        <f t="shared" si="12"/>
        <v/>
      </c>
      <c r="K49" s="7" t="str">
        <f t="shared" si="13"/>
        <v/>
      </c>
      <c r="L49" s="7" t="str">
        <f t="shared" si="14"/>
        <v/>
      </c>
      <c r="M49" s="7"/>
      <c r="N49" s="7" t="str">
        <f>IF(D49&lt;&gt;0,IF(VLOOKUP(E49,Base!$E$3:$G$11,3,FALSE)="O",SUMPRODUCT(($C$7:$C$104=C49)*($F$7:$F$104=G49)),""),"")</f>
        <v/>
      </c>
      <c r="O49" s="7" t="str">
        <f>IF(D49&lt;&gt;0,
IF(AND(VLOOKUP(E49,Base!$E$3:$G$11,3,FALSE)="O",N49=1),A49-SUMPRODUCT(($C$7:$C$104=C49)*($F$7:$F$104&lt;&gt;""),$A$7:$A$104),
IF(AND(VLOOKUP(E49,Base!$E$3:$G$11,3,FALSE)="O",N49=0),"lot inexistant",
IF(AND(VLOOKUP(E49,Base!$E$3:$G$11,3,FALSE)="O",N49&gt;1),"Doublons",""))),
"")</f>
        <v/>
      </c>
    </row>
    <row r="50" spans="1:15" x14ac:dyDescent="0.25">
      <c r="A50" s="7"/>
      <c r="B50" s="7"/>
      <c r="C50" s="7"/>
      <c r="D50" s="7"/>
      <c r="E50" s="7"/>
      <c r="F50" s="7" t="str">
        <f>IF(D50&lt;&gt;"",IF(VLOOKUP(E50,Base!$E$3:$F$11,2,FALSE)="S",VLOOKUP(B50,Base!$A$2:$B$23,2,FALSE)*D50,""),"")</f>
        <v/>
      </c>
      <c r="G50" s="7" t="str">
        <f>IF(D50&lt;&gt;"",IF(VLOOKUP(E50,Base!$E$3:$F$11,2,FALSE)="E",VLOOKUP(B50,Base!$A$2:$B$23,2,FALSE)*D50,""),"")</f>
        <v/>
      </c>
      <c r="H50" s="7"/>
      <c r="I50" s="7" t="str">
        <f>IF(D50&lt;&gt;"",IF(AND(VLOOKUP(E50,Base!$E$3:$F$11,2,FALSE)="E",VLOOKUP(E50,Base!$E$3:$G$11,3,FALSE)="O"),VLOOKUP(B50,Base!$A$2:$B$23,2,FALSE)*D50,""),"")</f>
        <v/>
      </c>
      <c r="J50" s="7" t="str">
        <f t="shared" si="12"/>
        <v/>
      </c>
      <c r="K50" s="7" t="str">
        <f t="shared" si="13"/>
        <v/>
      </c>
      <c r="L50" s="7" t="str">
        <f t="shared" si="14"/>
        <v/>
      </c>
      <c r="M50" s="7"/>
      <c r="N50" s="7" t="str">
        <f>IF(D50&lt;&gt;0,IF(VLOOKUP(E50,Base!$E$3:$G$11,3,FALSE)="O",SUMPRODUCT(($C$7:$C$104=C50)*($F$7:$F$104=G50)),""),"")</f>
        <v/>
      </c>
      <c r="O50" s="7" t="str">
        <f>IF(D50&lt;&gt;0,
IF(AND(VLOOKUP(E50,Base!$E$3:$G$11,3,FALSE)="O",N50=1),A50-SUMPRODUCT(($C$7:$C$104=C50)*($F$7:$F$104&lt;&gt;""),$A$7:$A$104),
IF(AND(VLOOKUP(E50,Base!$E$3:$G$11,3,FALSE)="O",N50=0),"lot inexistant",
IF(AND(VLOOKUP(E50,Base!$E$3:$G$11,3,FALSE)="O",N50&gt;1),"Doublons",""))),
"")</f>
        <v/>
      </c>
    </row>
    <row r="51" spans="1:15" x14ac:dyDescent="0.25">
      <c r="A51" s="7"/>
      <c r="B51" s="7"/>
      <c r="C51" s="7"/>
      <c r="D51" s="7"/>
      <c r="E51" s="7"/>
      <c r="F51" s="7" t="str">
        <f>IF(D51&lt;&gt;"",IF(VLOOKUP(E51,Base!$E$3:$F$11,2,FALSE)="S",VLOOKUP(B51,Base!$A$2:$B$23,2,FALSE)*D51,""),"")</f>
        <v/>
      </c>
      <c r="G51" s="7" t="str">
        <f>IF(D51&lt;&gt;"",IF(VLOOKUP(E51,Base!$E$3:$F$11,2,FALSE)="E",VLOOKUP(B51,Base!$A$2:$B$23,2,FALSE)*D51,""),"")</f>
        <v/>
      </c>
      <c r="H51" s="7"/>
      <c r="I51" s="7" t="str">
        <f>IF(D51&lt;&gt;"",IF(AND(VLOOKUP(E51,Base!$E$3:$F$11,2,FALSE)="E",VLOOKUP(E51,Base!$E$3:$G$11,3,FALSE)="O"),VLOOKUP(B51,Base!$A$2:$B$23,2,FALSE)*D51,""),"")</f>
        <v/>
      </c>
      <c r="J51" s="7" t="str">
        <f t="shared" si="12"/>
        <v/>
      </c>
      <c r="K51" s="7" t="str">
        <f t="shared" si="13"/>
        <v/>
      </c>
      <c r="L51" s="7" t="str">
        <f t="shared" si="14"/>
        <v/>
      </c>
      <c r="M51" s="7"/>
      <c r="N51" s="7" t="str">
        <f>IF(D51&lt;&gt;0,IF(VLOOKUP(E51,Base!$E$3:$G$11,3,FALSE)="O",SUMPRODUCT(($C$7:$C$104=C51)*($F$7:$F$104=G51)),""),"")</f>
        <v/>
      </c>
      <c r="O51" s="7" t="str">
        <f>IF(D51&lt;&gt;0,
IF(AND(VLOOKUP(E51,Base!$E$3:$G$11,3,FALSE)="O",N51=1),A51-SUMPRODUCT(($C$7:$C$104=C51)*($F$7:$F$104&lt;&gt;""),$A$7:$A$104),
IF(AND(VLOOKUP(E51,Base!$E$3:$G$11,3,FALSE)="O",N51=0),"lot inexistant",
IF(AND(VLOOKUP(E51,Base!$E$3:$G$11,3,FALSE)="O",N51&gt;1),"Doublons",""))),
"")</f>
        <v/>
      </c>
    </row>
    <row r="52" spans="1:15" x14ac:dyDescent="0.25">
      <c r="A52" s="7"/>
      <c r="B52" s="7"/>
      <c r="C52" s="7"/>
      <c r="D52" s="7"/>
      <c r="E52" s="7"/>
      <c r="F52" s="7" t="str">
        <f>IF(D52&lt;&gt;"",IF(VLOOKUP(E52,Base!$E$3:$F$11,2,FALSE)="S",VLOOKUP(B52,Base!$A$2:$B$23,2,FALSE)*D52,""),"")</f>
        <v/>
      </c>
      <c r="G52" s="7" t="str">
        <f>IF(D52&lt;&gt;"",IF(VLOOKUP(E52,Base!$E$3:$F$11,2,FALSE)="E",VLOOKUP(B52,Base!$A$2:$B$23,2,FALSE)*D52,""),"")</f>
        <v/>
      </c>
      <c r="H52" s="7"/>
      <c r="I52" s="7" t="str">
        <f>IF(D52&lt;&gt;"",IF(AND(VLOOKUP(E52,Base!$E$3:$F$11,2,FALSE)="E",VLOOKUP(E52,Base!$E$3:$G$11,3,FALSE)="O"),VLOOKUP(B52,Base!$A$2:$B$23,2,FALSE)*D52,""),"")</f>
        <v/>
      </c>
      <c r="J52" s="7" t="str">
        <f t="shared" si="12"/>
        <v/>
      </c>
      <c r="K52" s="7" t="str">
        <f t="shared" si="13"/>
        <v/>
      </c>
      <c r="L52" s="7" t="str">
        <f t="shared" si="14"/>
        <v/>
      </c>
      <c r="M52" s="7"/>
      <c r="N52" s="7" t="str">
        <f>IF(D52&lt;&gt;0,IF(VLOOKUP(E52,Base!$E$3:$G$11,3,FALSE)="O",SUMPRODUCT(($C$7:$C$104=C52)*($F$7:$F$104=G52)),""),"")</f>
        <v/>
      </c>
      <c r="O52" s="7" t="str">
        <f>IF(D52&lt;&gt;0,
IF(AND(VLOOKUP(E52,Base!$E$3:$G$11,3,FALSE)="O",N52=1),A52-SUMPRODUCT(($C$7:$C$104=C52)*($F$7:$F$104&lt;&gt;""),$A$7:$A$104),
IF(AND(VLOOKUP(E52,Base!$E$3:$G$11,3,FALSE)="O",N52=0),"lot inexistant",
IF(AND(VLOOKUP(E52,Base!$E$3:$G$11,3,FALSE)="O",N52&gt;1),"Doublons",""))),
"")</f>
        <v/>
      </c>
    </row>
    <row r="53" spans="1:15" x14ac:dyDescent="0.25">
      <c r="A53" s="7"/>
      <c r="B53" s="7"/>
      <c r="C53" s="7"/>
      <c r="D53" s="7"/>
      <c r="E53" s="7"/>
      <c r="F53" s="7" t="str">
        <f>IF(D53&lt;&gt;"",IF(VLOOKUP(E53,Base!$E$3:$F$11,2,FALSE)="S",VLOOKUP(B53,Base!$A$2:$B$23,2,FALSE)*D53,""),"")</f>
        <v/>
      </c>
      <c r="G53" s="7" t="str">
        <f>IF(D53&lt;&gt;"",IF(VLOOKUP(E53,Base!$E$3:$F$11,2,FALSE)="E",VLOOKUP(B53,Base!$A$2:$B$23,2,FALSE)*D53,""),"")</f>
        <v/>
      </c>
      <c r="H53" s="7"/>
      <c r="I53" s="7" t="str">
        <f>IF(D53&lt;&gt;"",IF(AND(VLOOKUP(E53,Base!$E$3:$F$11,2,FALSE)="E",VLOOKUP(E53,Base!$E$3:$G$11,3,FALSE)="O"),VLOOKUP(B53,Base!$A$2:$B$23,2,FALSE)*D53,""),"")</f>
        <v/>
      </c>
      <c r="J53" s="7" t="str">
        <f t="shared" si="12"/>
        <v/>
      </c>
      <c r="K53" s="7" t="str">
        <f t="shared" si="13"/>
        <v/>
      </c>
      <c r="L53" s="7" t="str">
        <f t="shared" si="14"/>
        <v/>
      </c>
      <c r="M53" s="7"/>
      <c r="N53" s="7" t="str">
        <f>IF(D53&lt;&gt;0,IF(VLOOKUP(E53,Base!$E$3:$G$11,3,FALSE)="O",SUMPRODUCT(($C$7:$C$104=C53)*($F$7:$F$104=G53)),""),"")</f>
        <v/>
      </c>
      <c r="O53" s="7" t="str">
        <f>IF(D53&lt;&gt;0,
IF(AND(VLOOKUP(E53,Base!$E$3:$G$11,3,FALSE)="O",N53=1),A53-SUMPRODUCT(($C$7:$C$104=C53)*($F$7:$F$104&lt;&gt;""),$A$7:$A$104),
IF(AND(VLOOKUP(E53,Base!$E$3:$G$11,3,FALSE)="O",N53=0),"lot inexistant",
IF(AND(VLOOKUP(E53,Base!$E$3:$G$11,3,FALSE)="O",N53&gt;1),"Doublons",""))),
"")</f>
        <v/>
      </c>
    </row>
    <row r="54" spans="1:15" x14ac:dyDescent="0.25">
      <c r="A54" s="7"/>
      <c r="B54" s="7"/>
      <c r="C54" s="7"/>
      <c r="D54" s="7"/>
      <c r="E54" s="7"/>
      <c r="F54" s="7" t="str">
        <f>IF(D54&lt;&gt;"",IF(VLOOKUP(E54,Base!$E$3:$F$11,2,FALSE)="S",VLOOKUP(B54,Base!$A$2:$B$23,2,FALSE)*D54,""),"")</f>
        <v/>
      </c>
      <c r="G54" s="7" t="str">
        <f>IF(D54&lt;&gt;"",IF(VLOOKUP(E54,Base!$E$3:$F$11,2,FALSE)="E",VLOOKUP(B54,Base!$A$2:$B$23,2,FALSE)*D54,""),"")</f>
        <v/>
      </c>
      <c r="H54" s="7"/>
      <c r="I54" s="7" t="str">
        <f>IF(D54&lt;&gt;"",IF(AND(VLOOKUP(E54,Base!$E$3:$F$11,2,FALSE)="E",VLOOKUP(E54,Base!$E$3:$G$11,3,FALSE)="O"),VLOOKUP(B54,Base!$A$2:$B$23,2,FALSE)*D54,""),"")</f>
        <v/>
      </c>
      <c r="J54" s="7" t="str">
        <f t="shared" si="12"/>
        <v/>
      </c>
      <c r="K54" s="7" t="str">
        <f t="shared" si="13"/>
        <v/>
      </c>
      <c r="L54" s="7" t="str">
        <f t="shared" si="14"/>
        <v/>
      </c>
      <c r="M54" s="7"/>
      <c r="N54" s="7" t="str">
        <f>IF(D54&lt;&gt;0,IF(VLOOKUP(E54,Base!$E$3:$G$11,3,FALSE)="O",SUMPRODUCT(($C$7:$C$104=C54)*($F$7:$F$104=G54)),""),"")</f>
        <v/>
      </c>
      <c r="O54" s="7" t="str">
        <f>IF(D54&lt;&gt;0,
IF(AND(VLOOKUP(E54,Base!$E$3:$G$11,3,FALSE)="O",N54=1),A54-SUMPRODUCT(($C$7:$C$104=C54)*($F$7:$F$104&lt;&gt;""),$A$7:$A$104),
IF(AND(VLOOKUP(E54,Base!$E$3:$G$11,3,FALSE)="O",N54=0),"lot inexistant",
IF(AND(VLOOKUP(E54,Base!$E$3:$G$11,3,FALSE)="O",N54&gt;1),"Doublons",""))),
"")</f>
        <v/>
      </c>
    </row>
    <row r="55" spans="1:15" x14ac:dyDescent="0.25">
      <c r="A55" s="7"/>
      <c r="B55" s="7"/>
      <c r="C55" s="7"/>
      <c r="D55" s="7"/>
      <c r="E55" s="7"/>
      <c r="F55" s="7" t="str">
        <f>IF(D55&lt;&gt;"",IF(VLOOKUP(E55,Base!$E$3:$F$11,2,FALSE)="S",VLOOKUP(B55,Base!$A$2:$B$23,2,FALSE)*D55,""),"")</f>
        <v/>
      </c>
      <c r="G55" s="7" t="str">
        <f>IF(D55&lt;&gt;"",IF(VLOOKUP(E55,Base!$E$3:$F$11,2,FALSE)="E",VLOOKUP(B55,Base!$A$2:$B$23,2,FALSE)*D55,""),"")</f>
        <v/>
      </c>
      <c r="H55" s="7"/>
      <c r="I55" s="7" t="str">
        <f>IF(D55&lt;&gt;"",IF(AND(VLOOKUP(E55,Base!$E$3:$F$11,2,FALSE)="E",VLOOKUP(E55,Base!$E$3:$G$11,3,FALSE)="O"),VLOOKUP(B55,Base!$A$2:$B$23,2,FALSE)*D55,""),"")</f>
        <v/>
      </c>
      <c r="J55" s="7" t="str">
        <f t="shared" si="12"/>
        <v/>
      </c>
      <c r="K55" s="7" t="str">
        <f t="shared" si="13"/>
        <v/>
      </c>
      <c r="L55" s="7" t="str">
        <f t="shared" si="14"/>
        <v/>
      </c>
      <c r="M55" s="7"/>
      <c r="N55" s="7" t="str">
        <f>IF(D55&lt;&gt;0,IF(VLOOKUP(E55,Base!$E$3:$G$11,3,FALSE)="O",SUMPRODUCT(($C$7:$C$104=C55)*($F$7:$F$104=G55)),""),"")</f>
        <v/>
      </c>
      <c r="O55" s="7" t="str">
        <f>IF(D55&lt;&gt;0,
IF(AND(VLOOKUP(E55,Base!$E$3:$G$11,3,FALSE)="O",N55=1),A55-SUMPRODUCT(($C$7:$C$104=C55)*($F$7:$F$104&lt;&gt;""),$A$7:$A$104),
IF(AND(VLOOKUP(E55,Base!$E$3:$G$11,3,FALSE)="O",N55=0),"lot inexistant",
IF(AND(VLOOKUP(E55,Base!$E$3:$G$11,3,FALSE)="O",N55&gt;1),"Doublons",""))),
"")</f>
        <v/>
      </c>
    </row>
    <row r="56" spans="1:15" x14ac:dyDescent="0.25">
      <c r="A56" s="7"/>
      <c r="B56" s="7"/>
      <c r="C56" s="7"/>
      <c r="D56" s="7"/>
      <c r="E56" s="7"/>
      <c r="F56" s="7" t="str">
        <f>IF(D56&lt;&gt;"",IF(VLOOKUP(E56,Base!$E$3:$F$11,2,FALSE)="S",VLOOKUP(B56,Base!$A$2:$B$23,2,FALSE)*D56,""),"")</f>
        <v/>
      </c>
      <c r="G56" s="7" t="str">
        <f>IF(D56&lt;&gt;"",IF(VLOOKUP(E56,Base!$E$3:$F$11,2,FALSE)="E",VLOOKUP(B56,Base!$A$2:$B$23,2,FALSE)*D56,""),"")</f>
        <v/>
      </c>
      <c r="H56" s="7"/>
      <c r="I56" s="7" t="str">
        <f>IF(D56&lt;&gt;"",IF(AND(VLOOKUP(E56,Base!$E$3:$F$11,2,FALSE)="E",VLOOKUP(E56,Base!$E$3:$G$11,3,FALSE)="O"),VLOOKUP(B56,Base!$A$2:$B$23,2,FALSE)*D56,""),"")</f>
        <v/>
      </c>
      <c r="J56" s="7" t="str">
        <f t="shared" si="12"/>
        <v/>
      </c>
      <c r="K56" s="7" t="str">
        <f t="shared" si="13"/>
        <v/>
      </c>
      <c r="L56" s="7" t="str">
        <f t="shared" si="14"/>
        <v/>
      </c>
      <c r="M56" s="7"/>
      <c r="N56" s="7" t="str">
        <f>IF(D56&lt;&gt;0,IF(VLOOKUP(E56,Base!$E$3:$G$11,3,FALSE)="O",SUMPRODUCT(($C$7:$C$104=C56)*($F$7:$F$104=G56)),""),"")</f>
        <v/>
      </c>
      <c r="O56" s="7" t="str">
        <f>IF(D56&lt;&gt;0,
IF(AND(VLOOKUP(E56,Base!$E$3:$G$11,3,FALSE)="O",N56=1),A56-SUMPRODUCT(($C$7:$C$104=C56)*($F$7:$F$104&lt;&gt;""),$A$7:$A$104),
IF(AND(VLOOKUP(E56,Base!$E$3:$G$11,3,FALSE)="O",N56=0),"lot inexistant",
IF(AND(VLOOKUP(E56,Base!$E$3:$G$11,3,FALSE)="O",N56&gt;1),"Doublons",""))),
"")</f>
        <v/>
      </c>
    </row>
    <row r="57" spans="1:15" x14ac:dyDescent="0.25">
      <c r="A57" s="7"/>
      <c r="B57" s="7"/>
      <c r="C57" s="7"/>
      <c r="D57" s="7"/>
      <c r="E57" s="7"/>
      <c r="F57" s="7" t="str">
        <f>IF(D57&lt;&gt;"",IF(VLOOKUP(E57,Base!$E$3:$F$11,2,FALSE)="S",VLOOKUP(B57,Base!$A$2:$B$23,2,FALSE)*D57,""),"")</f>
        <v/>
      </c>
      <c r="G57" s="7" t="str">
        <f>IF(D57&lt;&gt;"",IF(VLOOKUP(E57,Base!$E$3:$F$11,2,FALSE)="E",VLOOKUP(B57,Base!$A$2:$B$23,2,FALSE)*D57,""),"")</f>
        <v/>
      </c>
      <c r="H57" s="7"/>
      <c r="I57" s="7" t="str">
        <f>IF(D57&lt;&gt;"",IF(AND(VLOOKUP(E57,Base!$E$3:$F$11,2,FALSE)="E",VLOOKUP(E57,Base!$E$3:$G$11,3,FALSE)="O"),VLOOKUP(B57,Base!$A$2:$B$23,2,FALSE)*D57,""),"")</f>
        <v/>
      </c>
      <c r="J57" s="7" t="str">
        <f t="shared" si="12"/>
        <v/>
      </c>
      <c r="K57" s="7" t="str">
        <f t="shared" si="13"/>
        <v/>
      </c>
      <c r="L57" s="7" t="str">
        <f t="shared" si="14"/>
        <v/>
      </c>
      <c r="M57" s="7"/>
      <c r="N57" s="7" t="str">
        <f>IF(D57&lt;&gt;0,IF(VLOOKUP(E57,Base!$E$3:$G$11,3,FALSE)="O",SUMPRODUCT(($C$7:$C$104=C57)*($F$7:$F$104=G57)),""),"")</f>
        <v/>
      </c>
      <c r="O57" s="7" t="str">
        <f>IF(D57&lt;&gt;0,
IF(AND(VLOOKUP(E57,Base!$E$3:$G$11,3,FALSE)="O",N57=1),A57-SUMPRODUCT(($C$7:$C$104=C57)*($F$7:$F$104&lt;&gt;""),$A$7:$A$104),
IF(AND(VLOOKUP(E57,Base!$E$3:$G$11,3,FALSE)="O",N57=0),"lot inexistant",
IF(AND(VLOOKUP(E57,Base!$E$3:$G$11,3,FALSE)="O",N57&gt;1),"Doublons",""))),
"")</f>
        <v/>
      </c>
    </row>
    <row r="58" spans="1:15" x14ac:dyDescent="0.25">
      <c r="A58" s="7"/>
      <c r="B58" s="7"/>
      <c r="C58" s="7"/>
      <c r="D58" s="7"/>
      <c r="E58" s="7"/>
      <c r="F58" s="7" t="str">
        <f>IF(D58&lt;&gt;"",IF(VLOOKUP(E58,Base!$E$3:$F$11,2,FALSE)="S",VLOOKUP(B58,Base!$A$2:$B$23,2,FALSE)*D58,""),"")</f>
        <v/>
      </c>
      <c r="G58" s="7" t="str">
        <f>IF(D58&lt;&gt;"",IF(VLOOKUP(E58,Base!$E$3:$F$11,2,FALSE)="E",VLOOKUP(B58,Base!$A$2:$B$23,2,FALSE)*D58,""),"")</f>
        <v/>
      </c>
      <c r="H58" s="7"/>
      <c r="I58" s="7" t="str">
        <f>IF(D58&lt;&gt;"",IF(AND(VLOOKUP(E58,Base!$E$3:$F$11,2,FALSE)="E",VLOOKUP(E58,Base!$E$3:$G$11,3,FALSE)="O"),VLOOKUP(B58,Base!$A$2:$B$23,2,FALSE)*D58,""),"")</f>
        <v/>
      </c>
      <c r="J58" s="7" t="str">
        <f t="shared" si="12"/>
        <v/>
      </c>
      <c r="K58" s="7" t="str">
        <f t="shared" si="13"/>
        <v/>
      </c>
      <c r="L58" s="7" t="str">
        <f t="shared" si="14"/>
        <v/>
      </c>
      <c r="M58" s="7"/>
      <c r="N58" s="7" t="str">
        <f>IF(D58&lt;&gt;0,IF(VLOOKUP(E58,Base!$E$3:$G$11,3,FALSE)="O",SUMPRODUCT(($C$7:$C$104=C58)*($F$7:$F$104=G58)),""),"")</f>
        <v/>
      </c>
      <c r="O58" s="7" t="str">
        <f>IF(D58&lt;&gt;0,
IF(AND(VLOOKUP(E58,Base!$E$3:$G$11,3,FALSE)="O",N58=1),A58-SUMPRODUCT(($C$7:$C$104=C58)*($F$7:$F$104&lt;&gt;""),$A$7:$A$104),
IF(AND(VLOOKUP(E58,Base!$E$3:$G$11,3,FALSE)="O",N58=0),"lot inexistant",
IF(AND(VLOOKUP(E58,Base!$E$3:$G$11,3,FALSE)="O",N58&gt;1),"Doublons",""))),
"")</f>
        <v/>
      </c>
    </row>
    <row r="59" spans="1:15" x14ac:dyDescent="0.25">
      <c r="A59" s="7"/>
      <c r="B59" s="7"/>
      <c r="C59" s="7"/>
      <c r="D59" s="7"/>
      <c r="E59" s="7"/>
      <c r="F59" s="7" t="str">
        <f>IF(D59&lt;&gt;"",IF(VLOOKUP(E59,Base!$E$3:$F$11,2,FALSE)="S",VLOOKUP(B59,Base!$A$2:$B$23,2,FALSE)*D59,""),"")</f>
        <v/>
      </c>
      <c r="G59" s="7" t="str">
        <f>IF(D59&lt;&gt;"",IF(VLOOKUP(E59,Base!$E$3:$F$11,2,FALSE)="E",VLOOKUP(B59,Base!$A$2:$B$23,2,FALSE)*D59,""),"")</f>
        <v/>
      </c>
      <c r="H59" s="7"/>
      <c r="I59" s="7" t="str">
        <f>IF(D59&lt;&gt;"",IF(AND(VLOOKUP(E59,Base!$E$3:$F$11,2,FALSE)="E",VLOOKUP(E59,Base!$E$3:$G$11,3,FALSE)="O"),VLOOKUP(B59,Base!$A$2:$B$23,2,FALSE)*D59,""),"")</f>
        <v/>
      </c>
      <c r="J59" s="7" t="str">
        <f t="shared" si="12"/>
        <v/>
      </c>
      <c r="K59" s="7" t="str">
        <f t="shared" si="13"/>
        <v/>
      </c>
      <c r="L59" s="7" t="str">
        <f t="shared" si="14"/>
        <v/>
      </c>
      <c r="M59" s="7"/>
      <c r="N59" s="7" t="str">
        <f>IF(D59&lt;&gt;0,IF(VLOOKUP(E59,Base!$E$3:$G$11,3,FALSE)="O",SUMPRODUCT(($C$7:$C$104=C59)*($F$7:$F$104=G59)),""),"")</f>
        <v/>
      </c>
      <c r="O59" s="7" t="str">
        <f>IF(D59&lt;&gt;0,
IF(AND(VLOOKUP(E59,Base!$E$3:$G$11,3,FALSE)="O",N59=1),A59-SUMPRODUCT(($C$7:$C$104=C59)*($F$7:$F$104&lt;&gt;""),$A$7:$A$104),
IF(AND(VLOOKUP(E59,Base!$E$3:$G$11,3,FALSE)="O",N59=0),"lot inexistant",
IF(AND(VLOOKUP(E59,Base!$E$3:$G$11,3,FALSE)="O",N59&gt;1),"Doublons",""))),
"")</f>
        <v/>
      </c>
    </row>
    <row r="60" spans="1:15" x14ac:dyDescent="0.25">
      <c r="A60" s="7"/>
      <c r="B60" s="7"/>
      <c r="C60" s="7"/>
      <c r="D60" s="7"/>
      <c r="E60" s="7"/>
      <c r="F60" s="7" t="str">
        <f>IF(D60&lt;&gt;"",IF(VLOOKUP(E60,Base!$E$3:$F$11,2,FALSE)="S",VLOOKUP(B60,Base!$A$2:$B$23,2,FALSE)*D60,""),"")</f>
        <v/>
      </c>
      <c r="G60" s="7" t="str">
        <f>IF(D60&lt;&gt;"",IF(VLOOKUP(E60,Base!$E$3:$F$11,2,FALSE)="E",VLOOKUP(B60,Base!$A$2:$B$23,2,FALSE)*D60,""),"")</f>
        <v/>
      </c>
      <c r="H60" s="7"/>
      <c r="I60" s="7" t="str">
        <f>IF(D60&lt;&gt;"",IF(AND(VLOOKUP(E60,Base!$E$3:$F$11,2,FALSE)="E",VLOOKUP(E60,Base!$E$3:$G$11,3,FALSE)="O"),VLOOKUP(B60,Base!$A$2:$B$23,2,FALSE)*D60,""),"")</f>
        <v/>
      </c>
      <c r="J60" s="7" t="str">
        <f t="shared" si="12"/>
        <v/>
      </c>
      <c r="K60" s="7" t="str">
        <f t="shared" si="13"/>
        <v/>
      </c>
      <c r="L60" s="7" t="str">
        <f t="shared" si="14"/>
        <v/>
      </c>
      <c r="M60" s="7"/>
      <c r="N60" s="7" t="str">
        <f>IF(D60&lt;&gt;0,IF(VLOOKUP(E60,Base!$E$3:$G$11,3,FALSE)="O",SUMPRODUCT(($C$7:$C$104=C60)*($F$7:$F$104=G60)),""),"")</f>
        <v/>
      </c>
      <c r="O60" s="7" t="str">
        <f>IF(D60&lt;&gt;0,
IF(AND(VLOOKUP(E60,Base!$E$3:$G$11,3,FALSE)="O",N60=1),A60-SUMPRODUCT(($C$7:$C$104=C60)*($F$7:$F$104&lt;&gt;""),$A$7:$A$104),
IF(AND(VLOOKUP(E60,Base!$E$3:$G$11,3,FALSE)="O",N60=0),"lot inexistant",
IF(AND(VLOOKUP(E60,Base!$E$3:$G$11,3,FALSE)="O",N60&gt;1),"Doublons",""))),
"")</f>
        <v/>
      </c>
    </row>
    <row r="61" spans="1:15" x14ac:dyDescent="0.25">
      <c r="A61" s="7"/>
      <c r="B61" s="7"/>
      <c r="C61" s="7"/>
      <c r="D61" s="7"/>
      <c r="E61" s="7"/>
      <c r="F61" s="7" t="str">
        <f>IF(D61&lt;&gt;"",IF(VLOOKUP(E61,Base!$E$3:$F$11,2,FALSE)="S",VLOOKUP(B61,Base!$A$2:$B$23,2,FALSE)*D61,""),"")</f>
        <v/>
      </c>
      <c r="G61" s="7" t="str">
        <f>IF(D61&lt;&gt;"",IF(VLOOKUP(E61,Base!$E$3:$F$11,2,FALSE)="E",VLOOKUP(B61,Base!$A$2:$B$23,2,FALSE)*D61,""),"")</f>
        <v/>
      </c>
      <c r="H61" s="7"/>
      <c r="I61" s="7" t="str">
        <f>IF(D61&lt;&gt;"",IF(AND(VLOOKUP(E61,Base!$E$3:$F$11,2,FALSE)="E",VLOOKUP(E61,Base!$E$3:$G$11,3,FALSE)="O"),VLOOKUP(B61,Base!$A$2:$B$23,2,FALSE)*D61,""),"")</f>
        <v/>
      </c>
      <c r="J61" s="7" t="str">
        <f t="shared" si="12"/>
        <v/>
      </c>
      <c r="K61" s="7" t="str">
        <f t="shared" si="13"/>
        <v/>
      </c>
      <c r="L61" s="7" t="str">
        <f t="shared" si="14"/>
        <v/>
      </c>
      <c r="M61" s="7"/>
      <c r="N61" s="7" t="str">
        <f>IF(D61&lt;&gt;0,IF(VLOOKUP(E61,Base!$E$3:$G$11,3,FALSE)="O",SUMPRODUCT(($C$7:$C$104=C61)*($F$7:$F$104=G61)),""),"")</f>
        <v/>
      </c>
      <c r="O61" s="7" t="str">
        <f>IF(D61&lt;&gt;0,
IF(AND(VLOOKUP(E61,Base!$E$3:$G$11,3,FALSE)="O",N61=1),A61-SUMPRODUCT(($C$7:$C$104=C61)*($F$7:$F$104&lt;&gt;""),$A$7:$A$104),
IF(AND(VLOOKUP(E61,Base!$E$3:$G$11,3,FALSE)="O",N61=0),"lot inexistant",
IF(AND(VLOOKUP(E61,Base!$E$3:$G$11,3,FALSE)="O",N61&gt;1),"Doublons",""))),
"")</f>
        <v/>
      </c>
    </row>
    <row r="62" spans="1:15" x14ac:dyDescent="0.25">
      <c r="A62" s="7"/>
      <c r="B62" s="7"/>
      <c r="C62" s="7"/>
      <c r="D62" s="7"/>
      <c r="E62" s="7"/>
      <c r="F62" s="7" t="str">
        <f>IF(D62&lt;&gt;"",IF(VLOOKUP(E62,Base!$E$3:$F$11,2,FALSE)="S",VLOOKUP(B62,Base!$A$2:$B$23,2,FALSE)*D62,""),"")</f>
        <v/>
      </c>
      <c r="G62" s="7" t="str">
        <f>IF(D62&lt;&gt;"",IF(VLOOKUP(E62,Base!$E$3:$F$11,2,FALSE)="E",VLOOKUP(B62,Base!$A$2:$B$23,2,FALSE)*D62,""),"")</f>
        <v/>
      </c>
      <c r="H62" s="7"/>
      <c r="I62" s="7" t="str">
        <f>IF(D62&lt;&gt;"",IF(AND(VLOOKUP(E62,Base!$E$3:$F$11,2,FALSE)="E",VLOOKUP(E62,Base!$E$3:$G$11,3,FALSE)="O"),VLOOKUP(B62,Base!$A$2:$B$23,2,FALSE)*D62,""),"")</f>
        <v/>
      </c>
      <c r="J62" s="7" t="str">
        <f t="shared" si="12"/>
        <v/>
      </c>
      <c r="K62" s="7" t="str">
        <f t="shared" si="13"/>
        <v/>
      </c>
      <c r="L62" s="7" t="str">
        <f t="shared" si="14"/>
        <v/>
      </c>
      <c r="M62" s="7"/>
      <c r="N62" s="7" t="str">
        <f>IF(D62&lt;&gt;0,IF(VLOOKUP(E62,Base!$E$3:$G$11,3,FALSE)="O",SUMPRODUCT(($C$7:$C$104=C62)*($F$7:$F$104=G62)),""),"")</f>
        <v/>
      </c>
      <c r="O62" s="7" t="str">
        <f>IF(D62&lt;&gt;0,
IF(AND(VLOOKUP(E62,Base!$E$3:$G$11,3,FALSE)="O",N62=1),A62-SUMPRODUCT(($C$7:$C$104=C62)*($F$7:$F$104&lt;&gt;""),$A$7:$A$104),
IF(AND(VLOOKUP(E62,Base!$E$3:$G$11,3,FALSE)="O",N62=0),"lot inexistant",
IF(AND(VLOOKUP(E62,Base!$E$3:$G$11,3,FALSE)="O",N62&gt;1),"Doublons",""))),
"")</f>
        <v/>
      </c>
    </row>
    <row r="63" spans="1:15" x14ac:dyDescent="0.25">
      <c r="A63" s="7"/>
      <c r="B63" s="7"/>
      <c r="C63" s="7"/>
      <c r="D63" s="7"/>
      <c r="E63" s="7"/>
      <c r="F63" s="7" t="str">
        <f>IF(D63&lt;&gt;"",IF(VLOOKUP(E63,Base!$E$3:$F$11,2,FALSE)="S",VLOOKUP(B63,Base!$A$2:$B$23,2,FALSE)*D63,""),"")</f>
        <v/>
      </c>
      <c r="G63" s="7" t="str">
        <f>IF(D63&lt;&gt;"",IF(VLOOKUP(E63,Base!$E$3:$F$11,2,FALSE)="E",VLOOKUP(B63,Base!$A$2:$B$23,2,FALSE)*D63,""),"")</f>
        <v/>
      </c>
      <c r="H63" s="7"/>
      <c r="I63" s="7" t="str">
        <f>IF(D63&lt;&gt;"",IF(AND(VLOOKUP(E63,Base!$E$3:$F$11,2,FALSE)="E",VLOOKUP(E63,Base!$E$3:$G$11,3,FALSE)="O"),VLOOKUP(B63,Base!$A$2:$B$23,2,FALSE)*D63,""),"")</f>
        <v/>
      </c>
      <c r="J63" s="7" t="str">
        <f t="shared" si="12"/>
        <v/>
      </c>
      <c r="K63" s="7" t="str">
        <f t="shared" si="13"/>
        <v/>
      </c>
      <c r="L63" s="7" t="str">
        <f t="shared" si="14"/>
        <v/>
      </c>
      <c r="M63" s="7"/>
      <c r="N63" s="7" t="str">
        <f>IF(D63&lt;&gt;0,IF(VLOOKUP(E63,Base!$E$3:$G$11,3,FALSE)="O",SUMPRODUCT(($C$7:$C$104=C63)*($F$7:$F$104=G63)),""),"")</f>
        <v/>
      </c>
      <c r="O63" s="7" t="str">
        <f>IF(D63&lt;&gt;0,
IF(AND(VLOOKUP(E63,Base!$E$3:$G$11,3,FALSE)="O",N63=1),A63-SUMPRODUCT(($C$7:$C$104=C63)*($F$7:$F$104&lt;&gt;""),$A$7:$A$104),
IF(AND(VLOOKUP(E63,Base!$E$3:$G$11,3,FALSE)="O",N63=0),"lot inexistant",
IF(AND(VLOOKUP(E63,Base!$E$3:$G$11,3,FALSE)="O",N63&gt;1),"Doublons",""))),
"")</f>
        <v/>
      </c>
    </row>
    <row r="64" spans="1:15" x14ac:dyDescent="0.25">
      <c r="A64" s="7"/>
      <c r="B64" s="7"/>
      <c r="C64" s="7"/>
      <c r="D64" s="7"/>
      <c r="E64" s="7"/>
      <c r="F64" s="7" t="str">
        <f>IF(D64&lt;&gt;"",IF(VLOOKUP(E64,Base!$E$3:$F$11,2,FALSE)="S",VLOOKUP(B64,Base!$A$2:$B$23,2,FALSE)*D64,""),"")</f>
        <v/>
      </c>
      <c r="G64" s="7" t="str">
        <f>IF(D64&lt;&gt;"",IF(VLOOKUP(E64,Base!$E$3:$F$11,2,FALSE)="E",VLOOKUP(B64,Base!$A$2:$B$23,2,FALSE)*D64,""),"")</f>
        <v/>
      </c>
      <c r="H64" s="7"/>
      <c r="I64" s="7" t="str">
        <f>IF(D64&lt;&gt;"",IF(AND(VLOOKUP(E64,Base!$E$3:$F$11,2,FALSE)="E",VLOOKUP(E64,Base!$E$3:$G$11,3,FALSE)="O"),VLOOKUP(B64,Base!$A$2:$B$23,2,FALSE)*D64,""),"")</f>
        <v/>
      </c>
      <c r="J64" s="7" t="str">
        <f t="shared" si="12"/>
        <v/>
      </c>
      <c r="K64" s="7" t="str">
        <f t="shared" si="13"/>
        <v/>
      </c>
      <c r="L64" s="7" t="str">
        <f t="shared" si="14"/>
        <v/>
      </c>
      <c r="M64" s="7"/>
      <c r="N64" s="7" t="str">
        <f>IF(D64&lt;&gt;0,IF(VLOOKUP(E64,Base!$E$3:$G$11,3,FALSE)="O",SUMPRODUCT(($C$7:$C$104=C64)*($F$7:$F$104=G64)),""),"")</f>
        <v/>
      </c>
      <c r="O64" s="7" t="str">
        <f>IF(D64&lt;&gt;0,
IF(AND(VLOOKUP(E64,Base!$E$3:$G$11,3,FALSE)="O",N64=1),A64-SUMPRODUCT(($C$7:$C$104=C64)*($F$7:$F$104&lt;&gt;""),$A$7:$A$104),
IF(AND(VLOOKUP(E64,Base!$E$3:$G$11,3,FALSE)="O",N64=0),"lot inexistant",
IF(AND(VLOOKUP(E64,Base!$E$3:$G$11,3,FALSE)="O",N64&gt;1),"Doublons",""))),
"")</f>
        <v/>
      </c>
    </row>
    <row r="65" spans="1:15" x14ac:dyDescent="0.25">
      <c r="A65" s="7"/>
      <c r="B65" s="7"/>
      <c r="C65" s="7"/>
      <c r="D65" s="7"/>
      <c r="E65" s="7"/>
      <c r="F65" s="7" t="str">
        <f>IF(D65&lt;&gt;"",IF(VLOOKUP(E65,Base!$E$3:$F$11,2,FALSE)="S",VLOOKUP(B65,Base!$A$2:$B$23,2,FALSE)*D65,""),"")</f>
        <v/>
      </c>
      <c r="G65" s="7" t="str">
        <f>IF(D65&lt;&gt;"",IF(VLOOKUP(E65,Base!$E$3:$F$11,2,FALSE)="E",VLOOKUP(B65,Base!$A$2:$B$23,2,FALSE)*D65,""),"")</f>
        <v/>
      </c>
      <c r="H65" s="7"/>
      <c r="I65" s="7" t="str">
        <f>IF(D65&lt;&gt;"",IF(AND(VLOOKUP(E65,Base!$E$3:$F$11,2,FALSE)="E",VLOOKUP(E65,Base!$E$3:$G$11,3,FALSE)="O"),VLOOKUP(B65,Base!$A$2:$B$23,2,FALSE)*D65,""),"")</f>
        <v/>
      </c>
      <c r="J65" s="7" t="str">
        <f t="shared" si="12"/>
        <v/>
      </c>
      <c r="K65" s="7" t="str">
        <f t="shared" si="13"/>
        <v/>
      </c>
      <c r="L65" s="7" t="str">
        <f t="shared" si="14"/>
        <v/>
      </c>
      <c r="M65" s="7"/>
      <c r="N65" s="7" t="str">
        <f>IF(D65&lt;&gt;0,IF(VLOOKUP(E65,Base!$E$3:$G$11,3,FALSE)="O",SUMPRODUCT(($C$7:$C$104=C65)*($F$7:$F$104=G65)),""),"")</f>
        <v/>
      </c>
      <c r="O65" s="7" t="str">
        <f>IF(D65&lt;&gt;0,
IF(AND(VLOOKUP(E65,Base!$E$3:$G$11,3,FALSE)="O",N65=1),A65-SUMPRODUCT(($C$7:$C$104=C65)*($F$7:$F$104&lt;&gt;""),$A$7:$A$104),
IF(AND(VLOOKUP(E65,Base!$E$3:$G$11,3,FALSE)="O",N65=0),"lot inexistant",
IF(AND(VLOOKUP(E65,Base!$E$3:$G$11,3,FALSE)="O",N65&gt;1),"Doublons",""))),
"")</f>
        <v/>
      </c>
    </row>
    <row r="66" spans="1:15" x14ac:dyDescent="0.25">
      <c r="A66" s="7"/>
      <c r="B66" s="7"/>
      <c r="C66" s="7"/>
      <c r="D66" s="7"/>
      <c r="E66" s="7"/>
      <c r="F66" s="7" t="str">
        <f>IF(D66&lt;&gt;"",IF(VLOOKUP(E66,Base!$E$3:$F$11,2,FALSE)="S",VLOOKUP(B66,Base!$A$2:$B$23,2,FALSE)*D66,""),"")</f>
        <v/>
      </c>
      <c r="G66" s="7" t="str">
        <f>IF(D66&lt;&gt;"",IF(VLOOKUP(E66,Base!$E$3:$F$11,2,FALSE)="E",VLOOKUP(B66,Base!$A$2:$B$23,2,FALSE)*D66,""),"")</f>
        <v/>
      </c>
      <c r="H66" s="7"/>
      <c r="I66" s="7" t="str">
        <f>IF(D66&lt;&gt;"",IF(AND(VLOOKUP(E66,Base!$E$3:$F$11,2,FALSE)="E",VLOOKUP(E66,Base!$E$3:$G$11,3,FALSE)="O"),VLOOKUP(B66,Base!$A$2:$B$23,2,FALSE)*D66,""),"")</f>
        <v/>
      </c>
      <c r="J66" s="7" t="str">
        <f t="shared" si="12"/>
        <v/>
      </c>
      <c r="K66" s="7" t="str">
        <f t="shared" si="13"/>
        <v/>
      </c>
      <c r="L66" s="7" t="str">
        <f t="shared" si="14"/>
        <v/>
      </c>
      <c r="M66" s="7"/>
      <c r="N66" s="7" t="str">
        <f>IF(D66&lt;&gt;0,IF(VLOOKUP(E66,Base!$E$3:$G$11,3,FALSE)="O",SUMPRODUCT(($C$7:$C$104=C66)*($F$7:$F$104=G66)),""),"")</f>
        <v/>
      </c>
      <c r="O66" s="7" t="str">
        <f>IF(D66&lt;&gt;0,
IF(AND(VLOOKUP(E66,Base!$E$3:$G$11,3,FALSE)="O",N66=1),A66-SUMPRODUCT(($C$7:$C$104=C66)*($F$7:$F$104&lt;&gt;""),$A$7:$A$104),
IF(AND(VLOOKUP(E66,Base!$E$3:$G$11,3,FALSE)="O",N66=0),"lot inexistant",
IF(AND(VLOOKUP(E66,Base!$E$3:$G$11,3,FALSE)="O",N66&gt;1),"Doublons",""))),
"")</f>
        <v/>
      </c>
    </row>
    <row r="67" spans="1:15" x14ac:dyDescent="0.25">
      <c r="A67" s="7"/>
      <c r="B67" s="7"/>
      <c r="C67" s="7"/>
      <c r="D67" s="7"/>
      <c r="E67" s="7"/>
      <c r="F67" s="7" t="str">
        <f>IF(D67&lt;&gt;"",IF(VLOOKUP(E67,Base!$E$3:$F$11,2,FALSE)="S",VLOOKUP(B67,Base!$A$2:$B$23,2,FALSE)*D67,""),"")</f>
        <v/>
      </c>
      <c r="G67" s="7" t="str">
        <f>IF(D67&lt;&gt;"",IF(VLOOKUP(E67,Base!$E$3:$F$11,2,FALSE)="E",VLOOKUP(B67,Base!$A$2:$B$23,2,FALSE)*D67,""),"")</f>
        <v/>
      </c>
      <c r="H67" s="7"/>
      <c r="I67" s="7" t="str">
        <f>IF(D67&lt;&gt;"",IF(AND(VLOOKUP(E67,Base!$E$3:$F$11,2,FALSE)="E",VLOOKUP(E67,Base!$E$3:$G$11,3,FALSE)="O"),VLOOKUP(B67,Base!$A$2:$B$23,2,FALSE)*D67,""),"")</f>
        <v/>
      </c>
      <c r="J67" s="7" t="str">
        <f t="shared" si="12"/>
        <v/>
      </c>
      <c r="K67" s="7" t="str">
        <f t="shared" si="13"/>
        <v/>
      </c>
      <c r="L67" s="7" t="str">
        <f t="shared" si="14"/>
        <v/>
      </c>
      <c r="M67" s="7"/>
      <c r="N67" s="7" t="str">
        <f>IF(D67&lt;&gt;0,IF(VLOOKUP(E67,Base!$E$3:$G$11,3,FALSE)="O",SUMPRODUCT(($C$7:$C$104=C67)*($F$7:$F$104=G67)),""),"")</f>
        <v/>
      </c>
      <c r="O67" s="7" t="str">
        <f>IF(D67&lt;&gt;0,
IF(AND(VLOOKUP(E67,Base!$E$3:$G$11,3,FALSE)="O",N67=1),A67-SUMPRODUCT(($C$7:$C$104=C67)*($F$7:$F$104&lt;&gt;""),$A$7:$A$104),
IF(AND(VLOOKUP(E67,Base!$E$3:$G$11,3,FALSE)="O",N67=0),"lot inexistant",
IF(AND(VLOOKUP(E67,Base!$E$3:$G$11,3,FALSE)="O",N67&gt;1),"Doublons",""))),
"")</f>
        <v/>
      </c>
    </row>
    <row r="68" spans="1:15" x14ac:dyDescent="0.25">
      <c r="A68" s="7"/>
      <c r="B68" s="7"/>
      <c r="C68" s="7"/>
      <c r="D68" s="7"/>
      <c r="E68" s="7"/>
      <c r="F68" s="7" t="str">
        <f>IF(D68&lt;&gt;"",IF(VLOOKUP(E68,Base!$E$3:$F$11,2,FALSE)="S",VLOOKUP(B68,Base!$A$2:$B$23,2,FALSE)*D68,""),"")</f>
        <v/>
      </c>
      <c r="G68" s="7" t="str">
        <f>IF(D68&lt;&gt;"",IF(VLOOKUP(E68,Base!$E$3:$F$11,2,FALSE)="E",VLOOKUP(B68,Base!$A$2:$B$23,2,FALSE)*D68,""),"")</f>
        <v/>
      </c>
      <c r="H68" s="7"/>
      <c r="I68" s="7" t="str">
        <f>IF(D68&lt;&gt;"",IF(AND(VLOOKUP(E68,Base!$E$3:$F$11,2,FALSE)="E",VLOOKUP(E68,Base!$E$3:$G$11,3,FALSE)="O"),VLOOKUP(B68,Base!$A$2:$B$23,2,FALSE)*D68,""),"")</f>
        <v/>
      </c>
      <c r="J68" s="7" t="str">
        <f t="shared" si="12"/>
        <v/>
      </c>
      <c r="K68" s="7" t="str">
        <f t="shared" si="13"/>
        <v/>
      </c>
      <c r="L68" s="7" t="str">
        <f t="shared" si="14"/>
        <v/>
      </c>
      <c r="M68" s="7"/>
      <c r="N68" s="7" t="str">
        <f>IF(D68&lt;&gt;0,IF(VLOOKUP(E68,Base!$E$3:$G$11,3,FALSE)="O",SUMPRODUCT(($C$7:$C$104=C68)*($F$7:$F$104=G68)),""),"")</f>
        <v/>
      </c>
      <c r="O68" s="7" t="str">
        <f>IF(D68&lt;&gt;0,
IF(AND(VLOOKUP(E68,Base!$E$3:$G$11,3,FALSE)="O",N68=1),A68-SUMPRODUCT(($C$7:$C$104=C68)*($F$7:$F$104&lt;&gt;""),$A$7:$A$104),
IF(AND(VLOOKUP(E68,Base!$E$3:$G$11,3,FALSE)="O",N68=0),"lot inexistant",
IF(AND(VLOOKUP(E68,Base!$E$3:$G$11,3,FALSE)="O",N68&gt;1),"Doublons",""))),
"")</f>
        <v/>
      </c>
    </row>
    <row r="69" spans="1:15" x14ac:dyDescent="0.25">
      <c r="A69" s="7"/>
      <c r="B69" s="7"/>
      <c r="C69" s="7"/>
      <c r="D69" s="7"/>
      <c r="E69" s="7"/>
      <c r="F69" s="7" t="str">
        <f>IF(D69&lt;&gt;"",IF(VLOOKUP(E69,Base!$E$3:$F$11,2,FALSE)="S",VLOOKUP(B69,Base!$A$2:$B$23,2,FALSE)*D69,""),"")</f>
        <v/>
      </c>
      <c r="G69" s="7" t="str">
        <f>IF(D69&lt;&gt;"",IF(VLOOKUP(E69,Base!$E$3:$F$11,2,FALSE)="E",VLOOKUP(B69,Base!$A$2:$B$23,2,FALSE)*D69,""),"")</f>
        <v/>
      </c>
      <c r="H69" s="7"/>
      <c r="I69" s="7" t="str">
        <f>IF(D69&lt;&gt;"",IF(AND(VLOOKUP(E69,Base!$E$3:$F$11,2,FALSE)="E",VLOOKUP(E69,Base!$E$3:$G$11,3,FALSE)="O"),VLOOKUP(B69,Base!$A$2:$B$23,2,FALSE)*D69,""),"")</f>
        <v/>
      </c>
      <c r="J69" s="7" t="str">
        <f t="shared" si="12"/>
        <v/>
      </c>
      <c r="K69" s="7" t="str">
        <f t="shared" si="13"/>
        <v/>
      </c>
      <c r="L69" s="7" t="str">
        <f t="shared" si="14"/>
        <v/>
      </c>
      <c r="M69" s="7"/>
      <c r="N69" s="7" t="str">
        <f>IF(D69&lt;&gt;0,IF(VLOOKUP(E69,Base!$E$3:$G$11,3,FALSE)="O",SUMPRODUCT(($C$7:$C$104=C69)*($F$7:$F$104=G69)),""),"")</f>
        <v/>
      </c>
      <c r="O69" s="7" t="str">
        <f>IF(D69&lt;&gt;0,
IF(AND(VLOOKUP(E69,Base!$E$3:$G$11,3,FALSE)="O",N69=1),A69-SUMPRODUCT(($C$7:$C$104=C69)*($F$7:$F$104&lt;&gt;""),$A$7:$A$104),
IF(AND(VLOOKUP(E69,Base!$E$3:$G$11,3,FALSE)="O",N69=0),"lot inexistant",
IF(AND(VLOOKUP(E69,Base!$E$3:$G$11,3,FALSE)="O",N69&gt;1),"Doublons",""))),
"")</f>
        <v/>
      </c>
    </row>
    <row r="70" spans="1:15" x14ac:dyDescent="0.25">
      <c r="A70" s="7"/>
      <c r="B70" s="7"/>
      <c r="C70" s="7"/>
      <c r="D70" s="7"/>
      <c r="E70" s="7"/>
      <c r="F70" s="7" t="str">
        <f>IF(D70&lt;&gt;"",IF(VLOOKUP(E70,Base!$E$3:$F$11,2,FALSE)="S",VLOOKUP(B70,Base!$A$2:$B$23,2,FALSE)*D70,""),"")</f>
        <v/>
      </c>
      <c r="G70" s="7" t="str">
        <f>IF(D70&lt;&gt;"",IF(VLOOKUP(E70,Base!$E$3:$F$11,2,FALSE)="E",VLOOKUP(B70,Base!$A$2:$B$23,2,FALSE)*D70,""),"")</f>
        <v/>
      </c>
      <c r="H70" s="7"/>
      <c r="I70" s="7" t="str">
        <f>IF(D70&lt;&gt;"",IF(AND(VLOOKUP(E70,Base!$E$3:$F$11,2,FALSE)="E",VLOOKUP(E70,Base!$E$3:$G$11,3,FALSE)="O"),VLOOKUP(B70,Base!$A$2:$B$23,2,FALSE)*D70,""),"")</f>
        <v/>
      </c>
      <c r="J70" s="7" t="str">
        <f t="shared" si="12"/>
        <v/>
      </c>
      <c r="K70" s="7" t="str">
        <f t="shared" si="13"/>
        <v/>
      </c>
      <c r="L70" s="7" t="str">
        <f t="shared" si="14"/>
        <v/>
      </c>
      <c r="M70" s="7"/>
      <c r="N70" s="7" t="str">
        <f>IF(D70&lt;&gt;0,IF(VLOOKUP(E70,Base!$E$3:$G$11,3,FALSE)="O",SUMPRODUCT(($C$7:$C$104=C70)*($F$7:$F$104=G70)),""),"")</f>
        <v/>
      </c>
      <c r="O70" s="7" t="str">
        <f>IF(D70&lt;&gt;0,
IF(AND(VLOOKUP(E70,Base!$E$3:$G$11,3,FALSE)="O",N70=1),A70-SUMPRODUCT(($C$7:$C$104=C70)*($F$7:$F$104&lt;&gt;""),$A$7:$A$104),
IF(AND(VLOOKUP(E70,Base!$E$3:$G$11,3,FALSE)="O",N70=0),"lot inexistant",
IF(AND(VLOOKUP(E70,Base!$E$3:$G$11,3,FALSE)="O",N70&gt;1),"Doublons",""))),
"")</f>
        <v/>
      </c>
    </row>
    <row r="71" spans="1:15" x14ac:dyDescent="0.25">
      <c r="A71" s="7"/>
      <c r="B71" s="7"/>
      <c r="C71" s="7"/>
      <c r="D71" s="7"/>
      <c r="E71" s="7"/>
      <c r="F71" s="7" t="str">
        <f>IF(D71&lt;&gt;"",IF(VLOOKUP(E71,Base!$E$3:$F$11,2,FALSE)="S",VLOOKUP(B71,Base!$A$2:$B$23,2,FALSE)*D71,""),"")</f>
        <v/>
      </c>
      <c r="G71" s="7" t="str">
        <f>IF(D71&lt;&gt;"",IF(VLOOKUP(E71,Base!$E$3:$F$11,2,FALSE)="E",VLOOKUP(B71,Base!$A$2:$B$23,2,FALSE)*D71,""),"")</f>
        <v/>
      </c>
      <c r="H71" s="7"/>
      <c r="I71" s="7" t="str">
        <f>IF(D71&lt;&gt;"",IF(AND(VLOOKUP(E71,Base!$E$3:$F$11,2,FALSE)="E",VLOOKUP(E71,Base!$E$3:$G$11,3,FALSE)="O"),VLOOKUP(B71,Base!$A$2:$B$23,2,FALSE)*D71,""),"")</f>
        <v/>
      </c>
      <c r="J71" s="7" t="str">
        <f t="shared" ref="J71:J104" si="15">IF(A71&lt;&gt;"",+INT(MOD(INT((A71-2+(WEEKDAY(1)=7)*6)/7)+0.6+((WEEKDAY(1)=7)*208),52+5/28))+1,"")</f>
        <v/>
      </c>
      <c r="K71" s="7" t="str">
        <f t="shared" ref="K71:K104" si="16">IF(A71&lt;&gt;"",MONTH(A71),"")</f>
        <v/>
      </c>
      <c r="L71" s="7" t="str">
        <f t="shared" ref="L71:L104" si="17">IF(A71&lt;&gt;"",YEAR(A71),"")</f>
        <v/>
      </c>
      <c r="M71" s="7"/>
      <c r="N71" s="7" t="str">
        <f>IF(D71&lt;&gt;0,IF(VLOOKUP(E71,Base!$E$3:$G$11,3,FALSE)="O",SUMPRODUCT(($C$7:$C$104=C71)*($F$7:$F$104=G71)),""),"")</f>
        <v/>
      </c>
      <c r="O71" s="7" t="str">
        <f>IF(D71&lt;&gt;0,
IF(AND(VLOOKUP(E71,Base!$E$3:$G$11,3,FALSE)="O",N71=1),A71-SUMPRODUCT(($C$7:$C$104=C71)*($F$7:$F$104&lt;&gt;""),$A$7:$A$104),
IF(AND(VLOOKUP(E71,Base!$E$3:$G$11,3,FALSE)="O",N71=0),"lot inexistant",
IF(AND(VLOOKUP(E71,Base!$E$3:$G$11,3,FALSE)="O",N71&gt;1),"Doublons",""))),
"")</f>
        <v/>
      </c>
    </row>
    <row r="72" spans="1:15" x14ac:dyDescent="0.25">
      <c r="A72" s="7"/>
      <c r="B72" s="7"/>
      <c r="C72" s="7"/>
      <c r="D72" s="7"/>
      <c r="E72" s="7"/>
      <c r="F72" s="7" t="str">
        <f>IF(D72&lt;&gt;"",IF(VLOOKUP(E72,Base!$E$3:$F$11,2,FALSE)="S",VLOOKUP(B72,Base!$A$2:$B$23,2,FALSE)*D72,""),"")</f>
        <v/>
      </c>
      <c r="G72" s="7" t="str">
        <f>IF(D72&lt;&gt;"",IF(VLOOKUP(E72,Base!$E$3:$F$11,2,FALSE)="E",VLOOKUP(B72,Base!$A$2:$B$23,2,FALSE)*D72,""),"")</f>
        <v/>
      </c>
      <c r="H72" s="7"/>
      <c r="I72" s="7" t="str">
        <f>IF(D72&lt;&gt;"",IF(AND(VLOOKUP(E72,Base!$E$3:$F$11,2,FALSE)="E",VLOOKUP(E72,Base!$E$3:$G$11,3,FALSE)="O"),VLOOKUP(B72,Base!$A$2:$B$23,2,FALSE)*D72,""),"")</f>
        <v/>
      </c>
      <c r="J72" s="7" t="str">
        <f t="shared" si="15"/>
        <v/>
      </c>
      <c r="K72" s="7" t="str">
        <f t="shared" si="16"/>
        <v/>
      </c>
      <c r="L72" s="7" t="str">
        <f t="shared" si="17"/>
        <v/>
      </c>
      <c r="M72" s="7"/>
      <c r="N72" s="7" t="str">
        <f>IF(D72&lt;&gt;0,IF(VLOOKUP(E72,Base!$E$3:$G$11,3,FALSE)="O",SUMPRODUCT(($C$7:$C$104=C72)*($F$7:$F$104=G72)),""),"")</f>
        <v/>
      </c>
      <c r="O72" s="7" t="str">
        <f>IF(D72&lt;&gt;0,
IF(AND(VLOOKUP(E72,Base!$E$3:$G$11,3,FALSE)="O",N72=1),A72-SUMPRODUCT(($C$7:$C$104=C72)*($F$7:$F$104&lt;&gt;""),$A$7:$A$104),
IF(AND(VLOOKUP(E72,Base!$E$3:$G$11,3,FALSE)="O",N72=0),"lot inexistant",
IF(AND(VLOOKUP(E72,Base!$E$3:$G$11,3,FALSE)="O",N72&gt;1),"Doublons",""))),
"")</f>
        <v/>
      </c>
    </row>
    <row r="73" spans="1:15" x14ac:dyDescent="0.25">
      <c r="A73" s="7"/>
      <c r="B73" s="7"/>
      <c r="C73" s="7"/>
      <c r="D73" s="7"/>
      <c r="E73" s="7"/>
      <c r="F73" s="7" t="str">
        <f>IF(D73&lt;&gt;"",IF(VLOOKUP(E73,Base!$E$3:$F$11,2,FALSE)="S",VLOOKUP(B73,Base!$A$2:$B$23,2,FALSE)*D73,""),"")</f>
        <v/>
      </c>
      <c r="G73" s="7" t="str">
        <f>IF(D73&lt;&gt;"",IF(VLOOKUP(E73,Base!$E$3:$F$11,2,FALSE)="E",VLOOKUP(B73,Base!$A$2:$B$23,2,FALSE)*D73,""),"")</f>
        <v/>
      </c>
      <c r="H73" s="7"/>
      <c r="I73" s="7" t="str">
        <f>IF(D73&lt;&gt;"",IF(AND(VLOOKUP(E73,Base!$E$3:$F$11,2,FALSE)="E",VLOOKUP(E73,Base!$E$3:$G$11,3,FALSE)="O"),VLOOKUP(B73,Base!$A$2:$B$23,2,FALSE)*D73,""),"")</f>
        <v/>
      </c>
      <c r="J73" s="7" t="str">
        <f t="shared" si="15"/>
        <v/>
      </c>
      <c r="K73" s="7" t="str">
        <f t="shared" si="16"/>
        <v/>
      </c>
      <c r="L73" s="7" t="str">
        <f t="shared" si="17"/>
        <v/>
      </c>
      <c r="M73" s="7"/>
      <c r="N73" s="7" t="str">
        <f>IF(D73&lt;&gt;0,IF(VLOOKUP(E73,Base!$E$3:$G$11,3,FALSE)="O",SUMPRODUCT(($C$7:$C$104=C73)*($F$7:$F$104=G73)),""),"")</f>
        <v/>
      </c>
      <c r="O73" s="7" t="str">
        <f>IF(D73&lt;&gt;0,
IF(AND(VLOOKUP(E73,Base!$E$3:$G$11,3,FALSE)="O",N73=1),A73-SUMPRODUCT(($C$7:$C$104=C73)*($F$7:$F$104&lt;&gt;""),$A$7:$A$104),
IF(AND(VLOOKUP(E73,Base!$E$3:$G$11,3,FALSE)="O",N73=0),"lot inexistant",
IF(AND(VLOOKUP(E73,Base!$E$3:$G$11,3,FALSE)="O",N73&gt;1),"Doublons",""))),
"")</f>
        <v/>
      </c>
    </row>
    <row r="74" spans="1:15" x14ac:dyDescent="0.25">
      <c r="A74" s="7"/>
      <c r="B74" s="7"/>
      <c r="C74" s="7"/>
      <c r="D74" s="7"/>
      <c r="E74" s="7"/>
      <c r="F74" s="7" t="str">
        <f>IF(D74&lt;&gt;"",IF(VLOOKUP(E74,Base!$E$3:$F$11,2,FALSE)="S",VLOOKUP(B74,Base!$A$2:$B$23,2,FALSE)*D74,""),"")</f>
        <v/>
      </c>
      <c r="G74" s="7" t="str">
        <f>IF(D74&lt;&gt;"",IF(VLOOKUP(E74,Base!$E$3:$F$11,2,FALSE)="E",VLOOKUP(B74,Base!$A$2:$B$23,2,FALSE)*D74,""),"")</f>
        <v/>
      </c>
      <c r="H74" s="7"/>
      <c r="I74" s="7" t="str">
        <f>IF(D74&lt;&gt;"",IF(AND(VLOOKUP(E74,Base!$E$3:$F$11,2,FALSE)="E",VLOOKUP(E74,Base!$E$3:$G$11,3,FALSE)="O"),VLOOKUP(B74,Base!$A$2:$B$23,2,FALSE)*D74,""),"")</f>
        <v/>
      </c>
      <c r="J74" s="7" t="str">
        <f t="shared" si="15"/>
        <v/>
      </c>
      <c r="K74" s="7" t="str">
        <f t="shared" si="16"/>
        <v/>
      </c>
      <c r="L74" s="7" t="str">
        <f t="shared" si="17"/>
        <v/>
      </c>
      <c r="M74" s="7"/>
      <c r="N74" s="7" t="str">
        <f>IF(D74&lt;&gt;0,IF(VLOOKUP(E74,Base!$E$3:$G$11,3,FALSE)="O",SUMPRODUCT(($C$7:$C$104=C74)*($F$7:$F$104=G74)),""),"")</f>
        <v/>
      </c>
      <c r="O74" s="7" t="str">
        <f>IF(D74&lt;&gt;0,
IF(AND(VLOOKUP(E74,Base!$E$3:$G$11,3,FALSE)="O",N74=1),A74-SUMPRODUCT(($C$7:$C$104=C74)*($F$7:$F$104&lt;&gt;""),$A$7:$A$104),
IF(AND(VLOOKUP(E74,Base!$E$3:$G$11,3,FALSE)="O",N74=0),"lot inexistant",
IF(AND(VLOOKUP(E74,Base!$E$3:$G$11,3,FALSE)="O",N74&gt;1),"Doublons",""))),
"")</f>
        <v/>
      </c>
    </row>
    <row r="75" spans="1:15" x14ac:dyDescent="0.25">
      <c r="A75" s="7"/>
      <c r="B75" s="7"/>
      <c r="C75" s="7"/>
      <c r="D75" s="7"/>
      <c r="E75" s="7"/>
      <c r="F75" s="7" t="str">
        <f>IF(D75&lt;&gt;"",IF(VLOOKUP(E75,Base!$E$3:$F$11,2,FALSE)="S",VLOOKUP(B75,Base!$A$2:$B$23,2,FALSE)*D75,""),"")</f>
        <v/>
      </c>
      <c r="G75" s="7" t="str">
        <f>IF(D75&lt;&gt;"",IF(VLOOKUP(E75,Base!$E$3:$F$11,2,FALSE)="E",VLOOKUP(B75,Base!$A$2:$B$23,2,FALSE)*D75,""),"")</f>
        <v/>
      </c>
      <c r="H75" s="7"/>
      <c r="I75" s="7" t="str">
        <f>IF(D75&lt;&gt;"",IF(AND(VLOOKUP(E75,Base!$E$3:$F$11,2,FALSE)="E",VLOOKUP(E75,Base!$E$3:$G$11,3,FALSE)="O"),VLOOKUP(B75,Base!$A$2:$B$23,2,FALSE)*D75,""),"")</f>
        <v/>
      </c>
      <c r="J75" s="7" t="str">
        <f t="shared" si="15"/>
        <v/>
      </c>
      <c r="K75" s="7" t="str">
        <f t="shared" si="16"/>
        <v/>
      </c>
      <c r="L75" s="7" t="str">
        <f t="shared" si="17"/>
        <v/>
      </c>
      <c r="M75" s="7"/>
      <c r="N75" s="7" t="str">
        <f>IF(D75&lt;&gt;0,IF(VLOOKUP(E75,Base!$E$3:$G$11,3,FALSE)="O",SUMPRODUCT(($C$7:$C$104=C75)*($F$7:$F$104=G75)),""),"")</f>
        <v/>
      </c>
      <c r="O75" s="7" t="str">
        <f>IF(D75&lt;&gt;0,
IF(AND(VLOOKUP(E75,Base!$E$3:$G$11,3,FALSE)="O",N75=1),A75-SUMPRODUCT(($C$7:$C$104=C75)*($F$7:$F$104&lt;&gt;""),$A$7:$A$104),
IF(AND(VLOOKUP(E75,Base!$E$3:$G$11,3,FALSE)="O",N75=0),"lot inexistant",
IF(AND(VLOOKUP(E75,Base!$E$3:$G$11,3,FALSE)="O",N75&gt;1),"Doublons",""))),
"")</f>
        <v/>
      </c>
    </row>
    <row r="76" spans="1:15" x14ac:dyDescent="0.25">
      <c r="A76" s="7"/>
      <c r="B76" s="7"/>
      <c r="C76" s="7"/>
      <c r="D76" s="7"/>
      <c r="E76" s="7"/>
      <c r="F76" s="7" t="str">
        <f>IF(D76&lt;&gt;"",IF(VLOOKUP(E76,Base!$E$3:$F$11,2,FALSE)="S",VLOOKUP(B76,Base!$A$2:$B$23,2,FALSE)*D76,""),"")</f>
        <v/>
      </c>
      <c r="G76" s="7" t="str">
        <f>IF(D76&lt;&gt;"",IF(VLOOKUP(E76,Base!$E$3:$F$11,2,FALSE)="E",VLOOKUP(B76,Base!$A$2:$B$23,2,FALSE)*D76,""),"")</f>
        <v/>
      </c>
      <c r="H76" s="7"/>
      <c r="I76" s="7" t="str">
        <f>IF(D76&lt;&gt;"",IF(AND(VLOOKUP(E76,Base!$E$3:$F$11,2,FALSE)="E",VLOOKUP(E76,Base!$E$3:$G$11,3,FALSE)="O"),VLOOKUP(B76,Base!$A$2:$B$23,2,FALSE)*D76,""),"")</f>
        <v/>
      </c>
      <c r="J76" s="7" t="str">
        <f t="shared" si="15"/>
        <v/>
      </c>
      <c r="K76" s="7" t="str">
        <f t="shared" si="16"/>
        <v/>
      </c>
      <c r="L76" s="7" t="str">
        <f t="shared" si="17"/>
        <v/>
      </c>
      <c r="M76" s="7"/>
      <c r="N76" s="7" t="str">
        <f>IF(D76&lt;&gt;0,IF(VLOOKUP(E76,Base!$E$3:$G$11,3,FALSE)="O",SUMPRODUCT(($C$7:$C$104=C76)*($F$7:$F$104=G76)),""),"")</f>
        <v/>
      </c>
      <c r="O76" s="7" t="str">
        <f>IF(D76&lt;&gt;0,
IF(AND(VLOOKUP(E76,Base!$E$3:$G$11,3,FALSE)="O",N76=1),A76-SUMPRODUCT(($C$7:$C$104=C76)*($F$7:$F$104&lt;&gt;""),$A$7:$A$104),
IF(AND(VLOOKUP(E76,Base!$E$3:$G$11,3,FALSE)="O",N76=0),"lot inexistant",
IF(AND(VLOOKUP(E76,Base!$E$3:$G$11,3,FALSE)="O",N76&gt;1),"Doublons",""))),
"")</f>
        <v/>
      </c>
    </row>
    <row r="77" spans="1:15" x14ac:dyDescent="0.25">
      <c r="A77" s="7"/>
      <c r="B77" s="7"/>
      <c r="C77" s="7"/>
      <c r="D77" s="7"/>
      <c r="E77" s="7"/>
      <c r="F77" s="7" t="str">
        <f>IF(D77&lt;&gt;"",IF(VLOOKUP(E77,Base!$E$3:$F$11,2,FALSE)="S",VLOOKUP(B77,Base!$A$2:$B$23,2,FALSE)*D77,""),"")</f>
        <v/>
      </c>
      <c r="G77" s="7" t="str">
        <f>IF(D77&lt;&gt;"",IF(VLOOKUP(E77,Base!$E$3:$F$11,2,FALSE)="E",VLOOKUP(B77,Base!$A$2:$B$23,2,FALSE)*D77,""),"")</f>
        <v/>
      </c>
      <c r="H77" s="7"/>
      <c r="I77" s="7" t="str">
        <f>IF(D77&lt;&gt;"",IF(AND(VLOOKUP(E77,Base!$E$3:$F$11,2,FALSE)="E",VLOOKUP(E77,Base!$E$3:$G$11,3,FALSE)="O"),VLOOKUP(B77,Base!$A$2:$B$23,2,FALSE)*D77,""),"")</f>
        <v/>
      </c>
      <c r="J77" s="7" t="str">
        <f t="shared" si="15"/>
        <v/>
      </c>
      <c r="K77" s="7" t="str">
        <f t="shared" si="16"/>
        <v/>
      </c>
      <c r="L77" s="7" t="str">
        <f t="shared" si="17"/>
        <v/>
      </c>
      <c r="M77" s="7"/>
      <c r="N77" s="7" t="str">
        <f>IF(D77&lt;&gt;0,IF(VLOOKUP(E77,Base!$E$3:$G$11,3,FALSE)="O",SUMPRODUCT(($C$7:$C$104=C77)*($F$7:$F$104=G77)),""),"")</f>
        <v/>
      </c>
      <c r="O77" s="7" t="str">
        <f>IF(D77&lt;&gt;0,
IF(AND(VLOOKUP(E77,Base!$E$3:$G$11,3,FALSE)="O",N77=1),A77-SUMPRODUCT(($C$7:$C$104=C77)*($F$7:$F$104&lt;&gt;""),$A$7:$A$104),
IF(AND(VLOOKUP(E77,Base!$E$3:$G$11,3,FALSE)="O",N77=0),"lot inexistant",
IF(AND(VLOOKUP(E77,Base!$E$3:$G$11,3,FALSE)="O",N77&gt;1),"Doublons",""))),
"")</f>
        <v/>
      </c>
    </row>
    <row r="78" spans="1:15" x14ac:dyDescent="0.25">
      <c r="A78" s="7"/>
      <c r="B78" s="7"/>
      <c r="C78" s="7"/>
      <c r="D78" s="7"/>
      <c r="E78" s="7"/>
      <c r="F78" s="7" t="str">
        <f>IF(D78&lt;&gt;"",IF(VLOOKUP(E78,Base!$E$3:$F$11,2,FALSE)="S",VLOOKUP(B78,Base!$A$2:$B$23,2,FALSE)*D78,""),"")</f>
        <v/>
      </c>
      <c r="G78" s="7" t="str">
        <f>IF(D78&lt;&gt;"",IF(VLOOKUP(E78,Base!$E$3:$F$11,2,FALSE)="E",VLOOKUP(B78,Base!$A$2:$B$23,2,FALSE)*D78,""),"")</f>
        <v/>
      </c>
      <c r="H78" s="7"/>
      <c r="I78" s="7" t="str">
        <f>IF(D78&lt;&gt;"",IF(AND(VLOOKUP(E78,Base!$E$3:$F$11,2,FALSE)="E",VLOOKUP(E78,Base!$E$3:$G$11,3,FALSE)="O"),VLOOKUP(B78,Base!$A$2:$B$23,2,FALSE)*D78,""),"")</f>
        <v/>
      </c>
      <c r="J78" s="7" t="str">
        <f t="shared" si="15"/>
        <v/>
      </c>
      <c r="K78" s="7" t="str">
        <f t="shared" si="16"/>
        <v/>
      </c>
      <c r="L78" s="7" t="str">
        <f t="shared" si="17"/>
        <v/>
      </c>
      <c r="M78" s="7"/>
      <c r="N78" s="7" t="str">
        <f>IF(D78&lt;&gt;0,IF(VLOOKUP(E78,Base!$E$3:$G$11,3,FALSE)="O",SUMPRODUCT(($C$7:$C$104=C78)*($F$7:$F$104=G78)),""),"")</f>
        <v/>
      </c>
      <c r="O78" s="7" t="str">
        <f>IF(D78&lt;&gt;0,
IF(AND(VLOOKUP(E78,Base!$E$3:$G$11,3,FALSE)="O",N78=1),A78-SUMPRODUCT(($C$7:$C$104=C78)*($F$7:$F$104&lt;&gt;""),$A$7:$A$104),
IF(AND(VLOOKUP(E78,Base!$E$3:$G$11,3,FALSE)="O",N78=0),"lot inexistant",
IF(AND(VLOOKUP(E78,Base!$E$3:$G$11,3,FALSE)="O",N78&gt;1),"Doublons",""))),
"")</f>
        <v/>
      </c>
    </row>
    <row r="79" spans="1:15" x14ac:dyDescent="0.25">
      <c r="A79" s="7"/>
      <c r="B79" s="7"/>
      <c r="C79" s="7"/>
      <c r="D79" s="7"/>
      <c r="E79" s="7"/>
      <c r="F79" s="7" t="str">
        <f>IF(D79&lt;&gt;"",IF(VLOOKUP(E79,Base!$E$3:$F$11,2,FALSE)="S",VLOOKUP(B79,Base!$A$2:$B$23,2,FALSE)*D79,""),"")</f>
        <v/>
      </c>
      <c r="G79" s="7" t="str">
        <f>IF(D79&lt;&gt;"",IF(VLOOKUP(E79,Base!$E$3:$F$11,2,FALSE)="E",VLOOKUP(B79,Base!$A$2:$B$23,2,FALSE)*D79,""),"")</f>
        <v/>
      </c>
      <c r="H79" s="7"/>
      <c r="I79" s="7" t="str">
        <f>IF(D79&lt;&gt;"",IF(AND(VLOOKUP(E79,Base!$E$3:$F$11,2,FALSE)="E",VLOOKUP(E79,Base!$E$3:$G$11,3,FALSE)="O"),VLOOKUP(B79,Base!$A$2:$B$23,2,FALSE)*D79,""),"")</f>
        <v/>
      </c>
      <c r="J79" s="7" t="str">
        <f t="shared" si="15"/>
        <v/>
      </c>
      <c r="K79" s="7" t="str">
        <f t="shared" si="16"/>
        <v/>
      </c>
      <c r="L79" s="7" t="str">
        <f t="shared" si="17"/>
        <v/>
      </c>
      <c r="M79" s="7"/>
      <c r="N79" s="7" t="str">
        <f>IF(D79&lt;&gt;0,IF(VLOOKUP(E79,Base!$E$3:$G$11,3,FALSE)="O",SUMPRODUCT(($C$7:$C$104=C79)*($F$7:$F$104=G79)),""),"")</f>
        <v/>
      </c>
      <c r="O79" s="7" t="str">
        <f>IF(D79&lt;&gt;0,
IF(AND(VLOOKUP(E79,Base!$E$3:$G$11,3,FALSE)="O",N79=1),A79-SUMPRODUCT(($C$7:$C$104=C79)*($F$7:$F$104&lt;&gt;""),$A$7:$A$104),
IF(AND(VLOOKUP(E79,Base!$E$3:$G$11,3,FALSE)="O",N79=0),"lot inexistant",
IF(AND(VLOOKUP(E79,Base!$E$3:$G$11,3,FALSE)="O",N79&gt;1),"Doublons",""))),
"")</f>
        <v/>
      </c>
    </row>
    <row r="80" spans="1:15" x14ac:dyDescent="0.25">
      <c r="A80" s="7"/>
      <c r="B80" s="7"/>
      <c r="C80" s="7"/>
      <c r="D80" s="7"/>
      <c r="E80" s="7"/>
      <c r="F80" s="7" t="str">
        <f>IF(D80&lt;&gt;"",IF(VLOOKUP(E80,Base!$E$3:$F$11,2,FALSE)="S",VLOOKUP(B80,Base!$A$2:$B$23,2,FALSE)*D80,""),"")</f>
        <v/>
      </c>
      <c r="G80" s="7" t="str">
        <f>IF(D80&lt;&gt;"",IF(VLOOKUP(E80,Base!$E$3:$F$11,2,FALSE)="E",VLOOKUP(B80,Base!$A$2:$B$23,2,FALSE)*D80,""),"")</f>
        <v/>
      </c>
      <c r="H80" s="7"/>
      <c r="I80" s="7" t="str">
        <f>IF(D80&lt;&gt;"",IF(AND(VLOOKUP(E80,Base!$E$3:$F$11,2,FALSE)="E",VLOOKUP(E80,Base!$E$3:$G$11,3,FALSE)="O"),VLOOKUP(B80,Base!$A$2:$B$23,2,FALSE)*D80,""),"")</f>
        <v/>
      </c>
      <c r="J80" s="7" t="str">
        <f t="shared" si="15"/>
        <v/>
      </c>
      <c r="K80" s="7" t="str">
        <f t="shared" si="16"/>
        <v/>
      </c>
      <c r="L80" s="7" t="str">
        <f t="shared" si="17"/>
        <v/>
      </c>
      <c r="M80" s="7"/>
      <c r="N80" s="7" t="str">
        <f>IF(D80&lt;&gt;0,IF(VLOOKUP(E80,Base!$E$3:$G$11,3,FALSE)="O",SUMPRODUCT(($C$7:$C$104=C80)*($F$7:$F$104=G80)),""),"")</f>
        <v/>
      </c>
      <c r="O80" s="7" t="str">
        <f>IF(D80&lt;&gt;0,
IF(AND(VLOOKUP(E80,Base!$E$3:$G$11,3,FALSE)="O",N80=1),A80-SUMPRODUCT(($C$7:$C$104=C80)*($F$7:$F$104&lt;&gt;""),$A$7:$A$104),
IF(AND(VLOOKUP(E80,Base!$E$3:$G$11,3,FALSE)="O",N80=0),"lot inexistant",
IF(AND(VLOOKUP(E80,Base!$E$3:$G$11,3,FALSE)="O",N80&gt;1),"Doublons",""))),
"")</f>
        <v/>
      </c>
    </row>
    <row r="81" spans="1:15" x14ac:dyDescent="0.25">
      <c r="A81" s="7"/>
      <c r="B81" s="7"/>
      <c r="C81" s="7"/>
      <c r="D81" s="7"/>
      <c r="E81" s="7"/>
      <c r="F81" s="7" t="str">
        <f>IF(D81&lt;&gt;"",IF(VLOOKUP(E81,Base!$E$3:$F$11,2,FALSE)="S",VLOOKUP(B81,Base!$A$2:$B$23,2,FALSE)*D81,""),"")</f>
        <v/>
      </c>
      <c r="G81" s="7" t="str">
        <f>IF(D81&lt;&gt;"",IF(VLOOKUP(E81,Base!$E$3:$F$11,2,FALSE)="E",VLOOKUP(B81,Base!$A$2:$B$23,2,FALSE)*D81,""),"")</f>
        <v/>
      </c>
      <c r="H81" s="7"/>
      <c r="I81" s="7" t="str">
        <f>IF(D81&lt;&gt;"",IF(AND(VLOOKUP(E81,Base!$E$3:$F$11,2,FALSE)="E",VLOOKUP(E81,Base!$E$3:$G$11,3,FALSE)="O"),VLOOKUP(B81,Base!$A$2:$B$23,2,FALSE)*D81,""),"")</f>
        <v/>
      </c>
      <c r="J81" s="7" t="str">
        <f t="shared" si="15"/>
        <v/>
      </c>
      <c r="K81" s="7" t="str">
        <f t="shared" si="16"/>
        <v/>
      </c>
      <c r="L81" s="7" t="str">
        <f t="shared" si="17"/>
        <v/>
      </c>
      <c r="M81" s="7"/>
      <c r="N81" s="7" t="str">
        <f>IF(D81&lt;&gt;0,IF(VLOOKUP(E81,Base!$E$3:$G$11,3,FALSE)="O",SUMPRODUCT(($C$7:$C$104=C81)*($F$7:$F$104=G81)),""),"")</f>
        <v/>
      </c>
      <c r="O81" s="7" t="str">
        <f>IF(D81&lt;&gt;0,
IF(AND(VLOOKUP(E81,Base!$E$3:$G$11,3,FALSE)="O",N81=1),A81-SUMPRODUCT(($C$7:$C$104=C81)*($F$7:$F$104&lt;&gt;""),$A$7:$A$104),
IF(AND(VLOOKUP(E81,Base!$E$3:$G$11,3,FALSE)="O",N81=0),"lot inexistant",
IF(AND(VLOOKUP(E81,Base!$E$3:$G$11,3,FALSE)="O",N81&gt;1),"Doublons",""))),
"")</f>
        <v/>
      </c>
    </row>
    <row r="82" spans="1:15" x14ac:dyDescent="0.25">
      <c r="A82" s="7"/>
      <c r="B82" s="7"/>
      <c r="C82" s="7"/>
      <c r="D82" s="7"/>
      <c r="E82" s="7"/>
      <c r="F82" s="7" t="str">
        <f>IF(D82&lt;&gt;"",IF(VLOOKUP(E82,Base!$E$3:$F$11,2,FALSE)="S",VLOOKUP(B82,Base!$A$2:$B$23,2,FALSE)*D82,""),"")</f>
        <v/>
      </c>
      <c r="G82" s="7" t="str">
        <f>IF(D82&lt;&gt;"",IF(VLOOKUP(E82,Base!$E$3:$F$11,2,FALSE)="E",VLOOKUP(B82,Base!$A$2:$B$23,2,FALSE)*D82,""),"")</f>
        <v/>
      </c>
      <c r="H82" s="7"/>
      <c r="I82" s="7" t="str">
        <f>IF(D82&lt;&gt;"",IF(AND(VLOOKUP(E82,Base!$E$3:$F$11,2,FALSE)="E",VLOOKUP(E82,Base!$E$3:$G$11,3,FALSE)="O"),VLOOKUP(B82,Base!$A$2:$B$23,2,FALSE)*D82,""),"")</f>
        <v/>
      </c>
      <c r="J82" s="7" t="str">
        <f t="shared" si="15"/>
        <v/>
      </c>
      <c r="K82" s="7" t="str">
        <f t="shared" si="16"/>
        <v/>
      </c>
      <c r="L82" s="7" t="str">
        <f t="shared" si="17"/>
        <v/>
      </c>
      <c r="M82" s="7"/>
      <c r="N82" s="7" t="str">
        <f>IF(D82&lt;&gt;0,IF(VLOOKUP(E82,Base!$E$3:$G$11,3,FALSE)="O",SUMPRODUCT(($C$7:$C$104=C82)*($F$7:$F$104=G82)),""),"")</f>
        <v/>
      </c>
      <c r="O82" s="7" t="str">
        <f>IF(D82&lt;&gt;0,
IF(AND(VLOOKUP(E82,Base!$E$3:$G$11,3,FALSE)="O",N82=1),A82-SUMPRODUCT(($C$7:$C$104=C82)*($F$7:$F$104&lt;&gt;""),$A$7:$A$104),
IF(AND(VLOOKUP(E82,Base!$E$3:$G$11,3,FALSE)="O",N82=0),"lot inexistant",
IF(AND(VLOOKUP(E82,Base!$E$3:$G$11,3,FALSE)="O",N82&gt;1),"Doublons",""))),
"")</f>
        <v/>
      </c>
    </row>
    <row r="83" spans="1:15" x14ac:dyDescent="0.25">
      <c r="A83" s="7"/>
      <c r="B83" s="7"/>
      <c r="C83" s="7"/>
      <c r="D83" s="7"/>
      <c r="E83" s="7"/>
      <c r="F83" s="7" t="str">
        <f>IF(D83&lt;&gt;"",IF(VLOOKUP(E83,Base!$E$3:$F$11,2,FALSE)="S",VLOOKUP(B83,Base!$A$2:$B$23,2,FALSE)*D83,""),"")</f>
        <v/>
      </c>
      <c r="G83" s="7" t="str">
        <f>IF(D83&lt;&gt;"",IF(VLOOKUP(E83,Base!$E$3:$F$11,2,FALSE)="E",VLOOKUP(B83,Base!$A$2:$B$23,2,FALSE)*D83,""),"")</f>
        <v/>
      </c>
      <c r="H83" s="7"/>
      <c r="I83" s="7" t="str">
        <f>IF(D83&lt;&gt;"",IF(AND(VLOOKUP(E83,Base!$E$3:$F$11,2,FALSE)="E",VLOOKUP(E83,Base!$E$3:$G$11,3,FALSE)="O"),VLOOKUP(B83,Base!$A$2:$B$23,2,FALSE)*D83,""),"")</f>
        <v/>
      </c>
      <c r="J83" s="7" t="str">
        <f t="shared" si="15"/>
        <v/>
      </c>
      <c r="K83" s="7" t="str">
        <f t="shared" si="16"/>
        <v/>
      </c>
      <c r="L83" s="7" t="str">
        <f t="shared" si="17"/>
        <v/>
      </c>
      <c r="M83" s="7"/>
      <c r="N83" s="7" t="str">
        <f>IF(D83&lt;&gt;0,IF(VLOOKUP(E83,Base!$E$3:$G$11,3,FALSE)="O",SUMPRODUCT(($C$7:$C$104=C83)*($F$7:$F$104=G83)),""),"")</f>
        <v/>
      </c>
      <c r="O83" s="7" t="str">
        <f>IF(D83&lt;&gt;0,
IF(AND(VLOOKUP(E83,Base!$E$3:$G$11,3,FALSE)="O",N83=1),A83-SUMPRODUCT(($C$7:$C$104=C83)*($F$7:$F$104&lt;&gt;""),$A$7:$A$104),
IF(AND(VLOOKUP(E83,Base!$E$3:$G$11,3,FALSE)="O",N83=0),"lot inexistant",
IF(AND(VLOOKUP(E83,Base!$E$3:$G$11,3,FALSE)="O",N83&gt;1),"Doublons",""))),
"")</f>
        <v/>
      </c>
    </row>
    <row r="84" spans="1:15" x14ac:dyDescent="0.25">
      <c r="A84" s="7"/>
      <c r="B84" s="7"/>
      <c r="C84" s="7"/>
      <c r="D84" s="7"/>
      <c r="E84" s="7"/>
      <c r="F84" s="7" t="str">
        <f>IF(D84&lt;&gt;"",IF(VLOOKUP(E84,Base!$E$3:$F$11,2,FALSE)="S",VLOOKUP(B84,Base!$A$2:$B$23,2,FALSE)*D84,""),"")</f>
        <v/>
      </c>
      <c r="G84" s="7" t="str">
        <f>IF(D84&lt;&gt;"",IF(VLOOKUP(E84,Base!$E$3:$F$11,2,FALSE)="E",VLOOKUP(B84,Base!$A$2:$B$23,2,FALSE)*D84,""),"")</f>
        <v/>
      </c>
      <c r="H84" s="7"/>
      <c r="I84" s="7" t="str">
        <f>IF(D84&lt;&gt;"",IF(AND(VLOOKUP(E84,Base!$E$3:$F$11,2,FALSE)="E",VLOOKUP(E84,Base!$E$3:$G$11,3,FALSE)="O"),VLOOKUP(B84,Base!$A$2:$B$23,2,FALSE)*D84,""),"")</f>
        <v/>
      </c>
      <c r="J84" s="7" t="str">
        <f t="shared" si="15"/>
        <v/>
      </c>
      <c r="K84" s="7" t="str">
        <f t="shared" si="16"/>
        <v/>
      </c>
      <c r="L84" s="7" t="str">
        <f t="shared" si="17"/>
        <v/>
      </c>
      <c r="M84" s="7"/>
      <c r="N84" s="7" t="str">
        <f>IF(D84&lt;&gt;0,IF(VLOOKUP(E84,Base!$E$3:$G$11,3,FALSE)="O",SUMPRODUCT(($C$7:$C$104=C84)*($F$7:$F$104=G84)),""),"")</f>
        <v/>
      </c>
      <c r="O84" s="7" t="str">
        <f>IF(D84&lt;&gt;0,
IF(AND(VLOOKUP(E84,Base!$E$3:$G$11,3,FALSE)="O",N84=1),A84-SUMPRODUCT(($C$7:$C$104=C84)*($F$7:$F$104&lt;&gt;""),$A$7:$A$104),
IF(AND(VLOOKUP(E84,Base!$E$3:$G$11,3,FALSE)="O",N84=0),"lot inexistant",
IF(AND(VLOOKUP(E84,Base!$E$3:$G$11,3,FALSE)="O",N84&gt;1),"Doublons",""))),
"")</f>
        <v/>
      </c>
    </row>
    <row r="85" spans="1:15" x14ac:dyDescent="0.25">
      <c r="A85" s="7"/>
      <c r="B85" s="7"/>
      <c r="C85" s="7"/>
      <c r="D85" s="7"/>
      <c r="E85" s="7"/>
      <c r="F85" s="7" t="str">
        <f>IF(D85&lt;&gt;"",IF(VLOOKUP(E85,Base!$E$3:$F$11,2,FALSE)="S",VLOOKUP(B85,Base!$A$2:$B$23,2,FALSE)*D85,""),"")</f>
        <v/>
      </c>
      <c r="G85" s="7" t="str">
        <f>IF(D85&lt;&gt;"",IF(VLOOKUP(E85,Base!$E$3:$F$11,2,FALSE)="E",VLOOKUP(B85,Base!$A$2:$B$23,2,FALSE)*D85,""),"")</f>
        <v/>
      </c>
      <c r="H85" s="7"/>
      <c r="I85" s="7" t="str">
        <f>IF(D85&lt;&gt;"",IF(AND(VLOOKUP(E85,Base!$E$3:$F$11,2,FALSE)="E",VLOOKUP(E85,Base!$E$3:$G$11,3,FALSE)="O"),VLOOKUP(B85,Base!$A$2:$B$23,2,FALSE)*D85,""),"")</f>
        <v/>
      </c>
      <c r="J85" s="7" t="str">
        <f t="shared" si="15"/>
        <v/>
      </c>
      <c r="K85" s="7" t="str">
        <f t="shared" si="16"/>
        <v/>
      </c>
      <c r="L85" s="7" t="str">
        <f t="shared" si="17"/>
        <v/>
      </c>
      <c r="M85" s="7"/>
      <c r="N85" s="7" t="str">
        <f>IF(D85&lt;&gt;0,IF(VLOOKUP(E85,Base!$E$3:$G$11,3,FALSE)="O",SUMPRODUCT(($C$7:$C$104=C85)*($F$7:$F$104=G85)),""),"")</f>
        <v/>
      </c>
      <c r="O85" s="7" t="str">
        <f>IF(D85&lt;&gt;0,
IF(AND(VLOOKUP(E85,Base!$E$3:$G$11,3,FALSE)="O",N85=1),A85-SUMPRODUCT(($C$7:$C$104=C85)*($F$7:$F$104&lt;&gt;""),$A$7:$A$104),
IF(AND(VLOOKUP(E85,Base!$E$3:$G$11,3,FALSE)="O",N85=0),"lot inexistant",
IF(AND(VLOOKUP(E85,Base!$E$3:$G$11,3,FALSE)="O",N85&gt;1),"Doublons",""))),
"")</f>
        <v/>
      </c>
    </row>
    <row r="86" spans="1:15" x14ac:dyDescent="0.25">
      <c r="A86" s="7"/>
      <c r="B86" s="7"/>
      <c r="C86" s="7"/>
      <c r="D86" s="7"/>
      <c r="E86" s="7"/>
      <c r="F86" s="7" t="str">
        <f>IF(D86&lt;&gt;"",IF(VLOOKUP(E86,Base!$E$3:$F$11,2,FALSE)="S",VLOOKUP(B86,Base!$A$2:$B$23,2,FALSE)*D86,""),"")</f>
        <v/>
      </c>
      <c r="G86" s="7" t="str">
        <f>IF(D86&lt;&gt;"",IF(VLOOKUP(E86,Base!$E$3:$F$11,2,FALSE)="E",VLOOKUP(B86,Base!$A$2:$B$23,2,FALSE)*D86,""),"")</f>
        <v/>
      </c>
      <c r="H86" s="7"/>
      <c r="I86" s="7" t="str">
        <f>IF(D86&lt;&gt;"",IF(AND(VLOOKUP(E86,Base!$E$3:$F$11,2,FALSE)="E",VLOOKUP(E86,Base!$E$3:$G$11,3,FALSE)="O"),VLOOKUP(B86,Base!$A$2:$B$23,2,FALSE)*D86,""),"")</f>
        <v/>
      </c>
      <c r="J86" s="7" t="str">
        <f t="shared" si="15"/>
        <v/>
      </c>
      <c r="K86" s="7" t="str">
        <f t="shared" si="16"/>
        <v/>
      </c>
      <c r="L86" s="7" t="str">
        <f t="shared" si="17"/>
        <v/>
      </c>
      <c r="M86" s="7"/>
      <c r="N86" s="7" t="str">
        <f>IF(D86&lt;&gt;0,IF(VLOOKUP(E86,Base!$E$3:$G$11,3,FALSE)="O",SUMPRODUCT(($C$7:$C$104=C86)*($F$7:$F$104=G86)),""),"")</f>
        <v/>
      </c>
      <c r="O86" s="7" t="str">
        <f>IF(D86&lt;&gt;0,
IF(AND(VLOOKUP(E86,Base!$E$3:$G$11,3,FALSE)="O",N86=1),A86-SUMPRODUCT(($C$7:$C$104=C86)*($F$7:$F$104&lt;&gt;""),$A$7:$A$104),
IF(AND(VLOOKUP(E86,Base!$E$3:$G$11,3,FALSE)="O",N86=0),"lot inexistant",
IF(AND(VLOOKUP(E86,Base!$E$3:$G$11,3,FALSE)="O",N86&gt;1),"Doublons",""))),
"")</f>
        <v/>
      </c>
    </row>
    <row r="87" spans="1:15" x14ac:dyDescent="0.25">
      <c r="A87" s="7"/>
      <c r="B87" s="7"/>
      <c r="C87" s="7"/>
      <c r="D87" s="7"/>
      <c r="E87" s="7"/>
      <c r="F87" s="7" t="str">
        <f>IF(D87&lt;&gt;"",IF(VLOOKUP(E87,Base!$E$3:$F$11,2,FALSE)="S",VLOOKUP(B87,Base!$A$2:$B$23,2,FALSE)*D87,""),"")</f>
        <v/>
      </c>
      <c r="G87" s="7" t="str">
        <f>IF(D87&lt;&gt;"",IF(VLOOKUP(E87,Base!$E$3:$F$11,2,FALSE)="E",VLOOKUP(B87,Base!$A$2:$B$23,2,FALSE)*D87,""),"")</f>
        <v/>
      </c>
      <c r="H87" s="7"/>
      <c r="I87" s="7" t="str">
        <f>IF(D87&lt;&gt;"",IF(AND(VLOOKUP(E87,Base!$E$3:$F$11,2,FALSE)="E",VLOOKUP(E87,Base!$E$3:$G$11,3,FALSE)="O"),VLOOKUP(B87,Base!$A$2:$B$23,2,FALSE)*D87,""),"")</f>
        <v/>
      </c>
      <c r="J87" s="7" t="str">
        <f t="shared" si="15"/>
        <v/>
      </c>
      <c r="K87" s="7" t="str">
        <f t="shared" si="16"/>
        <v/>
      </c>
      <c r="L87" s="7" t="str">
        <f t="shared" si="17"/>
        <v/>
      </c>
      <c r="M87" s="7"/>
      <c r="N87" s="7" t="str">
        <f>IF(D87&lt;&gt;0,IF(VLOOKUP(E87,Base!$E$3:$G$11,3,FALSE)="O",SUMPRODUCT(($C$7:$C$104=C87)*($F$7:$F$104=G87)),""),"")</f>
        <v/>
      </c>
      <c r="O87" s="7" t="str">
        <f>IF(D87&lt;&gt;0,
IF(AND(VLOOKUP(E87,Base!$E$3:$G$11,3,FALSE)="O",N87=1),A87-SUMPRODUCT(($C$7:$C$104=C87)*($F$7:$F$104&lt;&gt;""),$A$7:$A$104),
IF(AND(VLOOKUP(E87,Base!$E$3:$G$11,3,FALSE)="O",N87=0),"lot inexistant",
IF(AND(VLOOKUP(E87,Base!$E$3:$G$11,3,FALSE)="O",N87&gt;1),"Doublons",""))),
"")</f>
        <v/>
      </c>
    </row>
    <row r="88" spans="1:15" x14ac:dyDescent="0.25">
      <c r="A88" s="7"/>
      <c r="B88" s="7"/>
      <c r="C88" s="7"/>
      <c r="D88" s="7"/>
      <c r="E88" s="7"/>
      <c r="F88" s="7" t="str">
        <f>IF(D88&lt;&gt;"",IF(VLOOKUP(E88,Base!$E$3:$F$11,2,FALSE)="S",VLOOKUP(B88,Base!$A$2:$B$23,2,FALSE)*D88,""),"")</f>
        <v/>
      </c>
      <c r="G88" s="7" t="str">
        <f>IF(D88&lt;&gt;"",IF(VLOOKUP(E88,Base!$E$3:$F$11,2,FALSE)="E",VLOOKUP(B88,Base!$A$2:$B$23,2,FALSE)*D88,""),"")</f>
        <v/>
      </c>
      <c r="H88" s="7"/>
      <c r="I88" s="7" t="str">
        <f>IF(D88&lt;&gt;"",IF(AND(VLOOKUP(E88,Base!$E$3:$F$11,2,FALSE)="E",VLOOKUP(E88,Base!$E$3:$G$11,3,FALSE)="O"),VLOOKUP(B88,Base!$A$2:$B$23,2,FALSE)*D88,""),"")</f>
        <v/>
      </c>
      <c r="J88" s="7" t="str">
        <f t="shared" si="15"/>
        <v/>
      </c>
      <c r="K88" s="7" t="str">
        <f t="shared" si="16"/>
        <v/>
      </c>
      <c r="L88" s="7" t="str">
        <f t="shared" si="17"/>
        <v/>
      </c>
      <c r="M88" s="7"/>
      <c r="N88" s="7" t="str">
        <f>IF(D88&lt;&gt;0,IF(VLOOKUP(E88,Base!$E$3:$G$11,3,FALSE)="O",SUMPRODUCT(($C$7:$C$104=C88)*($F$7:$F$104=G88)),""),"")</f>
        <v/>
      </c>
      <c r="O88" s="7" t="str">
        <f>IF(D88&lt;&gt;0,
IF(AND(VLOOKUP(E88,Base!$E$3:$G$11,3,FALSE)="O",N88=1),A88-SUMPRODUCT(($C$7:$C$104=C88)*($F$7:$F$104&lt;&gt;""),$A$7:$A$104),
IF(AND(VLOOKUP(E88,Base!$E$3:$G$11,3,FALSE)="O",N88=0),"lot inexistant",
IF(AND(VLOOKUP(E88,Base!$E$3:$G$11,3,FALSE)="O",N88&gt;1),"Doublons",""))),
"")</f>
        <v/>
      </c>
    </row>
    <row r="89" spans="1:15" x14ac:dyDescent="0.25">
      <c r="A89" s="7"/>
      <c r="B89" s="7"/>
      <c r="C89" s="7"/>
      <c r="D89" s="7"/>
      <c r="E89" s="7"/>
      <c r="F89" s="7" t="str">
        <f>IF(D89&lt;&gt;"",IF(VLOOKUP(E89,Base!$E$3:$F$11,2,FALSE)="S",VLOOKUP(B89,Base!$A$2:$B$23,2,FALSE)*D89,""),"")</f>
        <v/>
      </c>
      <c r="G89" s="7" t="str">
        <f>IF(D89&lt;&gt;"",IF(VLOOKUP(E89,Base!$E$3:$F$11,2,FALSE)="E",VLOOKUP(B89,Base!$A$2:$B$23,2,FALSE)*D89,""),"")</f>
        <v/>
      </c>
      <c r="H89" s="7"/>
      <c r="I89" s="7" t="str">
        <f>IF(D89&lt;&gt;"",IF(AND(VLOOKUP(E89,Base!$E$3:$F$11,2,FALSE)="E",VLOOKUP(E89,Base!$E$3:$G$11,3,FALSE)="O"),VLOOKUP(B89,Base!$A$2:$B$23,2,FALSE)*D89,""),"")</f>
        <v/>
      </c>
      <c r="J89" s="7" t="str">
        <f t="shared" si="15"/>
        <v/>
      </c>
      <c r="K89" s="7" t="str">
        <f t="shared" si="16"/>
        <v/>
      </c>
      <c r="L89" s="7" t="str">
        <f t="shared" si="17"/>
        <v/>
      </c>
      <c r="M89" s="7"/>
      <c r="N89" s="7" t="str">
        <f>IF(D89&lt;&gt;0,IF(VLOOKUP(E89,Base!$E$3:$G$11,3,FALSE)="O",SUMPRODUCT(($C$7:$C$104=C89)*($F$7:$F$104=G89)),""),"")</f>
        <v/>
      </c>
      <c r="O89" s="7" t="str">
        <f>IF(D89&lt;&gt;0,
IF(AND(VLOOKUP(E89,Base!$E$3:$G$11,3,FALSE)="O",N89=1),A89-SUMPRODUCT(($C$7:$C$104=C89)*($F$7:$F$104&lt;&gt;""),$A$7:$A$104),
IF(AND(VLOOKUP(E89,Base!$E$3:$G$11,3,FALSE)="O",N89=0),"lot inexistant",
IF(AND(VLOOKUP(E89,Base!$E$3:$G$11,3,FALSE)="O",N89&gt;1),"Doublons",""))),
"")</f>
        <v/>
      </c>
    </row>
    <row r="90" spans="1:15" x14ac:dyDescent="0.25">
      <c r="A90" s="7"/>
      <c r="B90" s="7"/>
      <c r="C90" s="7"/>
      <c r="D90" s="7"/>
      <c r="E90" s="7"/>
      <c r="F90" s="7" t="str">
        <f>IF(D90&lt;&gt;"",IF(VLOOKUP(E90,Base!$E$3:$F$11,2,FALSE)="S",VLOOKUP(B90,Base!$A$2:$B$23,2,FALSE)*D90,""),"")</f>
        <v/>
      </c>
      <c r="G90" s="7" t="str">
        <f>IF(D90&lt;&gt;"",IF(VLOOKUP(E90,Base!$E$3:$F$11,2,FALSE)="E",VLOOKUP(B90,Base!$A$2:$B$23,2,FALSE)*D90,""),"")</f>
        <v/>
      </c>
      <c r="H90" s="7"/>
      <c r="I90" s="7" t="str">
        <f>IF(D90&lt;&gt;"",IF(AND(VLOOKUP(E90,Base!$E$3:$F$11,2,FALSE)="E",VLOOKUP(E90,Base!$E$3:$G$11,3,FALSE)="O"),VLOOKUP(B90,Base!$A$2:$B$23,2,FALSE)*D90,""),"")</f>
        <v/>
      </c>
      <c r="J90" s="7" t="str">
        <f t="shared" si="15"/>
        <v/>
      </c>
      <c r="K90" s="7" t="str">
        <f t="shared" si="16"/>
        <v/>
      </c>
      <c r="L90" s="7" t="str">
        <f t="shared" si="17"/>
        <v/>
      </c>
      <c r="M90" s="7"/>
      <c r="N90" s="7" t="str">
        <f>IF(D90&lt;&gt;0,IF(VLOOKUP(E90,Base!$E$3:$G$11,3,FALSE)="O",SUMPRODUCT(($C$7:$C$104=C90)*($F$7:$F$104=G90)),""),"")</f>
        <v/>
      </c>
      <c r="O90" s="7" t="str">
        <f>IF(D90&lt;&gt;0,
IF(AND(VLOOKUP(E90,Base!$E$3:$G$11,3,FALSE)="O",N90=1),A90-SUMPRODUCT(($C$7:$C$104=C90)*($F$7:$F$104&lt;&gt;""),$A$7:$A$104),
IF(AND(VLOOKUP(E90,Base!$E$3:$G$11,3,FALSE)="O",N90=0),"lot inexistant",
IF(AND(VLOOKUP(E90,Base!$E$3:$G$11,3,FALSE)="O",N90&gt;1),"Doublons",""))),
"")</f>
        <v/>
      </c>
    </row>
    <row r="91" spans="1:15" x14ac:dyDescent="0.25">
      <c r="A91" s="7"/>
      <c r="B91" s="7"/>
      <c r="C91" s="7"/>
      <c r="D91" s="7"/>
      <c r="E91" s="7"/>
      <c r="F91" s="7" t="str">
        <f>IF(D91&lt;&gt;"",IF(VLOOKUP(E91,Base!$E$3:$F$11,2,FALSE)="S",VLOOKUP(B91,Base!$A$2:$B$23,2,FALSE)*D91,""),"")</f>
        <v/>
      </c>
      <c r="G91" s="7" t="str">
        <f>IF(D91&lt;&gt;"",IF(VLOOKUP(E91,Base!$E$3:$F$11,2,FALSE)="E",VLOOKUP(B91,Base!$A$2:$B$23,2,FALSE)*D91,""),"")</f>
        <v/>
      </c>
      <c r="H91" s="7"/>
      <c r="I91" s="7" t="str">
        <f>IF(D91&lt;&gt;"",IF(AND(VLOOKUP(E91,Base!$E$3:$F$11,2,FALSE)="E",VLOOKUP(E91,Base!$E$3:$G$11,3,FALSE)="O"),VLOOKUP(B91,Base!$A$2:$B$23,2,FALSE)*D91,""),"")</f>
        <v/>
      </c>
      <c r="J91" s="7" t="str">
        <f t="shared" si="15"/>
        <v/>
      </c>
      <c r="K91" s="7" t="str">
        <f t="shared" si="16"/>
        <v/>
      </c>
      <c r="L91" s="7" t="str">
        <f t="shared" si="17"/>
        <v/>
      </c>
      <c r="M91" s="7"/>
      <c r="N91" s="7" t="str">
        <f>IF(D91&lt;&gt;0,IF(VLOOKUP(E91,Base!$E$3:$G$11,3,FALSE)="O",SUMPRODUCT(($C$7:$C$104=C91)*($F$7:$F$104=G91)),""),"")</f>
        <v/>
      </c>
      <c r="O91" s="7" t="str">
        <f>IF(D91&lt;&gt;0,
IF(AND(VLOOKUP(E91,Base!$E$3:$G$11,3,FALSE)="O",N91=1),A91-SUMPRODUCT(($C$7:$C$104=C91)*($F$7:$F$104&lt;&gt;""),$A$7:$A$104),
IF(AND(VLOOKUP(E91,Base!$E$3:$G$11,3,FALSE)="O",N91=0),"lot inexistant",
IF(AND(VLOOKUP(E91,Base!$E$3:$G$11,3,FALSE)="O",N91&gt;1),"Doublons",""))),
"")</f>
        <v/>
      </c>
    </row>
    <row r="92" spans="1:15" x14ac:dyDescent="0.25">
      <c r="A92" s="7"/>
      <c r="B92" s="7"/>
      <c r="C92" s="7"/>
      <c r="D92" s="7"/>
      <c r="E92" s="7"/>
      <c r="F92" s="7" t="str">
        <f>IF(D92&lt;&gt;"",IF(VLOOKUP(E92,Base!$E$3:$F$11,2,FALSE)="S",VLOOKUP(B92,Base!$A$2:$B$23,2,FALSE)*D92,""),"")</f>
        <v/>
      </c>
      <c r="G92" s="7" t="str">
        <f>IF(D92&lt;&gt;"",IF(VLOOKUP(E92,Base!$E$3:$F$11,2,FALSE)="E",VLOOKUP(B92,Base!$A$2:$B$23,2,FALSE)*D92,""),"")</f>
        <v/>
      </c>
      <c r="H92" s="7"/>
      <c r="I92" s="7" t="str">
        <f>IF(D92&lt;&gt;"",IF(AND(VLOOKUP(E92,Base!$E$3:$F$11,2,FALSE)="E",VLOOKUP(E92,Base!$E$3:$G$11,3,FALSE)="O"),VLOOKUP(B92,Base!$A$2:$B$23,2,FALSE)*D92,""),"")</f>
        <v/>
      </c>
      <c r="J92" s="7" t="str">
        <f t="shared" si="15"/>
        <v/>
      </c>
      <c r="K92" s="7" t="str">
        <f t="shared" si="16"/>
        <v/>
      </c>
      <c r="L92" s="7" t="str">
        <f t="shared" si="17"/>
        <v/>
      </c>
      <c r="M92" s="7"/>
      <c r="N92" s="7" t="str">
        <f>IF(D92&lt;&gt;0,IF(VLOOKUP(E92,Base!$E$3:$G$11,3,FALSE)="O",SUMPRODUCT(($C$7:$C$104=C92)*($F$7:$F$104=G92)),""),"")</f>
        <v/>
      </c>
      <c r="O92" s="7" t="str">
        <f>IF(D92&lt;&gt;0,
IF(AND(VLOOKUP(E92,Base!$E$3:$G$11,3,FALSE)="O",N92=1),A92-SUMPRODUCT(($C$7:$C$104=C92)*($F$7:$F$104&lt;&gt;""),$A$7:$A$104),
IF(AND(VLOOKUP(E92,Base!$E$3:$G$11,3,FALSE)="O",N92=0),"lot inexistant",
IF(AND(VLOOKUP(E92,Base!$E$3:$G$11,3,FALSE)="O",N92&gt;1),"Doublons",""))),
"")</f>
        <v/>
      </c>
    </row>
    <row r="93" spans="1:15" x14ac:dyDescent="0.25">
      <c r="A93" s="7"/>
      <c r="B93" s="7"/>
      <c r="C93" s="7"/>
      <c r="D93" s="7"/>
      <c r="E93" s="7"/>
      <c r="F93" s="7" t="str">
        <f>IF(D93&lt;&gt;"",IF(VLOOKUP(E93,Base!$E$3:$F$11,2,FALSE)="S",VLOOKUP(B93,Base!$A$2:$B$23,2,FALSE)*D93,""),"")</f>
        <v/>
      </c>
      <c r="G93" s="7" t="str">
        <f>IF(D93&lt;&gt;"",IF(VLOOKUP(E93,Base!$E$3:$F$11,2,FALSE)="E",VLOOKUP(B93,Base!$A$2:$B$23,2,FALSE)*D93,""),"")</f>
        <v/>
      </c>
      <c r="H93" s="7"/>
      <c r="I93" s="7" t="str">
        <f>IF(D93&lt;&gt;"",IF(AND(VLOOKUP(E93,Base!$E$3:$F$11,2,FALSE)="E",VLOOKUP(E93,Base!$E$3:$G$11,3,FALSE)="O"),VLOOKUP(B93,Base!$A$2:$B$23,2,FALSE)*D93,""),"")</f>
        <v/>
      </c>
      <c r="J93" s="7" t="str">
        <f t="shared" si="15"/>
        <v/>
      </c>
      <c r="K93" s="7" t="str">
        <f t="shared" si="16"/>
        <v/>
      </c>
      <c r="L93" s="7" t="str">
        <f t="shared" si="17"/>
        <v/>
      </c>
      <c r="M93" s="7"/>
      <c r="N93" s="7" t="str">
        <f>IF(D93&lt;&gt;0,IF(VLOOKUP(E93,Base!$E$3:$G$11,3,FALSE)="O",SUMPRODUCT(($C$7:$C$104=C93)*($F$7:$F$104=G93)),""),"")</f>
        <v/>
      </c>
      <c r="O93" s="7" t="str">
        <f>IF(D93&lt;&gt;0,
IF(AND(VLOOKUP(E93,Base!$E$3:$G$11,3,FALSE)="O",N93=1),A93-SUMPRODUCT(($C$7:$C$104=C93)*($F$7:$F$104&lt;&gt;""),$A$7:$A$104),
IF(AND(VLOOKUP(E93,Base!$E$3:$G$11,3,FALSE)="O",N93=0),"lot inexistant",
IF(AND(VLOOKUP(E93,Base!$E$3:$G$11,3,FALSE)="O",N93&gt;1),"Doublons",""))),
"")</f>
        <v/>
      </c>
    </row>
    <row r="94" spans="1:15" x14ac:dyDescent="0.25">
      <c r="A94" s="7"/>
      <c r="B94" s="7"/>
      <c r="C94" s="7"/>
      <c r="D94" s="7"/>
      <c r="E94" s="7"/>
      <c r="F94" s="7" t="str">
        <f>IF(D94&lt;&gt;"",IF(VLOOKUP(E94,Base!$E$3:$F$11,2,FALSE)="S",VLOOKUP(B94,Base!$A$2:$B$23,2,FALSE)*D94,""),"")</f>
        <v/>
      </c>
      <c r="G94" s="7" t="str">
        <f>IF(D94&lt;&gt;"",IF(VLOOKUP(E94,Base!$E$3:$F$11,2,FALSE)="E",VLOOKUP(B94,Base!$A$2:$B$23,2,FALSE)*D94,""),"")</f>
        <v/>
      </c>
      <c r="H94" s="7"/>
      <c r="I94" s="7" t="str">
        <f>IF(D94&lt;&gt;"",IF(AND(VLOOKUP(E94,Base!$E$3:$F$11,2,FALSE)="E",VLOOKUP(E94,Base!$E$3:$G$11,3,FALSE)="O"),VLOOKUP(B94,Base!$A$2:$B$23,2,FALSE)*D94,""),"")</f>
        <v/>
      </c>
      <c r="J94" s="7" t="str">
        <f t="shared" si="15"/>
        <v/>
      </c>
      <c r="K94" s="7" t="str">
        <f t="shared" si="16"/>
        <v/>
      </c>
      <c r="L94" s="7" t="str">
        <f t="shared" si="17"/>
        <v/>
      </c>
      <c r="M94" s="7"/>
      <c r="N94" s="7" t="str">
        <f>IF(D94&lt;&gt;0,IF(VLOOKUP(E94,Base!$E$3:$G$11,3,FALSE)="O",SUMPRODUCT(($C$7:$C$104=C94)*($F$7:$F$104=G94)),""),"")</f>
        <v/>
      </c>
      <c r="O94" s="7" t="str">
        <f>IF(D94&lt;&gt;0,
IF(AND(VLOOKUP(E94,Base!$E$3:$G$11,3,FALSE)="O",N94=1),A94-SUMPRODUCT(($C$7:$C$104=C94)*($F$7:$F$104&lt;&gt;""),$A$7:$A$104),
IF(AND(VLOOKUP(E94,Base!$E$3:$G$11,3,FALSE)="O",N94=0),"lot inexistant",
IF(AND(VLOOKUP(E94,Base!$E$3:$G$11,3,FALSE)="O",N94&gt;1),"Doublons",""))),
"")</f>
        <v/>
      </c>
    </row>
    <row r="95" spans="1:15" x14ac:dyDescent="0.25">
      <c r="A95" s="7"/>
      <c r="B95" s="7"/>
      <c r="C95" s="7"/>
      <c r="D95" s="7"/>
      <c r="E95" s="7"/>
      <c r="F95" s="7" t="str">
        <f>IF(D95&lt;&gt;"",IF(VLOOKUP(E95,Base!$E$3:$F$11,2,FALSE)="S",VLOOKUP(B95,Base!$A$2:$B$23,2,FALSE)*D95,""),"")</f>
        <v/>
      </c>
      <c r="G95" s="7" t="str">
        <f>IF(D95&lt;&gt;"",IF(VLOOKUP(E95,Base!$E$3:$F$11,2,FALSE)="E",VLOOKUP(B95,Base!$A$2:$B$23,2,FALSE)*D95,""),"")</f>
        <v/>
      </c>
      <c r="H95" s="7"/>
      <c r="I95" s="7" t="str">
        <f>IF(D95&lt;&gt;"",IF(AND(VLOOKUP(E95,Base!$E$3:$F$11,2,FALSE)="E",VLOOKUP(E95,Base!$E$3:$G$11,3,FALSE)="O"),VLOOKUP(B95,Base!$A$2:$B$23,2,FALSE)*D95,""),"")</f>
        <v/>
      </c>
      <c r="J95" s="7" t="str">
        <f t="shared" si="15"/>
        <v/>
      </c>
      <c r="K95" s="7" t="str">
        <f t="shared" si="16"/>
        <v/>
      </c>
      <c r="L95" s="7" t="str">
        <f t="shared" si="17"/>
        <v/>
      </c>
      <c r="M95" s="7"/>
      <c r="N95" s="7" t="str">
        <f>IF(D95&lt;&gt;0,IF(VLOOKUP(E95,Base!$E$3:$G$11,3,FALSE)="O",SUMPRODUCT(($C$7:$C$104=C95)*($F$7:$F$104=G95)),""),"")</f>
        <v/>
      </c>
      <c r="O95" s="7" t="str">
        <f>IF(D95&lt;&gt;0,
IF(AND(VLOOKUP(E95,Base!$E$3:$G$11,3,FALSE)="O",N95=1),A95-SUMPRODUCT(($C$7:$C$104=C95)*($F$7:$F$104&lt;&gt;""),$A$7:$A$104),
IF(AND(VLOOKUP(E95,Base!$E$3:$G$11,3,FALSE)="O",N95=0),"lot inexistant",
IF(AND(VLOOKUP(E95,Base!$E$3:$G$11,3,FALSE)="O",N95&gt;1),"Doublons",""))),
"")</f>
        <v/>
      </c>
    </row>
    <row r="96" spans="1:15" x14ac:dyDescent="0.25">
      <c r="A96" s="7"/>
      <c r="B96" s="7"/>
      <c r="C96" s="7"/>
      <c r="D96" s="7"/>
      <c r="E96" s="7"/>
      <c r="F96" s="7" t="str">
        <f>IF(D96&lt;&gt;"",IF(VLOOKUP(E96,Base!$E$3:$F$11,2,FALSE)="S",VLOOKUP(B96,Base!$A$2:$B$23,2,FALSE)*D96,""),"")</f>
        <v/>
      </c>
      <c r="G96" s="7" t="str">
        <f>IF(D96&lt;&gt;"",IF(VLOOKUP(E96,Base!$E$3:$F$11,2,FALSE)="E",VLOOKUP(B96,Base!$A$2:$B$23,2,FALSE)*D96,""),"")</f>
        <v/>
      </c>
      <c r="H96" s="7"/>
      <c r="I96" s="7" t="str">
        <f>IF(D96&lt;&gt;"",IF(AND(VLOOKUP(E96,Base!$E$3:$F$11,2,FALSE)="E",VLOOKUP(E96,Base!$E$3:$G$11,3,FALSE)="O"),VLOOKUP(B96,Base!$A$2:$B$23,2,FALSE)*D96,""),"")</f>
        <v/>
      </c>
      <c r="J96" s="7" t="str">
        <f t="shared" si="15"/>
        <v/>
      </c>
      <c r="K96" s="7" t="str">
        <f t="shared" si="16"/>
        <v/>
      </c>
      <c r="L96" s="7" t="str">
        <f t="shared" si="17"/>
        <v/>
      </c>
      <c r="M96" s="7"/>
      <c r="N96" s="7" t="str">
        <f>IF(D96&lt;&gt;0,IF(VLOOKUP(E96,Base!$E$3:$G$11,3,FALSE)="O",SUMPRODUCT(($C$7:$C$104=C96)*($F$7:$F$104=G96)),""),"")</f>
        <v/>
      </c>
      <c r="O96" s="7" t="str">
        <f>IF(D96&lt;&gt;0,
IF(AND(VLOOKUP(E96,Base!$E$3:$G$11,3,FALSE)="O",N96=1),A96-SUMPRODUCT(($C$7:$C$104=C96)*($F$7:$F$104&lt;&gt;""),$A$7:$A$104),
IF(AND(VLOOKUP(E96,Base!$E$3:$G$11,3,FALSE)="O",N96=0),"lot inexistant",
IF(AND(VLOOKUP(E96,Base!$E$3:$G$11,3,FALSE)="O",N96&gt;1),"Doublons",""))),
"")</f>
        <v/>
      </c>
    </row>
    <row r="97" spans="1:15" x14ac:dyDescent="0.25">
      <c r="A97" s="7"/>
      <c r="B97" s="7"/>
      <c r="C97" s="7"/>
      <c r="D97" s="7"/>
      <c r="E97" s="7"/>
      <c r="F97" s="7" t="str">
        <f>IF(D97&lt;&gt;"",IF(VLOOKUP(E97,Base!$E$3:$F$11,2,FALSE)="S",VLOOKUP(B97,Base!$A$2:$B$23,2,FALSE)*D97,""),"")</f>
        <v/>
      </c>
      <c r="G97" s="7" t="str">
        <f>IF(D97&lt;&gt;"",IF(VLOOKUP(E97,Base!$E$3:$F$11,2,FALSE)="E",VLOOKUP(B97,Base!$A$2:$B$23,2,FALSE)*D97,""),"")</f>
        <v/>
      </c>
      <c r="H97" s="7"/>
      <c r="I97" s="7" t="str">
        <f>IF(D97&lt;&gt;"",IF(AND(VLOOKUP(E97,Base!$E$3:$F$11,2,FALSE)="E",VLOOKUP(E97,Base!$E$3:$G$11,3,FALSE)="O"),VLOOKUP(B97,Base!$A$2:$B$23,2,FALSE)*D97,""),"")</f>
        <v/>
      </c>
      <c r="J97" s="7" t="str">
        <f t="shared" si="15"/>
        <v/>
      </c>
      <c r="K97" s="7" t="str">
        <f t="shared" si="16"/>
        <v/>
      </c>
      <c r="L97" s="7" t="str">
        <f t="shared" si="17"/>
        <v/>
      </c>
      <c r="M97" s="7"/>
      <c r="N97" s="7" t="str">
        <f>IF(D97&lt;&gt;0,IF(VLOOKUP(E97,Base!$E$3:$G$11,3,FALSE)="O",SUMPRODUCT(($C$7:$C$104=C97)*($F$7:$F$104=G97)),""),"")</f>
        <v/>
      </c>
      <c r="O97" s="7" t="str">
        <f>IF(D97&lt;&gt;0,
IF(AND(VLOOKUP(E97,Base!$E$3:$G$11,3,FALSE)="O",N97=1),A97-SUMPRODUCT(($C$7:$C$104=C97)*($F$7:$F$104&lt;&gt;""),$A$7:$A$104),
IF(AND(VLOOKUP(E97,Base!$E$3:$G$11,3,FALSE)="O",N97=0),"lot inexistant",
IF(AND(VLOOKUP(E97,Base!$E$3:$G$11,3,FALSE)="O",N97&gt;1),"Doublons",""))),
"")</f>
        <v/>
      </c>
    </row>
    <row r="98" spans="1:15" x14ac:dyDescent="0.25">
      <c r="A98" s="7"/>
      <c r="B98" s="7"/>
      <c r="C98" s="7"/>
      <c r="D98" s="7"/>
      <c r="E98" s="7"/>
      <c r="F98" s="7" t="str">
        <f>IF(D98&lt;&gt;"",IF(VLOOKUP(E98,Base!$E$3:$F$11,2,FALSE)="S",VLOOKUP(B98,Base!$A$2:$B$23,2,FALSE)*D98,""),"")</f>
        <v/>
      </c>
      <c r="G98" s="7" t="str">
        <f>IF(D98&lt;&gt;"",IF(VLOOKUP(E98,Base!$E$3:$F$11,2,FALSE)="E",VLOOKUP(B98,Base!$A$2:$B$23,2,FALSE)*D98,""),"")</f>
        <v/>
      </c>
      <c r="H98" s="7"/>
      <c r="I98" s="7" t="str">
        <f>IF(D98&lt;&gt;"",IF(AND(VLOOKUP(E98,Base!$E$3:$F$11,2,FALSE)="E",VLOOKUP(E98,Base!$E$3:$G$11,3,FALSE)="O"),VLOOKUP(B98,Base!$A$2:$B$23,2,FALSE)*D98,""),"")</f>
        <v/>
      </c>
      <c r="J98" s="7" t="str">
        <f t="shared" si="15"/>
        <v/>
      </c>
      <c r="K98" s="7" t="str">
        <f t="shared" si="16"/>
        <v/>
      </c>
      <c r="L98" s="7" t="str">
        <f t="shared" si="17"/>
        <v/>
      </c>
      <c r="M98" s="7"/>
      <c r="N98" s="7" t="str">
        <f>IF(D98&lt;&gt;0,IF(VLOOKUP(E98,Base!$E$3:$G$11,3,FALSE)="O",SUMPRODUCT(($C$7:$C$104=C98)*($F$7:$F$104=G98)),""),"")</f>
        <v/>
      </c>
      <c r="O98" s="7" t="str">
        <f>IF(D98&lt;&gt;0,
IF(AND(VLOOKUP(E98,Base!$E$3:$G$11,3,FALSE)="O",N98=1),A98-SUMPRODUCT(($C$7:$C$104=C98)*($F$7:$F$104&lt;&gt;""),$A$7:$A$104),
IF(AND(VLOOKUP(E98,Base!$E$3:$G$11,3,FALSE)="O",N98=0),"lot inexistant",
IF(AND(VLOOKUP(E98,Base!$E$3:$G$11,3,FALSE)="O",N98&gt;1),"Doublons",""))),
"")</f>
        <v/>
      </c>
    </row>
    <row r="99" spans="1:15" x14ac:dyDescent="0.25">
      <c r="A99" s="7"/>
      <c r="B99" s="7"/>
      <c r="C99" s="7"/>
      <c r="D99" s="7"/>
      <c r="E99" s="7"/>
      <c r="F99" s="7" t="str">
        <f>IF(D99&lt;&gt;"",IF(VLOOKUP(E99,Base!$E$3:$F$11,2,FALSE)="S",VLOOKUP(B99,Base!$A$2:$B$23,2,FALSE)*D99,""),"")</f>
        <v/>
      </c>
      <c r="G99" s="7" t="str">
        <f>IF(D99&lt;&gt;"",IF(VLOOKUP(E99,Base!$E$3:$F$11,2,FALSE)="E",VLOOKUP(B99,Base!$A$2:$B$23,2,FALSE)*D99,""),"")</f>
        <v/>
      </c>
      <c r="H99" s="7"/>
      <c r="I99" s="7" t="str">
        <f>IF(D99&lt;&gt;"",IF(AND(VLOOKUP(E99,Base!$E$3:$F$11,2,FALSE)="E",VLOOKUP(E99,Base!$E$3:$G$11,3,FALSE)="O"),VLOOKUP(B99,Base!$A$2:$B$23,2,FALSE)*D99,""),"")</f>
        <v/>
      </c>
      <c r="J99" s="7" t="str">
        <f t="shared" si="15"/>
        <v/>
      </c>
      <c r="K99" s="7" t="str">
        <f t="shared" si="16"/>
        <v/>
      </c>
      <c r="L99" s="7" t="str">
        <f t="shared" si="17"/>
        <v/>
      </c>
      <c r="M99" s="7"/>
      <c r="N99" s="7" t="str">
        <f>IF(D99&lt;&gt;0,IF(VLOOKUP(E99,Base!$E$3:$G$11,3,FALSE)="O",SUMPRODUCT(($C$7:$C$104=C99)*($F$7:$F$104=G99)),""),"")</f>
        <v/>
      </c>
      <c r="O99" s="7" t="str">
        <f>IF(D99&lt;&gt;0,
IF(AND(VLOOKUP(E99,Base!$E$3:$G$11,3,FALSE)="O",N99=1),A99-SUMPRODUCT(($C$7:$C$104=C99)*($F$7:$F$104&lt;&gt;""),$A$7:$A$104),
IF(AND(VLOOKUP(E99,Base!$E$3:$G$11,3,FALSE)="O",N99=0),"lot inexistant",
IF(AND(VLOOKUP(E99,Base!$E$3:$G$11,3,FALSE)="O",N99&gt;1),"Doublons",""))),
"")</f>
        <v/>
      </c>
    </row>
    <row r="100" spans="1:15" x14ac:dyDescent="0.25">
      <c r="A100" s="7"/>
      <c r="B100" s="7"/>
      <c r="C100" s="7"/>
      <c r="D100" s="7"/>
      <c r="E100" s="7"/>
      <c r="F100" s="7" t="str">
        <f>IF(D100&lt;&gt;"",IF(VLOOKUP(E100,Base!$E$3:$F$11,2,FALSE)="S",VLOOKUP(B100,Base!$A$2:$B$23,2,FALSE)*D100,""),"")</f>
        <v/>
      </c>
      <c r="G100" s="7" t="str">
        <f>IF(D100&lt;&gt;"",IF(VLOOKUP(E100,Base!$E$3:$F$11,2,FALSE)="E",VLOOKUP(B100,Base!$A$2:$B$23,2,FALSE)*D100,""),"")</f>
        <v/>
      </c>
      <c r="H100" s="7"/>
      <c r="I100" s="7" t="str">
        <f>IF(D100&lt;&gt;"",IF(AND(VLOOKUP(E100,Base!$E$3:$F$11,2,FALSE)="E",VLOOKUP(E100,Base!$E$3:$G$11,3,FALSE)="O"),VLOOKUP(B100,Base!$A$2:$B$23,2,FALSE)*D100,""),"")</f>
        <v/>
      </c>
      <c r="J100" s="7" t="str">
        <f t="shared" si="15"/>
        <v/>
      </c>
      <c r="K100" s="7" t="str">
        <f t="shared" si="16"/>
        <v/>
      </c>
      <c r="L100" s="7" t="str">
        <f t="shared" si="17"/>
        <v/>
      </c>
      <c r="M100" s="7"/>
      <c r="N100" s="7" t="str">
        <f>IF(D100&lt;&gt;0,IF(VLOOKUP(E100,Base!$E$3:$G$11,3,FALSE)="O",SUMPRODUCT(($C$7:$C$104=C100)*($F$7:$F$104=G100)),""),"")</f>
        <v/>
      </c>
      <c r="O100" s="7" t="str">
        <f>IF(D100&lt;&gt;0,
IF(AND(VLOOKUP(E100,Base!$E$3:$G$11,3,FALSE)="O",N100=1),A100-SUMPRODUCT(($C$7:$C$104=C100)*($F$7:$F$104&lt;&gt;""),$A$7:$A$104),
IF(AND(VLOOKUP(E100,Base!$E$3:$G$11,3,FALSE)="O",N100=0),"lot inexistant",
IF(AND(VLOOKUP(E100,Base!$E$3:$G$11,3,FALSE)="O",N100&gt;1),"Doublons",""))),
"")</f>
        <v/>
      </c>
    </row>
    <row r="101" spans="1:15" x14ac:dyDescent="0.25">
      <c r="A101" s="7"/>
      <c r="B101" s="7"/>
      <c r="C101" s="7"/>
      <c r="D101" s="7"/>
      <c r="E101" s="7"/>
      <c r="F101" s="7" t="str">
        <f>IF(D101&lt;&gt;"",IF(VLOOKUP(E101,Base!$E$3:$F$11,2,FALSE)="S",VLOOKUP(B101,Base!$A$2:$B$23,2,FALSE)*D101,""),"")</f>
        <v/>
      </c>
      <c r="G101" s="7" t="str">
        <f>IF(D101&lt;&gt;"",IF(VLOOKUP(E101,Base!$E$3:$F$11,2,FALSE)="E",VLOOKUP(B101,Base!$A$2:$B$23,2,FALSE)*D101,""),"")</f>
        <v/>
      </c>
      <c r="H101" s="7"/>
      <c r="I101" s="7" t="str">
        <f>IF(D101&lt;&gt;"",IF(AND(VLOOKUP(E101,Base!$E$3:$F$11,2,FALSE)="E",VLOOKUP(E101,Base!$E$3:$G$11,3,FALSE)="O"),VLOOKUP(B101,Base!$A$2:$B$23,2,FALSE)*D101,""),"")</f>
        <v/>
      </c>
      <c r="J101" s="7" t="str">
        <f t="shared" si="15"/>
        <v/>
      </c>
      <c r="K101" s="7" t="str">
        <f t="shared" si="16"/>
        <v/>
      </c>
      <c r="L101" s="7" t="str">
        <f t="shared" si="17"/>
        <v/>
      </c>
      <c r="M101" s="7"/>
      <c r="N101" s="7" t="str">
        <f>IF(D101&lt;&gt;0,IF(VLOOKUP(E101,Base!$E$3:$G$11,3,FALSE)="O",SUMPRODUCT(($C$7:$C$104=C101)*($F$7:$F$104=G101)),""),"")</f>
        <v/>
      </c>
      <c r="O101" s="7" t="str">
        <f>IF(D101&lt;&gt;0,
IF(AND(VLOOKUP(E101,Base!$E$3:$G$11,3,FALSE)="O",N101=1),A101-SUMPRODUCT(($C$7:$C$104=C101)*($F$7:$F$104&lt;&gt;""),$A$7:$A$104),
IF(AND(VLOOKUP(E101,Base!$E$3:$G$11,3,FALSE)="O",N101=0),"lot inexistant",
IF(AND(VLOOKUP(E101,Base!$E$3:$G$11,3,FALSE)="O",N101&gt;1),"Doublons",""))),
"")</f>
        <v/>
      </c>
    </row>
    <row r="102" spans="1:15" x14ac:dyDescent="0.25">
      <c r="A102" s="7"/>
      <c r="B102" s="7"/>
      <c r="C102" s="7"/>
      <c r="D102" s="7"/>
      <c r="E102" s="7"/>
      <c r="F102" s="7" t="str">
        <f>IF(D102&lt;&gt;"",IF(VLOOKUP(E102,Base!$E$3:$F$11,2,FALSE)="S",VLOOKUP(B102,Base!$A$2:$B$23,2,FALSE)*D102,""),"")</f>
        <v/>
      </c>
      <c r="G102" s="7" t="str">
        <f>IF(D102&lt;&gt;"",IF(VLOOKUP(E102,Base!$E$3:$F$11,2,FALSE)="E",VLOOKUP(B102,Base!$A$2:$B$23,2,FALSE)*D102,""),"")</f>
        <v/>
      </c>
      <c r="H102" s="7"/>
      <c r="I102" s="7" t="str">
        <f>IF(D102&lt;&gt;"",IF(AND(VLOOKUP(E102,Base!$E$3:$F$11,2,FALSE)="E",VLOOKUP(E102,Base!$E$3:$G$11,3,FALSE)="O"),VLOOKUP(B102,Base!$A$2:$B$23,2,FALSE)*D102,""),"")</f>
        <v/>
      </c>
      <c r="J102" s="7" t="str">
        <f t="shared" si="15"/>
        <v/>
      </c>
      <c r="K102" s="7" t="str">
        <f t="shared" si="16"/>
        <v/>
      </c>
      <c r="L102" s="7" t="str">
        <f t="shared" si="17"/>
        <v/>
      </c>
      <c r="M102" s="7"/>
      <c r="N102" s="7" t="str">
        <f>IF(D102&lt;&gt;0,IF(VLOOKUP(E102,Base!$E$3:$G$11,3,FALSE)="O",SUMPRODUCT(($C$7:$C$104=C102)*($F$7:$F$104=G102)),""),"")</f>
        <v/>
      </c>
      <c r="O102" s="7" t="str">
        <f>IF(D102&lt;&gt;0,
IF(AND(VLOOKUP(E102,Base!$E$3:$G$11,3,FALSE)="O",N102=1),A102-SUMPRODUCT(($C$7:$C$104=C102)*($F$7:$F$104&lt;&gt;""),$A$7:$A$104),
IF(AND(VLOOKUP(E102,Base!$E$3:$G$11,3,FALSE)="O",N102=0),"lot inexistant",
IF(AND(VLOOKUP(E102,Base!$E$3:$G$11,3,FALSE)="O",N102&gt;1),"Doublons",""))),
"")</f>
        <v/>
      </c>
    </row>
    <row r="103" spans="1:15" x14ac:dyDescent="0.25">
      <c r="A103" s="7"/>
      <c r="B103" s="7"/>
      <c r="C103" s="7"/>
      <c r="D103" s="7"/>
      <c r="E103" s="7"/>
      <c r="F103" s="7" t="str">
        <f>IF(D103&lt;&gt;"",IF(VLOOKUP(E103,Base!$E$3:$F$11,2,FALSE)="S",VLOOKUP(B103,Base!$A$2:$B$23,2,FALSE)*D103,""),"")</f>
        <v/>
      </c>
      <c r="G103" s="7" t="str">
        <f>IF(D103&lt;&gt;"",IF(VLOOKUP(E103,Base!$E$3:$F$11,2,FALSE)="E",VLOOKUP(B103,Base!$A$2:$B$23,2,FALSE)*D103,""),"")</f>
        <v/>
      </c>
      <c r="H103" s="7"/>
      <c r="I103" s="7" t="str">
        <f>IF(D103&lt;&gt;"",IF(AND(VLOOKUP(E103,Base!$E$3:$F$11,2,FALSE)="E",VLOOKUP(E103,Base!$E$3:$G$11,3,FALSE)="O"),VLOOKUP(B103,Base!$A$2:$B$23,2,FALSE)*D103,""),"")</f>
        <v/>
      </c>
      <c r="J103" s="7" t="str">
        <f t="shared" si="15"/>
        <v/>
      </c>
      <c r="K103" s="7" t="str">
        <f t="shared" si="16"/>
        <v/>
      </c>
      <c r="L103" s="7" t="str">
        <f t="shared" si="17"/>
        <v/>
      </c>
      <c r="M103" s="7"/>
      <c r="N103" s="7" t="str">
        <f>IF(D103&lt;&gt;0,IF(VLOOKUP(E103,Base!$E$3:$G$11,3,FALSE)="O",SUMPRODUCT(($C$7:$C$104=C103)*($F$7:$F$104=G103)),""),"")</f>
        <v/>
      </c>
      <c r="O103" s="7" t="str">
        <f>IF(D103&lt;&gt;0,
IF(AND(VLOOKUP(E103,Base!$E$3:$G$11,3,FALSE)="O",N103=1),A103-SUMPRODUCT(($C$7:$C$104=C103)*($F$7:$F$104&lt;&gt;""),$A$7:$A$104),
IF(AND(VLOOKUP(E103,Base!$E$3:$G$11,3,FALSE)="O",N103=0),"lot inexistant",
IF(AND(VLOOKUP(E103,Base!$E$3:$G$11,3,FALSE)="O",N103&gt;1),"Doublons",""))),
"")</f>
        <v/>
      </c>
    </row>
    <row r="104" spans="1:15" x14ac:dyDescent="0.25">
      <c r="A104" s="7"/>
      <c r="B104" s="7"/>
      <c r="C104" s="7"/>
      <c r="D104" s="7"/>
      <c r="E104" s="7"/>
      <c r="F104" s="7" t="str">
        <f>IF(D104&lt;&gt;"",IF(VLOOKUP(E104,Base!$E$3:$F$11,2,FALSE)="S",VLOOKUP(B104,Base!$A$2:$B$23,2,FALSE)*D104,""),"")</f>
        <v/>
      </c>
      <c r="G104" s="7" t="str">
        <f>IF(D104&lt;&gt;"",IF(VLOOKUP(E104,Base!$E$3:$F$11,2,FALSE)="E",VLOOKUP(B104,Base!$A$2:$B$23,2,FALSE)*D104,""),"")</f>
        <v/>
      </c>
      <c r="H104" s="7"/>
      <c r="I104" s="7" t="str">
        <f>IF(D104&lt;&gt;"",IF(AND(VLOOKUP(E104,Base!$E$3:$F$11,2,FALSE)="E",VLOOKUP(E104,Base!$E$3:$G$11,3,FALSE)="O"),VLOOKUP(B104,Base!$A$2:$B$23,2,FALSE)*D104,""),"")</f>
        <v/>
      </c>
      <c r="J104" s="7" t="str">
        <f t="shared" si="15"/>
        <v/>
      </c>
      <c r="K104" s="7" t="str">
        <f t="shared" si="16"/>
        <v/>
      </c>
      <c r="L104" s="7" t="str">
        <f t="shared" si="17"/>
        <v/>
      </c>
      <c r="M104" s="7"/>
      <c r="N104" s="7" t="str">
        <f>IF(D104&lt;&gt;0,IF(VLOOKUP(E104,Base!$E$3:$G$11,3,FALSE)="O",SUMPRODUCT(($C$7:$C$104=C104)*($F$7:$F$104=G104)),""),"")</f>
        <v/>
      </c>
      <c r="O104" s="7" t="str">
        <f>IF(D104&lt;&gt;0,
IF(AND(VLOOKUP(E104,Base!$E$3:$G$11,3,FALSE)="O",N104=1),A104-SUMPRODUCT(($C$7:$C$104=C104)*($F$7:$F$104&lt;&gt;""),$A$7:$A$104),
IF(AND(VLOOKUP(E104,Base!$E$3:$G$11,3,FALSE)="O",N104=0),"lot inexistant",
IF(AND(VLOOKUP(E104,Base!$E$3:$G$11,3,FALSE)="O",N104&gt;1),"Doublons",""))),
"")</f>
        <v/>
      </c>
    </row>
    <row r="105" spans="1:15" x14ac:dyDescent="0.25">
      <c r="O105" s="14" t="str">
        <f>IF(D105&lt;&gt;0,IF(AND(VLOOKUP(E105,Base!$E$3:$G$11,3,FALSE)="O",N105=1),A105-SUMPRODUCT(($C$7:$C$104=C105)*($F$7:$F$104=G105),$A$7:$A$104),IF(AND(VLOOKUP(E105,Base!$E$3:$G$11,3,FALSE)="O",N105=0),IF(#REF!&lt;&gt;"",A105-#REF!,"lot inexistant"),IF(AND(VLOOKUP(E105,Base!$E$3:$G$11,3,FALSE)="O",N105&gt;1),"Doublons",""))),"")</f>
        <v/>
      </c>
    </row>
  </sheetData>
  <autoFilter ref="B6:O6"/>
  <mergeCells count="4">
    <mergeCell ref="B1:C1"/>
    <mergeCell ref="B2:C2"/>
    <mergeCell ref="B3:C3"/>
    <mergeCell ref="B4:C4"/>
  </mergeCells>
  <conditionalFormatting sqref="A7">
    <cfRule type="expression" dxfId="41" priority="13" stopIfTrue="1">
      <formula>$F7&lt;&gt;""</formula>
    </cfRule>
    <cfRule type="expression" dxfId="40" priority="14" stopIfTrue="1">
      <formula>AND($D7&gt;0,$O7="")</formula>
    </cfRule>
    <cfRule type="expression" dxfId="39" priority="17" stopIfTrue="1">
      <formula>OR($O7="Doublons",$O7="lot inexistant")</formula>
    </cfRule>
    <cfRule type="expression" dxfId="38" priority="23">
      <formula>AND($D7&gt;0,$O$7&gt;=0)</formula>
    </cfRule>
  </conditionalFormatting>
  <conditionalFormatting sqref="B7:O104">
    <cfRule type="expression" dxfId="37" priority="5" stopIfTrue="1">
      <formula>$F7&lt;&gt;""</formula>
    </cfRule>
    <cfRule type="expression" dxfId="36" priority="6" stopIfTrue="1">
      <formula>AND($D7&gt;0,$O7="")</formula>
    </cfRule>
    <cfRule type="expression" dxfId="35" priority="7" stopIfTrue="1">
      <formula>OR($O7="Doublons",$O7="lot inexistant")</formula>
    </cfRule>
    <cfRule type="expression" dxfId="34" priority="8">
      <formula>AND($D7&gt;0,$O$7&gt;=0)</formula>
    </cfRule>
  </conditionalFormatting>
  <conditionalFormatting sqref="A8:A104">
    <cfRule type="expression" dxfId="33" priority="1" stopIfTrue="1">
      <formula>$F8&lt;&gt;""</formula>
    </cfRule>
    <cfRule type="expression" dxfId="32" priority="2" stopIfTrue="1">
      <formula>AND($D8&gt;0,$O8="")</formula>
    </cfRule>
    <cfRule type="expression" dxfId="31" priority="3" stopIfTrue="1">
      <formula>OR($O8="Doublons",$O8="lot inexistant")</formula>
    </cfRule>
    <cfRule type="expression" dxfId="30" priority="4">
      <formula>AND($D8&gt;0,$O$7&gt;=0)</formula>
    </cfRule>
  </conditionalFormatting>
  <dataValidations count="2">
    <dataValidation type="list" allowBlank="1" showInputMessage="1" showErrorMessage="1" sqref="E7:E104">
      <formula1>action</formula1>
    </dataValidation>
    <dataValidation type="list" allowBlank="1" showInputMessage="1" showErrorMessage="1" sqref="B7:B104">
      <formula1>article</formula1>
    </dataValidation>
  </dataValidations>
  <pageMargins left="0.7" right="0.7" top="0.75" bottom="0.75" header="0.3" footer="0.3"/>
  <pageSetup paperSize="9" orientation="portrait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8"/>
  <dimension ref="B1:O11"/>
  <sheetViews>
    <sheetView zoomScale="80" zoomScaleNormal="80" workbookViewId="0">
      <selection activeCell="B9" sqref="B9:G9"/>
      <pivotSelection pane="bottomRight" showHeader="1" extendable="1" axis="axisRow" start="2" max="5" activeRow="8" activeCol="1" previousRow="8" previousCol="1" click="1" r:id="rId1">
        <pivotArea dataOnly="0" fieldPosition="0">
          <references count="1">
            <reference field="2" count="1">
              <x v="8"/>
            </reference>
          </references>
        </pivotArea>
      </pivotSelection>
    </sheetView>
  </sheetViews>
  <sheetFormatPr baseColWidth="10" defaultRowHeight="15" x14ac:dyDescent="0.25"/>
  <cols>
    <col min="2" max="2" width="24.42578125" customWidth="1"/>
    <col min="3" max="3" width="14.5703125" customWidth="1"/>
    <col min="4" max="4" width="15.140625" customWidth="1"/>
    <col min="5" max="6" width="10.7109375" customWidth="1"/>
    <col min="7" max="7" width="6.28515625" customWidth="1"/>
    <col min="8" max="8" width="10.7109375" customWidth="1"/>
    <col min="9" max="9" width="6.28515625" customWidth="1"/>
    <col min="10" max="10" width="24.42578125" customWidth="1"/>
    <col min="11" max="11" width="14.5703125" customWidth="1"/>
    <col min="12" max="12" width="10.7109375" customWidth="1"/>
    <col min="13" max="13" width="10.5703125" customWidth="1"/>
    <col min="14" max="15" width="18.42578125" customWidth="1"/>
    <col min="16" max="17" width="11.5703125" customWidth="1"/>
    <col min="18" max="18" width="12.85546875" customWidth="1"/>
    <col min="19" max="23" width="11.5703125" bestFit="1" customWidth="1"/>
    <col min="24" max="24" width="15.7109375" bestFit="1" customWidth="1"/>
    <col min="25" max="25" width="11.28515625" customWidth="1"/>
    <col min="26" max="29" width="11.5703125" bestFit="1" customWidth="1"/>
    <col min="30" max="31" width="15.7109375" bestFit="1" customWidth="1"/>
    <col min="32" max="32" width="11.28515625" customWidth="1"/>
  </cols>
  <sheetData>
    <row r="1" spans="2:15" ht="19.5" x14ac:dyDescent="0.3">
      <c r="B1" s="31" t="s">
        <v>23</v>
      </c>
      <c r="C1" s="31"/>
      <c r="D1" s="31"/>
      <c r="E1" s="31"/>
      <c r="F1" s="31"/>
      <c r="G1" s="31"/>
      <c r="J1" s="31" t="s">
        <v>54</v>
      </c>
      <c r="K1" s="31"/>
      <c r="L1" s="31"/>
      <c r="M1" s="31"/>
      <c r="N1" s="31"/>
      <c r="O1" s="31"/>
    </row>
    <row r="2" spans="2:15" ht="18.75" customHeight="1" x14ac:dyDescent="0.25"/>
    <row r="3" spans="2:15" hidden="1" x14ac:dyDescent="0.25">
      <c r="J3" s="12" t="s">
        <v>25</v>
      </c>
      <c r="K3" s="13">
        <v>1</v>
      </c>
    </row>
    <row r="5" spans="2:15" x14ac:dyDescent="0.25">
      <c r="B5" s="11"/>
      <c r="C5" s="11"/>
      <c r="D5" s="11"/>
      <c r="E5" s="12" t="s">
        <v>17</v>
      </c>
      <c r="F5" s="11"/>
      <c r="G5" s="11"/>
      <c r="J5" s="11"/>
      <c r="K5" s="11"/>
      <c r="L5" s="12" t="s">
        <v>17</v>
      </c>
      <c r="M5" s="11"/>
      <c r="N5" s="11"/>
    </row>
    <row r="6" spans="2:15" x14ac:dyDescent="0.25">
      <c r="B6" s="15" t="s">
        <v>15</v>
      </c>
      <c r="C6" s="15" t="s">
        <v>8</v>
      </c>
      <c r="D6" s="15" t="s">
        <v>1</v>
      </c>
      <c r="E6" s="9" t="s">
        <v>20</v>
      </c>
      <c r="F6" s="9" t="s">
        <v>21</v>
      </c>
      <c r="G6" s="9" t="s">
        <v>22</v>
      </c>
      <c r="J6" s="15" t="s">
        <v>15</v>
      </c>
      <c r="K6" s="15" t="s">
        <v>8</v>
      </c>
      <c r="L6" s="11" t="s">
        <v>56</v>
      </c>
      <c r="M6" s="11" t="s">
        <v>57</v>
      </c>
      <c r="N6" s="11" t="s">
        <v>26</v>
      </c>
    </row>
    <row r="7" spans="2:15" x14ac:dyDescent="0.25">
      <c r="B7" s="13">
        <v>150</v>
      </c>
      <c r="C7" s="11"/>
      <c r="D7" s="11"/>
      <c r="E7" s="14">
        <v>30</v>
      </c>
      <c r="F7" s="14">
        <v>30</v>
      </c>
      <c r="G7" s="14">
        <v>0</v>
      </c>
      <c r="J7" s="13" t="s">
        <v>61</v>
      </c>
      <c r="K7" s="11"/>
      <c r="L7" s="14">
        <v>2</v>
      </c>
      <c r="M7" s="14">
        <v>2.4</v>
      </c>
      <c r="N7" s="26">
        <v>16</v>
      </c>
    </row>
    <row r="8" spans="2:15" x14ac:dyDescent="0.25">
      <c r="B8" s="13">
        <v>152</v>
      </c>
      <c r="C8" s="11"/>
      <c r="D8" s="11"/>
      <c r="E8" s="14">
        <v>20</v>
      </c>
      <c r="F8" s="14">
        <v>20</v>
      </c>
      <c r="G8" s="14">
        <v>0</v>
      </c>
      <c r="J8" s="13" t="s">
        <v>63</v>
      </c>
      <c r="K8" s="11"/>
      <c r="L8" s="14">
        <v>5</v>
      </c>
      <c r="M8" s="14">
        <v>4.5</v>
      </c>
      <c r="N8" s="26">
        <v>11.333333333333334</v>
      </c>
    </row>
    <row r="9" spans="2:15" x14ac:dyDescent="0.25">
      <c r="B9" s="13">
        <v>153</v>
      </c>
      <c r="C9" s="11"/>
      <c r="D9" s="11"/>
      <c r="E9" s="14">
        <v>16</v>
      </c>
      <c r="F9" s="14">
        <v>16</v>
      </c>
      <c r="G9" s="14">
        <v>0</v>
      </c>
      <c r="J9" s="13" t="s">
        <v>67</v>
      </c>
      <c r="K9" s="11"/>
      <c r="L9" s="14">
        <v>2</v>
      </c>
      <c r="M9" s="14">
        <v>2.4</v>
      </c>
      <c r="N9" s="26">
        <v>4</v>
      </c>
    </row>
    <row r="10" spans="2:15" x14ac:dyDescent="0.25">
      <c r="B10" s="13">
        <v>154</v>
      </c>
      <c r="C10" s="11"/>
      <c r="D10" s="11"/>
      <c r="E10" s="14">
        <v>16</v>
      </c>
      <c r="F10" s="14">
        <v>32</v>
      </c>
      <c r="G10" s="14">
        <v>16</v>
      </c>
      <c r="J10" s="13" t="s">
        <v>16</v>
      </c>
      <c r="K10" s="11"/>
      <c r="L10" s="14">
        <v>9</v>
      </c>
      <c r="M10" s="14">
        <v>9.3000000000000007</v>
      </c>
      <c r="N10" s="26">
        <v>10.8</v>
      </c>
    </row>
    <row r="11" spans="2:15" x14ac:dyDescent="0.25">
      <c r="B11" s="13" t="s">
        <v>16</v>
      </c>
      <c r="C11" s="11"/>
      <c r="D11" s="11"/>
      <c r="E11" s="14">
        <v>82</v>
      </c>
      <c r="F11" s="14">
        <v>98</v>
      </c>
      <c r="G11" s="14">
        <v>16</v>
      </c>
    </row>
  </sheetData>
  <mergeCells count="2">
    <mergeCell ref="B1:G1"/>
    <mergeCell ref="J1:O1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3:L11"/>
  <sheetViews>
    <sheetView tabSelected="1" workbookViewId="0">
      <selection activeCell="C23" sqref="C23"/>
    </sheetView>
  </sheetViews>
  <sheetFormatPr baseColWidth="10" defaultRowHeight="15" x14ac:dyDescent="0.25"/>
  <cols>
    <col min="2" max="2" width="21" bestFit="1" customWidth="1"/>
    <col min="3" max="3" width="23.85546875" bestFit="1" customWidth="1"/>
    <col min="4" max="4" width="16.28515625" bestFit="1" customWidth="1"/>
    <col min="5" max="5" width="19.85546875" bestFit="1" customWidth="1"/>
    <col min="6" max="6" width="18.5703125" bestFit="1" customWidth="1"/>
    <col min="7" max="7" width="6.140625" customWidth="1"/>
    <col min="8" max="8" width="14.42578125" bestFit="1" customWidth="1"/>
    <col min="9" max="9" width="12.42578125" bestFit="1" customWidth="1"/>
    <col min="10" max="10" width="18.140625" bestFit="1" customWidth="1"/>
    <col min="11" max="11" width="19" bestFit="1" customWidth="1"/>
    <col min="12" max="12" width="12.5703125" bestFit="1" customWidth="1"/>
  </cols>
  <sheetData>
    <row r="3" spans="2:12" x14ac:dyDescent="0.25">
      <c r="B3" s="33" t="s">
        <v>49</v>
      </c>
      <c r="C3" s="33" t="s">
        <v>38</v>
      </c>
    </row>
    <row r="4" spans="2:12" x14ac:dyDescent="0.25">
      <c r="B4" s="33" t="s">
        <v>15</v>
      </c>
      <c r="C4" t="s">
        <v>32</v>
      </c>
      <c r="D4" t="s">
        <v>31</v>
      </c>
      <c r="E4" t="s">
        <v>27</v>
      </c>
      <c r="F4" t="s">
        <v>28</v>
      </c>
      <c r="G4" t="s">
        <v>4</v>
      </c>
      <c r="H4" t="s">
        <v>30</v>
      </c>
      <c r="I4" t="s">
        <v>33</v>
      </c>
      <c r="J4" t="s">
        <v>3</v>
      </c>
      <c r="K4" t="s">
        <v>29</v>
      </c>
      <c r="L4" t="s">
        <v>16</v>
      </c>
    </row>
    <row r="5" spans="2:12" x14ac:dyDescent="0.25">
      <c r="B5" s="34" t="s">
        <v>59</v>
      </c>
      <c r="C5" s="35"/>
      <c r="D5" s="35"/>
      <c r="E5" s="35"/>
      <c r="F5" s="35"/>
      <c r="G5" s="35"/>
      <c r="H5" s="35"/>
      <c r="I5" s="35"/>
      <c r="J5" s="35"/>
      <c r="K5" s="35">
        <v>0</v>
      </c>
      <c r="L5" s="35">
        <v>0</v>
      </c>
    </row>
    <row r="6" spans="2:12" x14ac:dyDescent="0.25">
      <c r="B6" s="34" t="s">
        <v>60</v>
      </c>
      <c r="C6" s="35"/>
      <c r="D6" s="35"/>
      <c r="E6" s="35"/>
      <c r="F6" s="35"/>
      <c r="G6" s="35"/>
      <c r="H6" s="35">
        <v>0</v>
      </c>
      <c r="I6" s="35"/>
      <c r="J6" s="35"/>
      <c r="K6" s="35"/>
      <c r="L6" s="35">
        <v>0</v>
      </c>
    </row>
    <row r="7" spans="2:12" x14ac:dyDescent="0.25">
      <c r="B7" s="34" t="s">
        <v>61</v>
      </c>
      <c r="C7" s="35"/>
      <c r="D7" s="35"/>
      <c r="E7" s="35">
        <v>2.4</v>
      </c>
      <c r="F7" s="35"/>
      <c r="G7" s="35"/>
      <c r="H7" s="35"/>
      <c r="I7" s="35">
        <v>0</v>
      </c>
      <c r="J7" s="35">
        <v>0</v>
      </c>
      <c r="K7" s="35"/>
      <c r="L7" s="35">
        <v>2.4</v>
      </c>
    </row>
    <row r="8" spans="2:12" x14ac:dyDescent="0.25">
      <c r="B8" s="34" t="s">
        <v>63</v>
      </c>
      <c r="C8" s="35">
        <v>0.9</v>
      </c>
      <c r="D8" s="35">
        <v>0.9</v>
      </c>
      <c r="E8" s="35">
        <v>2.7</v>
      </c>
      <c r="F8" s="35"/>
      <c r="G8" s="35"/>
      <c r="H8" s="35"/>
      <c r="I8" s="35"/>
      <c r="J8" s="35"/>
      <c r="K8" s="35"/>
      <c r="L8" s="35">
        <v>4.5</v>
      </c>
    </row>
    <row r="9" spans="2:12" x14ac:dyDescent="0.25">
      <c r="B9" s="34" t="s">
        <v>66</v>
      </c>
      <c r="C9" s="35"/>
      <c r="D9" s="35"/>
      <c r="E9" s="35"/>
      <c r="F9" s="35">
        <v>2.4</v>
      </c>
      <c r="G9" s="35"/>
      <c r="H9" s="35"/>
      <c r="I9" s="35"/>
      <c r="J9" s="35"/>
      <c r="K9" s="35"/>
      <c r="L9" s="35">
        <v>2.4</v>
      </c>
    </row>
    <row r="10" spans="2:12" x14ac:dyDescent="0.25">
      <c r="B10" s="34" t="s">
        <v>67</v>
      </c>
      <c r="C10" s="35"/>
      <c r="D10" s="35"/>
      <c r="E10" s="35"/>
      <c r="F10" s="35"/>
      <c r="G10" s="35">
        <v>2.4</v>
      </c>
      <c r="H10" s="35"/>
      <c r="I10" s="35"/>
      <c r="J10" s="35"/>
      <c r="K10" s="35"/>
      <c r="L10" s="35">
        <v>2.4</v>
      </c>
    </row>
    <row r="11" spans="2:12" x14ac:dyDescent="0.25">
      <c r="B11" s="34" t="s">
        <v>16</v>
      </c>
      <c r="C11" s="35">
        <v>0.9</v>
      </c>
      <c r="D11" s="35">
        <v>0.9</v>
      </c>
      <c r="E11" s="35">
        <v>5.0999999999999996</v>
      </c>
      <c r="F11" s="35">
        <v>2.4</v>
      </c>
      <c r="G11" s="35">
        <v>2.4</v>
      </c>
      <c r="H11" s="35">
        <v>0</v>
      </c>
      <c r="I11" s="35">
        <v>0</v>
      </c>
      <c r="J11" s="35">
        <v>0</v>
      </c>
      <c r="K11" s="35">
        <v>0</v>
      </c>
      <c r="L11" s="35">
        <v>11.700000000000001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W20"/>
  <sheetViews>
    <sheetView showZeros="0" workbookViewId="0">
      <selection activeCell="B9" sqref="B9"/>
    </sheetView>
  </sheetViews>
  <sheetFormatPr baseColWidth="10" defaultRowHeight="15" x14ac:dyDescent="0.25"/>
  <cols>
    <col min="1" max="1" width="4.7109375" customWidth="1"/>
    <col min="2" max="2" width="21" customWidth="1"/>
    <col min="3" max="3" width="23.85546875" customWidth="1"/>
    <col min="4" max="4" width="9.5703125" customWidth="1"/>
    <col min="5" max="5" width="9.28515625" customWidth="1"/>
    <col min="6" max="6" width="8.140625" customWidth="1"/>
    <col min="7" max="7" width="11.140625" bestFit="1" customWidth="1"/>
    <col min="8" max="8" width="4.42578125" customWidth="1"/>
    <col min="9" max="9" width="21" customWidth="1"/>
    <col min="10" max="10" width="23.85546875" customWidth="1"/>
    <col min="11" max="11" width="9.5703125" customWidth="1"/>
    <col min="12" max="12" width="9.28515625" customWidth="1"/>
    <col min="13" max="13" width="6.140625" customWidth="1"/>
    <col min="14" max="14" width="10.28515625" customWidth="1"/>
    <col min="15" max="15" width="12.5703125" bestFit="1" customWidth="1"/>
    <col min="16" max="16" width="4.28515625" customWidth="1"/>
    <col min="17" max="17" width="21.140625" customWidth="1"/>
    <col min="18" max="18" width="23.85546875" customWidth="1"/>
    <col min="19" max="19" width="9.5703125" customWidth="1"/>
    <col min="20" max="20" width="9.28515625" customWidth="1"/>
    <col min="21" max="21" width="6.140625" customWidth="1"/>
    <col min="22" max="22" width="11.140625" customWidth="1"/>
    <col min="23" max="23" width="12.5703125" bestFit="1" customWidth="1"/>
  </cols>
  <sheetData>
    <row r="2" spans="1:23" x14ac:dyDescent="0.25">
      <c r="B2" s="32" t="s">
        <v>44</v>
      </c>
      <c r="C2" s="32"/>
      <c r="D2" s="32"/>
      <c r="E2" s="32"/>
      <c r="F2" s="32"/>
      <c r="G2" s="32"/>
      <c r="I2" s="32" t="s">
        <v>45</v>
      </c>
      <c r="J2" s="32"/>
      <c r="K2" s="32"/>
      <c r="L2" s="32"/>
      <c r="M2" s="32"/>
      <c r="N2" s="32"/>
      <c r="O2" s="32"/>
      <c r="Q2" s="32" t="s">
        <v>48</v>
      </c>
      <c r="R2" s="32"/>
      <c r="S2" s="32"/>
      <c r="T2" s="32"/>
      <c r="U2" s="32"/>
      <c r="V2" s="32"/>
      <c r="W2" s="32"/>
    </row>
    <row r="3" spans="1:23" x14ac:dyDescent="0.25">
      <c r="A3" s="5"/>
      <c r="B3" s="5"/>
      <c r="C3" s="5"/>
      <c r="D3" s="5"/>
      <c r="E3" s="5"/>
      <c r="F3" s="5"/>
      <c r="G3" s="5"/>
      <c r="Q3" s="5"/>
      <c r="R3" s="5"/>
      <c r="S3" s="5"/>
      <c r="T3" s="5"/>
      <c r="U3" s="5"/>
      <c r="V3" s="5"/>
    </row>
    <row r="4" spans="1:23" x14ac:dyDescent="0.25">
      <c r="A4" s="5"/>
      <c r="B4" s="12" t="s">
        <v>39</v>
      </c>
      <c r="C4" s="12" t="s">
        <v>38</v>
      </c>
      <c r="D4" s="11"/>
      <c r="E4" s="11"/>
      <c r="F4" s="11"/>
      <c r="G4" s="11"/>
      <c r="I4" s="12" t="s">
        <v>39</v>
      </c>
      <c r="J4" s="12" t="s">
        <v>38</v>
      </c>
      <c r="K4" s="11"/>
      <c r="L4" s="11"/>
      <c r="M4" s="11"/>
      <c r="N4" s="11"/>
      <c r="O4" s="11"/>
      <c r="Q4" s="12" t="s">
        <v>49</v>
      </c>
      <c r="R4" s="12" t="s">
        <v>38</v>
      </c>
      <c r="S4" s="11"/>
      <c r="T4" s="11"/>
      <c r="U4" s="11"/>
      <c r="V4" s="11"/>
      <c r="W4" s="11"/>
    </row>
    <row r="5" spans="1:23" x14ac:dyDescent="0.25">
      <c r="A5" s="5"/>
      <c r="B5" s="12" t="s">
        <v>15</v>
      </c>
      <c r="C5" s="11" t="s">
        <v>40</v>
      </c>
      <c r="D5" s="11" t="s">
        <v>55</v>
      </c>
      <c r="E5" s="11" t="s">
        <v>41</v>
      </c>
      <c r="F5" s="11" t="s">
        <v>4</v>
      </c>
      <c r="G5" s="11" t="s">
        <v>43</v>
      </c>
      <c r="I5" s="12" t="s">
        <v>15</v>
      </c>
      <c r="J5" s="1" t="s">
        <v>40</v>
      </c>
      <c r="K5" s="1" t="s">
        <v>55</v>
      </c>
      <c r="L5" s="1" t="s">
        <v>41</v>
      </c>
      <c r="M5" s="1" t="s">
        <v>4</v>
      </c>
      <c r="N5" s="1" t="s">
        <v>42</v>
      </c>
      <c r="O5" s="1" t="s">
        <v>16</v>
      </c>
      <c r="Q5" s="12" t="s">
        <v>15</v>
      </c>
      <c r="R5" s="11" t="s">
        <v>40</v>
      </c>
      <c r="S5" s="11" t="s">
        <v>55</v>
      </c>
      <c r="T5" s="11" t="s">
        <v>41</v>
      </c>
      <c r="U5" s="11" t="s">
        <v>4</v>
      </c>
      <c r="V5" s="11" t="s">
        <v>43</v>
      </c>
      <c r="W5" s="11" t="s">
        <v>16</v>
      </c>
    </row>
    <row r="6" spans="1:23" x14ac:dyDescent="0.25">
      <c r="A6" s="19"/>
      <c r="B6" s="13" t="s">
        <v>61</v>
      </c>
      <c r="C6" s="21">
        <v>0</v>
      </c>
      <c r="D6" s="21">
        <v>0</v>
      </c>
      <c r="E6" s="21">
        <v>1</v>
      </c>
      <c r="F6" s="21">
        <v>0</v>
      </c>
      <c r="G6" s="21">
        <v>0</v>
      </c>
      <c r="I6" s="13" t="s">
        <v>61</v>
      </c>
      <c r="J6" s="20">
        <v>0</v>
      </c>
      <c r="K6" s="20">
        <v>0</v>
      </c>
      <c r="L6" s="20">
        <v>16</v>
      </c>
      <c r="M6" s="20">
        <v>0</v>
      </c>
      <c r="N6" s="20">
        <v>0</v>
      </c>
      <c r="O6" s="20">
        <v>16</v>
      </c>
      <c r="Q6" s="13" t="s">
        <v>61</v>
      </c>
      <c r="R6" s="20">
        <v>0</v>
      </c>
      <c r="S6" s="20">
        <v>0</v>
      </c>
      <c r="T6" s="20">
        <v>2.4</v>
      </c>
      <c r="U6" s="20">
        <v>0</v>
      </c>
      <c r="V6" s="20">
        <v>0</v>
      </c>
      <c r="W6" s="20">
        <v>2.4</v>
      </c>
    </row>
    <row r="7" spans="1:23" x14ac:dyDescent="0.25">
      <c r="A7" s="19"/>
      <c r="B7" s="13" t="s">
        <v>66</v>
      </c>
      <c r="C7" s="21">
        <v>1</v>
      </c>
      <c r="D7" s="21">
        <v>0</v>
      </c>
      <c r="E7" s="21">
        <v>0</v>
      </c>
      <c r="F7" s="21">
        <v>0</v>
      </c>
      <c r="G7" s="21">
        <v>0</v>
      </c>
      <c r="I7" s="13" t="s">
        <v>66</v>
      </c>
      <c r="J7" s="20">
        <v>16</v>
      </c>
      <c r="K7" s="20">
        <v>0</v>
      </c>
      <c r="L7" s="20">
        <v>0</v>
      </c>
      <c r="M7" s="20">
        <v>0</v>
      </c>
      <c r="N7" s="20">
        <v>0</v>
      </c>
      <c r="O7" s="20">
        <v>16</v>
      </c>
      <c r="Q7" s="13" t="s">
        <v>66</v>
      </c>
      <c r="R7" s="20">
        <v>2.4</v>
      </c>
      <c r="S7" s="20">
        <v>0</v>
      </c>
      <c r="T7" s="20">
        <v>0</v>
      </c>
      <c r="U7" s="20">
        <v>0</v>
      </c>
      <c r="V7" s="20">
        <v>0</v>
      </c>
      <c r="W7" s="20">
        <v>2.4</v>
      </c>
    </row>
    <row r="8" spans="1:23" x14ac:dyDescent="0.25">
      <c r="A8" s="19"/>
      <c r="B8" s="13" t="s">
        <v>63</v>
      </c>
      <c r="C8" s="21">
        <v>0</v>
      </c>
      <c r="D8" s="21">
        <v>0.2</v>
      </c>
      <c r="E8" s="21">
        <v>0.6</v>
      </c>
      <c r="F8" s="21">
        <v>0</v>
      </c>
      <c r="G8" s="21">
        <v>0.2</v>
      </c>
      <c r="I8" s="13" t="s">
        <v>63</v>
      </c>
      <c r="J8" s="20">
        <v>0</v>
      </c>
      <c r="K8" s="20">
        <v>10</v>
      </c>
      <c r="L8" s="20">
        <v>30</v>
      </c>
      <c r="M8" s="20">
        <v>0</v>
      </c>
      <c r="N8" s="20">
        <v>10</v>
      </c>
      <c r="O8" s="20">
        <v>50</v>
      </c>
      <c r="Q8" s="13" t="s">
        <v>63</v>
      </c>
      <c r="R8" s="20">
        <v>0</v>
      </c>
      <c r="S8" s="20">
        <v>0.9</v>
      </c>
      <c r="T8" s="20">
        <v>2.7</v>
      </c>
      <c r="U8" s="20">
        <v>0</v>
      </c>
      <c r="V8" s="20">
        <v>0.9</v>
      </c>
      <c r="W8" s="20">
        <v>4.5</v>
      </c>
    </row>
    <row r="9" spans="1:23" x14ac:dyDescent="0.25">
      <c r="A9" s="19"/>
      <c r="B9" s="13" t="s">
        <v>67</v>
      </c>
      <c r="C9" s="21">
        <v>0</v>
      </c>
      <c r="D9" s="21">
        <v>0</v>
      </c>
      <c r="E9" s="21">
        <v>0</v>
      </c>
      <c r="F9" s="21">
        <v>1</v>
      </c>
      <c r="G9" s="21">
        <v>0</v>
      </c>
      <c r="I9" s="13" t="s">
        <v>67</v>
      </c>
      <c r="J9" s="20">
        <v>0</v>
      </c>
      <c r="K9" s="20">
        <v>0</v>
      </c>
      <c r="L9" s="20">
        <v>0</v>
      </c>
      <c r="M9" s="20">
        <v>16</v>
      </c>
      <c r="N9" s="20">
        <v>0</v>
      </c>
      <c r="O9" s="20">
        <v>16</v>
      </c>
      <c r="Q9" s="13" t="s">
        <v>67</v>
      </c>
      <c r="R9" s="20">
        <v>0</v>
      </c>
      <c r="S9" s="20">
        <v>0</v>
      </c>
      <c r="T9" s="20">
        <v>0</v>
      </c>
      <c r="U9" s="20">
        <v>2.4</v>
      </c>
      <c r="V9" s="20">
        <v>0</v>
      </c>
      <c r="W9" s="20">
        <v>2.4</v>
      </c>
    </row>
    <row r="10" spans="1:23" x14ac:dyDescent="0.25">
      <c r="A10" s="19"/>
      <c r="B10" s="13" t="s">
        <v>16</v>
      </c>
      <c r="C10" s="21">
        <v>0.16326530612244897</v>
      </c>
      <c r="D10" s="21">
        <v>0.10204081632653061</v>
      </c>
      <c r="E10" s="21">
        <v>0.46938775510204084</v>
      </c>
      <c r="F10" s="21">
        <v>0.16326530612244897</v>
      </c>
      <c r="G10" s="21">
        <v>0.10204081632653061</v>
      </c>
      <c r="I10" s="13" t="s">
        <v>16</v>
      </c>
      <c r="J10" s="20">
        <v>16</v>
      </c>
      <c r="K10" s="20">
        <v>10</v>
      </c>
      <c r="L10" s="20">
        <v>46</v>
      </c>
      <c r="M10" s="20">
        <v>16</v>
      </c>
      <c r="N10" s="20">
        <v>10</v>
      </c>
      <c r="O10" s="20">
        <v>98</v>
      </c>
      <c r="Q10" s="13" t="s">
        <v>16</v>
      </c>
      <c r="R10" s="20">
        <v>2.4</v>
      </c>
      <c r="S10" s="20">
        <v>0.9</v>
      </c>
      <c r="T10" s="20">
        <v>5.0999999999999996</v>
      </c>
      <c r="U10" s="20">
        <v>2.4</v>
      </c>
      <c r="V10" s="20">
        <v>0.9</v>
      </c>
      <c r="W10" s="20">
        <v>11.700000000000001</v>
      </c>
    </row>
    <row r="11" spans="1:23" x14ac:dyDescent="0.25">
      <c r="A11" s="19"/>
    </row>
    <row r="12" spans="1:23" x14ac:dyDescent="0.25">
      <c r="A12" s="19"/>
    </row>
    <row r="13" spans="1:23" x14ac:dyDescent="0.25">
      <c r="A13" s="19"/>
    </row>
    <row r="14" spans="1:23" x14ac:dyDescent="0.25">
      <c r="A14" s="19"/>
    </row>
    <row r="15" spans="1:23" x14ac:dyDescent="0.25">
      <c r="A15" s="19"/>
    </row>
    <row r="16" spans="1:23" x14ac:dyDescent="0.25">
      <c r="A16" s="19"/>
    </row>
    <row r="17" spans="1:1" x14ac:dyDescent="0.25">
      <c r="A17" s="19"/>
    </row>
    <row r="18" spans="1:1" x14ac:dyDescent="0.25">
      <c r="A18" s="19"/>
    </row>
    <row r="19" spans="1:1" x14ac:dyDescent="0.25">
      <c r="A19" s="19"/>
    </row>
    <row r="20" spans="1:1" x14ac:dyDescent="0.25">
      <c r="A20" s="5"/>
    </row>
  </sheetData>
  <mergeCells count="3">
    <mergeCell ref="B2:G2"/>
    <mergeCell ref="I2:O2"/>
    <mergeCell ref="Q2:W2"/>
  </mergeCells>
  <pageMargins left="0.7" right="0.7" top="0.75" bottom="0.75" header="0.3" footer="0.3"/>
  <pageSetup paperSize="9" orientation="portrait" verticalDpi="0" r:id="rId4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5</vt:i4>
      </vt:variant>
      <vt:variant>
        <vt:lpstr>Plages nommées</vt:lpstr>
      </vt:variant>
      <vt:variant>
        <vt:i4>2</vt:i4>
      </vt:variant>
    </vt:vector>
  </HeadingPairs>
  <TitlesOfParts>
    <vt:vector size="7" baseType="lpstr">
      <vt:lpstr>Base</vt:lpstr>
      <vt:lpstr>Suivi</vt:lpstr>
      <vt:lpstr>Bilan</vt:lpstr>
      <vt:lpstr>Feuil1</vt:lpstr>
      <vt:lpstr>Synthese</vt:lpstr>
      <vt:lpstr>action</vt:lpstr>
      <vt:lpstr>article</vt:lpstr>
    </vt:vector>
  </TitlesOfParts>
  <Company>Hewlett-Packard Company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Raquel Hernandez</dc:creator>
  <cp:lastModifiedBy>rtyui</cp:lastModifiedBy>
  <cp:lastPrinted>2015-03-16T16:06:38Z</cp:lastPrinted>
  <dcterms:created xsi:type="dcterms:W3CDTF">2013-02-20T08:11:24Z</dcterms:created>
  <dcterms:modified xsi:type="dcterms:W3CDTF">2015-10-01T07:01:44Z</dcterms:modified>
</cp:coreProperties>
</file>