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Partie #1" sheetId="1" r:id="rId1"/>
    <sheet name="Partie #3" sheetId="2" r:id="rId2"/>
  </sheets>
  <definedNames>
    <definedName name="_xlnm._FilterDatabase" localSheetId="0" hidden="1">'Partie #1'!$A$1:$G$21</definedName>
    <definedName name="_xlchart.v2.0" hidden="1">'Partie #1'!$C$2:$C$21</definedName>
    <definedName name="_xlchart.v2.1" hidden="1">'Partie #1'!$F$2:$F$21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" i="1"/>
  <c r="N5" i="2" l="1"/>
  <c r="N32" i="2"/>
  <c r="N27" i="2"/>
  <c r="N28" i="2"/>
  <c r="N23" i="2"/>
  <c r="N24" i="2"/>
  <c r="N25" i="2"/>
  <c r="N26" i="2"/>
  <c r="N22" i="2"/>
  <c r="N30" i="2"/>
  <c r="L14" i="2"/>
  <c r="L15" i="2"/>
  <c r="L16" i="2"/>
  <c r="L13" i="2"/>
  <c r="G16" i="1"/>
  <c r="M16" i="1" s="1"/>
  <c r="G15" i="1"/>
  <c r="G9" i="1"/>
  <c r="G4" i="1"/>
  <c r="M4" i="1" s="1"/>
  <c r="F4" i="1"/>
  <c r="F16" i="1"/>
  <c r="F15" i="1"/>
  <c r="G2" i="1"/>
  <c r="G20" i="1"/>
  <c r="G13" i="1"/>
  <c r="G7" i="1"/>
  <c r="G8" i="1"/>
  <c r="G14" i="1"/>
  <c r="F2" i="1"/>
  <c r="F20" i="1"/>
  <c r="F13" i="1"/>
  <c r="F7" i="1"/>
  <c r="F8" i="1"/>
  <c r="G19" i="1"/>
  <c r="G10" i="1"/>
  <c r="M10" i="1" s="1"/>
  <c r="G3" i="1"/>
  <c r="G11" i="1"/>
  <c r="G18" i="1"/>
  <c r="G12" i="1"/>
  <c r="G21" i="1"/>
  <c r="G5" i="1"/>
  <c r="G17" i="1"/>
  <c r="G6" i="1"/>
  <c r="F14" i="1"/>
  <c r="F6" i="1"/>
  <c r="F17" i="1"/>
  <c r="F5" i="1"/>
  <c r="F21" i="1"/>
  <c r="F12" i="1"/>
  <c r="F18" i="1"/>
  <c r="F11" i="1"/>
  <c r="F3" i="1"/>
  <c r="F19" i="1"/>
  <c r="F9" i="1"/>
  <c r="F10" i="1"/>
  <c r="M15" i="1" l="1"/>
  <c r="M21" i="1"/>
  <c r="M3" i="1"/>
  <c r="M12" i="1"/>
  <c r="M9" i="1"/>
  <c r="M18" i="1"/>
  <c r="M19" i="1"/>
  <c r="M5" i="1"/>
  <c r="M11" i="1"/>
  <c r="B11" i="1" l="1"/>
  <c r="B10" i="1"/>
  <c r="B19" i="1"/>
  <c r="B8" i="1"/>
  <c r="B17" i="1"/>
  <c r="B20" i="1"/>
  <c r="B15" i="1"/>
  <c r="B5" i="1"/>
  <c r="B18" i="1"/>
  <c r="B7" i="1"/>
  <c r="B13" i="1"/>
  <c r="B21" i="1"/>
  <c r="B3" i="1"/>
  <c r="B4" i="1"/>
  <c r="B16" i="1"/>
  <c r="B14" i="1"/>
  <c r="B6" i="1"/>
  <c r="B12" i="1"/>
  <c r="B2" i="1"/>
  <c r="B9" i="1"/>
  <c r="L15" i="1" l="1"/>
  <c r="L16" i="1" s="1"/>
  <c r="L9" i="1"/>
  <c r="L3" i="1" l="1"/>
  <c r="L4" i="1" s="1"/>
  <c r="L5" i="1" s="1"/>
  <c r="L18" i="1"/>
  <c r="L19" i="1" s="1"/>
  <c r="L21" i="1"/>
  <c r="L10" i="1"/>
  <c r="L11" i="1" s="1"/>
  <c r="L12" i="1" s="1"/>
</calcChain>
</file>

<file path=xl/sharedStrings.xml><?xml version="1.0" encoding="utf-8"?>
<sst xmlns="http://schemas.openxmlformats.org/spreadsheetml/2006/main" count="92" uniqueCount="57">
  <si>
    <t>Valeur totale</t>
  </si>
  <si>
    <t>A</t>
  </si>
  <si>
    <t>B</t>
  </si>
  <si>
    <t>C</t>
  </si>
  <si>
    <t>Rang</t>
  </si>
  <si>
    <t>Article</t>
  </si>
  <si>
    <t>Prix de revient unitaire ($)</t>
  </si>
  <si>
    <t>Quantité utilisée par année</t>
  </si>
  <si>
    <t>BN64</t>
  </si>
  <si>
    <t>GS42</t>
  </si>
  <si>
    <t>CP92</t>
  </si>
  <si>
    <t>KJ77</t>
  </si>
  <si>
    <t>PL12</t>
  </si>
  <si>
    <t>VD65</t>
  </si>
  <si>
    <t>XW35</t>
  </si>
  <si>
    <t>BM04</t>
  </si>
  <si>
    <t>IL54</t>
  </si>
  <si>
    <t>AL38</t>
  </si>
  <si>
    <t>ND31</t>
  </si>
  <si>
    <t>PA49</t>
  </si>
  <si>
    <t>MA53</t>
  </si>
  <si>
    <t>MA91</t>
  </si>
  <si>
    <t>NH55</t>
  </si>
  <si>
    <t>VE82</t>
  </si>
  <si>
    <t>CA61</t>
  </si>
  <si>
    <t>RI48</t>
  </si>
  <si>
    <t>NY30</t>
  </si>
  <si>
    <t>WY72</t>
  </si>
  <si>
    <t>% val cummul</t>
  </si>
  <si>
    <t>% sorte cummul</t>
  </si>
  <si>
    <t>État des résultats pour l'exercice terminé le 31 août 2016</t>
  </si>
  <si>
    <t>Ventes nettes</t>
  </si>
  <si>
    <t>Main-d'œuvre directe</t>
  </si>
  <si>
    <t>Stocks début</t>
  </si>
  <si>
    <t>Matériel Support</t>
  </si>
  <si>
    <t>Diodes</t>
  </si>
  <si>
    <t>Condensateurs</t>
  </si>
  <si>
    <t>Autres</t>
  </si>
  <si>
    <t>Stocks disponibles</t>
  </si>
  <si>
    <t>Stocks fin</t>
  </si>
  <si>
    <t>Coût matières premières</t>
  </si>
  <si>
    <t>Frais généraux de fabrication variables</t>
  </si>
  <si>
    <t>Frais de vente et d'administration variables</t>
  </si>
  <si>
    <t>Marge de contribution</t>
  </si>
  <si>
    <t>Frais généraux de fabrication fixes</t>
  </si>
  <si>
    <t>Frais de vente et d'administration fixes</t>
  </si>
  <si>
    <t>Profit net (avant impôt)</t>
  </si>
  <si>
    <t>Matières premières :</t>
  </si>
  <si>
    <t>Achats :</t>
  </si>
  <si>
    <t>État des résultats pour l'exercice terminé le 31 août 2017</t>
  </si>
  <si>
    <t>MGA=</t>
  </si>
  <si>
    <t>% d'acroissement des profits</t>
  </si>
  <si>
    <t>% de diminution des coûts reliés aux approvisionnements</t>
  </si>
  <si>
    <t>% réduction des prix d'achats</t>
  </si>
  <si>
    <t>n°</t>
  </si>
  <si>
    <t>Cumul</t>
  </si>
  <si>
    <t>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</si>
</sst>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\ &quot;$&quot;_);[Red]\(#,##0.00\ &quot;$&quot;\)"/>
    <numFmt numFmtId="165" formatCode="_ * #,##0.00_)\ &quot;$&quot;_ ;_ * \(#,##0.00\)\ &quot;$&quot;_ ;_ * &quot;-&quot;??_)\ &quot;$&quot;_ ;_ @_ "/>
    <numFmt numFmtId="166" formatCode="0.000%"/>
    <numFmt numFmtId="167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 val="singleAccounting"/>
      <sz val="11"/>
      <color theme="1"/>
      <name val="Calibri"/>
      <family val="2"/>
      <scheme val="minor"/>
    </font>
    <font>
      <u val="singleAccounting"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theme="4"/>
      </right>
      <top/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3" fillId="0" borderId="5" xfId="0" applyFont="1" applyBorder="1" applyAlignment="1">
      <alignment horizontal="center" vertical="center"/>
    </xf>
    <xf numFmtId="164" fontId="3" fillId="0" borderId="6" xfId="0" applyNumberFormat="1" applyFont="1" applyBorder="1"/>
    <xf numFmtId="10" fontId="3" fillId="0" borderId="6" xfId="2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3" fillId="0" borderId="5" xfId="0" applyFont="1" applyFill="1" applyBorder="1" applyAlignment="1">
      <alignment horizontal="center" vertical="center"/>
    </xf>
    <xf numFmtId="166" fontId="0" fillId="0" borderId="0" xfId="0" applyNumberFormat="1"/>
    <xf numFmtId="9" fontId="0" fillId="0" borderId="0" xfId="0" applyNumberFormat="1"/>
    <xf numFmtId="9" fontId="0" fillId="0" borderId="0" xfId="0" applyNumberFormat="1" applyAlignment="1">
      <alignment horizontal="center" vertical="center"/>
    </xf>
    <xf numFmtId="164" fontId="3" fillId="0" borderId="12" xfId="0" applyNumberFormat="1" applyFont="1" applyBorder="1"/>
    <xf numFmtId="10" fontId="3" fillId="0" borderId="12" xfId="2" applyNumberFormat="1" applyFont="1" applyBorder="1" applyAlignment="1">
      <alignment horizontal="center"/>
    </xf>
    <xf numFmtId="49" fontId="0" fillId="0" borderId="0" xfId="0" applyNumberFormat="1" applyAlignment="1">
      <alignment vertical="center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165" fontId="0" fillId="0" borderId="0" xfId="1" applyFont="1"/>
    <xf numFmtId="165" fontId="5" fillId="0" borderId="0" xfId="1" applyFont="1"/>
    <xf numFmtId="165" fontId="0" fillId="0" borderId="14" xfId="1" applyFont="1" applyBorder="1"/>
    <xf numFmtId="165" fontId="5" fillId="0" borderId="14" xfId="1" applyFont="1" applyBorder="1"/>
    <xf numFmtId="165" fontId="4" fillId="0" borderId="14" xfId="1" applyFont="1" applyBorder="1"/>
    <xf numFmtId="0" fontId="0" fillId="0" borderId="14" xfId="0" applyBorder="1"/>
    <xf numFmtId="49" fontId="0" fillId="0" borderId="14" xfId="0" applyNumberFormat="1" applyBorder="1" applyAlignment="1">
      <alignment vertical="center"/>
    </xf>
    <xf numFmtId="165" fontId="0" fillId="0" borderId="0" xfId="0" applyNumberFormat="1"/>
    <xf numFmtId="165" fontId="5" fillId="0" borderId="0" xfId="0" applyNumberFormat="1" applyFont="1"/>
    <xf numFmtId="164" fontId="3" fillId="0" borderId="7" xfId="0" applyNumberFormat="1" applyFont="1" applyBorder="1" applyAlignment="1">
      <alignment horizontal="center" vertical="center"/>
    </xf>
    <xf numFmtId="0" fontId="0" fillId="0" borderId="0" xfId="0" applyAlignment="1"/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3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7" fontId="0" fillId="0" borderId="0" xfId="0" applyNumberFormat="1" applyAlignment="1"/>
    <xf numFmtId="167" fontId="0" fillId="0" borderId="0" xfId="0" applyNumberFormat="1"/>
    <xf numFmtId="167" fontId="0" fillId="3" borderId="0" xfId="0" applyNumberFormat="1" applyFill="1" applyAlignment="1">
      <alignment vertical="top"/>
    </xf>
    <xf numFmtId="167" fontId="0" fillId="3" borderId="0" xfId="0" applyNumberFormat="1" applyFill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_xlchart.v2.0</cx:f>
      </cx:strDim>
      <cx:numDim type="val">
        <cx:f>_xlchart.v2.1</cx:f>
      </cx:numDim>
    </cx:data>
  </cx:chartData>
  <cx:chart>
    <cx:title pos="t" align="ctr" overlay="0">
      <cx:tx>
        <cx:txData>
          <cx:v>Valeur total par article</cx:v>
        </cx:txData>
      </cx:tx>
      <cx:txPr>
        <a:bodyPr spcFirstLastPara="1" vertOverflow="ellipsis" wrap="square" lIns="0" tIns="0" rIns="0" bIns="0" anchor="ctr" anchorCtr="1"/>
        <a:lstStyle/>
        <a:p>
          <a:pPr algn="ctr">
            <a:defRPr/>
          </a:pPr>
          <a:r>
            <a:rPr lang="fr-FR"/>
            <a:t>Valeur total par article</a:t>
          </a:r>
        </a:p>
      </cx:txPr>
    </cx:title>
    <cx:plotArea>
      <cx:plotAreaRegion>
        <cx:series layoutId="clusteredColumn" uniqueId="{4E6F493A-D8D2-4902-A409-0B07C3C7218C}">
          <cx:dataId val="0"/>
          <cx:layoutPr>
            <cx:aggregation/>
          </cx:layoutPr>
          <cx:axisId val="1"/>
        </cx:series>
        <cx:series layoutId="paretoLine" ownerIdx="0" uniqueId="{EE0BCF68-2C90-4CF0-912A-1762A603C323}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tx1"/>
    </cs:fontRef>
  </cs:dropLine>
  <cs:errorBar>
    <cs:lnRef idx="0"/>
    <cs:fillRef idx="0"/>
    <cs:effectRef idx="0"/>
    <cs:fontRef idx="minor">
      <a:schemeClr val="tx1"/>
    </cs:fontRef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</cs:hiLoLine>
  <cs:leaderLine>
    <cs:lnRef idx="0"/>
    <cs:fillRef idx="0"/>
    <cs:effectRef idx="0"/>
    <cs:fontRef idx="minor">
      <a:schemeClr val="tx1"/>
    </cs:fontRef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126999</xdr:colOff>
      <xdr:row>0</xdr:row>
      <xdr:rowOff>808567</xdr:rowOff>
    </xdr:from>
    <xdr:to>
      <xdr:col>23</xdr:col>
      <xdr:colOff>709083</xdr:colOff>
      <xdr:row>21</xdr:row>
      <xdr:rowOff>0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4" name="Graphique 3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57149" y="808567"/>
              <a:ext cx="7440084" cy="4222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zoomScale="90" zoomScaleNormal="90" workbookViewId="0">
      <selection activeCell="J6" sqref="J6"/>
    </sheetView>
  </sheetViews>
  <sheetFormatPr baseColWidth="10" defaultRowHeight="15" x14ac:dyDescent="0.25"/>
  <cols>
    <col min="1" max="1" width="3" bestFit="1" customWidth="1"/>
    <col min="3" max="3" width="12.28515625" bestFit="1" customWidth="1"/>
    <col min="5" max="5" width="15.28515625" style="26" customWidth="1"/>
    <col min="6" max="6" width="15.42578125" bestFit="1" customWidth="1"/>
    <col min="8" max="8" width="10.7109375" customWidth="1"/>
    <col min="9" max="9" width="10.140625" style="37" customWidth="1"/>
    <col min="10" max="12" width="10.7109375" customWidth="1"/>
    <col min="13" max="13" width="14.7109375" bestFit="1" customWidth="1"/>
  </cols>
  <sheetData>
    <row r="1" spans="1:14" s="14" customFormat="1" ht="48.75" thickTop="1" thickBot="1" x14ac:dyDescent="0.3">
      <c r="A1" s="14" t="s">
        <v>54</v>
      </c>
      <c r="B1" s="29" t="s">
        <v>4</v>
      </c>
      <c r="C1" s="29" t="s">
        <v>5</v>
      </c>
      <c r="D1" s="30" t="s">
        <v>7</v>
      </c>
      <c r="E1" s="31" t="s">
        <v>6</v>
      </c>
      <c r="F1" s="30" t="s">
        <v>0</v>
      </c>
      <c r="G1" s="32" t="s">
        <v>55</v>
      </c>
      <c r="I1" s="38" t="s">
        <v>56</v>
      </c>
      <c r="L1" s="33" t="s">
        <v>28</v>
      </c>
      <c r="M1" s="33" t="s">
        <v>29</v>
      </c>
    </row>
    <row r="2" spans="1:14" ht="16.5" thickBot="1" x14ac:dyDescent="0.3">
      <c r="A2" s="5">
        <v>16</v>
      </c>
      <c r="B2" s="6" t="e">
        <f>RANK(#REF!,#REF!,0)</f>
        <v>#REF!</v>
      </c>
      <c r="C2" s="1" t="s">
        <v>23</v>
      </c>
      <c r="D2" s="1">
        <v>80</v>
      </c>
      <c r="E2" s="25">
        <v>1040</v>
      </c>
      <c r="F2" s="2">
        <f>D2*E2</f>
        <v>83200</v>
      </c>
      <c r="G2" s="3">
        <f>A2/$A$21</f>
        <v>1.4545454545454546</v>
      </c>
      <c r="H2" s="10"/>
      <c r="I2" s="39" t="str">
        <f>IF(ROW(C2)&lt;=5,"A",IF(ROW(C2)&lt;=10,"B", "C"))</f>
        <v>A</v>
      </c>
      <c r="J2" s="10"/>
      <c r="K2" s="10"/>
      <c r="N2" t="s">
        <v>3</v>
      </c>
    </row>
    <row r="3" spans="1:14" ht="16.5" thickBot="1" x14ac:dyDescent="0.3">
      <c r="A3" s="5">
        <v>7</v>
      </c>
      <c r="B3" s="6" t="e">
        <f>RANK(#REF!,#REF!,0)</f>
        <v>#REF!</v>
      </c>
      <c r="C3" s="1" t="s">
        <v>14</v>
      </c>
      <c r="D3" s="1">
        <v>8200</v>
      </c>
      <c r="E3" s="25">
        <v>6.72</v>
      </c>
      <c r="F3" s="2">
        <f>D3*E3</f>
        <v>55104</v>
      </c>
      <c r="G3" s="3">
        <f>A3/$A$21</f>
        <v>0.63636363636363635</v>
      </c>
      <c r="H3" s="10"/>
      <c r="I3" s="39" t="str">
        <f t="shared" ref="I3:I21" si="0">IF(ROW(C3)&lt;=5,"A",IF(ROW(C3)&lt;=10,"B", "C"))</f>
        <v>A</v>
      </c>
      <c r="J3" s="10"/>
      <c r="K3" s="10"/>
      <c r="L3" s="8" t="e">
        <f>L2+#REF!</f>
        <v>#REF!</v>
      </c>
      <c r="M3" s="8">
        <f>G3-$G$5</f>
        <v>-0.45454545454545447</v>
      </c>
      <c r="N3" t="s">
        <v>2</v>
      </c>
    </row>
    <row r="4" spans="1:14" ht="16.5" thickBot="1" x14ac:dyDescent="0.3">
      <c r="A4" s="5">
        <v>3</v>
      </c>
      <c r="B4" s="6" t="e">
        <f>RANK(#REF!,#REF!,0)</f>
        <v>#REF!</v>
      </c>
      <c r="C4" s="1" t="s">
        <v>10</v>
      </c>
      <c r="D4" s="1">
        <v>350</v>
      </c>
      <c r="E4" s="25">
        <v>112.25</v>
      </c>
      <c r="F4" s="2">
        <f>D4*E4</f>
        <v>39287.5</v>
      </c>
      <c r="G4" s="3">
        <f>A4/$A$21</f>
        <v>0.27272727272727271</v>
      </c>
      <c r="H4" s="10"/>
      <c r="I4" s="39" t="str">
        <f t="shared" si="0"/>
        <v>A</v>
      </c>
      <c r="J4" s="10"/>
      <c r="K4" s="10"/>
      <c r="L4" s="8" t="e">
        <f>#REF!+L3</f>
        <v>#REF!</v>
      </c>
      <c r="M4" s="8">
        <f>G4</f>
        <v>0.27272727272727271</v>
      </c>
      <c r="N4" t="s">
        <v>1</v>
      </c>
    </row>
    <row r="5" spans="1:14" ht="16.5" thickBot="1" x14ac:dyDescent="0.3">
      <c r="A5" s="5">
        <v>12</v>
      </c>
      <c r="B5" s="6" t="e">
        <f>RANK(#REF!,#REF!,0)</f>
        <v>#REF!</v>
      </c>
      <c r="C5" s="1" t="s">
        <v>19</v>
      </c>
      <c r="D5" s="1">
        <v>16500</v>
      </c>
      <c r="E5" s="25">
        <v>1.22</v>
      </c>
      <c r="F5" s="2">
        <f>D5*E5</f>
        <v>20130</v>
      </c>
      <c r="G5" s="3">
        <f>A5/$A$21</f>
        <v>1.0909090909090908</v>
      </c>
      <c r="H5" s="10"/>
      <c r="I5" s="39" t="str">
        <f t="shared" si="0"/>
        <v>A</v>
      </c>
      <c r="J5" s="10"/>
      <c r="K5" s="10"/>
      <c r="L5" s="8" t="e">
        <f>L4+#REF!</f>
        <v>#REF!</v>
      </c>
      <c r="M5" s="8">
        <f>G5-$G$5</f>
        <v>0</v>
      </c>
      <c r="N5" t="s">
        <v>3</v>
      </c>
    </row>
    <row r="6" spans="1:14" ht="16.5" thickBot="1" x14ac:dyDescent="0.3">
      <c r="A6" s="5">
        <v>14</v>
      </c>
      <c r="B6" s="6" t="e">
        <f>RANK(#REF!,#REF!,0)</f>
        <v>#REF!</v>
      </c>
      <c r="C6" s="1" t="s">
        <v>21</v>
      </c>
      <c r="D6" s="1">
        <v>28</v>
      </c>
      <c r="E6" s="25">
        <v>670</v>
      </c>
      <c r="F6" s="2">
        <f>D6*E6</f>
        <v>18760</v>
      </c>
      <c r="G6" s="3">
        <f>A6/$A$21</f>
        <v>1.2727272727272727</v>
      </c>
      <c r="H6" s="10"/>
      <c r="I6" s="39" t="str">
        <f t="shared" si="0"/>
        <v>B</v>
      </c>
      <c r="J6" s="10"/>
      <c r="K6" s="10"/>
      <c r="N6" t="s">
        <v>3</v>
      </c>
    </row>
    <row r="7" spans="1:14" ht="16.5" thickBot="1" x14ac:dyDescent="0.3">
      <c r="A7" s="5">
        <v>19</v>
      </c>
      <c r="B7" s="6" t="e">
        <f>RANK(#REF!,#REF!,0)</f>
        <v>#REF!</v>
      </c>
      <c r="C7" s="7" t="s">
        <v>26</v>
      </c>
      <c r="D7" s="1">
        <v>304</v>
      </c>
      <c r="E7" s="25">
        <v>45.4</v>
      </c>
      <c r="F7" s="2">
        <f>D7*E7</f>
        <v>13801.6</v>
      </c>
      <c r="G7" s="3">
        <f>A7/$A$21</f>
        <v>1.7272727272727273</v>
      </c>
      <c r="H7" s="10"/>
      <c r="I7" s="39" t="str">
        <f t="shared" si="0"/>
        <v>B</v>
      </c>
      <c r="J7" s="10"/>
      <c r="K7" s="10"/>
      <c r="N7" t="s">
        <v>3</v>
      </c>
    </row>
    <row r="8" spans="1:14" ht="16.5" thickBot="1" x14ac:dyDescent="0.3">
      <c r="A8" s="5">
        <v>20</v>
      </c>
      <c r="B8" s="6" t="e">
        <f>RANK(#REF!,#REF!,0)</f>
        <v>#REF!</v>
      </c>
      <c r="C8" s="7" t="s">
        <v>27</v>
      </c>
      <c r="D8" s="1">
        <v>99</v>
      </c>
      <c r="E8" s="25">
        <v>92.8</v>
      </c>
      <c r="F8" s="2">
        <f>D8*E8</f>
        <v>9187.1999999999989</v>
      </c>
      <c r="G8" s="3">
        <f>A8/$A$21</f>
        <v>1.8181818181818181</v>
      </c>
      <c r="H8" s="10"/>
      <c r="I8" s="39" t="str">
        <f t="shared" si="0"/>
        <v>B</v>
      </c>
      <c r="J8" s="10"/>
      <c r="K8" s="10"/>
      <c r="N8" t="s">
        <v>3</v>
      </c>
    </row>
    <row r="9" spans="1:14" ht="16.5" thickBot="1" x14ac:dyDescent="0.3">
      <c r="A9" s="5">
        <v>5</v>
      </c>
      <c r="B9" s="6" t="e">
        <f>RANK(#REF!,#REF!,0)</f>
        <v>#REF!</v>
      </c>
      <c r="C9" s="1" t="s">
        <v>12</v>
      </c>
      <c r="D9" s="1">
        <v>270</v>
      </c>
      <c r="E9" s="25">
        <v>31.25</v>
      </c>
      <c r="F9" s="2">
        <f>D9*E9</f>
        <v>8437.5</v>
      </c>
      <c r="G9" s="3">
        <f>A9/$A$21</f>
        <v>0.45454545454545453</v>
      </c>
      <c r="H9" s="10"/>
      <c r="I9" s="39" t="str">
        <f t="shared" si="0"/>
        <v>B</v>
      </c>
      <c r="J9" s="10"/>
      <c r="K9" s="10"/>
      <c r="L9" s="8" t="e">
        <f>#REF!</f>
        <v>#REF!</v>
      </c>
      <c r="M9" s="8">
        <f>G9-$G$5</f>
        <v>-0.63636363636363624</v>
      </c>
      <c r="N9" t="s">
        <v>2</v>
      </c>
    </row>
    <row r="10" spans="1:14" ht="16.5" thickBot="1" x14ac:dyDescent="0.3">
      <c r="A10" s="5">
        <v>4</v>
      </c>
      <c r="B10" s="6" t="e">
        <f>RANK(#REF!,#REF!,0)</f>
        <v>#REF!</v>
      </c>
      <c r="C10" s="1" t="s">
        <v>11</v>
      </c>
      <c r="D10" s="1">
        <v>150</v>
      </c>
      <c r="E10" s="25">
        <v>49.5</v>
      </c>
      <c r="F10" s="2">
        <f>D10*E10</f>
        <v>7425</v>
      </c>
      <c r="G10" s="3">
        <f>A10/$A$21</f>
        <v>0.36363636363636365</v>
      </c>
      <c r="H10" s="10"/>
      <c r="I10" s="39" t="str">
        <f t="shared" si="0"/>
        <v>B</v>
      </c>
      <c r="J10" s="10"/>
      <c r="K10" s="10"/>
      <c r="L10" s="8" t="e">
        <f>#REF!+L9</f>
        <v>#REF!</v>
      </c>
      <c r="M10" s="8">
        <f>G10</f>
        <v>0.36363636363636365</v>
      </c>
      <c r="N10" t="s">
        <v>1</v>
      </c>
    </row>
    <row r="11" spans="1:14" ht="16.5" thickBot="1" x14ac:dyDescent="0.3">
      <c r="A11" s="5">
        <v>8</v>
      </c>
      <c r="B11" s="6" t="e">
        <f>RANK(#REF!,#REF!,0)</f>
        <v>#REF!</v>
      </c>
      <c r="C11" s="1" t="s">
        <v>15</v>
      </c>
      <c r="D11" s="1">
        <v>220</v>
      </c>
      <c r="E11" s="25">
        <v>22.4</v>
      </c>
      <c r="F11" s="2">
        <f>D11*E11</f>
        <v>4928</v>
      </c>
      <c r="G11" s="3">
        <f>A11/$A$21</f>
        <v>0.72727272727272729</v>
      </c>
      <c r="H11" s="10"/>
      <c r="I11" s="39" t="str">
        <f t="shared" si="0"/>
        <v>C</v>
      </c>
      <c r="J11" s="10"/>
      <c r="K11" s="10"/>
      <c r="L11" s="8" t="e">
        <f>L10+#REF!</f>
        <v>#REF!</v>
      </c>
      <c r="M11" s="8">
        <f>G11-$G$5</f>
        <v>-0.36363636363636354</v>
      </c>
      <c r="N11" t="s">
        <v>2</v>
      </c>
    </row>
    <row r="12" spans="1:14" ht="16.5" thickBot="1" x14ac:dyDescent="0.3">
      <c r="A12" s="5">
        <v>10</v>
      </c>
      <c r="B12" s="6" t="e">
        <f>RANK(#REF!,#REF!,0)</f>
        <v>#REF!</v>
      </c>
      <c r="C12" s="1" t="s">
        <v>17</v>
      </c>
      <c r="D12" s="1">
        <v>15</v>
      </c>
      <c r="E12" s="25">
        <v>295</v>
      </c>
      <c r="F12" s="2">
        <f>D12*E12</f>
        <v>4425</v>
      </c>
      <c r="G12" s="3">
        <f>A12/$A$21</f>
        <v>0.90909090909090906</v>
      </c>
      <c r="H12" s="10"/>
      <c r="I12" s="39" t="str">
        <f t="shared" si="0"/>
        <v>C</v>
      </c>
      <c r="J12" s="10"/>
      <c r="K12" s="10"/>
      <c r="L12" s="8" t="e">
        <f>L11+#REF!</f>
        <v>#REF!</v>
      </c>
      <c r="M12" s="8">
        <f>G12-$G$5</f>
        <v>-0.18181818181818177</v>
      </c>
      <c r="N12" t="s">
        <v>3</v>
      </c>
    </row>
    <row r="13" spans="1:14" ht="16.5" thickBot="1" x14ac:dyDescent="0.3">
      <c r="A13" s="5">
        <v>18</v>
      </c>
      <c r="B13" s="6" t="e">
        <f>RANK(#REF!,#REF!,0)</f>
        <v>#REF!</v>
      </c>
      <c r="C13" s="7" t="s">
        <v>25</v>
      </c>
      <c r="D13" s="1">
        <v>675</v>
      </c>
      <c r="E13" s="25">
        <v>6.55</v>
      </c>
      <c r="F13" s="2">
        <f>D13*E13</f>
        <v>4421.25</v>
      </c>
      <c r="G13" s="3">
        <f>A13/$A$21</f>
        <v>1.6363636363636365</v>
      </c>
      <c r="H13" s="10"/>
      <c r="I13" s="39" t="str">
        <f t="shared" si="0"/>
        <v>C</v>
      </c>
      <c r="J13" s="10"/>
      <c r="K13" s="10"/>
      <c r="N13" t="s">
        <v>3</v>
      </c>
    </row>
    <row r="14" spans="1:14" ht="16.5" thickBot="1" x14ac:dyDescent="0.3">
      <c r="A14" s="5">
        <v>15</v>
      </c>
      <c r="B14" s="6" t="e">
        <f>RANK(#REF!,#REF!,0)</f>
        <v>#REF!</v>
      </c>
      <c r="C14" s="1" t="s">
        <v>22</v>
      </c>
      <c r="D14" s="1">
        <v>345</v>
      </c>
      <c r="E14" s="25">
        <v>11.65</v>
      </c>
      <c r="F14" s="2">
        <f>D14*E14</f>
        <v>4019.25</v>
      </c>
      <c r="G14" s="3">
        <f>A14/$A$21</f>
        <v>1.3636363636363635</v>
      </c>
      <c r="H14" s="10"/>
      <c r="I14" s="39" t="str">
        <f t="shared" si="0"/>
        <v>C</v>
      </c>
      <c r="J14" s="10"/>
      <c r="K14" s="10"/>
      <c r="N14" t="s">
        <v>3</v>
      </c>
    </row>
    <row r="15" spans="1:14" ht="16.5" thickBot="1" x14ac:dyDescent="0.3">
      <c r="A15" s="5">
        <v>1</v>
      </c>
      <c r="B15" s="6" t="e">
        <f>RANK(#REF!,#REF!,0)</f>
        <v>#REF!</v>
      </c>
      <c r="C15" s="1" t="s">
        <v>8</v>
      </c>
      <c r="D15" s="1">
        <v>24</v>
      </c>
      <c r="E15" s="25">
        <v>145</v>
      </c>
      <c r="F15" s="2">
        <f>D15*E15</f>
        <v>3480</v>
      </c>
      <c r="G15" s="3">
        <f>A15/$A$21</f>
        <v>9.0909090909090912E-2</v>
      </c>
      <c r="H15" s="10"/>
      <c r="I15" s="39" t="str">
        <f t="shared" si="0"/>
        <v>C</v>
      </c>
      <c r="J15" s="10"/>
      <c r="K15" s="10"/>
      <c r="L15" s="8" t="e">
        <f>#REF!</f>
        <v>#REF!</v>
      </c>
      <c r="M15" s="8">
        <f>G15</f>
        <v>9.0909090909090912E-2</v>
      </c>
      <c r="N15" t="s">
        <v>1</v>
      </c>
    </row>
    <row r="16" spans="1:14" ht="16.5" thickBot="1" x14ac:dyDescent="0.3">
      <c r="A16" s="5">
        <v>2</v>
      </c>
      <c r="B16" s="6" t="e">
        <f>RANK(#REF!,#REF!,0)</f>
        <v>#REF!</v>
      </c>
      <c r="C16" s="1" t="s">
        <v>9</v>
      </c>
      <c r="D16" s="1">
        <v>215</v>
      </c>
      <c r="E16" s="25">
        <v>13</v>
      </c>
      <c r="F16" s="2">
        <f>D16*E16</f>
        <v>2795</v>
      </c>
      <c r="G16" s="3">
        <f>A16/$A$21</f>
        <v>0.18181818181818182</v>
      </c>
      <c r="H16" s="10"/>
      <c r="I16" s="39" t="str">
        <f t="shared" si="0"/>
        <v>C</v>
      </c>
      <c r="J16" s="10"/>
      <c r="K16" s="10"/>
      <c r="L16" s="8" t="e">
        <f>#REF!+L15</f>
        <v>#REF!</v>
      </c>
      <c r="M16" s="8">
        <f>G16</f>
        <v>0.18181818181818182</v>
      </c>
      <c r="N16" t="s">
        <v>1</v>
      </c>
    </row>
    <row r="17" spans="1:15" ht="16.5" thickBot="1" x14ac:dyDescent="0.3">
      <c r="A17" s="5">
        <v>13</v>
      </c>
      <c r="B17" s="6" t="e">
        <f>RANK(#REF!,#REF!,0)</f>
        <v>#REF!</v>
      </c>
      <c r="C17" s="1" t="s">
        <v>20</v>
      </c>
      <c r="D17" s="1">
        <v>6</v>
      </c>
      <c r="E17" s="25">
        <v>420</v>
      </c>
      <c r="F17" s="2">
        <f>D17*E17</f>
        <v>2520</v>
      </c>
      <c r="G17" s="3">
        <f>A17/$A$21</f>
        <v>1.1818181818181819</v>
      </c>
      <c r="H17" s="10"/>
      <c r="I17" s="39" t="str">
        <f t="shared" si="0"/>
        <v>C</v>
      </c>
      <c r="J17" s="10"/>
      <c r="K17" s="10"/>
      <c r="N17" t="s">
        <v>3</v>
      </c>
    </row>
    <row r="18" spans="1:15" ht="16.5" thickBot="1" x14ac:dyDescent="0.3">
      <c r="A18" s="5">
        <v>9</v>
      </c>
      <c r="B18" s="6" t="e">
        <f>RANK(#REF!,#REF!,0)</f>
        <v>#REF!</v>
      </c>
      <c r="C18" s="1" t="s">
        <v>16</v>
      </c>
      <c r="D18" s="1">
        <v>28</v>
      </c>
      <c r="E18" s="25">
        <v>39</v>
      </c>
      <c r="F18" s="2">
        <f>D18*E18</f>
        <v>1092</v>
      </c>
      <c r="G18" s="3">
        <f>A18/$A$21</f>
        <v>0.81818181818181823</v>
      </c>
      <c r="H18" s="10"/>
      <c r="I18" s="39" t="str">
        <f t="shared" si="0"/>
        <v>C</v>
      </c>
      <c r="J18" s="10"/>
      <c r="K18" s="10"/>
      <c r="L18" s="8" t="e">
        <f>L17+#REF!</f>
        <v>#REF!</v>
      </c>
      <c r="M18" s="8">
        <f>G18-$G$5</f>
        <v>-0.2727272727272726</v>
      </c>
      <c r="N18" t="s">
        <v>2</v>
      </c>
    </row>
    <row r="19" spans="1:15" ht="16.5" thickBot="1" x14ac:dyDescent="0.3">
      <c r="A19" s="5">
        <v>6</v>
      </c>
      <c r="B19" s="6" t="e">
        <f>RANK(#REF!,#REF!,0)</f>
        <v>#REF!</v>
      </c>
      <c r="C19" s="34" t="s">
        <v>13</v>
      </c>
      <c r="D19" s="1">
        <v>15</v>
      </c>
      <c r="E19" s="25">
        <v>72</v>
      </c>
      <c r="F19" s="2">
        <f>D19*E19</f>
        <v>1080</v>
      </c>
      <c r="G19" s="3">
        <f>A19/$A$21</f>
        <v>0.54545454545454541</v>
      </c>
      <c r="H19" s="10"/>
      <c r="I19" s="39" t="str">
        <f t="shared" si="0"/>
        <v>C</v>
      </c>
      <c r="J19" s="10"/>
      <c r="K19" s="10"/>
      <c r="L19" s="8" t="e">
        <f>L18+#REF!</f>
        <v>#REF!</v>
      </c>
      <c r="M19" s="8">
        <f>G19-$G$5</f>
        <v>-0.54545454545454541</v>
      </c>
      <c r="N19" t="s">
        <v>2</v>
      </c>
    </row>
    <row r="20" spans="1:15" ht="16.5" thickBot="1" x14ac:dyDescent="0.3">
      <c r="A20" s="5">
        <v>17</v>
      </c>
      <c r="B20" s="6" t="e">
        <f>RANK(#REF!,#REF!,0)</f>
        <v>#REF!</v>
      </c>
      <c r="C20" s="1" t="s">
        <v>24</v>
      </c>
      <c r="D20" s="1">
        <v>4</v>
      </c>
      <c r="E20" s="25">
        <v>78</v>
      </c>
      <c r="F20" s="2">
        <f>D20*E20</f>
        <v>312</v>
      </c>
      <c r="G20" s="3">
        <f>A20/$A$21</f>
        <v>1.5454545454545454</v>
      </c>
      <c r="H20" s="10"/>
      <c r="I20" s="39" t="str">
        <f t="shared" si="0"/>
        <v>C</v>
      </c>
      <c r="J20" s="10"/>
      <c r="K20" s="10"/>
      <c r="N20" t="s">
        <v>3</v>
      </c>
    </row>
    <row r="21" spans="1:15" ht="16.5" thickBot="1" x14ac:dyDescent="0.3">
      <c r="A21" s="5">
        <v>11</v>
      </c>
      <c r="B21" s="6" t="e">
        <f>RANK(#REF!,#REF!,0)</f>
        <v>#REF!</v>
      </c>
      <c r="C21" s="35" t="s">
        <v>18</v>
      </c>
      <c r="D21" s="1">
        <v>128</v>
      </c>
      <c r="E21" s="25">
        <v>0.55000000000000004</v>
      </c>
      <c r="F21" s="11">
        <f>D21*E21</f>
        <v>70.400000000000006</v>
      </c>
      <c r="G21" s="12">
        <f>A21/$A$21</f>
        <v>1</v>
      </c>
      <c r="H21" s="10"/>
      <c r="I21" s="39" t="str">
        <f t="shared" si="0"/>
        <v>C</v>
      </c>
      <c r="J21" s="10"/>
      <c r="K21" s="10"/>
      <c r="L21" s="8" t="e">
        <f>L20+#REF!</f>
        <v>#REF!</v>
      </c>
      <c r="M21" s="8">
        <f>G21-$G$5</f>
        <v>-9.0909090909090828E-2</v>
      </c>
      <c r="N21" t="s">
        <v>3</v>
      </c>
    </row>
    <row r="23" spans="1:15" x14ac:dyDescent="0.25">
      <c r="D23" s="26"/>
      <c r="F23" s="26"/>
      <c r="G23" s="26"/>
      <c r="H23" s="26"/>
      <c r="I23" s="36"/>
      <c r="J23" s="26"/>
      <c r="K23" s="26"/>
      <c r="L23" s="26"/>
      <c r="M23" s="26"/>
      <c r="N23" s="26"/>
      <c r="O23" s="26"/>
    </row>
  </sheetData>
  <autoFilter ref="A1:G21">
    <sortState ref="A2:G21">
      <sortCondition descending="1" ref="F1:F21"/>
    </sortState>
  </autoFilter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41"/>
  <sheetViews>
    <sheetView view="pageBreakPreview" zoomScale="60" zoomScaleNormal="100" workbookViewId="0">
      <selection activeCell="D42" sqref="D42"/>
    </sheetView>
  </sheetViews>
  <sheetFormatPr baseColWidth="10" defaultRowHeight="15" x14ac:dyDescent="0.25"/>
  <cols>
    <col min="5" max="5" width="14.42578125" bestFit="1" customWidth="1"/>
    <col min="7" max="7" width="14.42578125" style="21" bestFit="1" customWidth="1"/>
    <col min="12" max="12" width="13" bestFit="1" customWidth="1"/>
    <col min="14" max="14" width="14.42578125" bestFit="1" customWidth="1"/>
  </cols>
  <sheetData>
    <row r="3" spans="1:16" x14ac:dyDescent="0.25">
      <c r="B3" s="4"/>
      <c r="C3" s="13" t="s">
        <v>30</v>
      </c>
      <c r="D3" s="13"/>
      <c r="E3" s="13"/>
      <c r="F3" s="13"/>
      <c r="G3" s="22"/>
      <c r="H3" s="13"/>
      <c r="J3" s="13" t="s">
        <v>49</v>
      </c>
      <c r="L3" s="13"/>
      <c r="M3" s="13"/>
      <c r="N3" s="13"/>
      <c r="O3" s="13"/>
      <c r="P3" s="13"/>
    </row>
    <row r="5" spans="1:16" x14ac:dyDescent="0.25">
      <c r="A5" s="14" t="s">
        <v>31</v>
      </c>
      <c r="B5" s="14"/>
      <c r="C5" s="14"/>
      <c r="D5" s="14"/>
      <c r="E5" s="16"/>
      <c r="F5" s="16"/>
      <c r="G5" s="18">
        <v>3500000</v>
      </c>
      <c r="H5" s="14" t="s">
        <v>31</v>
      </c>
      <c r="N5" s="23">
        <f>G5+(G5*1.5%)</f>
        <v>3552500</v>
      </c>
    </row>
    <row r="6" spans="1:16" x14ac:dyDescent="0.25">
      <c r="A6" s="15"/>
      <c r="B6" s="15"/>
      <c r="C6" s="15"/>
      <c r="D6" s="15"/>
      <c r="E6" s="16"/>
      <c r="F6" s="16"/>
      <c r="G6" s="18"/>
      <c r="H6" s="15"/>
    </row>
    <row r="7" spans="1:16" x14ac:dyDescent="0.25">
      <c r="A7" s="14" t="s">
        <v>32</v>
      </c>
      <c r="B7" s="14"/>
      <c r="C7" s="14"/>
      <c r="D7" s="14"/>
      <c r="E7" s="16"/>
      <c r="F7" s="16"/>
      <c r="G7" s="18">
        <v>1492000</v>
      </c>
      <c r="H7" s="14" t="s">
        <v>32</v>
      </c>
    </row>
    <row r="8" spans="1:16" x14ac:dyDescent="0.25">
      <c r="A8" s="15"/>
      <c r="B8" s="15"/>
      <c r="C8" s="15"/>
      <c r="D8" s="15"/>
      <c r="E8" s="16"/>
      <c r="F8" s="16"/>
      <c r="G8" s="18"/>
      <c r="H8" s="15"/>
    </row>
    <row r="9" spans="1:16" x14ac:dyDescent="0.25">
      <c r="A9" s="14" t="s">
        <v>47</v>
      </c>
      <c r="B9" s="14"/>
      <c r="C9" s="14"/>
      <c r="D9" s="14"/>
      <c r="E9" s="16"/>
      <c r="F9" s="16"/>
      <c r="G9" s="18"/>
      <c r="H9" s="14" t="s">
        <v>47</v>
      </c>
    </row>
    <row r="10" spans="1:16" x14ac:dyDescent="0.25">
      <c r="A10" s="15" t="s">
        <v>33</v>
      </c>
      <c r="B10" s="15"/>
      <c r="C10" s="15"/>
      <c r="D10" s="15"/>
      <c r="E10" s="16">
        <v>35000</v>
      </c>
      <c r="F10" s="16"/>
      <c r="G10" s="18"/>
      <c r="H10" s="15" t="s">
        <v>33</v>
      </c>
    </row>
    <row r="11" spans="1:16" x14ac:dyDescent="0.25">
      <c r="A11" s="15"/>
      <c r="B11" s="15"/>
      <c r="C11" s="15"/>
      <c r="D11" s="15"/>
      <c r="E11" s="16"/>
      <c r="F11" s="16"/>
      <c r="G11" s="18"/>
      <c r="H11" s="15"/>
    </row>
    <row r="12" spans="1:16" x14ac:dyDescent="0.25">
      <c r="A12" s="15" t="s">
        <v>48</v>
      </c>
      <c r="B12" s="15"/>
      <c r="C12" s="15"/>
      <c r="D12" s="15"/>
      <c r="E12" s="16"/>
      <c r="F12" s="16"/>
      <c r="G12" s="18"/>
      <c r="H12" s="15" t="s">
        <v>48</v>
      </c>
    </row>
    <row r="13" spans="1:16" x14ac:dyDescent="0.25">
      <c r="A13" s="15" t="s">
        <v>34</v>
      </c>
      <c r="B13" s="15"/>
      <c r="C13" s="15"/>
      <c r="D13" s="15"/>
      <c r="E13" s="16">
        <v>95000</v>
      </c>
      <c r="F13" s="16"/>
      <c r="G13" s="18"/>
      <c r="H13" s="15" t="s">
        <v>34</v>
      </c>
      <c r="L13" s="23">
        <f>E13-(E13*5%)</f>
        <v>90250</v>
      </c>
    </row>
    <row r="14" spans="1:16" x14ac:dyDescent="0.25">
      <c r="A14" s="15" t="s">
        <v>35</v>
      </c>
      <c r="B14" s="15"/>
      <c r="C14" s="15"/>
      <c r="D14" s="15"/>
      <c r="E14" s="16">
        <v>600000</v>
      </c>
      <c r="F14" s="16"/>
      <c r="G14" s="18"/>
      <c r="H14" s="15" t="s">
        <v>35</v>
      </c>
      <c r="L14" s="23">
        <f t="shared" ref="L14:L16" si="0">E14-(E14*5%)</f>
        <v>570000</v>
      </c>
    </row>
    <row r="15" spans="1:16" x14ac:dyDescent="0.25">
      <c r="A15" s="15" t="s">
        <v>36</v>
      </c>
      <c r="B15" s="15"/>
      <c r="C15" s="15"/>
      <c r="D15" s="15"/>
      <c r="E15" s="16">
        <v>540000</v>
      </c>
      <c r="F15" s="16"/>
      <c r="G15" s="18"/>
      <c r="H15" s="15" t="s">
        <v>36</v>
      </c>
      <c r="L15" s="23">
        <f t="shared" si="0"/>
        <v>513000</v>
      </c>
    </row>
    <row r="16" spans="1:16" ht="17.25" x14ac:dyDescent="0.4">
      <c r="A16" s="15" t="s">
        <v>37</v>
      </c>
      <c r="B16" s="15"/>
      <c r="C16" s="15"/>
      <c r="D16" s="15"/>
      <c r="E16" s="17">
        <v>125000</v>
      </c>
      <c r="F16" s="16"/>
      <c r="G16" s="18"/>
      <c r="H16" s="15" t="s">
        <v>37</v>
      </c>
      <c r="L16" s="24">
        <f t="shared" si="0"/>
        <v>118750</v>
      </c>
    </row>
    <row r="17" spans="1:14" x14ac:dyDescent="0.25">
      <c r="A17" s="15"/>
      <c r="B17" s="15"/>
      <c r="C17" s="15"/>
      <c r="D17" s="15"/>
      <c r="E17" s="16"/>
      <c r="F17" s="16"/>
      <c r="G17" s="18"/>
      <c r="H17" s="15"/>
    </row>
    <row r="18" spans="1:14" x14ac:dyDescent="0.25">
      <c r="A18" s="15" t="s">
        <v>38</v>
      </c>
      <c r="B18" s="15"/>
      <c r="C18" s="15"/>
      <c r="D18" s="15"/>
      <c r="E18" s="16">
        <v>1395000</v>
      </c>
      <c r="F18" s="16"/>
      <c r="G18" s="18"/>
      <c r="H18" s="15" t="s">
        <v>38</v>
      </c>
    </row>
    <row r="19" spans="1:14" x14ac:dyDescent="0.25">
      <c r="A19" s="15"/>
      <c r="B19" s="15"/>
      <c r="C19" s="15"/>
      <c r="D19" s="15"/>
      <c r="E19" s="16"/>
      <c r="F19" s="16"/>
      <c r="G19" s="18"/>
      <c r="H19" s="15"/>
    </row>
    <row r="20" spans="1:14" ht="17.25" x14ac:dyDescent="0.4">
      <c r="A20" s="15" t="s">
        <v>39</v>
      </c>
      <c r="B20" s="15"/>
      <c r="C20" s="15"/>
      <c r="D20" s="15"/>
      <c r="E20" s="17">
        <v>50000</v>
      </c>
      <c r="F20" s="16"/>
      <c r="G20" s="18"/>
      <c r="H20" s="15" t="s">
        <v>39</v>
      </c>
    </row>
    <row r="21" spans="1:14" x14ac:dyDescent="0.25">
      <c r="A21" s="15"/>
      <c r="B21" s="15"/>
      <c r="C21" s="15"/>
      <c r="D21" s="15"/>
      <c r="E21" s="16"/>
      <c r="F21" s="16"/>
      <c r="G21" s="18"/>
      <c r="H21" s="15"/>
    </row>
    <row r="22" spans="1:14" x14ac:dyDescent="0.25">
      <c r="A22" s="15" t="s">
        <v>40</v>
      </c>
      <c r="B22" s="15"/>
      <c r="C22" s="15"/>
      <c r="D22" s="15"/>
      <c r="E22" s="16"/>
      <c r="F22" s="16"/>
      <c r="G22" s="18">
        <v>1345000</v>
      </c>
      <c r="H22" s="15" t="s">
        <v>40</v>
      </c>
      <c r="N22" s="23">
        <f>G22+(G22*2%)</f>
        <v>1371900</v>
      </c>
    </row>
    <row r="23" spans="1:14" x14ac:dyDescent="0.25">
      <c r="E23" s="16"/>
      <c r="F23" s="16"/>
      <c r="G23" s="18"/>
      <c r="N23" s="23">
        <f t="shared" ref="N23:N28" si="1">G23+(G23*2%)</f>
        <v>0</v>
      </c>
    </row>
    <row r="24" spans="1:14" x14ac:dyDescent="0.25">
      <c r="A24" t="s">
        <v>41</v>
      </c>
      <c r="E24" s="16"/>
      <c r="F24" s="16"/>
      <c r="G24" s="18">
        <v>165000</v>
      </c>
      <c r="H24" t="s">
        <v>41</v>
      </c>
      <c r="N24" s="23">
        <f t="shared" si="1"/>
        <v>168300</v>
      </c>
    </row>
    <row r="25" spans="1:14" x14ac:dyDescent="0.25">
      <c r="E25" s="16"/>
      <c r="F25" s="16"/>
      <c r="G25" s="18"/>
      <c r="N25" s="23">
        <f t="shared" si="1"/>
        <v>0</v>
      </c>
    </row>
    <row r="26" spans="1:14" ht="17.25" x14ac:dyDescent="0.4">
      <c r="A26" s="15" t="s">
        <v>42</v>
      </c>
      <c r="E26" s="16"/>
      <c r="F26" s="16"/>
      <c r="G26" s="19">
        <v>125000</v>
      </c>
      <c r="H26" s="15" t="s">
        <v>42</v>
      </c>
      <c r="N26" s="23">
        <f t="shared" si="1"/>
        <v>127500</v>
      </c>
    </row>
    <row r="27" spans="1:14" x14ac:dyDescent="0.25">
      <c r="E27" s="16"/>
      <c r="F27" s="16"/>
      <c r="G27" s="18"/>
      <c r="N27" s="23">
        <f>G27+(G27*2%)</f>
        <v>0</v>
      </c>
    </row>
    <row r="28" spans="1:14" x14ac:dyDescent="0.25">
      <c r="A28" t="s">
        <v>43</v>
      </c>
      <c r="E28" s="16"/>
      <c r="F28" s="16"/>
      <c r="G28" s="18">
        <v>373000</v>
      </c>
      <c r="H28" t="s">
        <v>43</v>
      </c>
      <c r="N28" s="23">
        <f t="shared" si="1"/>
        <v>380460</v>
      </c>
    </row>
    <row r="29" spans="1:14" x14ac:dyDescent="0.25">
      <c r="E29" s="16"/>
      <c r="F29" s="16"/>
      <c r="G29" s="18"/>
    </row>
    <row r="30" spans="1:14" x14ac:dyDescent="0.25">
      <c r="A30" t="s">
        <v>44</v>
      </c>
      <c r="E30" s="16"/>
      <c r="F30" s="16"/>
      <c r="G30" s="18">
        <v>70000</v>
      </c>
      <c r="H30" t="s">
        <v>44</v>
      </c>
      <c r="N30" s="23">
        <f>G30-(G30*1%)</f>
        <v>69300</v>
      </c>
    </row>
    <row r="31" spans="1:14" x14ac:dyDescent="0.25">
      <c r="E31" s="16"/>
      <c r="F31" s="16"/>
      <c r="G31" s="18"/>
    </row>
    <row r="32" spans="1:14" ht="17.25" x14ac:dyDescent="0.4">
      <c r="A32" t="s">
        <v>45</v>
      </c>
      <c r="E32" s="16"/>
      <c r="F32" s="16"/>
      <c r="G32" s="19">
        <v>128000</v>
      </c>
      <c r="H32" t="s">
        <v>45</v>
      </c>
      <c r="N32" s="23">
        <f>G32+(G32*2%)</f>
        <v>130560</v>
      </c>
    </row>
    <row r="33" spans="1:8" x14ac:dyDescent="0.25">
      <c r="E33" s="16"/>
      <c r="F33" s="16"/>
      <c r="G33" s="18"/>
    </row>
    <row r="34" spans="1:8" ht="17.25" x14ac:dyDescent="0.4">
      <c r="A34" t="s">
        <v>46</v>
      </c>
      <c r="E34" s="16"/>
      <c r="F34" s="16"/>
      <c r="G34" s="20">
        <v>175000</v>
      </c>
      <c r="H34" t="s">
        <v>46</v>
      </c>
    </row>
    <row r="38" spans="1:8" ht="15.75" thickBot="1" x14ac:dyDescent="0.3">
      <c r="A38" t="s">
        <v>50</v>
      </c>
      <c r="B38" s="27" t="s">
        <v>51</v>
      </c>
      <c r="C38" s="27"/>
      <c r="D38" s="27"/>
      <c r="E38" s="27"/>
      <c r="F38" s="27"/>
    </row>
    <row r="39" spans="1:8" x14ac:dyDescent="0.25">
      <c r="B39" s="28" t="s">
        <v>52</v>
      </c>
      <c r="C39" s="28"/>
      <c r="D39" s="28"/>
      <c r="E39" s="28"/>
      <c r="F39" s="28"/>
    </row>
    <row r="41" spans="1:8" x14ac:dyDescent="0.25">
      <c r="A41" t="s">
        <v>53</v>
      </c>
      <c r="D41" s="9">
        <v>0.05</v>
      </c>
    </row>
  </sheetData>
  <mergeCells count="2">
    <mergeCell ref="B38:F38"/>
    <mergeCell ref="B39:F3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Partie #1</vt:lpstr>
      <vt:lpstr>Partie #3</vt:lpstr>
    </vt:vector>
  </TitlesOfParts>
  <Company>CEGEP de Trois-Rivières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Larivière</dc:creator>
  <cp:lastModifiedBy>rtyui</cp:lastModifiedBy>
  <dcterms:created xsi:type="dcterms:W3CDTF">2017-01-26T17:58:21Z</dcterms:created>
  <dcterms:modified xsi:type="dcterms:W3CDTF">2017-01-31T16:02:27Z</dcterms:modified>
</cp:coreProperties>
</file>