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240" yWindow="270" windowWidth="11310" windowHeight="9165" tabRatio="535"/>
  </bookViews>
  <sheets>
    <sheet name="Devis" sheetId="1" r:id="rId1"/>
  </sheets>
  <definedNames>
    <definedName name="_xlnm._FilterDatabase" localSheetId="0" hidden="1">Devis!$B$3:$P$119</definedName>
    <definedName name="Print_Area" localSheetId="0">Devis!$D$1:$N$129</definedName>
    <definedName name="Print_Titles" localSheetId="0">Devis!$1:$2</definedName>
  </definedNames>
  <calcPr calcId="125725"/>
</workbook>
</file>

<file path=xl/calcChain.xml><?xml version="1.0" encoding="utf-8"?>
<calcChain xmlns="http://schemas.openxmlformats.org/spreadsheetml/2006/main">
  <c r="K121" i="1"/>
  <c r="J121"/>
  <c r="L121" s="1"/>
  <c r="K30"/>
  <c r="J30"/>
  <c r="L30" s="1"/>
  <c r="K128"/>
  <c r="J128"/>
  <c r="L128" s="1"/>
  <c r="K32"/>
  <c r="J32"/>
  <c r="L32" s="1"/>
  <c r="K11"/>
  <c r="J11"/>
  <c r="L11" s="1"/>
  <c r="K14"/>
  <c r="J14"/>
  <c r="L14" s="1"/>
  <c r="K26"/>
  <c r="J26"/>
  <c r="L26" s="1"/>
  <c r="K21"/>
  <c r="J21"/>
  <c r="L21" s="1"/>
  <c r="B21"/>
  <c r="B128"/>
  <c r="B127"/>
  <c r="B126"/>
  <c r="B125"/>
  <c r="B124"/>
  <c r="B123"/>
  <c r="B122"/>
  <c r="B121"/>
  <c r="B120"/>
  <c r="B119"/>
  <c r="B118"/>
  <c r="B117"/>
  <c r="B116"/>
  <c r="B115"/>
  <c r="B114"/>
  <c r="B113"/>
  <c r="B112"/>
  <c r="B111"/>
  <c r="B110"/>
  <c r="B109"/>
  <c r="B108"/>
  <c r="B107"/>
  <c r="B106"/>
  <c r="B105"/>
  <c r="B104"/>
  <c r="B103"/>
  <c r="B102"/>
  <c r="B101"/>
  <c r="B100"/>
  <c r="B99"/>
  <c r="B98"/>
  <c r="B97"/>
  <c r="B96"/>
  <c r="B95"/>
  <c r="B94"/>
  <c r="B93"/>
  <c r="B92"/>
  <c r="B91"/>
  <c r="B90"/>
  <c r="B89"/>
  <c r="B88"/>
  <c r="B87"/>
  <c r="B86"/>
  <c r="B85"/>
  <c r="B84"/>
  <c r="B83"/>
  <c r="B82"/>
  <c r="B81"/>
  <c r="B80"/>
  <c r="B79"/>
  <c r="B78"/>
  <c r="B77"/>
  <c r="B76"/>
  <c r="B75"/>
  <c r="B74"/>
  <c r="B73"/>
  <c r="B72"/>
  <c r="B71"/>
  <c r="B70"/>
  <c r="B69"/>
  <c r="B68"/>
  <c r="B67"/>
  <c r="B66"/>
  <c r="B65"/>
  <c r="B64"/>
  <c r="B63"/>
  <c r="B62"/>
  <c r="B61"/>
  <c r="B60"/>
  <c r="B59"/>
  <c r="B58"/>
  <c r="B57"/>
  <c r="B56"/>
  <c r="B55"/>
  <c r="B54"/>
  <c r="B53"/>
  <c r="B52"/>
  <c r="B51"/>
  <c r="B50"/>
  <c r="B49"/>
  <c r="B48"/>
  <c r="B47"/>
  <c r="B46"/>
  <c r="B45"/>
  <c r="B44"/>
  <c r="B43"/>
  <c r="B42"/>
  <c r="B41"/>
  <c r="B40"/>
  <c r="B39"/>
  <c r="B38"/>
  <c r="B37"/>
  <c r="B36"/>
  <c r="B35"/>
  <c r="B34"/>
  <c r="B33"/>
  <c r="B32"/>
  <c r="B31"/>
  <c r="B30"/>
  <c r="B29"/>
  <c r="B28"/>
  <c r="B27"/>
  <c r="B26"/>
  <c r="B25"/>
  <c r="B24"/>
  <c r="B23"/>
  <c r="B22"/>
  <c r="B20"/>
  <c r="B19"/>
  <c r="B18"/>
  <c r="B17"/>
  <c r="B16"/>
  <c r="B15"/>
  <c r="B14"/>
  <c r="B13"/>
  <c r="B12"/>
  <c r="B11"/>
  <c r="B10"/>
  <c r="B9"/>
  <c r="B8"/>
  <c r="B7"/>
  <c r="B6"/>
  <c r="B5"/>
  <c r="B4"/>
  <c r="M121" l="1"/>
  <c r="N121" s="1"/>
  <c r="M30"/>
  <c r="N30" s="1"/>
  <c r="M128"/>
  <c r="M32"/>
  <c r="N32" s="1"/>
  <c r="M11"/>
  <c r="N11" s="1"/>
  <c r="M14"/>
  <c r="N14" s="1"/>
  <c r="M26"/>
  <c r="N26" s="1"/>
  <c r="M21"/>
  <c r="N21" s="1"/>
  <c r="K4"/>
  <c r="J4"/>
  <c r="L4" s="1"/>
  <c r="H41"/>
  <c r="H40"/>
  <c r="K36"/>
  <c r="J36"/>
  <c r="L36" s="1"/>
  <c r="K35"/>
  <c r="J35"/>
  <c r="L35" s="1"/>
  <c r="K34"/>
  <c r="J34"/>
  <c r="L34" s="1"/>
  <c r="N76"/>
  <c r="K20"/>
  <c r="K13"/>
  <c r="J13"/>
  <c r="M13" s="1"/>
  <c r="N13" s="1"/>
  <c r="K16"/>
  <c r="J16"/>
  <c r="L16" s="1"/>
  <c r="K15"/>
  <c r="J15"/>
  <c r="M15" s="1"/>
  <c r="N15" s="1"/>
  <c r="K12"/>
  <c r="J12"/>
  <c r="L12" s="1"/>
  <c r="K31"/>
  <c r="J31"/>
  <c r="L31" s="1"/>
  <c r="K29"/>
  <c r="J29"/>
  <c r="L29" s="1"/>
  <c r="K10"/>
  <c r="K17"/>
  <c r="K18"/>
  <c r="K19"/>
  <c r="J10"/>
  <c r="L10" s="1"/>
  <c r="J17"/>
  <c r="L17" s="1"/>
  <c r="J18"/>
  <c r="L18" s="1"/>
  <c r="J19"/>
  <c r="M19" s="1"/>
  <c r="N19" s="1"/>
  <c r="J20"/>
  <c r="L20" s="1"/>
  <c r="J8"/>
  <c r="M8" s="1"/>
  <c r="J9"/>
  <c r="L9" s="1"/>
  <c r="K9"/>
  <c r="H110"/>
  <c r="H106"/>
  <c r="H104"/>
  <c r="H111"/>
  <c r="M4" l="1"/>
  <c r="N4" s="1"/>
  <c r="M34"/>
  <c r="N34" s="1"/>
  <c r="M36"/>
  <c r="N36" s="1"/>
  <c r="M35"/>
  <c r="N35" s="1"/>
  <c r="M20"/>
  <c r="N20" s="1"/>
  <c r="M12"/>
  <c r="N12" s="1"/>
  <c r="L13"/>
  <c r="L15"/>
  <c r="M16"/>
  <c r="N16" s="1"/>
  <c r="M29"/>
  <c r="N29" s="1"/>
  <c r="M31"/>
  <c r="N31" s="1"/>
  <c r="M10"/>
  <c r="N10" s="1"/>
  <c r="M18"/>
  <c r="N18" s="1"/>
  <c r="L19"/>
  <c r="M9"/>
  <c r="N9" s="1"/>
  <c r="M17"/>
  <c r="N17" s="1"/>
  <c r="M113"/>
  <c r="N113" s="1"/>
  <c r="L113"/>
  <c r="K113"/>
  <c r="I86" l="1"/>
  <c r="H109" l="1"/>
  <c r="J109" s="1"/>
  <c r="H108"/>
  <c r="H107"/>
  <c r="H105"/>
  <c r="J103"/>
  <c r="J123" l="1"/>
  <c r="K122"/>
  <c r="J122"/>
  <c r="L122" s="1"/>
  <c r="K116"/>
  <c r="J116"/>
  <c r="K112"/>
  <c r="J112"/>
  <c r="L112" s="1"/>
  <c r="K111"/>
  <c r="J111"/>
  <c r="L111" s="1"/>
  <c r="K110"/>
  <c r="J110"/>
  <c r="L110" s="1"/>
  <c r="K108"/>
  <c r="J108"/>
  <c r="L108" s="1"/>
  <c r="K107"/>
  <c r="J107"/>
  <c r="L107" s="1"/>
  <c r="K106"/>
  <c r="J106"/>
  <c r="L106" s="1"/>
  <c r="K105"/>
  <c r="J105"/>
  <c r="K104"/>
  <c r="J104"/>
  <c r="L104" s="1"/>
  <c r="K103"/>
  <c r="L103"/>
  <c r="K102"/>
  <c r="J102"/>
  <c r="L102" s="1"/>
  <c r="K101"/>
  <c r="J101"/>
  <c r="K99"/>
  <c r="J99"/>
  <c r="L99" s="1"/>
  <c r="K98"/>
  <c r="J98"/>
  <c r="L98" s="1"/>
  <c r="K97"/>
  <c r="J97"/>
  <c r="L97" s="1"/>
  <c r="K96"/>
  <c r="J96"/>
  <c r="K95"/>
  <c r="J95"/>
  <c r="L95" s="1"/>
  <c r="K94"/>
  <c r="J94"/>
  <c r="L94" s="1"/>
  <c r="K92"/>
  <c r="J92"/>
  <c r="K86"/>
  <c r="J86"/>
  <c r="L86" s="1"/>
  <c r="K84"/>
  <c r="J84"/>
  <c r="L84" s="1"/>
  <c r="K83"/>
  <c r="J83"/>
  <c r="L83" s="1"/>
  <c r="K82"/>
  <c r="J82"/>
  <c r="K81"/>
  <c r="J81"/>
  <c r="K80"/>
  <c r="J80"/>
  <c r="L80" s="1"/>
  <c r="K79"/>
  <c r="J79"/>
  <c r="L79" s="1"/>
  <c r="K78"/>
  <c r="J78"/>
  <c r="L78" s="1"/>
  <c r="K77"/>
  <c r="J77"/>
  <c r="K76"/>
  <c r="J76"/>
  <c r="L76" s="1"/>
  <c r="K75"/>
  <c r="J75"/>
  <c r="L75" s="1"/>
  <c r="K74"/>
  <c r="J74"/>
  <c r="K73"/>
  <c r="J73"/>
  <c r="K72"/>
  <c r="J72"/>
  <c r="M72" s="1"/>
  <c r="N72" s="1"/>
  <c r="K60"/>
  <c r="J60"/>
  <c r="M60" s="1"/>
  <c r="N60" s="1"/>
  <c r="K59"/>
  <c r="J59"/>
  <c r="K53"/>
  <c r="J53"/>
  <c r="K49"/>
  <c r="J49"/>
  <c r="L49" s="1"/>
  <c r="K48"/>
  <c r="J48"/>
  <c r="L48" s="1"/>
  <c r="K47"/>
  <c r="J47"/>
  <c r="L47" s="1"/>
  <c r="K46"/>
  <c r="J46"/>
  <c r="K41"/>
  <c r="J41"/>
  <c r="L41" s="1"/>
  <c r="K40"/>
  <c r="J40"/>
  <c r="L40" s="1"/>
  <c r="K39"/>
  <c r="J39"/>
  <c r="L39" s="1"/>
  <c r="K38"/>
  <c r="J38"/>
  <c r="K37"/>
  <c r="J37"/>
  <c r="L37" s="1"/>
  <c r="K33"/>
  <c r="J33"/>
  <c r="L33" s="1"/>
  <c r="K28"/>
  <c r="J28"/>
  <c r="M28" s="1"/>
  <c r="N28" s="1"/>
  <c r="G123"/>
  <c r="M84" l="1"/>
  <c r="N84" s="1"/>
  <c r="M107"/>
  <c r="N107" s="1"/>
  <c r="M110"/>
  <c r="N110" s="1"/>
  <c r="L72"/>
  <c r="M79"/>
  <c r="N79" s="1"/>
  <c r="M102"/>
  <c r="N102" s="1"/>
  <c r="M33"/>
  <c r="N33" s="1"/>
  <c r="M37"/>
  <c r="N37" s="1"/>
  <c r="M40"/>
  <c r="N40" s="1"/>
  <c r="M41"/>
  <c r="N41" s="1"/>
  <c r="M48"/>
  <c r="N48" s="1"/>
  <c r="M49"/>
  <c r="N49" s="1"/>
  <c r="L28"/>
  <c r="L60"/>
  <c r="M98"/>
  <c r="N98" s="1"/>
  <c r="M75"/>
  <c r="N75" s="1"/>
  <c r="M83"/>
  <c r="N83" s="1"/>
  <c r="M97"/>
  <c r="N97" s="1"/>
  <c r="M106"/>
  <c r="N106" s="1"/>
  <c r="M122"/>
  <c r="N122" s="1"/>
  <c r="I123"/>
  <c r="M123" s="1"/>
  <c r="N123" s="1"/>
  <c r="L123"/>
  <c r="L74"/>
  <c r="M74"/>
  <c r="N74" s="1"/>
  <c r="L59"/>
  <c r="M59"/>
  <c r="N59" s="1"/>
  <c r="M80"/>
  <c r="N80" s="1"/>
  <c r="M94"/>
  <c r="N94" s="1"/>
  <c r="M103"/>
  <c r="N103" s="1"/>
  <c r="M111"/>
  <c r="N111" s="1"/>
  <c r="L46"/>
  <c r="M46"/>
  <c r="N46" s="1"/>
  <c r="L81"/>
  <c r="M81"/>
  <c r="N81" s="1"/>
  <c r="L92"/>
  <c r="M92"/>
  <c r="N92" s="1"/>
  <c r="M109"/>
  <c r="L53"/>
  <c r="M53"/>
  <c r="N53" s="1"/>
  <c r="L82"/>
  <c r="M82"/>
  <c r="N82" s="1"/>
  <c r="L105"/>
  <c r="M105"/>
  <c r="N105" s="1"/>
  <c r="L73"/>
  <c r="M73"/>
  <c r="N73" s="1"/>
  <c r="L101"/>
  <c r="M101"/>
  <c r="N101" s="1"/>
  <c r="M39"/>
  <c r="N39" s="1"/>
  <c r="M78"/>
  <c r="N78" s="1"/>
  <c r="L38"/>
  <c r="M38"/>
  <c r="N38" s="1"/>
  <c r="L77"/>
  <c r="M77"/>
  <c r="N77" s="1"/>
  <c r="L96"/>
  <c r="M96"/>
  <c r="N96" s="1"/>
  <c r="L116"/>
  <c r="M116"/>
  <c r="N116" s="1"/>
  <c r="M47"/>
  <c r="N47" s="1"/>
  <c r="M86"/>
  <c r="N86" s="1"/>
  <c r="M95"/>
  <c r="N95" s="1"/>
  <c r="M99"/>
  <c r="N99" s="1"/>
  <c r="M104"/>
  <c r="N104" s="1"/>
  <c r="M108"/>
  <c r="N108" s="1"/>
  <c r="M112"/>
  <c r="N112" s="1"/>
  <c r="G109"/>
  <c r="L109" s="1"/>
  <c r="K6"/>
  <c r="K7"/>
  <c r="K8"/>
  <c r="K23"/>
  <c r="K24"/>
  <c r="K25"/>
  <c r="K27"/>
  <c r="K43"/>
  <c r="K44"/>
  <c r="K45"/>
  <c r="K50"/>
  <c r="K52"/>
  <c r="K54"/>
  <c r="K56"/>
  <c r="K57"/>
  <c r="K58"/>
  <c r="K61"/>
  <c r="K63"/>
  <c r="K64"/>
  <c r="K66"/>
  <c r="K67"/>
  <c r="K68"/>
  <c r="K69"/>
  <c r="K70"/>
  <c r="K71"/>
  <c r="K85"/>
  <c r="K87"/>
  <c r="K89"/>
  <c r="K90"/>
  <c r="K91"/>
  <c r="K93"/>
  <c r="K100"/>
  <c r="K115"/>
  <c r="K117"/>
  <c r="K119"/>
  <c r="K120"/>
  <c r="K124"/>
  <c r="K125"/>
  <c r="K127"/>
  <c r="J6"/>
  <c r="J7"/>
  <c r="J23"/>
  <c r="J24"/>
  <c r="J25"/>
  <c r="J27"/>
  <c r="M27" s="1"/>
  <c r="N27" s="1"/>
  <c r="J43"/>
  <c r="M43" s="1"/>
  <c r="N43" s="1"/>
  <c r="J44"/>
  <c r="J45"/>
  <c r="J50"/>
  <c r="J52"/>
  <c r="J54"/>
  <c r="J56"/>
  <c r="J57"/>
  <c r="J58"/>
  <c r="J61"/>
  <c r="J63"/>
  <c r="J64"/>
  <c r="M64" s="1"/>
  <c r="N64" s="1"/>
  <c r="J66"/>
  <c r="J67"/>
  <c r="J68"/>
  <c r="J69"/>
  <c r="M69" s="1"/>
  <c r="N69" s="1"/>
  <c r="J70"/>
  <c r="J71"/>
  <c r="J85"/>
  <c r="M85" s="1"/>
  <c r="N85" s="1"/>
  <c r="J87"/>
  <c r="J89"/>
  <c r="J90"/>
  <c r="J91"/>
  <c r="M91" s="1"/>
  <c r="N91" s="1"/>
  <c r="J93"/>
  <c r="L93" s="1"/>
  <c r="J100"/>
  <c r="M100" s="1"/>
  <c r="N100" s="1"/>
  <c r="J115"/>
  <c r="M115" s="1"/>
  <c r="N115" s="1"/>
  <c r="J117"/>
  <c r="J119"/>
  <c r="J120"/>
  <c r="M120" s="1"/>
  <c r="N120" s="1"/>
  <c r="J124"/>
  <c r="J125"/>
  <c r="M125" s="1"/>
  <c r="N125" s="1"/>
  <c r="J127"/>
  <c r="K5"/>
  <c r="J5"/>
  <c r="L5" s="1"/>
  <c r="N109" l="1"/>
  <c r="K109"/>
  <c r="K123"/>
  <c r="M5"/>
  <c r="N5" s="1"/>
  <c r="L100"/>
  <c r="M124"/>
  <c r="N124" s="1"/>
  <c r="L124"/>
  <c r="M117"/>
  <c r="N117" s="1"/>
  <c r="N118" s="1"/>
  <c r="L117"/>
  <c r="M89"/>
  <c r="N89" s="1"/>
  <c r="L89"/>
  <c r="M61"/>
  <c r="N61" s="1"/>
  <c r="L61"/>
  <c r="M57"/>
  <c r="N57" s="1"/>
  <c r="L57"/>
  <c r="M45"/>
  <c r="N45" s="1"/>
  <c r="L45"/>
  <c r="M25"/>
  <c r="N25" s="1"/>
  <c r="L25"/>
  <c r="L115"/>
  <c r="L85"/>
  <c r="L64"/>
  <c r="L43"/>
  <c r="M93"/>
  <c r="N93" s="1"/>
  <c r="M68"/>
  <c r="N68" s="1"/>
  <c r="L68"/>
  <c r="M56"/>
  <c r="N56" s="1"/>
  <c r="L56"/>
  <c r="M52"/>
  <c r="N52" s="1"/>
  <c r="L52"/>
  <c r="M44"/>
  <c r="N44" s="1"/>
  <c r="N51" s="1"/>
  <c r="L44"/>
  <c r="M24"/>
  <c r="N24" s="1"/>
  <c r="L24"/>
  <c r="M127"/>
  <c r="N127" s="1"/>
  <c r="L127"/>
  <c r="M119"/>
  <c r="N119" s="1"/>
  <c r="N126" s="1"/>
  <c r="L119"/>
  <c r="M87"/>
  <c r="N87" s="1"/>
  <c r="L87"/>
  <c r="M71"/>
  <c r="N71" s="1"/>
  <c r="L71"/>
  <c r="M67"/>
  <c r="N67" s="1"/>
  <c r="L67"/>
  <c r="M63"/>
  <c r="N63" s="1"/>
  <c r="L63"/>
  <c r="M23"/>
  <c r="N23" s="1"/>
  <c r="N42" s="1"/>
  <c r="L23"/>
  <c r="M7"/>
  <c r="N7" s="1"/>
  <c r="L7"/>
  <c r="L125"/>
  <c r="N8"/>
  <c r="L8"/>
  <c r="M90"/>
  <c r="N90" s="1"/>
  <c r="L90"/>
  <c r="M70"/>
  <c r="N70" s="1"/>
  <c r="L70"/>
  <c r="M66"/>
  <c r="N66" s="1"/>
  <c r="L66"/>
  <c r="M58"/>
  <c r="N58" s="1"/>
  <c r="L58"/>
  <c r="M54"/>
  <c r="N54" s="1"/>
  <c r="L54"/>
  <c r="M50"/>
  <c r="N50" s="1"/>
  <c r="L50"/>
  <c r="M6"/>
  <c r="N6" s="1"/>
  <c r="L6"/>
  <c r="L120"/>
  <c r="L91"/>
  <c r="L69"/>
  <c r="L27"/>
  <c r="N62" l="1"/>
  <c r="N65"/>
  <c r="N128" s="1"/>
  <c r="N129" s="1"/>
  <c r="N22"/>
  <c r="N55"/>
  <c r="N88"/>
  <c r="N114"/>
  <c r="K129"/>
  <c r="L129"/>
</calcChain>
</file>

<file path=xl/comments1.xml><?xml version="1.0" encoding="utf-8"?>
<comments xmlns="http://schemas.openxmlformats.org/spreadsheetml/2006/main">
  <authors>
    <author>claude</author>
  </authors>
  <commentList>
    <comment ref="A1" authorId="0">
      <text>
        <r>
          <rPr>
            <sz val="14"/>
            <color indexed="81"/>
            <rFont val="Calibri"/>
            <family val="2"/>
            <scheme val="minor"/>
          </rPr>
          <t xml:space="preserve">La colonne "D" doit être au format Texte
La ligne 4 sert de modèle pour insertion.
Ne pas mettre de texte en colonne "H" (sinon erreur)
</t>
        </r>
        <r>
          <rPr>
            <b/>
            <sz val="14"/>
            <color indexed="10"/>
            <rFont val="Calibri"/>
            <family val="2"/>
            <scheme val="minor"/>
          </rPr>
          <t>Pour insérer 1 ou plusieurs lignes</t>
        </r>
        <r>
          <rPr>
            <sz val="14"/>
            <color indexed="81"/>
            <rFont val="Calibri"/>
            <family val="2"/>
            <scheme val="minor"/>
          </rPr>
          <t xml:space="preserve">
sélectionner n'importe où dans le tableau et cliquer "Insert"
</t>
        </r>
        <r>
          <rPr>
            <b/>
            <sz val="12"/>
            <color indexed="10"/>
            <rFont val="Tahoma"/>
            <family val="2"/>
          </rPr>
          <t xml:space="preserve">
Pour insérer un sous-total ou un Total-Groupe</t>
        </r>
        <r>
          <rPr>
            <b/>
            <sz val="12"/>
            <color indexed="81"/>
            <rFont val="Tahoma"/>
            <family val="2"/>
          </rPr>
          <t xml:space="preserve">
--&gt;</t>
        </r>
        <r>
          <rPr>
            <sz val="12"/>
            <color indexed="81"/>
            <rFont val="Tahoma"/>
            <family val="2"/>
          </rPr>
          <t xml:space="preserve"> Choix liste en colonne "A"
</t>
        </r>
        <r>
          <rPr>
            <b/>
            <sz val="12"/>
            <color indexed="10"/>
            <rFont val="Tahoma"/>
            <family val="2"/>
          </rPr>
          <t>Pour supprimer un sous total</t>
        </r>
        <r>
          <rPr>
            <sz val="12"/>
            <color indexed="81"/>
            <rFont val="Tahoma"/>
            <family val="2"/>
          </rPr>
          <t xml:space="preserve">
Effacer en "A"</t>
        </r>
        <r>
          <rPr>
            <b/>
            <sz val="12"/>
            <color indexed="81"/>
            <rFont val="Tahoma"/>
            <family val="2"/>
          </rPr>
          <t xml:space="preserve">
</t>
        </r>
        <r>
          <rPr>
            <sz val="12"/>
            <color indexed="81"/>
            <rFont val="Tahoma"/>
            <family val="2"/>
          </rPr>
          <t>Le devis doit comporter au moins 1 "TotalG"</t>
        </r>
      </text>
    </comment>
  </commentList>
</comments>
</file>

<file path=xl/sharedStrings.xml><?xml version="1.0" encoding="utf-8"?>
<sst xmlns="http://schemas.openxmlformats.org/spreadsheetml/2006/main" count="195" uniqueCount="108">
  <si>
    <t>U</t>
  </si>
  <si>
    <t>QTE.</t>
  </si>
  <si>
    <t>CODE FO</t>
  </si>
  <si>
    <t>N°</t>
  </si>
  <si>
    <t>DESIGNATION DES OUVRAGES</t>
  </si>
  <si>
    <t>Temps de main d'œuvre</t>
  </si>
  <si>
    <t>Mont.</t>
  </si>
  <si>
    <t>Mater</t>
  </si>
  <si>
    <t>COÛT UNITAIRE</t>
  </si>
  <si>
    <t>COÛT TOTAL</t>
  </si>
  <si>
    <t>Mater.</t>
  </si>
  <si>
    <t>P.U.</t>
  </si>
  <si>
    <t>TOTAL H.T.</t>
  </si>
  <si>
    <t>COEFF
K</t>
  </si>
  <si>
    <t>Coût horaire x Main D'oeuvre</t>
  </si>
  <si>
    <t>PRODUCTION FRIGORIFIQUE</t>
  </si>
  <si>
    <t>1.1</t>
  </si>
  <si>
    <t>Equipements (y compris pose, supportage, et accessoires)</t>
  </si>
  <si>
    <t>Pompe à chaleur réversible à double circuit frigorifique</t>
  </si>
  <si>
    <t>u</t>
  </si>
  <si>
    <t>Marque</t>
  </si>
  <si>
    <t>Type</t>
  </si>
  <si>
    <t>Détecteur de débit</t>
  </si>
  <si>
    <t>Pot à boue cyclonique</t>
  </si>
  <si>
    <t>Bâche tampon</t>
  </si>
  <si>
    <t>TOTAL H.T. EQUIPEMENTS</t>
  </si>
  <si>
    <t>1.2</t>
  </si>
  <si>
    <t>Robinetterie et tuyauteries (y compris pose, supportage et accessoires)</t>
  </si>
  <si>
    <t>• Robinetterie</t>
  </si>
  <si>
    <t xml:space="preserve">  Vanne de réglage :</t>
  </si>
  <si>
    <t xml:space="preserve">  Robinet à soupape :</t>
  </si>
  <si>
    <t xml:space="preserve">  Purgeur :</t>
  </si>
  <si>
    <t>ml</t>
  </si>
  <si>
    <t>TOTAL H.T. ROBINETTERIE ET TUYAUTERIES</t>
  </si>
  <si>
    <t>1.3</t>
  </si>
  <si>
    <t>Expansion / Traitement de l'eau</t>
  </si>
  <si>
    <t>• Groupe de maintien de pression</t>
  </si>
  <si>
    <t>• Traitement d'eau (inihibiteur de corrosion)</t>
  </si>
  <si>
    <t>• Raccordement sur EDV y compris filtre, disconnecteur et vanne</t>
  </si>
  <si>
    <t>ens</t>
  </si>
  <si>
    <t>TOTAL H.T. TRAITEMENT D'EAU</t>
  </si>
  <si>
    <t>1.4</t>
  </si>
  <si>
    <t>Divers / Evacuation / Mises à l'égout</t>
  </si>
  <si>
    <t>TOTAL H.T. DIVERS</t>
  </si>
  <si>
    <t>1.5</t>
  </si>
  <si>
    <t>Calorifuge</t>
  </si>
  <si>
    <t>Locaux techniques</t>
  </si>
  <si>
    <t>m²</t>
  </si>
  <si>
    <t>TOTAL H.T. CALORIFUGE</t>
  </si>
  <si>
    <t>RESEAU DE DISTRIBUTION EAU GLACEE / EAU CHAUDE
DES VENTILO-CONVECTEURS</t>
  </si>
  <si>
    <t>2.1</t>
  </si>
  <si>
    <t>Vanne de by-pass pressostatique</t>
  </si>
  <si>
    <t>Detecteur de débit</t>
  </si>
  <si>
    <t>Variateur de vitesse</t>
  </si>
  <si>
    <t>bouclage réseaux en bout de colonne d'étage par vanne pressostatique</t>
  </si>
  <si>
    <t>2.2</t>
  </si>
  <si>
    <t>Robinetterie et tuyauteries (y compris pose, supportage et accessoire)</t>
  </si>
  <si>
    <t>2.3</t>
  </si>
  <si>
    <t>2.4</t>
  </si>
  <si>
    <t>Colonnes et distribution</t>
  </si>
  <si>
    <t>TOTAL GENERAL H.T.</t>
  </si>
  <si>
    <t>Circulateur de liquide double 60 m3/h</t>
  </si>
  <si>
    <t>pm</t>
  </si>
  <si>
    <t xml:space="preserve">  Vanne papillon : dn 150</t>
  </si>
  <si>
    <t>SO</t>
  </si>
  <si>
    <t xml:space="preserve">  Soupape de sécurité : 26/34</t>
  </si>
  <si>
    <t xml:space="preserve">  Filtre à tamis : dn 150</t>
  </si>
  <si>
    <t xml:space="preserve">  Manchettes antivibratiles : dn 150</t>
  </si>
  <si>
    <t>• Instrumentation : mano</t>
  </si>
  <si>
    <t xml:space="preserve"> thermomètre</t>
  </si>
  <si>
    <t>• Tuyauteries (y compris bouteilles) dn 150</t>
  </si>
  <si>
    <t>Bouteille dn 250</t>
  </si>
  <si>
    <t>• Tuyauterie (galva) 26/34</t>
  </si>
  <si>
    <t>Collecteurs pour distribution secondaire (voir distrib géné)</t>
  </si>
  <si>
    <t xml:space="preserve">  Vanne papillon : dn 100</t>
  </si>
  <si>
    <t xml:space="preserve">  Vanne de réglage : dn 100</t>
  </si>
  <si>
    <t xml:space="preserve">  Filtre à tamis : dn 100</t>
  </si>
  <si>
    <t xml:space="preserve">  Manchettes antivibratiles : dn 100</t>
  </si>
  <si>
    <t xml:space="preserve">  Purgeur : </t>
  </si>
  <si>
    <t>Instrumentation mano</t>
  </si>
  <si>
    <t>Instrumentation thermomètre</t>
  </si>
  <si>
    <t>Circulateur de liquide (35 m3/h; 10 mCe)</t>
  </si>
  <si>
    <t xml:space="preserve">  Robinet à boisseau sphérique : 26/34</t>
  </si>
  <si>
    <t>Tuyauteries (y compris bouteilles) dn 100 en LT</t>
  </si>
  <si>
    <t>bouteilles dn 200</t>
  </si>
  <si>
    <t>colonnes et distribution 40/49</t>
  </si>
  <si>
    <t>colonnes et distribution 50/60</t>
  </si>
  <si>
    <t>colonnes et distribution 67/76</t>
  </si>
  <si>
    <t>colonnes et distribution 107/114</t>
  </si>
  <si>
    <t>colonnes et distribution 20/27</t>
  </si>
  <si>
    <t>colonnes et distribution 26/34</t>
  </si>
  <si>
    <t>colonnes et distribution 33/42</t>
  </si>
  <si>
    <t>colonnes et distribution 82/89</t>
  </si>
  <si>
    <t>compteur de frigorie (3 vannes et 1 filtre dn 100)</t>
  </si>
  <si>
    <t>Marque York</t>
  </si>
  <si>
    <t>Type YLPA 340 SE</t>
  </si>
  <si>
    <t>Puissance PF=354 kW - PC=252 kW</t>
  </si>
  <si>
    <t>Marque SALMSON</t>
  </si>
  <si>
    <t>Type JRE205-13/2,2-3G</t>
  </si>
  <si>
    <t xml:space="preserve">vanne de réglage colonne de distribution </t>
  </si>
  <si>
    <r>
      <t xml:space="preserve">  Robinet à boisseau sphérique : </t>
    </r>
    <r>
      <rPr>
        <sz val="11"/>
        <rFont val="Calibri"/>
        <family val="2"/>
      </rPr>
      <t>Ø</t>
    </r>
    <r>
      <rPr>
        <sz val="11"/>
        <rFont val="Arial"/>
        <family val="2"/>
      </rPr>
      <t>50/60</t>
    </r>
  </si>
  <si>
    <r>
      <t xml:space="preserve">  Robinet à boisseau sphérique : </t>
    </r>
    <r>
      <rPr>
        <sz val="11"/>
        <rFont val="Calibri"/>
        <family val="2"/>
      </rPr>
      <t>Ø26/34</t>
    </r>
  </si>
  <si>
    <t>2</t>
  </si>
  <si>
    <t>1</t>
  </si>
  <si>
    <t>SousT</t>
  </si>
  <si>
    <t>TotalG</t>
  </si>
  <si>
    <t>Aide</t>
  </si>
  <si>
    <t/>
  </si>
</sst>
</file>

<file path=xl/styles.xml><?xml version="1.0" encoding="utf-8"?>
<styleSheet xmlns="http://schemas.openxmlformats.org/spreadsheetml/2006/main">
  <numFmts count="7">
    <numFmt numFmtId="44" formatCode="_-* #,##0.00\ &quot;€&quot;_-;\-* #,##0.00\ &quot;€&quot;_-;_-* &quot;-&quot;??\ &quot;€&quot;_-;_-@_-"/>
    <numFmt numFmtId="164" formatCode="_-* #,##0.00_-;\-* #,##0.00_-;_-* &quot;-&quot;??_-;_-@_-"/>
    <numFmt numFmtId="165" formatCode="General_)"/>
    <numFmt numFmtId="167" formatCode="#,##0.00&quot;  &quot;"/>
    <numFmt numFmtId="168" formatCode="0&quot;   &quot;"/>
    <numFmt numFmtId="169" formatCode="#,##0.00&quot; &quot;"/>
    <numFmt numFmtId="170" formatCode="#,##0.00\ _€"/>
  </numFmts>
  <fonts count="25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MS Sans Serif"/>
      <family val="2"/>
    </font>
    <font>
      <sz val="10"/>
      <name val="MS Sans Serif"/>
      <family val="2"/>
    </font>
    <font>
      <sz val="10"/>
      <name val="Times New Roman"/>
      <family val="1"/>
    </font>
    <font>
      <b/>
      <sz val="10"/>
      <name val="Arial"/>
      <family val="2"/>
    </font>
    <font>
      <sz val="10"/>
      <name val="Arial"/>
      <family val="2"/>
    </font>
    <font>
      <b/>
      <sz val="12"/>
      <name val="Arial"/>
      <family val="2"/>
    </font>
    <font>
      <b/>
      <sz val="11"/>
      <name val="Times New Roman"/>
      <family val="1"/>
    </font>
    <font>
      <sz val="10"/>
      <name val="Helv"/>
    </font>
    <font>
      <sz val="10"/>
      <name val="Geneva"/>
    </font>
    <font>
      <sz val="9"/>
      <name val="Helvetica"/>
    </font>
    <font>
      <sz val="9"/>
      <name val="Helvetica"/>
      <family val="2"/>
    </font>
    <font>
      <b/>
      <sz val="9"/>
      <name val="Helvetica"/>
      <family val="2"/>
    </font>
    <font>
      <b/>
      <sz val="8"/>
      <name val="Arial"/>
      <family val="2"/>
    </font>
    <font>
      <sz val="11"/>
      <name val="Calibri"/>
      <family val="2"/>
    </font>
    <font>
      <b/>
      <sz val="11"/>
      <name val="Arial"/>
      <family val="2"/>
    </font>
    <font>
      <sz val="11"/>
      <name val="Arial"/>
      <family val="2"/>
    </font>
    <font>
      <sz val="11"/>
      <name val="Calibri"/>
      <family val="2"/>
      <scheme val="minor"/>
    </font>
    <font>
      <b/>
      <sz val="12"/>
      <color rgb="FFFF0000"/>
      <name val="Arial"/>
      <family val="2"/>
    </font>
    <font>
      <b/>
      <sz val="12"/>
      <color indexed="10"/>
      <name val="Tahoma"/>
      <family val="2"/>
    </font>
    <font>
      <b/>
      <sz val="12"/>
      <color indexed="81"/>
      <name val="Tahoma"/>
      <family val="2"/>
    </font>
    <font>
      <sz val="12"/>
      <color indexed="81"/>
      <name val="Tahoma"/>
      <family val="2"/>
    </font>
    <font>
      <sz val="14"/>
      <color indexed="81"/>
      <name val="Calibri"/>
      <family val="2"/>
      <scheme val="minor"/>
    </font>
    <font>
      <b/>
      <sz val="14"/>
      <color indexed="1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indexed="15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52"/>
        <bgColor indexed="64"/>
      </patternFill>
    </fill>
  </fills>
  <borders count="18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auto="1"/>
      </top>
      <bottom style="medium">
        <color auto="1"/>
      </bottom>
      <diagonal/>
    </border>
    <border>
      <left style="thin">
        <color indexed="64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 style="thin">
        <color indexed="64"/>
      </left>
      <right style="thin">
        <color indexed="64"/>
      </right>
      <top style="medium">
        <color auto="1"/>
      </top>
      <bottom style="medium">
        <color auto="1"/>
      </bottom>
      <diagonal/>
    </border>
    <border>
      <left style="thin">
        <color indexed="64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thin">
        <color indexed="64"/>
      </right>
      <top style="medium">
        <color auto="1"/>
      </top>
      <bottom style="medium">
        <color auto="1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37">
    <xf numFmtId="0" fontId="0" fillId="0" borderId="0"/>
    <xf numFmtId="0" fontId="2" fillId="0" borderId="0"/>
    <xf numFmtId="165" fontId="4" fillId="0" borderId="0" applyBorder="0" applyAlignment="0">
      <alignment horizontal="right"/>
    </xf>
    <xf numFmtId="44" fontId="6" fillId="0" borderId="0" applyFont="0" applyFill="0" applyBorder="0" applyAlignment="0" applyProtection="0"/>
    <xf numFmtId="165" fontId="7" fillId="0" borderId="1" applyBorder="0" applyAlignment="0">
      <protection locked="0"/>
    </xf>
    <xf numFmtId="164" fontId="6" fillId="0" borderId="0" applyFont="0" applyFill="0" applyBorder="0" applyAlignment="0" applyProtection="0"/>
    <xf numFmtId="40" fontId="3" fillId="0" borderId="0" applyFont="0" applyFill="0" applyBorder="0" applyAlignment="0" applyProtection="0"/>
    <xf numFmtId="38" fontId="3" fillId="0" borderId="0" applyFont="0" applyFill="0" applyBorder="0" applyAlignment="0" applyProtection="0"/>
    <xf numFmtId="0" fontId="4" fillId="0" borderId="0"/>
    <xf numFmtId="0" fontId="6" fillId="0" borderId="0"/>
    <xf numFmtId="0" fontId="6" fillId="0" borderId="2" applyBorder="0">
      <alignment horizontal="left" indent="2"/>
    </xf>
    <xf numFmtId="0" fontId="9" fillId="0" borderId="3" applyNumberFormat="0" applyFill="0" applyProtection="0">
      <alignment horizontal="center" vertical="center" wrapText="1"/>
    </xf>
    <xf numFmtId="0" fontId="10" fillId="0" borderId="0"/>
    <xf numFmtId="4" fontId="10" fillId="0" borderId="0" applyFont="0" applyFill="0" applyBorder="0" applyAlignment="0" applyProtection="0"/>
    <xf numFmtId="0" fontId="11" fillId="0" borderId="2" applyNumberFormat="0" applyFill="0" applyBorder="0">
      <alignment horizontal="center"/>
      <protection locked="0"/>
    </xf>
    <xf numFmtId="0" fontId="12" fillId="0" borderId="5" applyNumberFormat="0" applyFill="0" applyBorder="0" applyAlignment="0">
      <protection locked="0"/>
    </xf>
    <xf numFmtId="0" fontId="11" fillId="0" borderId="2" applyNumberFormat="0" applyFill="0" applyBorder="0">
      <alignment horizontal="center"/>
      <protection locked="0"/>
    </xf>
    <xf numFmtId="168" fontId="11" fillId="0" borderId="2" applyFill="0" applyBorder="0" applyAlignment="0">
      <protection locked="0"/>
    </xf>
    <xf numFmtId="167" fontId="11" fillId="0" borderId="2" applyFill="0" applyBorder="0" applyAlignment="0">
      <protection locked="0"/>
    </xf>
    <xf numFmtId="167" fontId="11" fillId="0" borderId="2" applyFill="0" applyBorder="0" applyAlignment="0"/>
    <xf numFmtId="0" fontId="13" fillId="0" borderId="2" applyNumberFormat="0" applyFill="0" applyBorder="0">
      <alignment horizontal="left"/>
      <protection locked="0"/>
    </xf>
    <xf numFmtId="0" fontId="13" fillId="0" borderId="0" applyNumberFormat="0" applyFill="0" applyBorder="0">
      <alignment horizontal="right"/>
      <protection locked="0"/>
    </xf>
    <xf numFmtId="169" fontId="13" fillId="0" borderId="6" applyFill="0" applyBorder="0" applyAlignment="0"/>
    <xf numFmtId="44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40" fontId="3" fillId="0" borderId="0" applyFont="0" applyFill="0" applyBorder="0" applyAlignment="0" applyProtection="0"/>
    <xf numFmtId="40" fontId="3" fillId="0" borderId="0" applyFont="0" applyFill="0" applyBorder="0" applyAlignment="0" applyProtection="0"/>
    <xf numFmtId="40" fontId="3" fillId="0" borderId="0" applyFont="0" applyFill="0" applyBorder="0" applyAlignment="0" applyProtection="0"/>
    <xf numFmtId="40" fontId="3" fillId="0" borderId="0" applyFont="0" applyFill="0" applyBorder="0" applyAlignment="0" applyProtection="0"/>
    <xf numFmtId="40" fontId="3" fillId="0" borderId="0" applyFont="0" applyFill="0" applyBorder="0" applyAlignment="0" applyProtection="0"/>
    <xf numFmtId="40" fontId="3" fillId="0" borderId="0" applyFont="0" applyFill="0" applyBorder="0" applyAlignment="0" applyProtection="0"/>
    <xf numFmtId="0" fontId="3" fillId="0" borderId="0"/>
    <xf numFmtId="40" fontId="3" fillId="0" borderId="0" applyFont="0" applyFill="0" applyBorder="0" applyAlignment="0" applyProtection="0"/>
    <xf numFmtId="40" fontId="3" fillId="0" borderId="0" applyFont="0" applyFill="0" applyBorder="0" applyAlignment="0" applyProtection="0"/>
    <xf numFmtId="40" fontId="3" fillId="0" borderId="0" applyFont="0" applyFill="0" applyBorder="0" applyAlignment="0" applyProtection="0"/>
    <xf numFmtId="40" fontId="3" fillId="0" borderId="0" applyFont="0" applyFill="0" applyBorder="0" applyAlignment="0" applyProtection="0"/>
    <xf numFmtId="40" fontId="3" fillId="0" borderId="0" applyFont="0" applyFill="0" applyBorder="0" applyAlignment="0" applyProtection="0"/>
  </cellStyleXfs>
  <cellXfs count="79">
    <xf numFmtId="0" fontId="0" fillId="0" borderId="0" xfId="0"/>
    <xf numFmtId="0" fontId="5" fillId="0" borderId="4" xfId="8" applyFont="1" applyFill="1" applyBorder="1" applyAlignment="1">
      <alignment horizontal="center" vertical="center" wrapText="1"/>
    </xf>
    <xf numFmtId="0" fontId="1" fillId="0" borderId="4" xfId="0" applyFont="1" applyBorder="1" applyAlignment="1">
      <alignment horizontal="center" vertical="center" wrapText="1"/>
    </xf>
    <xf numFmtId="0" fontId="0" fillId="0" borderId="0" xfId="0" applyBorder="1" applyAlignment="1">
      <alignment wrapText="1"/>
    </xf>
    <xf numFmtId="0" fontId="0" fillId="0" borderId="0" xfId="0" applyAlignment="1">
      <alignment wrapText="1"/>
    </xf>
    <xf numFmtId="0" fontId="16" fillId="0" borderId="0" xfId="0" quotePrefix="1" applyFont="1" applyFill="1" applyBorder="1" applyAlignment="1">
      <alignment horizontal="center" wrapText="1"/>
    </xf>
    <xf numFmtId="0" fontId="16" fillId="0" borderId="0" xfId="0" applyFont="1" applyFill="1" applyBorder="1" applyAlignment="1">
      <alignment horizontal="center" wrapText="1"/>
    </xf>
    <xf numFmtId="0" fontId="16" fillId="0" borderId="0" xfId="0" quotePrefix="1" applyFont="1" applyFill="1" applyBorder="1" applyAlignment="1">
      <alignment horizontal="left" wrapText="1"/>
    </xf>
    <xf numFmtId="0" fontId="17" fillId="0" borderId="0" xfId="0" applyFont="1" applyFill="1" applyBorder="1" applyAlignment="1">
      <alignment horizontal="center" wrapText="1"/>
    </xf>
    <xf numFmtId="0" fontId="17" fillId="0" borderId="0" xfId="0" quotePrefix="1" applyFont="1" applyFill="1" applyBorder="1" applyAlignment="1">
      <alignment horizontal="left" wrapText="1"/>
    </xf>
    <xf numFmtId="0" fontId="17" fillId="0" borderId="0" xfId="0" applyFont="1" applyFill="1" applyBorder="1" applyAlignment="1">
      <alignment wrapText="1"/>
    </xf>
    <xf numFmtId="0" fontId="17" fillId="0" borderId="0" xfId="0" applyFont="1" applyFill="1" applyBorder="1" applyAlignment="1">
      <alignment horizontal="left" wrapText="1"/>
    </xf>
    <xf numFmtId="0" fontId="17" fillId="0" borderId="0" xfId="0" applyFont="1" applyFill="1" applyBorder="1" applyAlignment="1">
      <alignment horizontal="right" wrapText="1"/>
    </xf>
    <xf numFmtId="0" fontId="16" fillId="0" borderId="0" xfId="0" applyFont="1" applyFill="1" applyBorder="1" applyAlignment="1">
      <alignment wrapText="1"/>
    </xf>
    <xf numFmtId="0" fontId="16" fillId="0" borderId="0" xfId="0" applyFont="1" applyFill="1" applyBorder="1" applyAlignment="1">
      <alignment horizontal="left" wrapText="1"/>
    </xf>
    <xf numFmtId="0" fontId="17" fillId="0" borderId="2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0" fontId="0" fillId="0" borderId="0" xfId="0" applyFill="1" applyAlignment="1">
      <alignment horizontal="center" vertical="center" wrapText="1"/>
    </xf>
    <xf numFmtId="170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center" wrapText="1"/>
    </xf>
    <xf numFmtId="0" fontId="1" fillId="0" borderId="0" xfId="0" applyFont="1" applyAlignment="1">
      <alignment wrapText="1"/>
    </xf>
    <xf numFmtId="0" fontId="1" fillId="0" borderId="4" xfId="0" applyFont="1" applyBorder="1" applyAlignment="1">
      <alignment horizontal="center" wrapText="1"/>
    </xf>
    <xf numFmtId="0" fontId="0" fillId="0" borderId="0" xfId="0" applyBorder="1" applyAlignment="1">
      <alignment horizontal="center" vertical="center" wrapText="1"/>
    </xf>
    <xf numFmtId="0" fontId="0" fillId="0" borderId="0" xfId="0" applyFill="1" applyBorder="1" applyAlignment="1">
      <alignment horizontal="center" vertical="center" wrapText="1"/>
    </xf>
    <xf numFmtId="0" fontId="0" fillId="0" borderId="2" xfId="0" applyFont="1" applyFill="1" applyBorder="1" applyAlignment="1">
      <alignment horizontal="center" vertical="center" wrapText="1"/>
    </xf>
    <xf numFmtId="0" fontId="17" fillId="0" borderId="5" xfId="0" applyFont="1" applyFill="1" applyBorder="1" applyAlignment="1">
      <alignment horizontal="center" wrapText="1"/>
    </xf>
    <xf numFmtId="0" fontId="16" fillId="0" borderId="2" xfId="0" applyNumberFormat="1" applyFont="1" applyFill="1" applyBorder="1" applyAlignment="1">
      <alignment horizontal="center" vertical="center" wrapText="1"/>
    </xf>
    <xf numFmtId="0" fontId="0" fillId="0" borderId="0" xfId="0" applyFill="1" applyAlignment="1">
      <alignment horizontal="center" wrapText="1"/>
    </xf>
    <xf numFmtId="170" fontId="0" fillId="0" borderId="0" xfId="0" applyNumberFormat="1" applyAlignment="1" applyProtection="1">
      <alignment horizontal="center" vertical="center" wrapText="1"/>
      <protection locked="0"/>
    </xf>
    <xf numFmtId="0" fontId="18" fillId="0" borderId="0" xfId="0" applyFont="1" applyAlignment="1">
      <alignment wrapText="1"/>
    </xf>
    <xf numFmtId="0" fontId="18" fillId="0" borderId="2" xfId="0" applyFont="1" applyFill="1" applyBorder="1" applyAlignment="1">
      <alignment horizontal="center" vertical="center" wrapText="1"/>
    </xf>
    <xf numFmtId="0" fontId="18" fillId="0" borderId="0" xfId="0" applyFont="1" applyAlignment="1">
      <alignment horizontal="center" wrapText="1"/>
    </xf>
    <xf numFmtId="0" fontId="0" fillId="0" borderId="0" xfId="0" applyFill="1" applyAlignment="1">
      <alignment wrapText="1"/>
    </xf>
    <xf numFmtId="170" fontId="0" fillId="0" borderId="2" xfId="0" applyNumberFormat="1" applyFont="1" applyFill="1" applyBorder="1" applyAlignment="1">
      <alignment horizontal="center" vertical="center" wrapText="1"/>
    </xf>
    <xf numFmtId="170" fontId="0" fillId="0" borderId="2" xfId="0" applyNumberFormat="1" applyFont="1" applyFill="1" applyBorder="1" applyAlignment="1" applyProtection="1">
      <alignment horizontal="center" vertical="center" wrapText="1"/>
    </xf>
    <xf numFmtId="4" fontId="0" fillId="0" borderId="0" xfId="0" applyNumberFormat="1" applyAlignment="1">
      <alignment horizontal="center" wrapText="1"/>
    </xf>
    <xf numFmtId="49" fontId="16" fillId="0" borderId="2" xfId="0" applyNumberFormat="1" applyFont="1" applyFill="1" applyBorder="1" applyAlignment="1">
      <alignment horizontal="center" vertical="center" wrapText="1"/>
    </xf>
    <xf numFmtId="49" fontId="0" fillId="0" borderId="0" xfId="0" applyNumberFormat="1" applyBorder="1" applyAlignment="1">
      <alignment horizontal="center" wrapText="1"/>
    </xf>
    <xf numFmtId="49" fontId="0" fillId="0" borderId="0" xfId="0" applyNumberFormat="1" applyAlignment="1">
      <alignment horizontal="center" wrapText="1"/>
    </xf>
    <xf numFmtId="0" fontId="0" fillId="0" borderId="0" xfId="0" applyAlignment="1">
      <alignment vertical="center" wrapText="1"/>
    </xf>
    <xf numFmtId="170" fontId="18" fillId="0" borderId="2" xfId="0" applyNumberFormat="1" applyFont="1" applyFill="1" applyBorder="1" applyAlignment="1">
      <alignment horizontal="center" vertical="center" wrapText="1"/>
    </xf>
    <xf numFmtId="170" fontId="18" fillId="0" borderId="2" xfId="0" applyNumberFormat="1" applyFont="1" applyFill="1" applyBorder="1" applyAlignment="1" applyProtection="1">
      <alignment horizontal="center" vertical="center" wrapText="1"/>
    </xf>
    <xf numFmtId="49" fontId="16" fillId="5" borderId="9" xfId="0" applyNumberFormat="1" applyFont="1" applyFill="1" applyBorder="1" applyAlignment="1">
      <alignment horizontal="center" vertical="center" wrapText="1"/>
    </xf>
    <xf numFmtId="170" fontId="0" fillId="5" borderId="9" xfId="0" applyNumberFormat="1" applyFont="1" applyFill="1" applyBorder="1" applyAlignment="1" applyProtection="1">
      <alignment horizontal="center" vertical="center" wrapText="1"/>
    </xf>
    <xf numFmtId="49" fontId="16" fillId="4" borderId="9" xfId="0" applyNumberFormat="1" applyFont="1" applyFill="1" applyBorder="1" applyAlignment="1">
      <alignment horizontal="center" vertical="center" wrapText="1"/>
    </xf>
    <xf numFmtId="0" fontId="17" fillId="4" borderId="11" xfId="0" applyFont="1" applyFill="1" applyBorder="1" applyAlignment="1">
      <alignment wrapText="1"/>
    </xf>
    <xf numFmtId="0" fontId="17" fillId="4" borderId="10" xfId="0" applyFont="1" applyFill="1" applyBorder="1" applyAlignment="1">
      <alignment horizontal="center" wrapText="1"/>
    </xf>
    <xf numFmtId="0" fontId="0" fillId="4" borderId="9" xfId="0" applyFont="1" applyFill="1" applyBorder="1" applyAlignment="1">
      <alignment horizontal="center" vertical="center" wrapText="1"/>
    </xf>
    <xf numFmtId="170" fontId="0" fillId="4" borderId="9" xfId="0" applyNumberFormat="1" applyFont="1" applyFill="1" applyBorder="1" applyAlignment="1">
      <alignment horizontal="center" vertical="center" wrapText="1"/>
    </xf>
    <xf numFmtId="170" fontId="0" fillId="4" borderId="9" xfId="0" applyNumberFormat="1" applyFont="1" applyFill="1" applyBorder="1" applyAlignment="1" applyProtection="1">
      <alignment horizontal="center" vertical="center" wrapText="1"/>
    </xf>
    <xf numFmtId="0" fontId="17" fillId="4" borderId="11" xfId="0" applyFont="1" applyFill="1" applyBorder="1" applyAlignment="1">
      <alignment horizontal="left" wrapText="1"/>
    </xf>
    <xf numFmtId="0" fontId="0" fillId="5" borderId="9" xfId="0" applyFont="1" applyFill="1" applyBorder="1" applyAlignment="1">
      <alignment horizontal="center" vertical="center" wrapText="1"/>
    </xf>
    <xf numFmtId="170" fontId="0" fillId="5" borderId="9" xfId="0" applyNumberFormat="1" applyFont="1" applyFill="1" applyBorder="1" applyAlignment="1">
      <alignment horizontal="center" vertical="center" wrapText="1"/>
    </xf>
    <xf numFmtId="0" fontId="16" fillId="5" borderId="11" xfId="0" applyFont="1" applyFill="1" applyBorder="1" applyAlignment="1">
      <alignment horizontal="center" wrapText="1"/>
    </xf>
    <xf numFmtId="0" fontId="17" fillId="5" borderId="10" xfId="0" applyFont="1" applyFill="1" applyBorder="1" applyAlignment="1">
      <alignment horizontal="center" wrapText="1"/>
    </xf>
    <xf numFmtId="49" fontId="16" fillId="6" borderId="12" xfId="0" applyNumberFormat="1" applyFont="1" applyFill="1" applyBorder="1" applyAlignment="1">
      <alignment horizontal="center" vertical="center" wrapText="1"/>
    </xf>
    <xf numFmtId="0" fontId="16" fillId="6" borderId="12" xfId="0" applyFont="1" applyFill="1" applyBorder="1" applyAlignment="1">
      <alignment horizontal="center" vertical="center" wrapText="1"/>
    </xf>
    <xf numFmtId="0" fontId="17" fillId="6" borderId="13" xfId="0" applyFont="1" applyFill="1" applyBorder="1" applyAlignment="1">
      <alignment horizontal="center" vertical="center" wrapText="1"/>
    </xf>
    <xf numFmtId="0" fontId="0" fillId="6" borderId="14" xfId="0" applyFont="1" applyFill="1" applyBorder="1" applyAlignment="1">
      <alignment horizontal="center" vertical="center" wrapText="1"/>
    </xf>
    <xf numFmtId="170" fontId="0" fillId="6" borderId="14" xfId="0" applyNumberFormat="1" applyFont="1" applyFill="1" applyBorder="1" applyAlignment="1">
      <alignment horizontal="center" vertical="center" wrapText="1"/>
    </xf>
    <xf numFmtId="170" fontId="0" fillId="6" borderId="15" xfId="0" applyNumberFormat="1" applyFont="1" applyFill="1" applyBorder="1" applyAlignment="1" applyProtection="1">
      <alignment horizontal="center" vertical="center" wrapText="1"/>
    </xf>
    <xf numFmtId="170" fontId="1" fillId="6" borderId="12" xfId="0" applyNumberFormat="1" applyFont="1" applyFill="1" applyBorder="1" applyAlignment="1" applyProtection="1">
      <alignment horizontal="center" vertical="center" wrapText="1"/>
      <protection locked="0"/>
    </xf>
    <xf numFmtId="170" fontId="1" fillId="6" borderId="12" xfId="0" applyNumberFormat="1" applyFont="1" applyFill="1" applyBorder="1" applyAlignment="1" applyProtection="1">
      <alignment horizontal="center" vertical="center" wrapText="1"/>
    </xf>
    <xf numFmtId="0" fontId="5" fillId="3" borderId="4" xfId="1" applyFont="1" applyFill="1" applyBorder="1" applyAlignment="1">
      <alignment horizontal="center" wrapText="1"/>
    </xf>
    <xf numFmtId="49" fontId="14" fillId="3" borderId="4" xfId="1" applyNumberFormat="1" applyFont="1" applyFill="1" applyBorder="1" applyAlignment="1">
      <alignment horizontal="center" wrapText="1"/>
    </xf>
    <xf numFmtId="0" fontId="14" fillId="3" borderId="4" xfId="1" applyFont="1" applyFill="1" applyBorder="1" applyAlignment="1">
      <alignment horizontal="center" wrapText="1"/>
    </xf>
    <xf numFmtId="0" fontId="14" fillId="3" borderId="4" xfId="1" applyFont="1" applyFill="1" applyBorder="1" applyAlignment="1">
      <alignment horizontal="center" vertical="center" wrapText="1"/>
    </xf>
    <xf numFmtId="0" fontId="8" fillId="3" borderId="4" xfId="1" applyFont="1" applyFill="1" applyBorder="1" applyAlignment="1">
      <alignment horizontal="center" vertical="center" wrapText="1"/>
    </xf>
    <xf numFmtId="170" fontId="8" fillId="3" borderId="4" xfId="26" applyNumberFormat="1" applyFont="1" applyFill="1" applyBorder="1" applyAlignment="1">
      <alignment horizontal="center" vertical="center" wrapText="1"/>
    </xf>
    <xf numFmtId="170" fontId="8" fillId="3" borderId="4" xfId="29" applyNumberFormat="1" applyFont="1" applyFill="1" applyBorder="1" applyAlignment="1">
      <alignment horizontal="center" vertical="center" wrapText="1"/>
    </xf>
    <xf numFmtId="170" fontId="14" fillId="3" borderId="4" xfId="32" applyNumberFormat="1" applyFont="1" applyFill="1" applyBorder="1" applyAlignment="1">
      <alignment horizontal="center" vertical="center" wrapText="1"/>
    </xf>
    <xf numFmtId="170" fontId="8" fillId="3" borderId="4" xfId="26" applyNumberFormat="1" applyFont="1" applyFill="1" applyBorder="1" applyAlignment="1">
      <alignment horizontal="center" vertical="center" wrapText="1"/>
    </xf>
    <xf numFmtId="170" fontId="8" fillId="3" borderId="4" xfId="29" applyNumberFormat="1" applyFont="1" applyFill="1" applyBorder="1" applyAlignment="1">
      <alignment horizontal="center" vertical="center" wrapText="1"/>
    </xf>
    <xf numFmtId="0" fontId="5" fillId="0" borderId="16" xfId="1" applyFont="1" applyFill="1" applyBorder="1" applyAlignment="1">
      <alignment horizontal="center" vertical="center" wrapText="1"/>
    </xf>
    <xf numFmtId="0" fontId="5" fillId="0" borderId="17" xfId="1" applyFont="1" applyFill="1" applyBorder="1" applyAlignment="1">
      <alignment horizontal="center" vertical="center" wrapText="1"/>
    </xf>
    <xf numFmtId="0" fontId="19" fillId="2" borderId="16" xfId="1" applyFont="1" applyFill="1" applyBorder="1" applyAlignment="1">
      <alignment horizontal="center" vertical="center" wrapText="1"/>
    </xf>
    <xf numFmtId="0" fontId="5" fillId="3" borderId="7" xfId="1" applyFont="1" applyFill="1" applyBorder="1" applyAlignment="1">
      <alignment horizontal="center" wrapText="1"/>
    </xf>
    <xf numFmtId="0" fontId="5" fillId="3" borderId="8" xfId="1" applyFont="1" applyFill="1" applyBorder="1" applyAlignment="1">
      <alignment horizontal="center" wrapText="1"/>
    </xf>
    <xf numFmtId="0" fontId="16" fillId="5" borderId="11" xfId="0" quotePrefix="1" applyFont="1" applyFill="1" applyBorder="1" applyAlignment="1">
      <alignment horizontal="center" wrapText="1"/>
    </xf>
  </cellXfs>
  <cellStyles count="37">
    <cellStyle name="article" xfId="14"/>
    <cellStyle name="Data Sht." xfId="2"/>
    <cellStyle name="Désignation" xfId="15"/>
    <cellStyle name="Euro" xfId="3"/>
    <cellStyle name="INPUT" xfId="4"/>
    <cellStyle name="Migliaia_Computo 112578" xfId="5"/>
    <cellStyle name="Milliers [0] 2" xfId="7"/>
    <cellStyle name="Milliers 10" xfId="30"/>
    <cellStyle name="Milliers 11" xfId="33"/>
    <cellStyle name="Milliers 12" xfId="34"/>
    <cellStyle name="Milliers 13" xfId="35"/>
    <cellStyle name="Milliers 14" xfId="36"/>
    <cellStyle name="Milliers 2" xfId="13"/>
    <cellStyle name="Milliers 3" xfId="6"/>
    <cellStyle name="Milliers 4" xfId="25"/>
    <cellStyle name="Milliers 5" xfId="28"/>
    <cellStyle name="Milliers 6" xfId="27"/>
    <cellStyle name="Milliers 7" xfId="26"/>
    <cellStyle name="Milliers 8" xfId="29"/>
    <cellStyle name="Milliers 9" xfId="32"/>
    <cellStyle name="Monétaire 2" xfId="23"/>
    <cellStyle name="Normal" xfId="0" builtinId="0"/>
    <cellStyle name="Normal 2" xfId="12"/>
    <cellStyle name="Normal 3" xfId="1"/>
    <cellStyle name="Normal 4" xfId="31"/>
    <cellStyle name="Normal_PDP5102" xfId="8"/>
    <cellStyle name="Normale_HSR PREV MECCANICO" xfId="9"/>
    <cellStyle name="Pourcentage 2" xfId="24"/>
    <cellStyle name="Prix_unit" xfId="18"/>
    <cellStyle name="Produits" xfId="19"/>
    <cellStyle name="Quantités" xfId="17"/>
    <cellStyle name="Retrait" xfId="10"/>
    <cellStyle name="soustitre" xfId="20"/>
    <cellStyle name="soustotal" xfId="21"/>
    <cellStyle name="stproduit" xfId="22"/>
    <cellStyle name="Titolo" xfId="11"/>
    <cellStyle name="Unités" xfId="16"/>
  </cellStyles>
  <dxfs count="2">
    <dxf>
      <font>
        <color theme="0"/>
      </font>
    </dxf>
    <dxf>
      <font>
        <color theme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4</xdr:col>
      <xdr:colOff>53181</xdr:colOff>
      <xdr:row>0</xdr:row>
      <xdr:rowOff>65088</xdr:rowOff>
    </xdr:from>
    <xdr:to>
      <xdr:col>4</xdr:col>
      <xdr:colOff>1216592</xdr:colOff>
      <xdr:row>0</xdr:row>
      <xdr:rowOff>306388</xdr:rowOff>
    </xdr:to>
    <xdr:sp macro="[0]!InsereLigne" textlink="">
      <xdr:nvSpPr>
        <xdr:cNvPr id="2" name="Rectangle 1"/>
        <xdr:cNvSpPr/>
      </xdr:nvSpPr>
      <xdr:spPr>
        <a:xfrm>
          <a:off x="1767681" y="65088"/>
          <a:ext cx="1163411" cy="241300"/>
        </a:xfrm>
        <a:prstGeom prst="rect">
          <a:avLst/>
        </a:prstGeom>
        <a:solidFill>
          <a:srgbClr val="FFFF00"/>
        </a:solidFill>
        <a:ln w="1270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1200" b="1">
              <a:solidFill>
                <a:srgbClr val="FF0000"/>
              </a:solidFill>
            </a:rPr>
            <a:t>Insert Lignes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omments" Target="../comments1.xml"/><Relationship Id="rId4" Type="http://schemas.openxmlformats.org/officeDocument/2006/relationships/vmlDrawing" Target="../drawings/vmlDrawing2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pageSetUpPr fitToPage="1"/>
  </sheetPr>
  <dimension ref="A1:P130"/>
  <sheetViews>
    <sheetView tabSelected="1" zoomScale="80" zoomScaleNormal="80" zoomScaleSheetLayoutView="100" workbookViewId="0">
      <pane ySplit="3" topLeftCell="A4" activePane="bottomLeft" state="frozen"/>
      <selection pane="bottomLeft" activeCell="C5" sqref="C5"/>
    </sheetView>
  </sheetViews>
  <sheetFormatPr baseColWidth="10" defaultRowHeight="15" outlineLevelCol="1"/>
  <cols>
    <col min="1" max="1" width="8" style="4" customWidth="1"/>
    <col min="2" max="2" width="5" style="4" customWidth="1" outlineLevel="1"/>
    <col min="3" max="3" width="7.7109375" style="4" customWidth="1" outlineLevel="1"/>
    <col min="4" max="4" width="5" style="38" customWidth="1"/>
    <col min="5" max="5" width="50.5703125" style="4" customWidth="1"/>
    <col min="6" max="6" width="7.85546875" style="4" customWidth="1"/>
    <col min="7" max="7" width="7.42578125" style="16" customWidth="1"/>
    <col min="8" max="8" width="9.140625" style="17" customWidth="1" outlineLevel="1"/>
    <col min="9" max="10" width="11.42578125" style="18" customWidth="1" outlineLevel="1"/>
    <col min="11" max="11" width="12.7109375" style="18" customWidth="1" outlineLevel="1"/>
    <col min="12" max="12" width="12.42578125" style="18" customWidth="1" outlineLevel="1"/>
    <col min="13" max="13" width="12.140625" style="18" bestFit="1" customWidth="1"/>
    <col min="14" max="14" width="14.140625" style="18" customWidth="1"/>
    <col min="15" max="15" width="12.28515625" style="19" customWidth="1" outlineLevel="1"/>
    <col min="16" max="16" width="14.28515625" style="19" customWidth="1" outlineLevel="1"/>
    <col min="17" max="16384" width="11.42578125" style="4"/>
  </cols>
  <sheetData>
    <row r="1" spans="1:16" s="20" customFormat="1" ht="39" customHeight="1">
      <c r="A1" s="75" t="s">
        <v>106</v>
      </c>
      <c r="B1" s="73"/>
      <c r="C1" s="63" t="s">
        <v>2</v>
      </c>
      <c r="D1" s="64" t="s">
        <v>3</v>
      </c>
      <c r="E1" s="76" t="s">
        <v>4</v>
      </c>
      <c r="F1" s="65" t="s">
        <v>0</v>
      </c>
      <c r="G1" s="66" t="s">
        <v>1</v>
      </c>
      <c r="H1" s="67" t="s">
        <v>5</v>
      </c>
      <c r="I1" s="68" t="s">
        <v>8</v>
      </c>
      <c r="J1" s="68"/>
      <c r="K1" s="69" t="s">
        <v>9</v>
      </c>
      <c r="L1" s="69"/>
      <c r="M1" s="70" t="s">
        <v>11</v>
      </c>
      <c r="N1" s="70" t="s">
        <v>12</v>
      </c>
      <c r="O1" s="2" t="s">
        <v>13</v>
      </c>
      <c r="P1" s="1" t="s">
        <v>14</v>
      </c>
    </row>
    <row r="2" spans="1:16" s="20" customFormat="1">
      <c r="B2" s="74"/>
      <c r="C2" s="63"/>
      <c r="D2" s="64"/>
      <c r="E2" s="77"/>
      <c r="F2" s="65"/>
      <c r="G2" s="66"/>
      <c r="H2" s="67"/>
      <c r="I2" s="71" t="s">
        <v>7</v>
      </c>
      <c r="J2" s="71" t="s">
        <v>6</v>
      </c>
      <c r="K2" s="72" t="s">
        <v>10</v>
      </c>
      <c r="L2" s="72" t="s">
        <v>6</v>
      </c>
      <c r="M2" s="70"/>
      <c r="N2" s="70"/>
      <c r="O2" s="21">
        <v>3.5</v>
      </c>
      <c r="P2" s="21">
        <v>31</v>
      </c>
    </row>
    <row r="3" spans="1:16">
      <c r="B3" s="3"/>
      <c r="C3" s="3"/>
      <c r="D3" s="37"/>
      <c r="E3" s="3"/>
      <c r="F3" s="3"/>
      <c r="G3" s="22"/>
      <c r="H3" s="23"/>
    </row>
    <row r="4" spans="1:16">
      <c r="B4" s="19" t="str">
        <f t="shared" ref="B4:B67" si="0">IF(A4&lt;&gt;"",LEFT(D4,1),"")</f>
        <v/>
      </c>
      <c r="D4" s="36" t="s">
        <v>107</v>
      </c>
      <c r="E4" s="9"/>
      <c r="F4" s="25"/>
      <c r="G4" s="24"/>
      <c r="H4" s="24"/>
      <c r="I4" s="33"/>
      <c r="J4" s="34">
        <f t="shared" ref="J4" si="1">H4*$P$2</f>
        <v>0</v>
      </c>
      <c r="K4" s="34">
        <f t="shared" ref="K4" si="2">G4*I4</f>
        <v>0</v>
      </c>
      <c r="L4" s="34">
        <f t="shared" ref="L4" si="3">G4*J4</f>
        <v>0</v>
      </c>
      <c r="M4" s="34">
        <f t="shared" ref="M4" si="4">ROUND((I4+J4)*$O$2,2)</f>
        <v>0</v>
      </c>
      <c r="N4" s="34">
        <f>M4*G4</f>
        <v>0</v>
      </c>
    </row>
    <row r="5" spans="1:16">
      <c r="B5" s="19" t="str">
        <f t="shared" si="0"/>
        <v/>
      </c>
      <c r="D5" s="36">
        <v>1</v>
      </c>
      <c r="E5" s="5" t="s">
        <v>15</v>
      </c>
      <c r="F5" s="25"/>
      <c r="G5" s="24"/>
      <c r="H5" s="24"/>
      <c r="I5" s="33"/>
      <c r="J5" s="34">
        <f>H5*$P$2</f>
        <v>0</v>
      </c>
      <c r="K5" s="34">
        <f>G5*I5</f>
        <v>0</v>
      </c>
      <c r="L5" s="34">
        <f>G5*J5</f>
        <v>0</v>
      </c>
      <c r="M5" s="34">
        <f>ROUND((I5+J5)*$O$2,2)</f>
        <v>0</v>
      </c>
      <c r="N5" s="34">
        <f>M5*G5</f>
        <v>0</v>
      </c>
    </row>
    <row r="6" spans="1:16">
      <c r="B6" s="19" t="str">
        <f t="shared" si="0"/>
        <v/>
      </c>
      <c r="D6" s="36"/>
      <c r="E6" s="6"/>
      <c r="F6" s="25"/>
      <c r="G6" s="24"/>
      <c r="H6" s="24"/>
      <c r="I6" s="33"/>
      <c r="J6" s="34">
        <f t="shared" ref="J6:J69" si="5">H6*$P$2</f>
        <v>0</v>
      </c>
      <c r="K6" s="34">
        <f t="shared" ref="K6:K69" si="6">G6*I6</f>
        <v>0</v>
      </c>
      <c r="L6" s="34">
        <f t="shared" ref="L6:L69" si="7">G6*J6</f>
        <v>0</v>
      </c>
      <c r="M6" s="34">
        <f t="shared" ref="M6:M69" si="8">ROUND((I6+J6)*$O$2,2)</f>
        <v>0</v>
      </c>
      <c r="N6" s="34">
        <f t="shared" ref="N6:N69" si="9">M6*G6</f>
        <v>0</v>
      </c>
    </row>
    <row r="7" spans="1:16" ht="30" customHeight="1">
      <c r="B7" s="19" t="str">
        <f t="shared" si="0"/>
        <v/>
      </c>
      <c r="D7" s="36" t="s">
        <v>16</v>
      </c>
      <c r="E7" s="7" t="s">
        <v>17</v>
      </c>
      <c r="F7" s="25"/>
      <c r="G7" s="24"/>
      <c r="H7" s="24"/>
      <c r="I7" s="33"/>
      <c r="J7" s="34">
        <f t="shared" si="5"/>
        <v>0</v>
      </c>
      <c r="K7" s="34">
        <f t="shared" si="6"/>
        <v>0</v>
      </c>
      <c r="L7" s="34">
        <f t="shared" si="7"/>
        <v>0</v>
      </c>
      <c r="M7" s="34">
        <f t="shared" si="8"/>
        <v>0</v>
      </c>
      <c r="N7" s="34">
        <f t="shared" si="9"/>
        <v>0</v>
      </c>
    </row>
    <row r="8" spans="1:16">
      <c r="B8" s="19" t="str">
        <f t="shared" si="0"/>
        <v/>
      </c>
      <c r="D8" s="36"/>
      <c r="E8" s="8"/>
      <c r="F8" s="25"/>
      <c r="G8" s="24"/>
      <c r="H8" s="24"/>
      <c r="I8" s="33"/>
      <c r="J8" s="34">
        <f t="shared" si="5"/>
        <v>0</v>
      </c>
      <c r="K8" s="34">
        <f t="shared" si="6"/>
        <v>0</v>
      </c>
      <c r="L8" s="34">
        <f t="shared" si="7"/>
        <v>0</v>
      </c>
      <c r="M8" s="34">
        <f t="shared" si="8"/>
        <v>0</v>
      </c>
      <c r="N8" s="34">
        <f t="shared" si="9"/>
        <v>0</v>
      </c>
    </row>
    <row r="9" spans="1:16" ht="29.25">
      <c r="B9" s="19" t="str">
        <f t="shared" si="0"/>
        <v/>
      </c>
      <c r="C9" s="4">
        <v>131</v>
      </c>
      <c r="D9" s="26"/>
      <c r="E9" s="9" t="s">
        <v>18</v>
      </c>
      <c r="F9" s="25" t="s">
        <v>19</v>
      </c>
      <c r="G9" s="24">
        <v>1</v>
      </c>
      <c r="H9" s="24">
        <v>20</v>
      </c>
      <c r="I9" s="33">
        <v>45700</v>
      </c>
      <c r="J9" s="34">
        <f t="shared" si="5"/>
        <v>620</v>
      </c>
      <c r="K9" s="34">
        <f t="shared" si="6"/>
        <v>45700</v>
      </c>
      <c r="L9" s="34">
        <f t="shared" si="7"/>
        <v>620</v>
      </c>
      <c r="M9" s="34">
        <f t="shared" si="8"/>
        <v>162120</v>
      </c>
      <c r="N9" s="34">
        <f t="shared" si="9"/>
        <v>162120</v>
      </c>
    </row>
    <row r="10" spans="1:16">
      <c r="B10" s="19" t="str">
        <f t="shared" si="0"/>
        <v/>
      </c>
      <c r="C10" s="4">
        <v>131</v>
      </c>
      <c r="D10" s="26"/>
      <c r="E10" s="10" t="s">
        <v>94</v>
      </c>
      <c r="F10" s="25"/>
      <c r="G10" s="24"/>
      <c r="H10" s="24"/>
      <c r="I10" s="33"/>
      <c r="J10" s="34">
        <f t="shared" si="5"/>
        <v>0</v>
      </c>
      <c r="K10" s="34">
        <f t="shared" si="6"/>
        <v>0</v>
      </c>
      <c r="L10" s="34">
        <f t="shared" si="7"/>
        <v>0</v>
      </c>
      <c r="M10" s="34">
        <f t="shared" si="8"/>
        <v>0</v>
      </c>
      <c r="N10" s="34">
        <f t="shared" si="9"/>
        <v>0</v>
      </c>
    </row>
    <row r="11" spans="1:16">
      <c r="B11" s="19" t="str">
        <f t="shared" si="0"/>
        <v/>
      </c>
      <c r="C11" s="4">
        <v>131</v>
      </c>
      <c r="D11" s="36"/>
      <c r="E11" s="9" t="s">
        <v>95</v>
      </c>
      <c r="F11" s="25"/>
      <c r="G11" s="24"/>
      <c r="H11" s="24"/>
      <c r="I11" s="33"/>
      <c r="J11" s="34">
        <f t="shared" si="5"/>
        <v>0</v>
      </c>
      <c r="K11" s="34">
        <f t="shared" si="6"/>
        <v>0</v>
      </c>
      <c r="L11" s="34">
        <f t="shared" si="7"/>
        <v>0</v>
      </c>
      <c r="M11" s="34">
        <f t="shared" si="8"/>
        <v>0</v>
      </c>
      <c r="N11" s="34">
        <f>M11*G11</f>
        <v>0</v>
      </c>
    </row>
    <row r="12" spans="1:16">
      <c r="B12" s="19" t="str">
        <f t="shared" si="0"/>
        <v/>
      </c>
      <c r="C12" s="4">
        <v>131</v>
      </c>
      <c r="D12" s="36"/>
      <c r="E12" s="11" t="s">
        <v>96</v>
      </c>
      <c r="F12" s="25"/>
      <c r="G12" s="24"/>
      <c r="H12" s="24"/>
      <c r="I12" s="33"/>
      <c r="J12" s="34">
        <f t="shared" si="5"/>
        <v>0</v>
      </c>
      <c r="K12" s="34">
        <f t="shared" si="6"/>
        <v>0</v>
      </c>
      <c r="L12" s="34">
        <f t="shared" si="7"/>
        <v>0</v>
      </c>
      <c r="M12" s="34">
        <f t="shared" si="8"/>
        <v>0</v>
      </c>
      <c r="N12" s="34">
        <f t="shared" si="9"/>
        <v>0</v>
      </c>
    </row>
    <row r="13" spans="1:16">
      <c r="B13" s="19" t="str">
        <f t="shared" si="0"/>
        <v/>
      </c>
      <c r="C13" s="4">
        <v>42</v>
      </c>
      <c r="D13" s="36"/>
      <c r="E13" s="11" t="s">
        <v>61</v>
      </c>
      <c r="F13" s="25" t="s">
        <v>19</v>
      </c>
      <c r="G13" s="24">
        <v>1</v>
      </c>
      <c r="H13" s="24"/>
      <c r="I13" s="33"/>
      <c r="J13" s="34">
        <f t="shared" si="5"/>
        <v>0</v>
      </c>
      <c r="K13" s="34">
        <f t="shared" si="6"/>
        <v>0</v>
      </c>
      <c r="L13" s="34">
        <f t="shared" si="7"/>
        <v>0</v>
      </c>
      <c r="M13" s="34">
        <f t="shared" si="8"/>
        <v>0</v>
      </c>
      <c r="N13" s="34">
        <f t="shared" si="9"/>
        <v>0</v>
      </c>
    </row>
    <row r="14" spans="1:16">
      <c r="B14" s="19" t="str">
        <f t="shared" si="0"/>
        <v/>
      </c>
      <c r="C14" s="4">
        <v>42</v>
      </c>
      <c r="D14" s="36"/>
      <c r="E14" s="10" t="s">
        <v>20</v>
      </c>
      <c r="F14" s="25"/>
      <c r="G14" s="24"/>
      <c r="H14" s="24"/>
      <c r="I14" s="33"/>
      <c r="J14" s="34">
        <f t="shared" si="5"/>
        <v>0</v>
      </c>
      <c r="K14" s="34">
        <f t="shared" si="6"/>
        <v>0</v>
      </c>
      <c r="L14" s="34">
        <f t="shared" si="7"/>
        <v>0</v>
      </c>
      <c r="M14" s="34">
        <f t="shared" si="8"/>
        <v>0</v>
      </c>
      <c r="N14" s="34">
        <f>M14*G14</f>
        <v>0</v>
      </c>
    </row>
    <row r="15" spans="1:16" ht="15.75" customHeight="1">
      <c r="B15" s="19" t="str">
        <f t="shared" si="0"/>
        <v/>
      </c>
      <c r="C15" s="4">
        <v>42</v>
      </c>
      <c r="D15" s="36"/>
      <c r="E15" s="10" t="s">
        <v>21</v>
      </c>
      <c r="F15" s="25"/>
      <c r="G15" s="24"/>
      <c r="H15" s="24"/>
      <c r="I15" s="33"/>
      <c r="J15" s="34">
        <f t="shared" si="5"/>
        <v>0</v>
      </c>
      <c r="K15" s="34">
        <f t="shared" si="6"/>
        <v>0</v>
      </c>
      <c r="L15" s="34">
        <f t="shared" si="7"/>
        <v>0</v>
      </c>
      <c r="M15" s="34">
        <f t="shared" si="8"/>
        <v>0</v>
      </c>
      <c r="N15" s="34">
        <f t="shared" si="9"/>
        <v>0</v>
      </c>
    </row>
    <row r="16" spans="1:16">
      <c r="B16" s="19" t="str">
        <f t="shared" si="0"/>
        <v/>
      </c>
      <c r="C16" s="4">
        <v>52</v>
      </c>
      <c r="D16" s="36"/>
      <c r="E16" s="11" t="s">
        <v>22</v>
      </c>
      <c r="F16" s="25" t="s">
        <v>62</v>
      </c>
      <c r="G16" s="24">
        <v>2</v>
      </c>
      <c r="H16" s="24"/>
      <c r="I16" s="33"/>
      <c r="J16" s="34">
        <f t="shared" si="5"/>
        <v>0</v>
      </c>
      <c r="K16" s="34">
        <f t="shared" si="6"/>
        <v>0</v>
      </c>
      <c r="L16" s="34">
        <f t="shared" si="7"/>
        <v>0</v>
      </c>
      <c r="M16" s="34">
        <f t="shared" si="8"/>
        <v>0</v>
      </c>
      <c r="N16" s="34">
        <f t="shared" si="9"/>
        <v>0</v>
      </c>
    </row>
    <row r="17" spans="1:14">
      <c r="B17" s="19" t="str">
        <f t="shared" si="0"/>
        <v/>
      </c>
      <c r="C17" s="4">
        <v>52</v>
      </c>
      <c r="D17" s="26"/>
      <c r="E17" s="10" t="s">
        <v>20</v>
      </c>
      <c r="F17" s="25"/>
      <c r="G17" s="24"/>
      <c r="H17" s="24"/>
      <c r="I17" s="33"/>
      <c r="J17" s="34">
        <f t="shared" si="5"/>
        <v>0</v>
      </c>
      <c r="K17" s="34">
        <f t="shared" si="6"/>
        <v>0</v>
      </c>
      <c r="L17" s="34">
        <f t="shared" si="7"/>
        <v>0</v>
      </c>
      <c r="M17" s="34">
        <f t="shared" si="8"/>
        <v>0</v>
      </c>
      <c r="N17" s="34">
        <f t="shared" si="9"/>
        <v>0</v>
      </c>
    </row>
    <row r="18" spans="1:14">
      <c r="B18" s="19" t="str">
        <f t="shared" si="0"/>
        <v/>
      </c>
      <c r="C18" s="4">
        <v>52</v>
      </c>
      <c r="D18" s="26"/>
      <c r="E18" s="10" t="s">
        <v>21</v>
      </c>
      <c r="F18" s="25"/>
      <c r="G18" s="24"/>
      <c r="H18" s="24"/>
      <c r="I18" s="33"/>
      <c r="J18" s="34">
        <f t="shared" si="5"/>
        <v>0</v>
      </c>
      <c r="K18" s="34">
        <f t="shared" si="6"/>
        <v>0</v>
      </c>
      <c r="L18" s="34">
        <f t="shared" si="7"/>
        <v>0</v>
      </c>
      <c r="M18" s="34">
        <f t="shared" si="8"/>
        <v>0</v>
      </c>
      <c r="N18" s="34">
        <f t="shared" si="9"/>
        <v>0</v>
      </c>
    </row>
    <row r="19" spans="1:14">
      <c r="B19" s="19" t="str">
        <f t="shared" si="0"/>
        <v/>
      </c>
      <c r="C19" s="4">
        <v>52</v>
      </c>
      <c r="D19" s="26"/>
      <c r="E19" s="10" t="s">
        <v>23</v>
      </c>
      <c r="F19" s="25" t="s">
        <v>19</v>
      </c>
      <c r="G19" s="24">
        <v>1</v>
      </c>
      <c r="H19" s="24">
        <v>6</v>
      </c>
      <c r="I19" s="33">
        <v>1615</v>
      </c>
      <c r="J19" s="34">
        <f t="shared" si="5"/>
        <v>186</v>
      </c>
      <c r="K19" s="34">
        <f t="shared" si="6"/>
        <v>1615</v>
      </c>
      <c r="L19" s="34">
        <f t="shared" si="7"/>
        <v>186</v>
      </c>
      <c r="M19" s="34">
        <f t="shared" si="8"/>
        <v>6303.5</v>
      </c>
      <c r="N19" s="34">
        <f t="shared" si="9"/>
        <v>6303.5</v>
      </c>
    </row>
    <row r="20" spans="1:14">
      <c r="B20" s="19" t="str">
        <f t="shared" si="0"/>
        <v/>
      </c>
      <c r="C20" s="4">
        <v>52</v>
      </c>
      <c r="D20" s="26"/>
      <c r="E20" s="10" t="s">
        <v>24</v>
      </c>
      <c r="F20" s="25" t="s">
        <v>19</v>
      </c>
      <c r="G20" s="24">
        <v>1</v>
      </c>
      <c r="H20" s="24">
        <v>10</v>
      </c>
      <c r="I20" s="33">
        <v>1500</v>
      </c>
      <c r="J20" s="34">
        <f t="shared" si="5"/>
        <v>310</v>
      </c>
      <c r="K20" s="34">
        <f t="shared" si="6"/>
        <v>1500</v>
      </c>
      <c r="L20" s="34">
        <f t="shared" si="7"/>
        <v>310</v>
      </c>
      <c r="M20" s="34">
        <f t="shared" si="8"/>
        <v>6335</v>
      </c>
      <c r="N20" s="34">
        <f t="shared" si="9"/>
        <v>6335</v>
      </c>
    </row>
    <row r="21" spans="1:14" ht="15.75" thickBot="1">
      <c r="B21" s="19" t="str">
        <f t="shared" ref="B21" si="10">IF(A21&lt;&gt;"",LEFT(D21,1),"")</f>
        <v/>
      </c>
      <c r="D21" s="36"/>
      <c r="E21" s="9"/>
      <c r="F21" s="25"/>
      <c r="G21" s="24"/>
      <c r="H21" s="24"/>
      <c r="I21" s="33"/>
      <c r="J21" s="34">
        <f t="shared" si="5"/>
        <v>0</v>
      </c>
      <c r="K21" s="34">
        <f t="shared" si="6"/>
        <v>0</v>
      </c>
      <c r="L21" s="34">
        <f t="shared" si="7"/>
        <v>0</v>
      </c>
      <c r="M21" s="34">
        <f t="shared" si="8"/>
        <v>0</v>
      </c>
      <c r="N21" s="34">
        <f>M21*G21</f>
        <v>0</v>
      </c>
    </row>
    <row r="22" spans="1:14" ht="21" customHeight="1" thickBot="1">
      <c r="A22" s="4" t="s">
        <v>104</v>
      </c>
      <c r="B22" s="19" t="str">
        <f t="shared" si="0"/>
        <v>1</v>
      </c>
      <c r="D22" s="44" t="s">
        <v>103</v>
      </c>
      <c r="E22" s="45" t="s">
        <v>25</v>
      </c>
      <c r="F22" s="46"/>
      <c r="G22" s="47"/>
      <c r="H22" s="47"/>
      <c r="I22" s="48"/>
      <c r="J22" s="49"/>
      <c r="K22" s="49"/>
      <c r="L22" s="49"/>
      <c r="M22" s="49"/>
      <c r="N22" s="49">
        <f>SUM(N4:N21)</f>
        <v>174758.5</v>
      </c>
    </row>
    <row r="23" spans="1:14">
      <c r="B23" s="19" t="str">
        <f t="shared" si="0"/>
        <v/>
      </c>
      <c r="D23" s="36"/>
      <c r="E23" s="13"/>
      <c r="F23" s="25"/>
      <c r="G23" s="24"/>
      <c r="H23" s="24"/>
      <c r="I23" s="33"/>
      <c r="J23" s="34">
        <f t="shared" si="5"/>
        <v>0</v>
      </c>
      <c r="K23" s="34">
        <f t="shared" si="6"/>
        <v>0</v>
      </c>
      <c r="L23" s="34">
        <f t="shared" si="7"/>
        <v>0</v>
      </c>
      <c r="M23" s="34">
        <f t="shared" si="8"/>
        <v>0</v>
      </c>
      <c r="N23" s="34">
        <f t="shared" si="9"/>
        <v>0</v>
      </c>
    </row>
    <row r="24" spans="1:14" ht="30">
      <c r="B24" s="19" t="str">
        <f t="shared" si="0"/>
        <v/>
      </c>
      <c r="D24" s="36" t="s">
        <v>26</v>
      </c>
      <c r="E24" s="7" t="s">
        <v>27</v>
      </c>
      <c r="F24" s="25"/>
      <c r="G24" s="24"/>
      <c r="H24" s="24"/>
      <c r="I24" s="33"/>
      <c r="J24" s="34">
        <f t="shared" si="5"/>
        <v>0</v>
      </c>
      <c r="K24" s="34">
        <f t="shared" si="6"/>
        <v>0</v>
      </c>
      <c r="L24" s="34">
        <f t="shared" si="7"/>
        <v>0</v>
      </c>
      <c r="M24" s="34">
        <f t="shared" si="8"/>
        <v>0</v>
      </c>
      <c r="N24" s="34">
        <f t="shared" si="9"/>
        <v>0</v>
      </c>
    </row>
    <row r="25" spans="1:14">
      <c r="B25" s="19" t="str">
        <f t="shared" si="0"/>
        <v/>
      </c>
      <c r="D25" s="36"/>
      <c r="E25" s="10"/>
      <c r="F25" s="25"/>
      <c r="G25" s="24"/>
      <c r="H25" s="24"/>
      <c r="I25" s="33"/>
      <c r="J25" s="34">
        <f t="shared" si="5"/>
        <v>0</v>
      </c>
      <c r="K25" s="34">
        <f t="shared" si="6"/>
        <v>0</v>
      </c>
      <c r="L25" s="34">
        <f t="shared" si="7"/>
        <v>0</v>
      </c>
      <c r="M25" s="34">
        <f t="shared" si="8"/>
        <v>0</v>
      </c>
      <c r="N25" s="34">
        <f t="shared" si="9"/>
        <v>0</v>
      </c>
    </row>
    <row r="26" spans="1:14">
      <c r="B26" s="19" t="str">
        <f t="shared" si="0"/>
        <v/>
      </c>
      <c r="C26" s="4">
        <v>52</v>
      </c>
      <c r="D26" s="36"/>
      <c r="E26" s="10" t="s">
        <v>28</v>
      </c>
      <c r="F26" s="25"/>
      <c r="G26" s="24"/>
      <c r="H26" s="24"/>
      <c r="I26" s="33"/>
      <c r="J26" s="34">
        <f t="shared" si="5"/>
        <v>0</v>
      </c>
      <c r="K26" s="34">
        <f t="shared" si="6"/>
        <v>0</v>
      </c>
      <c r="L26" s="34">
        <f t="shared" si="7"/>
        <v>0</v>
      </c>
      <c r="M26" s="34">
        <f t="shared" si="8"/>
        <v>0</v>
      </c>
      <c r="N26" s="34">
        <f>M26*G26</f>
        <v>0</v>
      </c>
    </row>
    <row r="27" spans="1:14">
      <c r="B27" s="19" t="str">
        <f t="shared" si="0"/>
        <v/>
      </c>
      <c r="D27" s="36"/>
      <c r="E27" s="10"/>
      <c r="F27" s="25"/>
      <c r="G27" s="24"/>
      <c r="H27" s="24"/>
      <c r="I27" s="33"/>
      <c r="J27" s="34">
        <f t="shared" si="5"/>
        <v>0</v>
      </c>
      <c r="K27" s="34">
        <f t="shared" si="6"/>
        <v>0</v>
      </c>
      <c r="L27" s="34">
        <f t="shared" si="7"/>
        <v>0</v>
      </c>
      <c r="M27" s="34">
        <f t="shared" si="8"/>
        <v>0</v>
      </c>
      <c r="N27" s="34">
        <f t="shared" si="9"/>
        <v>0</v>
      </c>
    </row>
    <row r="28" spans="1:14">
      <c r="B28" s="19" t="str">
        <f t="shared" si="0"/>
        <v/>
      </c>
      <c r="C28" s="4">
        <v>52</v>
      </c>
      <c r="D28" s="36"/>
      <c r="E28" s="11" t="s">
        <v>100</v>
      </c>
      <c r="F28" s="25" t="s">
        <v>19</v>
      </c>
      <c r="G28" s="24">
        <v>2</v>
      </c>
      <c r="H28" s="24"/>
      <c r="I28" s="33">
        <v>21</v>
      </c>
      <c r="J28" s="34">
        <f t="shared" ref="J28:J41" si="11">H28*$P$2</f>
        <v>0</v>
      </c>
      <c r="K28" s="34">
        <f t="shared" ref="K28:K41" si="12">G28*I28</f>
        <v>42</v>
      </c>
      <c r="L28" s="34">
        <f t="shared" ref="L28:L41" si="13">G28*J28</f>
        <v>0</v>
      </c>
      <c r="M28" s="34">
        <f t="shared" ref="M28:M41" si="14">ROUND((I28+J28)*$O$2,2)</f>
        <v>73.5</v>
      </c>
      <c r="N28" s="34">
        <f t="shared" ref="N28:N41" si="15">M28*G28</f>
        <v>147</v>
      </c>
    </row>
    <row r="29" spans="1:14">
      <c r="B29" s="19" t="str">
        <f t="shared" si="0"/>
        <v/>
      </c>
      <c r="C29" s="4">
        <v>52</v>
      </c>
      <c r="D29" s="36"/>
      <c r="E29" s="11" t="s">
        <v>101</v>
      </c>
      <c r="F29" s="25" t="s">
        <v>19</v>
      </c>
      <c r="G29" s="24">
        <v>2</v>
      </c>
      <c r="H29" s="24"/>
      <c r="I29" s="33">
        <v>3</v>
      </c>
      <c r="J29" s="34">
        <f t="shared" si="11"/>
        <v>0</v>
      </c>
      <c r="K29" s="34">
        <f t="shared" si="12"/>
        <v>6</v>
      </c>
      <c r="L29" s="34">
        <f t="shared" si="13"/>
        <v>0</v>
      </c>
      <c r="M29" s="34">
        <f t="shared" si="14"/>
        <v>10.5</v>
      </c>
      <c r="N29" s="34">
        <f t="shared" si="15"/>
        <v>21</v>
      </c>
    </row>
    <row r="30" spans="1:14">
      <c r="B30" s="19" t="str">
        <f t="shared" si="0"/>
        <v/>
      </c>
      <c r="C30" s="4">
        <v>52</v>
      </c>
      <c r="D30" s="36" t="s">
        <v>107</v>
      </c>
      <c r="E30" s="11" t="s">
        <v>63</v>
      </c>
      <c r="F30" s="25" t="s">
        <v>19</v>
      </c>
      <c r="G30" s="30">
        <v>5</v>
      </c>
      <c r="H30" s="24"/>
      <c r="I30" s="33">
        <v>115</v>
      </c>
      <c r="J30" s="34">
        <f t="shared" si="11"/>
        <v>0</v>
      </c>
      <c r="K30" s="34">
        <f t="shared" si="12"/>
        <v>575</v>
      </c>
      <c r="L30" s="34">
        <f t="shared" si="13"/>
        <v>0</v>
      </c>
      <c r="M30" s="34">
        <f t="shared" si="14"/>
        <v>402.5</v>
      </c>
      <c r="N30" s="34">
        <f>M30*G30</f>
        <v>2012.5</v>
      </c>
    </row>
    <row r="31" spans="1:14">
      <c r="B31" s="19" t="str">
        <f t="shared" si="0"/>
        <v/>
      </c>
      <c r="C31" s="4">
        <v>52</v>
      </c>
      <c r="D31" s="36"/>
      <c r="E31" s="11" t="s">
        <v>29</v>
      </c>
      <c r="F31" s="25" t="s">
        <v>64</v>
      </c>
      <c r="G31" s="30"/>
      <c r="H31" s="24"/>
      <c r="I31" s="33"/>
      <c r="J31" s="34">
        <f t="shared" si="11"/>
        <v>0</v>
      </c>
      <c r="K31" s="34">
        <f t="shared" si="12"/>
        <v>0</v>
      </c>
      <c r="L31" s="34">
        <f t="shared" si="13"/>
        <v>0</v>
      </c>
      <c r="M31" s="34">
        <f t="shared" si="14"/>
        <v>0</v>
      </c>
      <c r="N31" s="34">
        <f t="shared" si="15"/>
        <v>0</v>
      </c>
    </row>
    <row r="32" spans="1:14">
      <c r="B32" s="19" t="str">
        <f t="shared" si="0"/>
        <v/>
      </c>
      <c r="C32" s="4">
        <v>52</v>
      </c>
      <c r="D32" s="36"/>
      <c r="E32" s="11" t="s">
        <v>30</v>
      </c>
      <c r="F32" s="25" t="s">
        <v>64</v>
      </c>
      <c r="G32" s="30"/>
      <c r="H32" s="24"/>
      <c r="I32" s="33"/>
      <c r="J32" s="34">
        <f t="shared" si="11"/>
        <v>0</v>
      </c>
      <c r="K32" s="34">
        <f t="shared" si="12"/>
        <v>0</v>
      </c>
      <c r="L32" s="34">
        <f t="shared" si="13"/>
        <v>0</v>
      </c>
      <c r="M32" s="34">
        <f t="shared" si="14"/>
        <v>0</v>
      </c>
      <c r="N32" s="34">
        <f>M32*G32</f>
        <v>0</v>
      </c>
    </row>
    <row r="33" spans="1:14">
      <c r="B33" s="19" t="str">
        <f t="shared" si="0"/>
        <v/>
      </c>
      <c r="C33" s="4">
        <v>52</v>
      </c>
      <c r="D33" s="36"/>
      <c r="E33" s="11" t="s">
        <v>65</v>
      </c>
      <c r="F33" s="25" t="s">
        <v>19</v>
      </c>
      <c r="G33" s="30">
        <v>2</v>
      </c>
      <c r="H33" s="24"/>
      <c r="I33" s="33">
        <v>220</v>
      </c>
      <c r="J33" s="34">
        <f t="shared" si="11"/>
        <v>0</v>
      </c>
      <c r="K33" s="34">
        <f t="shared" si="12"/>
        <v>440</v>
      </c>
      <c r="L33" s="34">
        <f t="shared" si="13"/>
        <v>0</v>
      </c>
      <c r="M33" s="34">
        <f t="shared" si="14"/>
        <v>770</v>
      </c>
      <c r="N33" s="34">
        <f t="shared" si="15"/>
        <v>1540</v>
      </c>
    </row>
    <row r="34" spans="1:14">
      <c r="B34" s="19" t="str">
        <f t="shared" si="0"/>
        <v/>
      </c>
      <c r="C34" s="4">
        <v>52</v>
      </c>
      <c r="D34" s="36"/>
      <c r="E34" s="11" t="s">
        <v>66</v>
      </c>
      <c r="F34" s="25" t="s">
        <v>19</v>
      </c>
      <c r="G34" s="30">
        <v>1</v>
      </c>
      <c r="H34" s="24"/>
      <c r="I34" s="33">
        <v>120</v>
      </c>
      <c r="J34" s="34">
        <f t="shared" si="11"/>
        <v>0</v>
      </c>
      <c r="K34" s="34">
        <f t="shared" si="12"/>
        <v>120</v>
      </c>
      <c r="L34" s="34">
        <f t="shared" si="13"/>
        <v>0</v>
      </c>
      <c r="M34" s="34">
        <f t="shared" si="14"/>
        <v>420</v>
      </c>
      <c r="N34" s="34">
        <f t="shared" si="15"/>
        <v>420</v>
      </c>
    </row>
    <row r="35" spans="1:14">
      <c r="B35" s="19" t="str">
        <f t="shared" si="0"/>
        <v/>
      </c>
      <c r="C35" s="4">
        <v>52</v>
      </c>
      <c r="D35" s="36"/>
      <c r="E35" s="11" t="s">
        <v>67</v>
      </c>
      <c r="F35" s="25" t="s">
        <v>19</v>
      </c>
      <c r="G35" s="30">
        <v>2</v>
      </c>
      <c r="H35" s="24"/>
      <c r="I35" s="33">
        <v>77</v>
      </c>
      <c r="J35" s="34">
        <f t="shared" si="11"/>
        <v>0</v>
      </c>
      <c r="K35" s="34">
        <f t="shared" si="12"/>
        <v>154</v>
      </c>
      <c r="L35" s="34">
        <f t="shared" si="13"/>
        <v>0</v>
      </c>
      <c r="M35" s="34">
        <f t="shared" si="14"/>
        <v>269.5</v>
      </c>
      <c r="N35" s="34">
        <f t="shared" si="15"/>
        <v>539</v>
      </c>
    </row>
    <row r="36" spans="1:14">
      <c r="B36" s="19" t="str">
        <f t="shared" si="0"/>
        <v/>
      </c>
      <c r="C36" s="4">
        <v>52</v>
      </c>
      <c r="D36" s="36"/>
      <c r="E36" s="11" t="s">
        <v>31</v>
      </c>
      <c r="F36" s="25" t="s">
        <v>19</v>
      </c>
      <c r="G36" s="30">
        <v>2</v>
      </c>
      <c r="H36" s="24"/>
      <c r="I36" s="33">
        <v>27</v>
      </c>
      <c r="J36" s="34">
        <f t="shared" si="11"/>
        <v>0</v>
      </c>
      <c r="K36" s="34">
        <f t="shared" si="12"/>
        <v>54</v>
      </c>
      <c r="L36" s="34">
        <f t="shared" si="13"/>
        <v>0</v>
      </c>
      <c r="M36" s="34">
        <f t="shared" si="14"/>
        <v>94.5</v>
      </c>
      <c r="N36" s="34">
        <f t="shared" si="15"/>
        <v>189</v>
      </c>
    </row>
    <row r="37" spans="1:14">
      <c r="B37" s="19" t="str">
        <f t="shared" si="0"/>
        <v/>
      </c>
      <c r="C37" s="4">
        <v>52</v>
      </c>
      <c r="D37" s="36"/>
      <c r="E37" s="12"/>
      <c r="F37" s="25"/>
      <c r="G37" s="30"/>
      <c r="H37" s="24"/>
      <c r="I37" s="33"/>
      <c r="J37" s="34">
        <f t="shared" si="11"/>
        <v>0</v>
      </c>
      <c r="K37" s="34">
        <f t="shared" si="12"/>
        <v>0</v>
      </c>
      <c r="L37" s="34">
        <f t="shared" si="13"/>
        <v>0</v>
      </c>
      <c r="M37" s="34">
        <f t="shared" si="14"/>
        <v>0</v>
      </c>
      <c r="N37" s="34">
        <f t="shared" si="15"/>
        <v>0</v>
      </c>
    </row>
    <row r="38" spans="1:14">
      <c r="B38" s="19" t="str">
        <f t="shared" si="0"/>
        <v/>
      </c>
      <c r="C38" s="4">
        <v>52</v>
      </c>
      <c r="D38" s="36"/>
      <c r="E38" s="10" t="s">
        <v>68</v>
      </c>
      <c r="F38" s="25" t="s">
        <v>19</v>
      </c>
      <c r="G38" s="30">
        <v>2</v>
      </c>
      <c r="H38" s="24">
        <v>0.5</v>
      </c>
      <c r="I38" s="33">
        <v>46</v>
      </c>
      <c r="J38" s="34">
        <f t="shared" si="11"/>
        <v>15.5</v>
      </c>
      <c r="K38" s="34">
        <f t="shared" si="12"/>
        <v>92</v>
      </c>
      <c r="L38" s="34">
        <f t="shared" si="13"/>
        <v>31</v>
      </c>
      <c r="M38" s="34">
        <f t="shared" si="14"/>
        <v>215.25</v>
      </c>
      <c r="N38" s="34">
        <f t="shared" si="15"/>
        <v>430.5</v>
      </c>
    </row>
    <row r="39" spans="1:14">
      <c r="B39" s="19" t="str">
        <f t="shared" si="0"/>
        <v/>
      </c>
      <c r="C39" s="4">
        <v>52</v>
      </c>
      <c r="D39" s="36"/>
      <c r="E39" s="10" t="s">
        <v>69</v>
      </c>
      <c r="F39" s="25" t="s">
        <v>19</v>
      </c>
      <c r="G39" s="24">
        <v>4</v>
      </c>
      <c r="H39" s="24"/>
      <c r="I39" s="33">
        <v>12</v>
      </c>
      <c r="J39" s="34">
        <f t="shared" si="11"/>
        <v>0</v>
      </c>
      <c r="K39" s="34">
        <f t="shared" si="12"/>
        <v>48</v>
      </c>
      <c r="L39" s="34">
        <f t="shared" si="13"/>
        <v>0</v>
      </c>
      <c r="M39" s="34">
        <f t="shared" si="14"/>
        <v>42</v>
      </c>
      <c r="N39" s="34">
        <f t="shared" si="15"/>
        <v>168</v>
      </c>
    </row>
    <row r="40" spans="1:14">
      <c r="B40" s="19" t="str">
        <f t="shared" si="0"/>
        <v/>
      </c>
      <c r="C40" s="4">
        <v>71</v>
      </c>
      <c r="D40" s="36"/>
      <c r="E40" s="10" t="s">
        <v>70</v>
      </c>
      <c r="F40" s="25" t="s">
        <v>32</v>
      </c>
      <c r="G40" s="30">
        <v>20</v>
      </c>
      <c r="H40" s="24">
        <f>80/31</f>
        <v>2.5806451612903225</v>
      </c>
      <c r="I40" s="33">
        <v>37.869999999999997</v>
      </c>
      <c r="J40" s="34">
        <f t="shared" si="11"/>
        <v>80</v>
      </c>
      <c r="K40" s="34">
        <f t="shared" si="12"/>
        <v>757.4</v>
      </c>
      <c r="L40" s="34">
        <f t="shared" si="13"/>
        <v>1600</v>
      </c>
      <c r="M40" s="34">
        <f t="shared" si="14"/>
        <v>412.55</v>
      </c>
      <c r="N40" s="34">
        <f t="shared" si="15"/>
        <v>8251</v>
      </c>
    </row>
    <row r="41" spans="1:14" ht="15.75" thickBot="1">
      <c r="B41" s="19" t="str">
        <f t="shared" si="0"/>
        <v/>
      </c>
      <c r="C41" s="4">
        <v>71</v>
      </c>
      <c r="D41" s="36"/>
      <c r="E41" s="10" t="s">
        <v>71</v>
      </c>
      <c r="F41" s="25" t="s">
        <v>32</v>
      </c>
      <c r="G41" s="24">
        <v>6</v>
      </c>
      <c r="H41" s="24">
        <f>173/31</f>
        <v>5.580645161290323</v>
      </c>
      <c r="I41" s="33">
        <v>85.14</v>
      </c>
      <c r="J41" s="34">
        <f t="shared" si="11"/>
        <v>173</v>
      </c>
      <c r="K41" s="34">
        <f t="shared" si="12"/>
        <v>510.84000000000003</v>
      </c>
      <c r="L41" s="34">
        <f t="shared" si="13"/>
        <v>1038</v>
      </c>
      <c r="M41" s="34">
        <f t="shared" si="14"/>
        <v>903.49</v>
      </c>
      <c r="N41" s="34">
        <f t="shared" si="15"/>
        <v>5420.9400000000005</v>
      </c>
    </row>
    <row r="42" spans="1:14" ht="15.75" thickBot="1">
      <c r="A42" s="4" t="s">
        <v>104</v>
      </c>
      <c r="B42" s="19" t="str">
        <f t="shared" si="0"/>
        <v>1</v>
      </c>
      <c r="D42" s="44" t="s">
        <v>26</v>
      </c>
      <c r="E42" s="45" t="s">
        <v>33</v>
      </c>
      <c r="F42" s="46"/>
      <c r="G42" s="47"/>
      <c r="H42" s="47"/>
      <c r="I42" s="48"/>
      <c r="J42" s="49"/>
      <c r="K42" s="49"/>
      <c r="L42" s="49"/>
      <c r="M42" s="49"/>
      <c r="N42" s="49">
        <f>SUM(N23:N41)</f>
        <v>19138.940000000002</v>
      </c>
    </row>
    <row r="43" spans="1:14">
      <c r="B43" s="19" t="str">
        <f t="shared" si="0"/>
        <v/>
      </c>
      <c r="D43" s="36"/>
      <c r="E43" s="10"/>
      <c r="F43" s="25"/>
      <c r="G43" s="24"/>
      <c r="H43" s="24"/>
      <c r="I43" s="33"/>
      <c r="J43" s="34">
        <f t="shared" si="5"/>
        <v>0</v>
      </c>
      <c r="K43" s="34">
        <f t="shared" si="6"/>
        <v>0</v>
      </c>
      <c r="L43" s="34">
        <f t="shared" si="7"/>
        <v>0</v>
      </c>
      <c r="M43" s="34">
        <f t="shared" si="8"/>
        <v>0</v>
      </c>
      <c r="N43" s="34">
        <f t="shared" si="9"/>
        <v>0</v>
      </c>
    </row>
    <row r="44" spans="1:14">
      <c r="B44" s="19" t="str">
        <f t="shared" si="0"/>
        <v/>
      </c>
      <c r="D44" s="36" t="s">
        <v>34</v>
      </c>
      <c r="E44" s="13" t="s">
        <v>35</v>
      </c>
      <c r="F44" s="25"/>
      <c r="G44" s="24"/>
      <c r="H44" s="24"/>
      <c r="I44" s="33"/>
      <c r="J44" s="34">
        <f t="shared" si="5"/>
        <v>0</v>
      </c>
      <c r="K44" s="34">
        <f t="shared" si="6"/>
        <v>0</v>
      </c>
      <c r="L44" s="34">
        <f t="shared" si="7"/>
        <v>0</v>
      </c>
      <c r="M44" s="34">
        <f t="shared" si="8"/>
        <v>0</v>
      </c>
      <c r="N44" s="34">
        <f t="shared" si="9"/>
        <v>0</v>
      </c>
    </row>
    <row r="45" spans="1:14">
      <c r="B45" s="19" t="str">
        <f t="shared" si="0"/>
        <v/>
      </c>
      <c r="D45" s="36"/>
      <c r="E45" s="13"/>
      <c r="F45" s="25"/>
      <c r="G45" s="24"/>
      <c r="H45" s="24"/>
      <c r="I45" s="33"/>
      <c r="J45" s="34">
        <f t="shared" si="5"/>
        <v>0</v>
      </c>
      <c r="K45" s="34">
        <f t="shared" si="6"/>
        <v>0</v>
      </c>
      <c r="L45" s="34">
        <f t="shared" si="7"/>
        <v>0</v>
      </c>
      <c r="M45" s="34">
        <f t="shared" si="8"/>
        <v>0</v>
      </c>
      <c r="N45" s="34">
        <f t="shared" si="9"/>
        <v>0</v>
      </c>
    </row>
    <row r="46" spans="1:14">
      <c r="B46" s="19" t="str">
        <f t="shared" si="0"/>
        <v/>
      </c>
      <c r="C46" s="4">
        <v>42</v>
      </c>
      <c r="D46" s="36"/>
      <c r="E46" s="10" t="s">
        <v>36</v>
      </c>
      <c r="F46" s="25" t="s">
        <v>19</v>
      </c>
      <c r="G46" s="24">
        <v>1</v>
      </c>
      <c r="H46" s="24">
        <v>6</v>
      </c>
      <c r="I46" s="33">
        <v>2500</v>
      </c>
      <c r="J46" s="34">
        <f t="shared" ref="J46:J49" si="16">H46*$P$2</f>
        <v>186</v>
      </c>
      <c r="K46" s="34">
        <f t="shared" ref="K46:K49" si="17">G46*I46</f>
        <v>2500</v>
      </c>
      <c r="L46" s="34">
        <f t="shared" ref="L46:L49" si="18">G46*J46</f>
        <v>186</v>
      </c>
      <c r="M46" s="34">
        <f t="shared" ref="M46:M49" si="19">ROUND((I46+J46)*$O$2,2)</f>
        <v>9401</v>
      </c>
      <c r="N46" s="34">
        <f t="shared" ref="N46:N49" si="20">M46*G46</f>
        <v>9401</v>
      </c>
    </row>
    <row r="47" spans="1:14">
      <c r="B47" s="19" t="str">
        <f t="shared" si="0"/>
        <v/>
      </c>
      <c r="C47" s="4">
        <v>67</v>
      </c>
      <c r="D47" s="36"/>
      <c r="E47" s="10" t="s">
        <v>37</v>
      </c>
      <c r="F47" s="25" t="s">
        <v>19</v>
      </c>
      <c r="G47" s="24">
        <v>1</v>
      </c>
      <c r="H47" s="24">
        <v>10</v>
      </c>
      <c r="I47" s="33">
        <v>2300</v>
      </c>
      <c r="J47" s="34">
        <f t="shared" si="16"/>
        <v>310</v>
      </c>
      <c r="K47" s="34">
        <f t="shared" si="17"/>
        <v>2300</v>
      </c>
      <c r="L47" s="34">
        <f t="shared" si="18"/>
        <v>310</v>
      </c>
      <c r="M47" s="34">
        <f t="shared" si="19"/>
        <v>9135</v>
      </c>
      <c r="N47" s="34">
        <f t="shared" si="20"/>
        <v>9135</v>
      </c>
    </row>
    <row r="48" spans="1:14">
      <c r="B48" s="19" t="str">
        <f t="shared" si="0"/>
        <v/>
      </c>
      <c r="C48" s="4">
        <v>68</v>
      </c>
      <c r="D48" s="36"/>
      <c r="E48" s="10" t="s">
        <v>72</v>
      </c>
      <c r="F48" s="25" t="s">
        <v>32</v>
      </c>
      <c r="G48" s="24">
        <v>20</v>
      </c>
      <c r="H48" s="24">
        <v>0.80128999999999995</v>
      </c>
      <c r="I48" s="33">
        <v>7.38</v>
      </c>
      <c r="J48" s="34">
        <f t="shared" si="16"/>
        <v>24.839989999999997</v>
      </c>
      <c r="K48" s="34">
        <f t="shared" si="17"/>
        <v>147.6</v>
      </c>
      <c r="L48" s="34">
        <f t="shared" si="18"/>
        <v>496.79979999999995</v>
      </c>
      <c r="M48" s="34">
        <f t="shared" si="19"/>
        <v>112.77</v>
      </c>
      <c r="N48" s="34">
        <f t="shared" si="20"/>
        <v>2255.4</v>
      </c>
    </row>
    <row r="49" spans="1:14" ht="29.25">
      <c r="B49" s="19" t="str">
        <f t="shared" si="0"/>
        <v/>
      </c>
      <c r="C49" s="4">
        <v>52</v>
      </c>
      <c r="D49" s="36"/>
      <c r="E49" s="9" t="s">
        <v>38</v>
      </c>
      <c r="F49" s="25" t="s">
        <v>39</v>
      </c>
      <c r="G49" s="24">
        <v>1</v>
      </c>
      <c r="H49" s="24"/>
      <c r="I49" s="33">
        <v>620</v>
      </c>
      <c r="J49" s="34">
        <f t="shared" si="16"/>
        <v>0</v>
      </c>
      <c r="K49" s="34">
        <f t="shared" si="17"/>
        <v>620</v>
      </c>
      <c r="L49" s="34">
        <f t="shared" si="18"/>
        <v>0</v>
      </c>
      <c r="M49" s="34">
        <f t="shared" si="19"/>
        <v>2170</v>
      </c>
      <c r="N49" s="34">
        <f t="shared" si="20"/>
        <v>2170</v>
      </c>
    </row>
    <row r="50" spans="1:14" ht="15.75" thickBot="1">
      <c r="B50" s="19" t="str">
        <f t="shared" si="0"/>
        <v/>
      </c>
      <c r="D50" s="36"/>
      <c r="E50" s="10"/>
      <c r="F50" s="25"/>
      <c r="G50" s="24"/>
      <c r="H50" s="24"/>
      <c r="I50" s="33"/>
      <c r="J50" s="34">
        <f t="shared" si="5"/>
        <v>0</v>
      </c>
      <c r="K50" s="34">
        <f t="shared" si="6"/>
        <v>0</v>
      </c>
      <c r="L50" s="34">
        <f t="shared" si="7"/>
        <v>0</v>
      </c>
      <c r="M50" s="34">
        <f t="shared" si="8"/>
        <v>0</v>
      </c>
      <c r="N50" s="34">
        <f t="shared" si="9"/>
        <v>0</v>
      </c>
    </row>
    <row r="51" spans="1:14" ht="15.75" thickBot="1">
      <c r="A51" s="4" t="s">
        <v>104</v>
      </c>
      <c r="B51" s="19" t="str">
        <f t="shared" si="0"/>
        <v>1</v>
      </c>
      <c r="D51" s="44" t="s">
        <v>34</v>
      </c>
      <c r="E51" s="45" t="s">
        <v>40</v>
      </c>
      <c r="F51" s="46"/>
      <c r="G51" s="47"/>
      <c r="H51" s="47"/>
      <c r="I51" s="48"/>
      <c r="J51" s="49"/>
      <c r="K51" s="49"/>
      <c r="L51" s="49"/>
      <c r="M51" s="49"/>
      <c r="N51" s="49">
        <f>SUM(N43:N50)</f>
        <v>22961.4</v>
      </c>
    </row>
    <row r="52" spans="1:14">
      <c r="B52" s="19" t="str">
        <f t="shared" si="0"/>
        <v/>
      </c>
      <c r="D52" s="36"/>
      <c r="E52" s="10"/>
      <c r="F52" s="25"/>
      <c r="G52" s="24"/>
      <c r="H52" s="24"/>
      <c r="I52" s="33"/>
      <c r="J52" s="34">
        <f t="shared" si="5"/>
        <v>0</v>
      </c>
      <c r="K52" s="34">
        <f t="shared" si="6"/>
        <v>0</v>
      </c>
      <c r="L52" s="34">
        <f t="shared" si="7"/>
        <v>0</v>
      </c>
      <c r="M52" s="34">
        <f t="shared" si="8"/>
        <v>0</v>
      </c>
      <c r="N52" s="34">
        <f t="shared" si="9"/>
        <v>0</v>
      </c>
    </row>
    <row r="53" spans="1:14">
      <c r="B53" s="19" t="str">
        <f t="shared" si="0"/>
        <v/>
      </c>
      <c r="C53" s="4">
        <v>72</v>
      </c>
      <c r="D53" s="36" t="s">
        <v>41</v>
      </c>
      <c r="E53" s="13" t="s">
        <v>42</v>
      </c>
      <c r="F53" s="25" t="s">
        <v>39</v>
      </c>
      <c r="G53" s="24">
        <v>1</v>
      </c>
      <c r="H53" s="24">
        <v>10</v>
      </c>
      <c r="I53" s="33">
        <v>60</v>
      </c>
      <c r="J53" s="34">
        <f t="shared" ref="J53" si="21">H53*$P$2</f>
        <v>310</v>
      </c>
      <c r="K53" s="34">
        <f t="shared" ref="K53" si="22">G53*I53</f>
        <v>60</v>
      </c>
      <c r="L53" s="34">
        <f t="shared" ref="L53" si="23">G53*J53</f>
        <v>310</v>
      </c>
      <c r="M53" s="34">
        <f t="shared" ref="M53" si="24">ROUND((I53+J53)*$O$2,2)</f>
        <v>1295</v>
      </c>
      <c r="N53" s="34">
        <f t="shared" ref="N53" si="25">M53*G53</f>
        <v>1295</v>
      </c>
    </row>
    <row r="54" spans="1:14" ht="15.75" thickBot="1">
      <c r="B54" s="19" t="str">
        <f t="shared" si="0"/>
        <v/>
      </c>
      <c r="D54" s="36"/>
      <c r="E54" s="10"/>
      <c r="F54" s="25"/>
      <c r="G54" s="24"/>
      <c r="H54" s="24"/>
      <c r="I54" s="33"/>
      <c r="J54" s="34">
        <f t="shared" si="5"/>
        <v>0</v>
      </c>
      <c r="K54" s="34">
        <f t="shared" si="6"/>
        <v>0</v>
      </c>
      <c r="L54" s="34">
        <f t="shared" si="7"/>
        <v>0</v>
      </c>
      <c r="M54" s="34">
        <f t="shared" si="8"/>
        <v>0</v>
      </c>
      <c r="N54" s="34">
        <f t="shared" si="9"/>
        <v>0</v>
      </c>
    </row>
    <row r="55" spans="1:14" ht="15.75" thickBot="1">
      <c r="A55" s="4" t="s">
        <v>104</v>
      </c>
      <c r="B55" s="19" t="str">
        <f t="shared" si="0"/>
        <v>1</v>
      </c>
      <c r="D55" s="44" t="s">
        <v>41</v>
      </c>
      <c r="E55" s="45" t="s">
        <v>43</v>
      </c>
      <c r="F55" s="46"/>
      <c r="G55" s="47"/>
      <c r="H55" s="47"/>
      <c r="I55" s="48"/>
      <c r="J55" s="49"/>
      <c r="K55" s="49"/>
      <c r="L55" s="49"/>
      <c r="M55" s="49"/>
      <c r="N55" s="49">
        <f>SUM(N52:N54)</f>
        <v>1295</v>
      </c>
    </row>
    <row r="56" spans="1:14">
      <c r="B56" s="19" t="str">
        <f t="shared" si="0"/>
        <v/>
      </c>
      <c r="D56" s="36"/>
      <c r="E56" s="10"/>
      <c r="F56" s="25"/>
      <c r="G56" s="24"/>
      <c r="H56" s="24"/>
      <c r="I56" s="33"/>
      <c r="J56" s="34">
        <f t="shared" si="5"/>
        <v>0</v>
      </c>
      <c r="K56" s="34">
        <f t="shared" si="6"/>
        <v>0</v>
      </c>
      <c r="L56" s="34">
        <f t="shared" si="7"/>
        <v>0</v>
      </c>
      <c r="M56" s="34">
        <f t="shared" si="8"/>
        <v>0</v>
      </c>
      <c r="N56" s="34">
        <f t="shared" si="9"/>
        <v>0</v>
      </c>
    </row>
    <row r="57" spans="1:14">
      <c r="B57" s="19" t="str">
        <f t="shared" si="0"/>
        <v/>
      </c>
      <c r="D57" s="36" t="s">
        <v>44</v>
      </c>
      <c r="E57" s="7" t="s">
        <v>45</v>
      </c>
      <c r="F57" s="25"/>
      <c r="G57" s="24"/>
      <c r="H57" s="24"/>
      <c r="I57" s="33"/>
      <c r="J57" s="34">
        <f t="shared" si="5"/>
        <v>0</v>
      </c>
      <c r="K57" s="34">
        <f t="shared" si="6"/>
        <v>0</v>
      </c>
      <c r="L57" s="34">
        <f t="shared" si="7"/>
        <v>0</v>
      </c>
      <c r="M57" s="34">
        <f t="shared" si="8"/>
        <v>0</v>
      </c>
      <c r="N57" s="34">
        <f t="shared" si="9"/>
        <v>0</v>
      </c>
    </row>
    <row r="58" spans="1:14" ht="36.75" customHeight="1">
      <c r="B58" s="19" t="str">
        <f t="shared" si="0"/>
        <v/>
      </c>
      <c r="D58" s="36"/>
      <c r="E58" s="14"/>
      <c r="F58" s="25"/>
      <c r="G58" s="24"/>
      <c r="H58" s="24"/>
      <c r="I58" s="33"/>
      <c r="J58" s="34">
        <f t="shared" si="5"/>
        <v>0</v>
      </c>
      <c r="K58" s="34">
        <f t="shared" si="6"/>
        <v>0</v>
      </c>
      <c r="L58" s="34">
        <f t="shared" si="7"/>
        <v>0</v>
      </c>
      <c r="M58" s="34">
        <f t="shared" si="8"/>
        <v>0</v>
      </c>
      <c r="N58" s="34">
        <f t="shared" si="9"/>
        <v>0</v>
      </c>
    </row>
    <row r="59" spans="1:14">
      <c r="B59" s="19" t="str">
        <f t="shared" si="0"/>
        <v/>
      </c>
      <c r="C59" s="4">
        <v>9</v>
      </c>
      <c r="D59" s="36"/>
      <c r="E59" s="9" t="s">
        <v>46</v>
      </c>
      <c r="F59" s="25" t="s">
        <v>47</v>
      </c>
      <c r="G59" s="24">
        <v>42</v>
      </c>
      <c r="H59" s="24"/>
      <c r="I59" s="33">
        <v>70</v>
      </c>
      <c r="J59" s="34">
        <f t="shared" ref="J59:J60" si="26">H59*$P$2</f>
        <v>0</v>
      </c>
      <c r="K59" s="34">
        <f t="shared" ref="K59:K60" si="27">G59*I59</f>
        <v>2940</v>
      </c>
      <c r="L59" s="34">
        <f t="shared" ref="L59:L60" si="28">G59*J59</f>
        <v>0</v>
      </c>
      <c r="M59" s="34">
        <f t="shared" ref="M59:M60" si="29">ROUND((I59+J59)*$O$2,2)</f>
        <v>245</v>
      </c>
      <c r="N59" s="34">
        <f t="shared" ref="N59:N60" si="30">M59*G59</f>
        <v>10290</v>
      </c>
    </row>
    <row r="60" spans="1:14" ht="29.25">
      <c r="B60" s="19" t="str">
        <f t="shared" si="0"/>
        <v/>
      </c>
      <c r="C60" s="4">
        <v>9</v>
      </c>
      <c r="D60" s="36"/>
      <c r="E60" s="9" t="s">
        <v>73</v>
      </c>
      <c r="F60" s="15" t="s">
        <v>47</v>
      </c>
      <c r="G60" s="24"/>
      <c r="H60" s="24"/>
      <c r="I60" s="33"/>
      <c r="J60" s="34">
        <f t="shared" si="26"/>
        <v>0</v>
      </c>
      <c r="K60" s="34">
        <f t="shared" si="27"/>
        <v>0</v>
      </c>
      <c r="L60" s="34">
        <f t="shared" si="28"/>
        <v>0</v>
      </c>
      <c r="M60" s="34">
        <f t="shared" si="29"/>
        <v>0</v>
      </c>
      <c r="N60" s="34">
        <f t="shared" si="30"/>
        <v>0</v>
      </c>
    </row>
    <row r="61" spans="1:14" ht="15.75" thickBot="1">
      <c r="B61" s="19" t="str">
        <f t="shared" si="0"/>
        <v/>
      </c>
      <c r="D61" s="36"/>
      <c r="E61" s="11"/>
      <c r="F61" s="25"/>
      <c r="G61" s="24"/>
      <c r="H61" s="24"/>
      <c r="I61" s="33"/>
      <c r="J61" s="34">
        <f t="shared" si="5"/>
        <v>0</v>
      </c>
      <c r="K61" s="34">
        <f t="shared" si="6"/>
        <v>0</v>
      </c>
      <c r="L61" s="34">
        <f t="shared" si="7"/>
        <v>0</v>
      </c>
      <c r="M61" s="34">
        <f t="shared" si="8"/>
        <v>0</v>
      </c>
      <c r="N61" s="34">
        <f t="shared" si="9"/>
        <v>0</v>
      </c>
    </row>
    <row r="62" spans="1:14" ht="15.75" thickBot="1">
      <c r="A62" s="4" t="s">
        <v>104</v>
      </c>
      <c r="B62" s="19" t="str">
        <f t="shared" si="0"/>
        <v>1</v>
      </c>
      <c r="D62" s="44" t="s">
        <v>44</v>
      </c>
      <c r="E62" s="50" t="s">
        <v>48</v>
      </c>
      <c r="F62" s="46"/>
      <c r="G62" s="47"/>
      <c r="H62" s="47"/>
      <c r="I62" s="48"/>
      <c r="J62" s="49"/>
      <c r="K62" s="49"/>
      <c r="L62" s="49"/>
      <c r="M62" s="49"/>
      <c r="N62" s="49">
        <f>SUM(N56:N61)</f>
        <v>10290</v>
      </c>
    </row>
    <row r="63" spans="1:14">
      <c r="B63" s="19" t="str">
        <f t="shared" si="0"/>
        <v/>
      </c>
      <c r="D63" s="36"/>
      <c r="E63" s="6"/>
      <c r="F63" s="25"/>
      <c r="G63" s="24"/>
      <c r="H63" s="24"/>
      <c r="I63" s="33"/>
      <c r="J63" s="34">
        <f t="shared" si="5"/>
        <v>0</v>
      </c>
      <c r="K63" s="34">
        <f t="shared" si="6"/>
        <v>0</v>
      </c>
      <c r="L63" s="34">
        <f t="shared" si="7"/>
        <v>0</v>
      </c>
      <c r="M63" s="34">
        <f t="shared" si="8"/>
        <v>0</v>
      </c>
      <c r="N63" s="34">
        <f t="shared" si="9"/>
        <v>0</v>
      </c>
    </row>
    <row r="64" spans="1:14" ht="15.75" thickBot="1">
      <c r="B64" s="19" t="str">
        <f t="shared" si="0"/>
        <v/>
      </c>
      <c r="D64" s="36"/>
      <c r="E64" s="5" t="s">
        <v>15</v>
      </c>
      <c r="F64" s="25"/>
      <c r="G64" s="24"/>
      <c r="H64" s="24"/>
      <c r="I64" s="33"/>
      <c r="J64" s="34">
        <f t="shared" si="5"/>
        <v>0</v>
      </c>
      <c r="K64" s="34">
        <f t="shared" si="6"/>
        <v>0</v>
      </c>
      <c r="L64" s="34">
        <f t="shared" si="7"/>
        <v>0</v>
      </c>
      <c r="M64" s="34">
        <f t="shared" si="8"/>
        <v>0</v>
      </c>
      <c r="N64" s="34">
        <f t="shared" si="9"/>
        <v>0</v>
      </c>
    </row>
    <row r="65" spans="1:14" ht="15.75" thickBot="1">
      <c r="A65" s="4" t="s">
        <v>105</v>
      </c>
      <c r="B65" s="19" t="str">
        <f t="shared" si="0"/>
        <v>1</v>
      </c>
      <c r="D65" s="42" t="s">
        <v>103</v>
      </c>
      <c r="E65" s="53" t="s">
        <v>12</v>
      </c>
      <c r="F65" s="54"/>
      <c r="G65" s="51"/>
      <c r="H65" s="51"/>
      <c r="I65" s="52"/>
      <c r="J65" s="43"/>
      <c r="K65" s="43"/>
      <c r="L65" s="43"/>
      <c r="M65" s="43"/>
      <c r="N65" s="43">
        <f>SUMPRODUCT(($B$5:B64=B65)*($N$5:N64))</f>
        <v>228443.84</v>
      </c>
    </row>
    <row r="66" spans="1:14">
      <c r="B66" s="19" t="str">
        <f t="shared" si="0"/>
        <v/>
      </c>
      <c r="D66" s="36"/>
      <c r="E66" s="6"/>
      <c r="F66" s="25"/>
      <c r="G66" s="24"/>
      <c r="H66" s="24"/>
      <c r="I66" s="33"/>
      <c r="J66" s="34">
        <f t="shared" si="5"/>
        <v>0</v>
      </c>
      <c r="K66" s="34">
        <f t="shared" si="6"/>
        <v>0</v>
      </c>
      <c r="L66" s="34">
        <f t="shared" si="7"/>
        <v>0</v>
      </c>
      <c r="M66" s="34">
        <f t="shared" si="8"/>
        <v>0</v>
      </c>
      <c r="N66" s="34">
        <f t="shared" si="9"/>
        <v>0</v>
      </c>
    </row>
    <row r="67" spans="1:14">
      <c r="B67" s="19" t="str">
        <f t="shared" si="0"/>
        <v/>
      </c>
      <c r="D67" s="36"/>
      <c r="E67" s="15"/>
      <c r="F67" s="25"/>
      <c r="G67" s="24"/>
      <c r="H67" s="24"/>
      <c r="I67" s="33"/>
      <c r="J67" s="34">
        <f t="shared" si="5"/>
        <v>0</v>
      </c>
      <c r="K67" s="34">
        <f t="shared" si="6"/>
        <v>0</v>
      </c>
      <c r="L67" s="34">
        <f t="shared" si="7"/>
        <v>0</v>
      </c>
      <c r="M67" s="34">
        <f t="shared" si="8"/>
        <v>0</v>
      </c>
      <c r="N67" s="34">
        <f t="shared" si="9"/>
        <v>0</v>
      </c>
    </row>
    <row r="68" spans="1:14" ht="45">
      <c r="B68" s="19" t="str">
        <f t="shared" ref="B68:B128" si="31">IF(A68&lt;&gt;"",LEFT(D68,1),"")</f>
        <v/>
      </c>
      <c r="D68" s="36">
        <v>2</v>
      </c>
      <c r="E68" s="5" t="s">
        <v>49</v>
      </c>
      <c r="F68" s="25"/>
      <c r="G68" s="24"/>
      <c r="H68" s="24"/>
      <c r="I68" s="33"/>
      <c r="J68" s="34">
        <f t="shared" si="5"/>
        <v>0</v>
      </c>
      <c r="K68" s="34">
        <f t="shared" si="6"/>
        <v>0</v>
      </c>
      <c r="L68" s="34">
        <f t="shared" si="7"/>
        <v>0</v>
      </c>
      <c r="M68" s="34">
        <f t="shared" si="8"/>
        <v>0</v>
      </c>
      <c r="N68" s="34">
        <f t="shared" si="9"/>
        <v>0</v>
      </c>
    </row>
    <row r="69" spans="1:14">
      <c r="B69" s="19" t="str">
        <f t="shared" si="31"/>
        <v/>
      </c>
      <c r="D69" s="36"/>
      <c r="E69" s="6"/>
      <c r="F69" s="25"/>
      <c r="G69" s="24"/>
      <c r="H69" s="24"/>
      <c r="I69" s="33"/>
      <c r="J69" s="34">
        <f t="shared" si="5"/>
        <v>0</v>
      </c>
      <c r="K69" s="34">
        <f t="shared" si="6"/>
        <v>0</v>
      </c>
      <c r="L69" s="34">
        <f t="shared" si="7"/>
        <v>0</v>
      </c>
      <c r="M69" s="34">
        <f t="shared" si="8"/>
        <v>0</v>
      </c>
      <c r="N69" s="34">
        <f t="shared" si="9"/>
        <v>0</v>
      </c>
    </row>
    <row r="70" spans="1:14" ht="30">
      <c r="B70" s="19" t="str">
        <f t="shared" si="31"/>
        <v/>
      </c>
      <c r="D70" s="36" t="s">
        <v>50</v>
      </c>
      <c r="E70" s="7" t="s">
        <v>17</v>
      </c>
      <c r="F70" s="25"/>
      <c r="G70" s="24"/>
      <c r="H70" s="24"/>
      <c r="I70" s="33"/>
      <c r="J70" s="34">
        <f t="shared" ref="J70:J128" si="32">H70*$P$2</f>
        <v>0</v>
      </c>
      <c r="K70" s="34">
        <f t="shared" ref="K70:K128" si="33">G70*I70</f>
        <v>0</v>
      </c>
      <c r="L70" s="34">
        <f t="shared" ref="L70:L128" si="34">G70*J70</f>
        <v>0</v>
      </c>
      <c r="M70" s="34">
        <f t="shared" ref="M70:M128" si="35">ROUND((I70+J70)*$O$2,2)</f>
        <v>0</v>
      </c>
      <c r="N70" s="34">
        <f t="shared" ref="N70:N128" si="36">M70*G70</f>
        <v>0</v>
      </c>
    </row>
    <row r="71" spans="1:14">
      <c r="B71" s="19" t="str">
        <f t="shared" si="31"/>
        <v/>
      </c>
      <c r="D71" s="36"/>
      <c r="E71" s="10"/>
      <c r="F71" s="25"/>
      <c r="G71" s="24"/>
      <c r="H71" s="24"/>
      <c r="I71" s="33"/>
      <c r="J71" s="34">
        <f t="shared" si="32"/>
        <v>0</v>
      </c>
      <c r="K71" s="34">
        <f t="shared" si="33"/>
        <v>0</v>
      </c>
      <c r="L71" s="34">
        <f t="shared" si="34"/>
        <v>0</v>
      </c>
      <c r="M71" s="34">
        <f t="shared" si="35"/>
        <v>0</v>
      </c>
      <c r="N71" s="34">
        <f t="shared" si="36"/>
        <v>0</v>
      </c>
    </row>
    <row r="72" spans="1:14">
      <c r="B72" s="19" t="str">
        <f t="shared" si="31"/>
        <v/>
      </c>
      <c r="C72" s="4">
        <v>42</v>
      </c>
      <c r="D72" s="36"/>
      <c r="E72" s="11" t="s">
        <v>81</v>
      </c>
      <c r="F72" s="25" t="s">
        <v>19</v>
      </c>
      <c r="G72" s="24">
        <v>1</v>
      </c>
      <c r="H72" s="24">
        <v>4</v>
      </c>
      <c r="I72" s="33">
        <v>2820</v>
      </c>
      <c r="J72" s="34">
        <f t="shared" si="32"/>
        <v>124</v>
      </c>
      <c r="K72" s="34">
        <f t="shared" si="33"/>
        <v>2820</v>
      </c>
      <c r="L72" s="34">
        <f t="shared" si="34"/>
        <v>124</v>
      </c>
      <c r="M72" s="34">
        <f t="shared" si="35"/>
        <v>10304</v>
      </c>
      <c r="N72" s="34">
        <f t="shared" si="36"/>
        <v>10304</v>
      </c>
    </row>
    <row r="73" spans="1:14">
      <c r="B73" s="19" t="str">
        <f t="shared" si="31"/>
        <v/>
      </c>
      <c r="C73" s="4">
        <v>42</v>
      </c>
      <c r="D73" s="36"/>
      <c r="E73" s="10" t="s">
        <v>97</v>
      </c>
      <c r="F73" s="25"/>
      <c r="G73" s="24"/>
      <c r="H73" s="24"/>
      <c r="I73" s="33"/>
      <c r="J73" s="34">
        <f t="shared" si="32"/>
        <v>0</v>
      </c>
      <c r="K73" s="34">
        <f t="shared" si="33"/>
        <v>0</v>
      </c>
      <c r="L73" s="34">
        <f t="shared" si="34"/>
        <v>0</v>
      </c>
      <c r="M73" s="34">
        <f t="shared" si="35"/>
        <v>0</v>
      </c>
      <c r="N73" s="34">
        <f t="shared" si="36"/>
        <v>0</v>
      </c>
    </row>
    <row r="74" spans="1:14">
      <c r="B74" s="19" t="str">
        <f t="shared" si="31"/>
        <v/>
      </c>
      <c r="C74" s="4">
        <v>42</v>
      </c>
      <c r="D74" s="36"/>
      <c r="E74" s="10" t="s">
        <v>98</v>
      </c>
      <c r="F74" s="25"/>
      <c r="G74" s="24"/>
      <c r="H74" s="24"/>
      <c r="I74" s="33"/>
      <c r="J74" s="34">
        <f t="shared" si="32"/>
        <v>0</v>
      </c>
      <c r="K74" s="34">
        <f t="shared" si="33"/>
        <v>0</v>
      </c>
      <c r="L74" s="34">
        <f t="shared" si="34"/>
        <v>0</v>
      </c>
      <c r="M74" s="34">
        <f t="shared" si="35"/>
        <v>0</v>
      </c>
      <c r="N74" s="34">
        <f t="shared" si="36"/>
        <v>0</v>
      </c>
    </row>
    <row r="75" spans="1:14">
      <c r="B75" s="19" t="str">
        <f t="shared" si="31"/>
        <v/>
      </c>
      <c r="C75" s="4">
        <v>52</v>
      </c>
      <c r="D75" s="36"/>
      <c r="E75" s="10" t="s">
        <v>51</v>
      </c>
      <c r="F75" s="25" t="s">
        <v>64</v>
      </c>
      <c r="G75" s="24"/>
      <c r="H75" s="24"/>
      <c r="I75" s="33"/>
      <c r="J75" s="34">
        <f t="shared" si="32"/>
        <v>0</v>
      </c>
      <c r="K75" s="34">
        <f t="shared" si="33"/>
        <v>0</v>
      </c>
      <c r="L75" s="34">
        <f t="shared" si="34"/>
        <v>0</v>
      </c>
      <c r="M75" s="34">
        <f t="shared" si="35"/>
        <v>0</v>
      </c>
      <c r="N75" s="34">
        <f t="shared" si="36"/>
        <v>0</v>
      </c>
    </row>
    <row r="76" spans="1:14">
      <c r="B76" s="19" t="str">
        <f t="shared" si="31"/>
        <v/>
      </c>
      <c r="C76" s="4">
        <v>52</v>
      </c>
      <c r="D76" s="36"/>
      <c r="E76" s="10" t="s">
        <v>20</v>
      </c>
      <c r="F76" s="25"/>
      <c r="G76" s="24"/>
      <c r="H76" s="24"/>
      <c r="I76" s="33"/>
      <c r="J76" s="34">
        <f t="shared" si="32"/>
        <v>0</v>
      </c>
      <c r="K76" s="34">
        <f t="shared" si="33"/>
        <v>0</v>
      </c>
      <c r="L76" s="34">
        <f t="shared" si="34"/>
        <v>0</v>
      </c>
      <c r="M76" s="34"/>
      <c r="N76" s="34">
        <f t="shared" si="36"/>
        <v>0</v>
      </c>
    </row>
    <row r="77" spans="1:14">
      <c r="B77" s="19" t="str">
        <f t="shared" si="31"/>
        <v/>
      </c>
      <c r="C77" s="4">
        <v>52</v>
      </c>
      <c r="D77" s="36"/>
      <c r="E77" s="10" t="s">
        <v>21</v>
      </c>
      <c r="F77" s="25"/>
      <c r="G77" s="24"/>
      <c r="H77" s="24"/>
      <c r="I77" s="33"/>
      <c r="J77" s="34">
        <f t="shared" si="32"/>
        <v>0</v>
      </c>
      <c r="K77" s="34">
        <f t="shared" si="33"/>
        <v>0</v>
      </c>
      <c r="L77" s="34">
        <f t="shared" si="34"/>
        <v>0</v>
      </c>
      <c r="M77" s="34">
        <f t="shared" si="35"/>
        <v>0</v>
      </c>
      <c r="N77" s="34">
        <f t="shared" si="36"/>
        <v>0</v>
      </c>
    </row>
    <row r="78" spans="1:14">
      <c r="B78" s="19" t="str">
        <f t="shared" si="31"/>
        <v/>
      </c>
      <c r="C78" s="4">
        <v>52</v>
      </c>
      <c r="D78" s="36"/>
      <c r="E78" s="10" t="s">
        <v>52</v>
      </c>
      <c r="F78" s="25" t="s">
        <v>62</v>
      </c>
      <c r="G78" s="24">
        <v>1</v>
      </c>
      <c r="H78" s="24"/>
      <c r="I78" s="33"/>
      <c r="J78" s="34">
        <f t="shared" si="32"/>
        <v>0</v>
      </c>
      <c r="K78" s="34">
        <f t="shared" si="33"/>
        <v>0</v>
      </c>
      <c r="L78" s="34">
        <f t="shared" si="34"/>
        <v>0</v>
      </c>
      <c r="M78" s="34">
        <f t="shared" si="35"/>
        <v>0</v>
      </c>
      <c r="N78" s="34">
        <f t="shared" si="36"/>
        <v>0</v>
      </c>
    </row>
    <row r="79" spans="1:14">
      <c r="B79" s="19" t="str">
        <f t="shared" si="31"/>
        <v/>
      </c>
      <c r="C79" s="4">
        <v>52</v>
      </c>
      <c r="D79" s="36"/>
      <c r="E79" s="10" t="s">
        <v>20</v>
      </c>
      <c r="F79" s="25"/>
      <c r="G79" s="24"/>
      <c r="H79" s="24"/>
      <c r="I79" s="33"/>
      <c r="J79" s="34">
        <f t="shared" si="32"/>
        <v>0</v>
      </c>
      <c r="K79" s="34">
        <f t="shared" si="33"/>
        <v>0</v>
      </c>
      <c r="L79" s="34">
        <f t="shared" si="34"/>
        <v>0</v>
      </c>
      <c r="M79" s="34">
        <f t="shared" si="35"/>
        <v>0</v>
      </c>
      <c r="N79" s="34">
        <f t="shared" si="36"/>
        <v>0</v>
      </c>
    </row>
    <row r="80" spans="1:14">
      <c r="B80" s="19" t="str">
        <f t="shared" si="31"/>
        <v/>
      </c>
      <c r="C80" s="4">
        <v>52</v>
      </c>
      <c r="D80" s="36"/>
      <c r="E80" s="10" t="s">
        <v>21</v>
      </c>
      <c r="F80" s="25"/>
      <c r="G80" s="24"/>
      <c r="H80" s="24"/>
      <c r="I80" s="33"/>
      <c r="J80" s="34">
        <f t="shared" si="32"/>
        <v>0</v>
      </c>
      <c r="K80" s="34">
        <f t="shared" si="33"/>
        <v>0</v>
      </c>
      <c r="L80" s="34">
        <f t="shared" si="34"/>
        <v>0</v>
      </c>
      <c r="M80" s="34">
        <f t="shared" si="35"/>
        <v>0</v>
      </c>
      <c r="N80" s="34">
        <f t="shared" si="36"/>
        <v>0</v>
      </c>
    </row>
    <row r="81" spans="1:14">
      <c r="B81" s="19" t="str">
        <f t="shared" si="31"/>
        <v/>
      </c>
      <c r="C81" s="4">
        <v>42</v>
      </c>
      <c r="D81" s="36"/>
      <c r="E81" s="11" t="s">
        <v>53</v>
      </c>
      <c r="F81" s="25" t="s">
        <v>62</v>
      </c>
      <c r="G81" s="24">
        <v>1</v>
      </c>
      <c r="H81" s="24"/>
      <c r="I81" s="33"/>
      <c r="J81" s="34">
        <f t="shared" si="32"/>
        <v>0</v>
      </c>
      <c r="K81" s="34">
        <f t="shared" si="33"/>
        <v>0</v>
      </c>
      <c r="L81" s="34">
        <f t="shared" si="34"/>
        <v>0</v>
      </c>
      <c r="M81" s="34">
        <f t="shared" si="35"/>
        <v>0</v>
      </c>
      <c r="N81" s="34">
        <f t="shared" si="36"/>
        <v>0</v>
      </c>
    </row>
    <row r="82" spans="1:14">
      <c r="B82" s="19" t="str">
        <f t="shared" si="31"/>
        <v/>
      </c>
      <c r="C82" s="4">
        <v>42</v>
      </c>
      <c r="D82" s="36"/>
      <c r="E82" s="10" t="s">
        <v>20</v>
      </c>
      <c r="F82" s="25"/>
      <c r="G82" s="24"/>
      <c r="H82" s="24"/>
      <c r="I82" s="33"/>
      <c r="J82" s="34">
        <f t="shared" si="32"/>
        <v>0</v>
      </c>
      <c r="K82" s="34">
        <f t="shared" si="33"/>
        <v>0</v>
      </c>
      <c r="L82" s="34">
        <f t="shared" si="34"/>
        <v>0</v>
      </c>
      <c r="M82" s="34">
        <f t="shared" si="35"/>
        <v>0</v>
      </c>
      <c r="N82" s="34">
        <f t="shared" si="36"/>
        <v>0</v>
      </c>
    </row>
    <row r="83" spans="1:14">
      <c r="B83" s="19" t="str">
        <f t="shared" si="31"/>
        <v/>
      </c>
      <c r="C83" s="4">
        <v>42</v>
      </c>
      <c r="D83" s="36"/>
      <c r="E83" s="10" t="s">
        <v>21</v>
      </c>
      <c r="F83" s="25"/>
      <c r="G83" s="24"/>
      <c r="H83" s="24"/>
      <c r="I83" s="33"/>
      <c r="J83" s="34">
        <f t="shared" si="32"/>
        <v>0</v>
      </c>
      <c r="K83" s="34">
        <f t="shared" si="33"/>
        <v>0</v>
      </c>
      <c r="L83" s="34">
        <f t="shared" si="34"/>
        <v>0</v>
      </c>
      <c r="M83" s="34">
        <f t="shared" si="35"/>
        <v>0</v>
      </c>
      <c r="N83" s="34">
        <f t="shared" si="36"/>
        <v>0</v>
      </c>
    </row>
    <row r="84" spans="1:14" ht="29.25">
      <c r="B84" s="19" t="str">
        <f t="shared" si="31"/>
        <v/>
      </c>
      <c r="C84" s="4">
        <v>52</v>
      </c>
      <c r="D84" s="36"/>
      <c r="E84" s="11" t="s">
        <v>54</v>
      </c>
      <c r="F84" s="25" t="s">
        <v>19</v>
      </c>
      <c r="G84" s="24">
        <v>15</v>
      </c>
      <c r="H84" s="24"/>
      <c r="I84" s="33">
        <v>170</v>
      </c>
      <c r="J84" s="34">
        <f t="shared" si="32"/>
        <v>0</v>
      </c>
      <c r="K84" s="34">
        <f t="shared" si="33"/>
        <v>2550</v>
      </c>
      <c r="L84" s="34">
        <f t="shared" si="34"/>
        <v>0</v>
      </c>
      <c r="M84" s="34">
        <f t="shared" si="35"/>
        <v>595</v>
      </c>
      <c r="N84" s="34">
        <f t="shared" si="36"/>
        <v>8925</v>
      </c>
    </row>
    <row r="85" spans="1:14">
      <c r="B85" s="19" t="str">
        <f t="shared" si="31"/>
        <v/>
      </c>
      <c r="D85" s="36"/>
      <c r="E85" s="10"/>
      <c r="F85" s="25"/>
      <c r="G85" s="24"/>
      <c r="H85" s="24"/>
      <c r="I85" s="33"/>
      <c r="J85" s="34">
        <f t="shared" si="32"/>
        <v>0</v>
      </c>
      <c r="K85" s="34">
        <f t="shared" si="33"/>
        <v>0</v>
      </c>
      <c r="L85" s="34">
        <f t="shared" si="34"/>
        <v>0</v>
      </c>
      <c r="M85" s="34">
        <f t="shared" si="35"/>
        <v>0</v>
      </c>
      <c r="N85" s="34">
        <f t="shared" si="36"/>
        <v>0</v>
      </c>
    </row>
    <row r="86" spans="1:14">
      <c r="B86" s="19" t="str">
        <f t="shared" si="31"/>
        <v/>
      </c>
      <c r="C86" s="4">
        <v>82</v>
      </c>
      <c r="D86" s="36"/>
      <c r="E86" s="10" t="s">
        <v>93</v>
      </c>
      <c r="F86" s="25" t="s">
        <v>39</v>
      </c>
      <c r="G86" s="24">
        <v>1</v>
      </c>
      <c r="H86" s="24"/>
      <c r="I86" s="33">
        <f>3*75+70+935</f>
        <v>1230</v>
      </c>
      <c r="J86" s="34">
        <f t="shared" si="32"/>
        <v>0</v>
      </c>
      <c r="K86" s="34">
        <f t="shared" si="33"/>
        <v>1230</v>
      </c>
      <c r="L86" s="34">
        <f t="shared" si="34"/>
        <v>0</v>
      </c>
      <c r="M86" s="34">
        <f t="shared" si="35"/>
        <v>4305</v>
      </c>
      <c r="N86" s="34">
        <f t="shared" si="36"/>
        <v>4305</v>
      </c>
    </row>
    <row r="87" spans="1:14" ht="15.75" thickBot="1">
      <c r="B87" s="19" t="str">
        <f t="shared" si="31"/>
        <v/>
      </c>
      <c r="D87" s="36"/>
      <c r="E87" s="10"/>
      <c r="F87" s="25"/>
      <c r="G87" s="24"/>
      <c r="H87" s="24"/>
      <c r="I87" s="33"/>
      <c r="J87" s="34">
        <f t="shared" si="32"/>
        <v>0</v>
      </c>
      <c r="K87" s="34">
        <f t="shared" si="33"/>
        <v>0</v>
      </c>
      <c r="L87" s="34">
        <f t="shared" si="34"/>
        <v>0</v>
      </c>
      <c r="M87" s="34">
        <f t="shared" si="35"/>
        <v>0</v>
      </c>
      <c r="N87" s="34">
        <f t="shared" si="36"/>
        <v>0</v>
      </c>
    </row>
    <row r="88" spans="1:14" ht="15.75" thickBot="1">
      <c r="A88" s="4" t="s">
        <v>104</v>
      </c>
      <c r="B88" s="19" t="str">
        <f t="shared" si="31"/>
        <v>2</v>
      </c>
      <c r="D88" s="44" t="s">
        <v>50</v>
      </c>
      <c r="E88" s="45" t="s">
        <v>25</v>
      </c>
      <c r="F88" s="46"/>
      <c r="G88" s="47"/>
      <c r="H88" s="47"/>
      <c r="I88" s="48"/>
      <c r="J88" s="49"/>
      <c r="K88" s="49"/>
      <c r="L88" s="49"/>
      <c r="M88" s="49"/>
      <c r="N88" s="49">
        <f>SUM(N66:N87)</f>
        <v>23534</v>
      </c>
    </row>
    <row r="89" spans="1:14">
      <c r="B89" s="19" t="str">
        <f t="shared" si="31"/>
        <v/>
      </c>
      <c r="D89" s="36"/>
      <c r="E89" s="10"/>
      <c r="F89" s="25"/>
      <c r="G89" s="24"/>
      <c r="H89" s="24"/>
      <c r="I89" s="33"/>
      <c r="J89" s="34">
        <f t="shared" si="32"/>
        <v>0</v>
      </c>
      <c r="K89" s="34">
        <f t="shared" si="33"/>
        <v>0</v>
      </c>
      <c r="L89" s="34">
        <f t="shared" si="34"/>
        <v>0</v>
      </c>
      <c r="M89" s="34">
        <f t="shared" si="35"/>
        <v>0</v>
      </c>
      <c r="N89" s="34">
        <f t="shared" si="36"/>
        <v>0</v>
      </c>
    </row>
    <row r="90" spans="1:14" ht="30">
      <c r="B90" s="19" t="str">
        <f t="shared" si="31"/>
        <v/>
      </c>
      <c r="D90" s="36" t="s">
        <v>55</v>
      </c>
      <c r="E90" s="7" t="s">
        <v>56</v>
      </c>
      <c r="F90" s="25"/>
      <c r="G90" s="24"/>
      <c r="H90" s="24"/>
      <c r="I90" s="33"/>
      <c r="J90" s="34">
        <f t="shared" si="32"/>
        <v>0</v>
      </c>
      <c r="K90" s="34">
        <f t="shared" si="33"/>
        <v>0</v>
      </c>
      <c r="L90" s="34">
        <f t="shared" si="34"/>
        <v>0</v>
      </c>
      <c r="M90" s="34">
        <f t="shared" si="35"/>
        <v>0</v>
      </c>
      <c r="N90" s="34">
        <f t="shared" si="36"/>
        <v>0</v>
      </c>
    </row>
    <row r="91" spans="1:14">
      <c r="B91" s="19" t="str">
        <f t="shared" si="31"/>
        <v/>
      </c>
      <c r="D91" s="36"/>
      <c r="E91" s="12"/>
      <c r="F91" s="25"/>
      <c r="G91" s="24"/>
      <c r="H91" s="24"/>
      <c r="I91" s="33"/>
      <c r="J91" s="34">
        <f t="shared" si="32"/>
        <v>0</v>
      </c>
      <c r="K91" s="34">
        <f t="shared" si="33"/>
        <v>0</v>
      </c>
      <c r="L91" s="34">
        <f t="shared" si="34"/>
        <v>0</v>
      </c>
      <c r="M91" s="34">
        <f t="shared" si="35"/>
        <v>0</v>
      </c>
      <c r="N91" s="34">
        <f t="shared" si="36"/>
        <v>0</v>
      </c>
    </row>
    <row r="92" spans="1:14">
      <c r="B92" s="19" t="str">
        <f t="shared" si="31"/>
        <v/>
      </c>
      <c r="C92" s="4">
        <v>52</v>
      </c>
      <c r="D92" s="36"/>
      <c r="E92" s="10" t="s">
        <v>28</v>
      </c>
      <c r="F92" s="25"/>
      <c r="G92" s="24"/>
      <c r="H92" s="24"/>
      <c r="I92" s="33"/>
      <c r="J92" s="34">
        <f t="shared" si="32"/>
        <v>0</v>
      </c>
      <c r="K92" s="34">
        <f t="shared" si="33"/>
        <v>0</v>
      </c>
      <c r="L92" s="34">
        <f t="shared" si="34"/>
        <v>0</v>
      </c>
      <c r="M92" s="34">
        <f t="shared" si="35"/>
        <v>0</v>
      </c>
      <c r="N92" s="34">
        <f t="shared" si="36"/>
        <v>0</v>
      </c>
    </row>
    <row r="93" spans="1:14">
      <c r="B93" s="19" t="str">
        <f t="shared" si="31"/>
        <v/>
      </c>
      <c r="D93" s="36"/>
      <c r="E93" s="11"/>
      <c r="F93" s="25"/>
      <c r="G93" s="24"/>
      <c r="H93" s="24"/>
      <c r="I93" s="33"/>
      <c r="J93" s="34">
        <f t="shared" si="32"/>
        <v>0</v>
      </c>
      <c r="K93" s="34">
        <f t="shared" si="33"/>
        <v>0</v>
      </c>
      <c r="L93" s="34">
        <f t="shared" si="34"/>
        <v>0</v>
      </c>
      <c r="M93" s="34">
        <f t="shared" si="35"/>
        <v>0</v>
      </c>
      <c r="N93" s="34">
        <f t="shared" si="36"/>
        <v>0</v>
      </c>
    </row>
    <row r="94" spans="1:14">
      <c r="B94" s="19" t="str">
        <f t="shared" si="31"/>
        <v/>
      </c>
      <c r="C94" s="4">
        <v>52</v>
      </c>
      <c r="D94" s="36"/>
      <c r="E94" s="11" t="s">
        <v>82</v>
      </c>
      <c r="F94" s="25" t="s">
        <v>19</v>
      </c>
      <c r="G94" s="24">
        <v>4</v>
      </c>
      <c r="H94" s="24"/>
      <c r="I94" s="33">
        <v>3</v>
      </c>
      <c r="J94" s="34">
        <f t="shared" si="32"/>
        <v>0</v>
      </c>
      <c r="K94" s="34">
        <f t="shared" si="33"/>
        <v>12</v>
      </c>
      <c r="L94" s="34">
        <f t="shared" si="34"/>
        <v>0</v>
      </c>
      <c r="M94" s="34">
        <f t="shared" si="35"/>
        <v>10.5</v>
      </c>
      <c r="N94" s="34">
        <f t="shared" si="36"/>
        <v>42</v>
      </c>
    </row>
    <row r="95" spans="1:14">
      <c r="B95" s="19" t="str">
        <f t="shared" si="31"/>
        <v/>
      </c>
      <c r="C95" s="4">
        <v>52</v>
      </c>
      <c r="D95" s="36"/>
      <c r="E95" s="11" t="s">
        <v>74</v>
      </c>
      <c r="F95" s="25" t="s">
        <v>19</v>
      </c>
      <c r="G95" s="24">
        <v>5</v>
      </c>
      <c r="H95" s="24"/>
      <c r="I95" s="33">
        <v>72</v>
      </c>
      <c r="J95" s="34">
        <f t="shared" si="32"/>
        <v>0</v>
      </c>
      <c r="K95" s="34">
        <f t="shared" si="33"/>
        <v>360</v>
      </c>
      <c r="L95" s="34">
        <f t="shared" si="34"/>
        <v>0</v>
      </c>
      <c r="M95" s="34">
        <f t="shared" si="35"/>
        <v>252</v>
      </c>
      <c r="N95" s="34">
        <f t="shared" si="36"/>
        <v>1260</v>
      </c>
    </row>
    <row r="96" spans="1:14">
      <c r="B96" s="19" t="str">
        <f t="shared" si="31"/>
        <v/>
      </c>
      <c r="C96" s="4">
        <v>52</v>
      </c>
      <c r="D96" s="36"/>
      <c r="E96" s="11" t="s">
        <v>75</v>
      </c>
      <c r="F96" s="25" t="s">
        <v>19</v>
      </c>
      <c r="G96" s="24">
        <v>1</v>
      </c>
      <c r="H96" s="24"/>
      <c r="I96" s="33">
        <v>330</v>
      </c>
      <c r="J96" s="34">
        <f t="shared" si="32"/>
        <v>0</v>
      </c>
      <c r="K96" s="34">
        <f t="shared" si="33"/>
        <v>330</v>
      </c>
      <c r="L96" s="34">
        <f t="shared" si="34"/>
        <v>0</v>
      </c>
      <c r="M96" s="34">
        <f t="shared" si="35"/>
        <v>1155</v>
      </c>
      <c r="N96" s="34">
        <f t="shared" si="36"/>
        <v>1155</v>
      </c>
    </row>
    <row r="97" spans="1:16">
      <c r="B97" s="19" t="str">
        <f t="shared" si="31"/>
        <v/>
      </c>
      <c r="C97" s="4">
        <v>52</v>
      </c>
      <c r="D97" s="36"/>
      <c r="E97" s="11" t="s">
        <v>76</v>
      </c>
      <c r="F97" s="25" t="s">
        <v>19</v>
      </c>
      <c r="G97" s="24">
        <v>1</v>
      </c>
      <c r="H97" s="24"/>
      <c r="I97" s="33">
        <v>65</v>
      </c>
      <c r="J97" s="34">
        <f t="shared" si="32"/>
        <v>0</v>
      </c>
      <c r="K97" s="34">
        <f t="shared" si="33"/>
        <v>65</v>
      </c>
      <c r="L97" s="34">
        <f t="shared" si="34"/>
        <v>0</v>
      </c>
      <c r="M97" s="34">
        <f t="shared" si="35"/>
        <v>227.5</v>
      </c>
      <c r="N97" s="34">
        <f t="shared" si="36"/>
        <v>227.5</v>
      </c>
    </row>
    <row r="98" spans="1:16">
      <c r="B98" s="19" t="str">
        <f t="shared" si="31"/>
        <v/>
      </c>
      <c r="C98" s="4">
        <v>52</v>
      </c>
      <c r="D98" s="36"/>
      <c r="E98" s="11" t="s">
        <v>77</v>
      </c>
      <c r="F98" s="25" t="s">
        <v>19</v>
      </c>
      <c r="G98" s="24">
        <v>2</v>
      </c>
      <c r="H98" s="24"/>
      <c r="I98" s="33">
        <v>47</v>
      </c>
      <c r="J98" s="34">
        <f t="shared" si="32"/>
        <v>0</v>
      </c>
      <c r="K98" s="34">
        <f t="shared" si="33"/>
        <v>94</v>
      </c>
      <c r="L98" s="34">
        <f t="shared" si="34"/>
        <v>0</v>
      </c>
      <c r="M98" s="34">
        <f t="shared" si="35"/>
        <v>164.5</v>
      </c>
      <c r="N98" s="34">
        <f t="shared" si="36"/>
        <v>329</v>
      </c>
    </row>
    <row r="99" spans="1:16">
      <c r="B99" s="19" t="str">
        <f t="shared" si="31"/>
        <v/>
      </c>
      <c r="C99" s="4">
        <v>52</v>
      </c>
      <c r="D99" s="36"/>
      <c r="E99" s="11" t="s">
        <v>78</v>
      </c>
      <c r="F99" s="25" t="s">
        <v>19</v>
      </c>
      <c r="G99" s="24">
        <v>2</v>
      </c>
      <c r="H99" s="24"/>
      <c r="I99" s="33">
        <v>27</v>
      </c>
      <c r="J99" s="34">
        <f t="shared" si="32"/>
        <v>0</v>
      </c>
      <c r="K99" s="34">
        <f t="shared" si="33"/>
        <v>54</v>
      </c>
      <c r="L99" s="34">
        <f t="shared" si="34"/>
        <v>0</v>
      </c>
      <c r="M99" s="34">
        <f t="shared" si="35"/>
        <v>94.5</v>
      </c>
      <c r="N99" s="34">
        <f t="shared" si="36"/>
        <v>189</v>
      </c>
    </row>
    <row r="100" spans="1:16">
      <c r="B100" s="19" t="str">
        <f t="shared" si="31"/>
        <v/>
      </c>
      <c r="D100" s="36"/>
      <c r="E100" s="11"/>
      <c r="F100" s="25"/>
      <c r="G100" s="24"/>
      <c r="H100" s="24"/>
      <c r="I100" s="33"/>
      <c r="J100" s="34">
        <f t="shared" si="32"/>
        <v>0</v>
      </c>
      <c r="K100" s="34">
        <f t="shared" si="33"/>
        <v>0</v>
      </c>
      <c r="L100" s="34">
        <f t="shared" si="34"/>
        <v>0</v>
      </c>
      <c r="M100" s="34">
        <f t="shared" si="35"/>
        <v>0</v>
      </c>
      <c r="N100" s="34">
        <f t="shared" si="36"/>
        <v>0</v>
      </c>
    </row>
    <row r="101" spans="1:16" s="29" customFormat="1">
      <c r="A101" s="4"/>
      <c r="B101" s="19" t="str">
        <f t="shared" si="31"/>
        <v/>
      </c>
      <c r="C101" s="4">
        <v>52</v>
      </c>
      <c r="D101" s="36"/>
      <c r="E101" s="10" t="s">
        <v>79</v>
      </c>
      <c r="F101" s="25" t="s">
        <v>19</v>
      </c>
      <c r="G101" s="24">
        <v>1</v>
      </c>
      <c r="H101" s="24">
        <v>0.5</v>
      </c>
      <c r="I101" s="33">
        <v>46</v>
      </c>
      <c r="J101" s="34">
        <f t="shared" si="32"/>
        <v>15.5</v>
      </c>
      <c r="K101" s="34">
        <f t="shared" si="33"/>
        <v>46</v>
      </c>
      <c r="L101" s="34">
        <f t="shared" si="34"/>
        <v>15.5</v>
      </c>
      <c r="M101" s="34">
        <f t="shared" si="35"/>
        <v>215.25</v>
      </c>
      <c r="N101" s="34">
        <f t="shared" si="36"/>
        <v>215.25</v>
      </c>
      <c r="O101" s="19"/>
      <c r="P101" s="31"/>
    </row>
    <row r="102" spans="1:16">
      <c r="B102" s="19" t="str">
        <f t="shared" si="31"/>
        <v/>
      </c>
      <c r="C102" s="4">
        <v>52</v>
      </c>
      <c r="D102" s="36"/>
      <c r="E102" s="10" t="s">
        <v>80</v>
      </c>
      <c r="F102" s="25" t="s">
        <v>19</v>
      </c>
      <c r="G102" s="24">
        <v>2</v>
      </c>
      <c r="H102" s="24"/>
      <c r="I102" s="33">
        <v>12</v>
      </c>
      <c r="J102" s="34">
        <f t="shared" si="32"/>
        <v>0</v>
      </c>
      <c r="K102" s="34">
        <f t="shared" si="33"/>
        <v>24</v>
      </c>
      <c r="L102" s="34">
        <f t="shared" si="34"/>
        <v>0</v>
      </c>
      <c r="M102" s="34">
        <f t="shared" si="35"/>
        <v>42</v>
      </c>
      <c r="N102" s="34">
        <f t="shared" si="36"/>
        <v>84</v>
      </c>
    </row>
    <row r="103" spans="1:16">
      <c r="B103" s="19" t="str">
        <f t="shared" si="31"/>
        <v/>
      </c>
      <c r="C103" s="4">
        <v>71</v>
      </c>
      <c r="D103" s="36"/>
      <c r="E103" s="10" t="s">
        <v>83</v>
      </c>
      <c r="F103" s="25" t="s">
        <v>32</v>
      </c>
      <c r="G103" s="24">
        <v>20</v>
      </c>
      <c r="H103" s="24">
        <v>1.35</v>
      </c>
      <c r="I103" s="33">
        <v>21.26</v>
      </c>
      <c r="J103" s="34">
        <f t="shared" si="32"/>
        <v>41.85</v>
      </c>
      <c r="K103" s="34">
        <f t="shared" si="33"/>
        <v>425.20000000000005</v>
      </c>
      <c r="L103" s="34">
        <f t="shared" si="34"/>
        <v>837</v>
      </c>
      <c r="M103" s="34">
        <f t="shared" si="35"/>
        <v>220.89</v>
      </c>
      <c r="N103" s="34">
        <f t="shared" si="36"/>
        <v>4417.7999999999993</v>
      </c>
    </row>
    <row r="104" spans="1:16">
      <c r="B104" s="19" t="str">
        <f t="shared" si="31"/>
        <v/>
      </c>
      <c r="C104" s="4">
        <v>71</v>
      </c>
      <c r="D104" s="36"/>
      <c r="E104" s="10" t="s">
        <v>84</v>
      </c>
      <c r="F104" s="25" t="s">
        <v>32</v>
      </c>
      <c r="G104" s="24">
        <v>3</v>
      </c>
      <c r="H104" s="24">
        <f>138.22/31</f>
        <v>4.4587096774193551</v>
      </c>
      <c r="I104" s="33">
        <v>66.849999999999994</v>
      </c>
      <c r="J104" s="34">
        <f t="shared" si="32"/>
        <v>138.22</v>
      </c>
      <c r="K104" s="34">
        <f t="shared" si="33"/>
        <v>200.54999999999998</v>
      </c>
      <c r="L104" s="34">
        <f t="shared" si="34"/>
        <v>414.65999999999997</v>
      </c>
      <c r="M104" s="34">
        <f t="shared" si="35"/>
        <v>717.75</v>
      </c>
      <c r="N104" s="34">
        <f t="shared" si="36"/>
        <v>2153.25</v>
      </c>
    </row>
    <row r="105" spans="1:16">
      <c r="B105" s="19" t="str">
        <f t="shared" si="31"/>
        <v/>
      </c>
      <c r="C105" s="4">
        <v>71</v>
      </c>
      <c r="D105" s="36"/>
      <c r="E105" s="10" t="s">
        <v>89</v>
      </c>
      <c r="F105" s="25" t="s">
        <v>32</v>
      </c>
      <c r="G105" s="24">
        <v>1463</v>
      </c>
      <c r="H105" s="24">
        <f>23.27/31</f>
        <v>0.75064516129032255</v>
      </c>
      <c r="I105" s="33">
        <v>3.55</v>
      </c>
      <c r="J105" s="34">
        <f t="shared" si="32"/>
        <v>23.27</v>
      </c>
      <c r="K105" s="34">
        <f t="shared" si="33"/>
        <v>5193.6499999999996</v>
      </c>
      <c r="L105" s="34">
        <f t="shared" si="34"/>
        <v>34044.01</v>
      </c>
      <c r="M105" s="34">
        <f t="shared" si="35"/>
        <v>93.87</v>
      </c>
      <c r="N105" s="34">
        <f t="shared" si="36"/>
        <v>137331.81</v>
      </c>
    </row>
    <row r="106" spans="1:16">
      <c r="B106" s="19" t="str">
        <f t="shared" si="31"/>
        <v/>
      </c>
      <c r="C106" s="4">
        <v>71</v>
      </c>
      <c r="D106" s="36"/>
      <c r="E106" s="10" t="s">
        <v>90</v>
      </c>
      <c r="F106" s="25" t="s">
        <v>32</v>
      </c>
      <c r="G106" s="24">
        <v>604</v>
      </c>
      <c r="H106" s="24">
        <f>23.27/31</f>
        <v>0.75064516129032255</v>
      </c>
      <c r="I106" s="33">
        <v>4.17</v>
      </c>
      <c r="J106" s="34">
        <f t="shared" si="32"/>
        <v>23.27</v>
      </c>
      <c r="K106" s="34">
        <f t="shared" si="33"/>
        <v>2518.6799999999998</v>
      </c>
      <c r="L106" s="34">
        <f t="shared" si="34"/>
        <v>14055.08</v>
      </c>
      <c r="M106" s="34">
        <f t="shared" si="35"/>
        <v>96.04</v>
      </c>
      <c r="N106" s="34">
        <f t="shared" si="36"/>
        <v>58008.160000000003</v>
      </c>
    </row>
    <row r="107" spans="1:16">
      <c r="B107" s="19" t="str">
        <f t="shared" si="31"/>
        <v/>
      </c>
      <c r="C107" s="4">
        <v>71</v>
      </c>
      <c r="D107" s="36"/>
      <c r="E107" s="10" t="s">
        <v>91</v>
      </c>
      <c r="F107" s="25" t="s">
        <v>32</v>
      </c>
      <c r="G107" s="24">
        <v>182</v>
      </c>
      <c r="H107" s="24">
        <f>24.84/31</f>
        <v>0.80129032258064514</v>
      </c>
      <c r="I107" s="33">
        <v>5.96</v>
      </c>
      <c r="J107" s="34">
        <f t="shared" si="32"/>
        <v>24.84</v>
      </c>
      <c r="K107" s="34">
        <f t="shared" si="33"/>
        <v>1084.72</v>
      </c>
      <c r="L107" s="34">
        <f t="shared" si="34"/>
        <v>4520.88</v>
      </c>
      <c r="M107" s="34">
        <f t="shared" si="35"/>
        <v>107.8</v>
      </c>
      <c r="N107" s="34">
        <f t="shared" si="36"/>
        <v>19619.599999999999</v>
      </c>
    </row>
    <row r="108" spans="1:16">
      <c r="B108" s="19" t="str">
        <f t="shared" si="31"/>
        <v/>
      </c>
      <c r="C108" s="4">
        <v>71</v>
      </c>
      <c r="D108" s="36"/>
      <c r="E108" s="10" t="s">
        <v>85</v>
      </c>
      <c r="F108" s="25" t="s">
        <v>32</v>
      </c>
      <c r="G108" s="24">
        <v>92</v>
      </c>
      <c r="H108" s="24">
        <f>25.18/31</f>
        <v>0.81225806451612903</v>
      </c>
      <c r="I108" s="33">
        <v>6.47</v>
      </c>
      <c r="J108" s="34">
        <f t="shared" si="32"/>
        <v>25.18</v>
      </c>
      <c r="K108" s="34">
        <f t="shared" si="33"/>
        <v>595.24</v>
      </c>
      <c r="L108" s="34">
        <f t="shared" si="34"/>
        <v>2316.56</v>
      </c>
      <c r="M108" s="34">
        <f t="shared" si="35"/>
        <v>110.78</v>
      </c>
      <c r="N108" s="34">
        <f t="shared" si="36"/>
        <v>10191.76</v>
      </c>
    </row>
    <row r="109" spans="1:16">
      <c r="B109" s="19" t="str">
        <f t="shared" si="31"/>
        <v/>
      </c>
      <c r="C109" s="4">
        <v>71</v>
      </c>
      <c r="D109" s="36"/>
      <c r="E109" s="10" t="s">
        <v>86</v>
      </c>
      <c r="F109" s="25" t="s">
        <v>32</v>
      </c>
      <c r="G109" s="24">
        <f>38+92</f>
        <v>130</v>
      </c>
      <c r="H109" s="24">
        <f>27/31</f>
        <v>0.87096774193548387</v>
      </c>
      <c r="I109" s="33">
        <v>8.67</v>
      </c>
      <c r="J109" s="34">
        <f>H109*$P$2</f>
        <v>27</v>
      </c>
      <c r="K109" s="34">
        <f t="shared" si="33"/>
        <v>1127.0999999999999</v>
      </c>
      <c r="L109" s="34">
        <f t="shared" si="34"/>
        <v>3510</v>
      </c>
      <c r="M109" s="34">
        <f t="shared" si="35"/>
        <v>124.85</v>
      </c>
      <c r="N109" s="34">
        <f t="shared" si="36"/>
        <v>16230.5</v>
      </c>
    </row>
    <row r="110" spans="1:16">
      <c r="B110" s="19" t="str">
        <f t="shared" si="31"/>
        <v/>
      </c>
      <c r="C110" s="4">
        <v>71</v>
      </c>
      <c r="D110" s="36"/>
      <c r="E110" s="10" t="s">
        <v>87</v>
      </c>
      <c r="F110" s="25" t="s">
        <v>32</v>
      </c>
      <c r="G110" s="24">
        <v>34</v>
      </c>
      <c r="H110" s="24">
        <f>27.31/31</f>
        <v>0.88096774193548388</v>
      </c>
      <c r="I110" s="33">
        <v>10.55</v>
      </c>
      <c r="J110" s="34">
        <f t="shared" si="32"/>
        <v>27.31</v>
      </c>
      <c r="K110" s="34">
        <f t="shared" si="33"/>
        <v>358.70000000000005</v>
      </c>
      <c r="L110" s="34">
        <f t="shared" si="34"/>
        <v>928.54</v>
      </c>
      <c r="M110" s="34">
        <f t="shared" si="35"/>
        <v>132.51</v>
      </c>
      <c r="N110" s="34">
        <f t="shared" si="36"/>
        <v>4505.34</v>
      </c>
    </row>
    <row r="111" spans="1:16" s="32" customFormat="1">
      <c r="A111" s="4"/>
      <c r="B111" s="19" t="str">
        <f t="shared" si="31"/>
        <v/>
      </c>
      <c r="C111" s="4">
        <v>71</v>
      </c>
      <c r="D111" s="36"/>
      <c r="E111" s="10" t="s">
        <v>92</v>
      </c>
      <c r="F111" s="25" t="s">
        <v>32</v>
      </c>
      <c r="G111" s="24">
        <v>30</v>
      </c>
      <c r="H111" s="24">
        <f>1</f>
        <v>1</v>
      </c>
      <c r="I111" s="33">
        <v>14.24</v>
      </c>
      <c r="J111" s="34">
        <f t="shared" si="32"/>
        <v>31</v>
      </c>
      <c r="K111" s="34">
        <f t="shared" si="33"/>
        <v>427.2</v>
      </c>
      <c r="L111" s="34">
        <f t="shared" si="34"/>
        <v>930</v>
      </c>
      <c r="M111" s="34">
        <f t="shared" si="35"/>
        <v>158.34</v>
      </c>
      <c r="N111" s="34">
        <f t="shared" si="36"/>
        <v>4750.2</v>
      </c>
      <c r="O111" s="19"/>
      <c r="P111" s="27"/>
    </row>
    <row r="112" spans="1:16">
      <c r="B112" s="19" t="str">
        <f t="shared" si="31"/>
        <v/>
      </c>
      <c r="C112" s="4">
        <v>71</v>
      </c>
      <c r="D112" s="36"/>
      <c r="E112" s="10" t="s">
        <v>88</v>
      </c>
      <c r="F112" s="25" t="s">
        <v>32</v>
      </c>
      <c r="G112" s="24">
        <v>32</v>
      </c>
      <c r="H112" s="24">
        <v>1.35</v>
      </c>
      <c r="I112" s="33">
        <v>21.26</v>
      </c>
      <c r="J112" s="34">
        <f t="shared" si="32"/>
        <v>41.85</v>
      </c>
      <c r="K112" s="34">
        <f t="shared" si="33"/>
        <v>680.32</v>
      </c>
      <c r="L112" s="34">
        <f t="shared" si="34"/>
        <v>1339.2</v>
      </c>
      <c r="M112" s="34">
        <f t="shared" si="35"/>
        <v>220.89</v>
      </c>
      <c r="N112" s="34">
        <f t="shared" si="36"/>
        <v>7068.48</v>
      </c>
    </row>
    <row r="113" spans="1:16" ht="15.75" thickBot="1">
      <c r="B113" s="19" t="str">
        <f t="shared" si="31"/>
        <v/>
      </c>
      <c r="C113" s="29">
        <v>52</v>
      </c>
      <c r="D113" s="36"/>
      <c r="E113" s="10" t="s">
        <v>99</v>
      </c>
      <c r="F113" s="25" t="s">
        <v>19</v>
      </c>
      <c r="G113" s="30">
        <v>12</v>
      </c>
      <c r="H113" s="30"/>
      <c r="I113" s="40">
        <v>44</v>
      </c>
      <c r="J113" s="41"/>
      <c r="K113" s="41">
        <f t="shared" si="33"/>
        <v>528</v>
      </c>
      <c r="L113" s="41">
        <f t="shared" si="34"/>
        <v>0</v>
      </c>
      <c r="M113" s="41">
        <f t="shared" si="35"/>
        <v>154</v>
      </c>
      <c r="N113" s="41">
        <f t="shared" si="36"/>
        <v>1848</v>
      </c>
      <c r="O113" s="31"/>
    </row>
    <row r="114" spans="1:16" ht="15.75" thickBot="1">
      <c r="A114" s="4" t="s">
        <v>104</v>
      </c>
      <c r="B114" s="19" t="str">
        <f t="shared" si="31"/>
        <v>2</v>
      </c>
      <c r="D114" s="44" t="s">
        <v>55</v>
      </c>
      <c r="E114" s="45" t="s">
        <v>33</v>
      </c>
      <c r="F114" s="46"/>
      <c r="G114" s="47"/>
      <c r="H114" s="47"/>
      <c r="I114" s="48"/>
      <c r="J114" s="49"/>
      <c r="K114" s="49"/>
      <c r="L114" s="49"/>
      <c r="M114" s="49"/>
      <c r="N114" s="49">
        <f>SUM(N89:N113)</f>
        <v>269626.65000000002</v>
      </c>
    </row>
    <row r="115" spans="1:16">
      <c r="B115" s="19" t="str">
        <f t="shared" si="31"/>
        <v/>
      </c>
      <c r="D115" s="36"/>
      <c r="E115" s="10"/>
      <c r="F115" s="25"/>
      <c r="G115" s="24"/>
      <c r="H115" s="24"/>
      <c r="I115" s="33"/>
      <c r="J115" s="34">
        <f t="shared" si="32"/>
        <v>0</v>
      </c>
      <c r="K115" s="34">
        <f t="shared" si="33"/>
        <v>0</v>
      </c>
      <c r="L115" s="34">
        <f t="shared" si="34"/>
        <v>0</v>
      </c>
      <c r="M115" s="34">
        <f t="shared" si="35"/>
        <v>0</v>
      </c>
      <c r="N115" s="34">
        <f t="shared" si="36"/>
        <v>0</v>
      </c>
    </row>
    <row r="116" spans="1:16" ht="57" customHeight="1">
      <c r="B116" s="19" t="str">
        <f t="shared" si="31"/>
        <v/>
      </c>
      <c r="C116" s="4">
        <v>72</v>
      </c>
      <c r="D116" s="36" t="s">
        <v>57</v>
      </c>
      <c r="E116" s="13" t="s">
        <v>42</v>
      </c>
      <c r="F116" s="25" t="s">
        <v>39</v>
      </c>
      <c r="G116" s="24">
        <v>1</v>
      </c>
      <c r="H116" s="24">
        <v>10</v>
      </c>
      <c r="I116" s="33">
        <v>60</v>
      </c>
      <c r="J116" s="34">
        <f t="shared" si="32"/>
        <v>310</v>
      </c>
      <c r="K116" s="34">
        <f t="shared" si="33"/>
        <v>60</v>
      </c>
      <c r="L116" s="34">
        <f t="shared" si="34"/>
        <v>310</v>
      </c>
      <c r="M116" s="34">
        <f t="shared" si="35"/>
        <v>1295</v>
      </c>
      <c r="N116" s="34">
        <f t="shared" si="36"/>
        <v>1295</v>
      </c>
    </row>
    <row r="117" spans="1:16" ht="15.75" thickBot="1">
      <c r="B117" s="19" t="str">
        <f t="shared" si="31"/>
        <v/>
      </c>
      <c r="D117" s="36"/>
      <c r="E117" s="10"/>
      <c r="F117" s="25"/>
      <c r="G117" s="24"/>
      <c r="H117" s="24"/>
      <c r="I117" s="33"/>
      <c r="J117" s="34">
        <f t="shared" si="32"/>
        <v>0</v>
      </c>
      <c r="K117" s="34">
        <f t="shared" si="33"/>
        <v>0</v>
      </c>
      <c r="L117" s="34">
        <f t="shared" si="34"/>
        <v>0</v>
      </c>
      <c r="M117" s="34">
        <f t="shared" si="35"/>
        <v>0</v>
      </c>
      <c r="N117" s="34">
        <f t="shared" si="36"/>
        <v>0</v>
      </c>
      <c r="P117" s="35"/>
    </row>
    <row r="118" spans="1:16" ht="15.75" thickBot="1">
      <c r="A118" s="4" t="s">
        <v>104</v>
      </c>
      <c r="B118" s="19" t="str">
        <f t="shared" si="31"/>
        <v>2</v>
      </c>
      <c r="D118" s="44" t="s">
        <v>57</v>
      </c>
      <c r="E118" s="45" t="s">
        <v>43</v>
      </c>
      <c r="F118" s="46"/>
      <c r="G118" s="47"/>
      <c r="H118" s="47"/>
      <c r="I118" s="48"/>
      <c r="J118" s="49"/>
      <c r="K118" s="49"/>
      <c r="L118" s="49"/>
      <c r="M118" s="49"/>
      <c r="N118" s="49">
        <f>SUM(N115:N117)</f>
        <v>1295</v>
      </c>
    </row>
    <row r="119" spans="1:16" s="39" customFormat="1" ht="30" customHeight="1">
      <c r="A119" s="4"/>
      <c r="B119" s="19" t="str">
        <f t="shared" si="31"/>
        <v/>
      </c>
      <c r="C119" s="4"/>
      <c r="D119" s="36"/>
      <c r="E119" s="10"/>
      <c r="F119" s="25"/>
      <c r="G119" s="24"/>
      <c r="H119" s="24"/>
      <c r="I119" s="33"/>
      <c r="J119" s="34">
        <f t="shared" si="32"/>
        <v>0</v>
      </c>
      <c r="K119" s="34">
        <f t="shared" si="33"/>
        <v>0</v>
      </c>
      <c r="L119" s="34">
        <f t="shared" si="34"/>
        <v>0</v>
      </c>
      <c r="M119" s="34">
        <f t="shared" si="35"/>
        <v>0</v>
      </c>
      <c r="N119" s="34">
        <f t="shared" si="36"/>
        <v>0</v>
      </c>
      <c r="O119" s="19"/>
      <c r="P119" s="16"/>
    </row>
    <row r="120" spans="1:16">
      <c r="B120" s="19" t="str">
        <f t="shared" si="31"/>
        <v/>
      </c>
      <c r="D120" s="36" t="s">
        <v>58</v>
      </c>
      <c r="E120" s="7" t="s">
        <v>45</v>
      </c>
      <c r="F120" s="25"/>
      <c r="G120" s="24"/>
      <c r="H120" s="24"/>
      <c r="I120" s="33"/>
      <c r="J120" s="34">
        <f t="shared" si="32"/>
        <v>0</v>
      </c>
      <c r="K120" s="34">
        <f t="shared" si="33"/>
        <v>0</v>
      </c>
      <c r="L120" s="34">
        <f t="shared" si="34"/>
        <v>0</v>
      </c>
      <c r="M120" s="34">
        <f t="shared" si="35"/>
        <v>0</v>
      </c>
      <c r="N120" s="34">
        <f t="shared" si="36"/>
        <v>0</v>
      </c>
    </row>
    <row r="121" spans="1:16">
      <c r="B121" s="19" t="str">
        <f t="shared" si="31"/>
        <v/>
      </c>
      <c r="D121" s="36"/>
      <c r="E121" s="13"/>
      <c r="F121" s="25"/>
      <c r="G121" s="24"/>
      <c r="H121" s="24"/>
      <c r="I121" s="33"/>
      <c r="J121" s="34">
        <f t="shared" si="32"/>
        <v>0</v>
      </c>
      <c r="K121" s="34">
        <f t="shared" si="33"/>
        <v>0</v>
      </c>
      <c r="L121" s="34">
        <f t="shared" si="34"/>
        <v>0</v>
      </c>
      <c r="M121" s="34">
        <f t="shared" si="35"/>
        <v>0</v>
      </c>
      <c r="N121" s="34">
        <f>M121*G121</f>
        <v>0</v>
      </c>
    </row>
    <row r="122" spans="1:16">
      <c r="B122" s="19" t="str">
        <f t="shared" si="31"/>
        <v/>
      </c>
      <c r="C122" s="4">
        <v>9</v>
      </c>
      <c r="D122" s="36"/>
      <c r="E122" s="9" t="s">
        <v>46</v>
      </c>
      <c r="F122" s="25" t="s">
        <v>47</v>
      </c>
      <c r="G122" s="24">
        <v>28</v>
      </c>
      <c r="H122" s="24"/>
      <c r="I122" s="33">
        <v>70</v>
      </c>
      <c r="J122" s="34">
        <f t="shared" si="32"/>
        <v>0</v>
      </c>
      <c r="K122" s="34">
        <f t="shared" si="33"/>
        <v>1960</v>
      </c>
      <c r="L122" s="34">
        <f t="shared" si="34"/>
        <v>0</v>
      </c>
      <c r="M122" s="34">
        <f t="shared" si="35"/>
        <v>245</v>
      </c>
      <c r="N122" s="34">
        <f t="shared" si="36"/>
        <v>6860</v>
      </c>
    </row>
    <row r="123" spans="1:16">
      <c r="B123" s="19" t="str">
        <f t="shared" si="31"/>
        <v/>
      </c>
      <c r="C123" s="32">
        <v>9</v>
      </c>
      <c r="D123" s="36"/>
      <c r="E123" s="9" t="s">
        <v>59</v>
      </c>
      <c r="F123" s="25" t="s">
        <v>47</v>
      </c>
      <c r="G123" s="24">
        <f>779-G122</f>
        <v>751</v>
      </c>
      <c r="H123" s="24"/>
      <c r="I123" s="33">
        <f>10000/G123</f>
        <v>13.315579227696405</v>
      </c>
      <c r="J123" s="34">
        <f t="shared" si="32"/>
        <v>0</v>
      </c>
      <c r="K123" s="34">
        <f t="shared" si="33"/>
        <v>10000</v>
      </c>
      <c r="L123" s="34">
        <f t="shared" si="34"/>
        <v>0</v>
      </c>
      <c r="M123" s="34">
        <f t="shared" si="35"/>
        <v>46.6</v>
      </c>
      <c r="N123" s="34">
        <f t="shared" si="36"/>
        <v>34996.6</v>
      </c>
      <c r="O123" s="27"/>
    </row>
    <row r="124" spans="1:16">
      <c r="B124" s="19" t="str">
        <f t="shared" si="31"/>
        <v/>
      </c>
      <c r="D124" s="36"/>
      <c r="E124" s="9"/>
      <c r="F124" s="25"/>
      <c r="G124" s="24"/>
      <c r="H124" s="24"/>
      <c r="I124" s="33"/>
      <c r="J124" s="34">
        <f t="shared" si="32"/>
        <v>0</v>
      </c>
      <c r="K124" s="34">
        <f t="shared" si="33"/>
        <v>0</v>
      </c>
      <c r="L124" s="34">
        <f t="shared" si="34"/>
        <v>0</v>
      </c>
      <c r="M124" s="34">
        <f t="shared" si="35"/>
        <v>0</v>
      </c>
      <c r="N124" s="34">
        <f t="shared" si="36"/>
        <v>0</v>
      </c>
    </row>
    <row r="125" spans="1:16" ht="15.75" thickBot="1">
      <c r="B125" s="19" t="str">
        <f t="shared" si="31"/>
        <v/>
      </c>
      <c r="D125" s="36"/>
      <c r="E125" s="11"/>
      <c r="F125" s="25"/>
      <c r="G125" s="24"/>
      <c r="H125" s="24"/>
      <c r="I125" s="33"/>
      <c r="J125" s="34">
        <f t="shared" si="32"/>
        <v>0</v>
      </c>
      <c r="K125" s="34">
        <f t="shared" si="33"/>
        <v>0</v>
      </c>
      <c r="L125" s="34">
        <f t="shared" si="34"/>
        <v>0</v>
      </c>
      <c r="M125" s="34">
        <f t="shared" si="35"/>
        <v>0</v>
      </c>
      <c r="N125" s="34">
        <f t="shared" si="36"/>
        <v>0</v>
      </c>
    </row>
    <row r="126" spans="1:16" ht="15.75" thickBot="1">
      <c r="A126" s="4" t="s">
        <v>104</v>
      </c>
      <c r="B126" s="19" t="str">
        <f t="shared" si="31"/>
        <v>2</v>
      </c>
      <c r="D126" s="44" t="s">
        <v>58</v>
      </c>
      <c r="E126" s="50" t="s">
        <v>48</v>
      </c>
      <c r="F126" s="46"/>
      <c r="G126" s="47"/>
      <c r="H126" s="47"/>
      <c r="I126" s="48"/>
      <c r="J126" s="49"/>
      <c r="K126" s="49"/>
      <c r="L126" s="49"/>
      <c r="M126" s="49"/>
      <c r="N126" s="49">
        <f>SUM(N119:N125)</f>
        <v>41856.6</v>
      </c>
    </row>
    <row r="127" spans="1:16" ht="15.75" thickBot="1">
      <c r="B127" s="19" t="str">
        <f t="shared" si="31"/>
        <v/>
      </c>
      <c r="D127" s="36"/>
      <c r="E127" s="6"/>
      <c r="F127" s="25"/>
      <c r="G127" s="24"/>
      <c r="H127" s="24"/>
      <c r="I127" s="33"/>
      <c r="J127" s="34">
        <f t="shared" si="32"/>
        <v>0</v>
      </c>
      <c r="K127" s="34">
        <f t="shared" si="33"/>
        <v>0</v>
      </c>
      <c r="L127" s="34">
        <f t="shared" si="34"/>
        <v>0</v>
      </c>
      <c r="M127" s="34">
        <f t="shared" si="35"/>
        <v>0</v>
      </c>
      <c r="N127" s="34">
        <f t="shared" si="36"/>
        <v>0</v>
      </c>
    </row>
    <row r="128" spans="1:16" ht="45.75" thickBot="1">
      <c r="A128" s="4" t="s">
        <v>105</v>
      </c>
      <c r="B128" s="19" t="str">
        <f t="shared" si="31"/>
        <v>2</v>
      </c>
      <c r="D128" s="42" t="s">
        <v>102</v>
      </c>
      <c r="E128" s="78" t="s">
        <v>49</v>
      </c>
      <c r="F128" s="54"/>
      <c r="G128" s="51"/>
      <c r="H128" s="51"/>
      <c r="I128" s="52"/>
      <c r="J128" s="43">
        <f t="shared" si="32"/>
        <v>0</v>
      </c>
      <c r="K128" s="43">
        <f t="shared" si="33"/>
        <v>0</v>
      </c>
      <c r="L128" s="43">
        <f t="shared" si="34"/>
        <v>0</v>
      </c>
      <c r="M128" s="43">
        <f t="shared" si="35"/>
        <v>0</v>
      </c>
      <c r="N128" s="43">
        <f>SUMPRODUCT(($B$5:B127=B128)*($N$5:N127))</f>
        <v>336312.25</v>
      </c>
    </row>
    <row r="129" spans="4:14" ht="30" customHeight="1" thickBot="1">
      <c r="D129" s="55"/>
      <c r="E129" s="56" t="s">
        <v>60</v>
      </c>
      <c r="F129" s="57"/>
      <c r="G129" s="58"/>
      <c r="H129" s="58"/>
      <c r="I129" s="59"/>
      <c r="J129" s="60"/>
      <c r="K129" s="61">
        <f>SUM(K4:K128)</f>
        <v>92926.2</v>
      </c>
      <c r="L129" s="61">
        <f>SUM(L4:L128)</f>
        <v>68433.229799999986</v>
      </c>
      <c r="M129" s="62"/>
      <c r="N129" s="62">
        <f>SUMPRODUCT(($A$5:A128="TotalG")*($N$5:N128))</f>
        <v>564756.09</v>
      </c>
    </row>
    <row r="130" spans="4:14">
      <c r="J130" s="28"/>
      <c r="M130" s="28"/>
      <c r="N130" s="28"/>
    </row>
  </sheetData>
  <sheetProtection selectLockedCells="1"/>
  <autoFilter ref="B3:P119"/>
  <mergeCells count="11">
    <mergeCell ref="N1:N2"/>
    <mergeCell ref="B1:B2"/>
    <mergeCell ref="D1:D2"/>
    <mergeCell ref="C1:C2"/>
    <mergeCell ref="F1:F2"/>
    <mergeCell ref="G1:G2"/>
    <mergeCell ref="K1:L1"/>
    <mergeCell ref="M1:M2"/>
    <mergeCell ref="H1:H2"/>
    <mergeCell ref="I1:J1"/>
    <mergeCell ref="E1:E2"/>
  </mergeCells>
  <conditionalFormatting sqref="J1:N1048576">
    <cfRule type="cellIs" dxfId="1" priority="4" operator="equal">
      <formula>0</formula>
    </cfRule>
  </conditionalFormatting>
  <conditionalFormatting sqref="K129:L129">
    <cfRule type="cellIs" dxfId="0" priority="1" operator="equal">
      <formula>0</formula>
    </cfRule>
  </conditionalFormatting>
  <dataValidations count="1">
    <dataValidation type="list" allowBlank="1" showInputMessage="1" showErrorMessage="1" sqref="E17 A4:A128">
      <formula1>"SousT,TotalG"</formula1>
    </dataValidation>
  </dataValidations>
  <printOptions horizontalCentered="1"/>
  <pageMargins left="0.43307086614173229" right="0.43307086614173229" top="1.1417322834645669" bottom="0.74803149606299213" header="0.31496062992125984" footer="0.31496062992125984"/>
  <pageSetup paperSize="9" scale="46" fitToHeight="0" orientation="portrait" r:id="rId1"/>
  <headerFooter>
    <oddHeader>&amp;L&amp;G&amp;CNeuilly Sainte Croix - HOTEL -  Lot CVCD&amp;R&amp;D</oddHeader>
    <oddFooter>&amp;L&amp;Z&amp;F&amp;R&amp;P/&amp;N</oddFooter>
  </headerFooter>
  <drawing r:id="rId2"/>
  <legacyDrawing r:id="rId3"/>
  <legacyDrawingHF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Devis</vt:lpstr>
      <vt:lpstr>Devis!Print_Area</vt:lpstr>
      <vt:lpstr>Devis!Print_Titles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thibaut</dc:creator>
  <cp:lastModifiedBy>claude</cp:lastModifiedBy>
  <cp:lastPrinted>2011-08-22T14:04:00Z</cp:lastPrinted>
  <dcterms:created xsi:type="dcterms:W3CDTF">2011-07-28T15:45:36Z</dcterms:created>
  <dcterms:modified xsi:type="dcterms:W3CDTF">2011-09-02T19:02:25Z</dcterms:modified>
</cp:coreProperties>
</file>