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80" windowWidth="15600" windowHeight="11700" tabRatio="882" activeTab="3"/>
  </bookViews>
  <sheets>
    <sheet name="fiche prise carburant" sheetId="15" r:id="rId1"/>
    <sheet name="Saisi Go AM374XX" sheetId="19" r:id="rId2"/>
    <sheet name="Saisi Go AN429TB" sheetId="20" r:id="rId3"/>
    <sheet name="Saisi Go AN628TB" sheetId="21" r:id="rId4"/>
    <sheet name="Saisi Go AN520TB" sheetId="14" r:id="rId5"/>
  </sheets>
  <definedNames>
    <definedName name="colAam374xx">OFFSET('Saisi Go AM374XX'!$A$3,,,COUNT('Saisi Go AM374XX'!$A:$A))</definedName>
    <definedName name="ColAan429tb">OFFSET('Saisi Go AN429TB'!$A$3,,,COUNT('Saisi Go AN429TB'!$A:$A))</definedName>
    <definedName name="colAan520tb">OFFSET('Saisi Go AN520TB'!$A$3,,,COUNT('Saisi Go AN520TB'!$A:$A))</definedName>
    <definedName name="ColAan628tb">OFFSET('Saisi Go AN628TB'!$A$4,,,COUNT('Saisi Go AN628TB'!$A:$A))</definedName>
    <definedName name="ColCam374xx">OFFSET(colAam374xx,,2)</definedName>
    <definedName name="ColCan429tb">OFFSET(ColAan429tb,,2)</definedName>
    <definedName name="ColCan520tb">OFFSET(colAan520tb,,2)</definedName>
    <definedName name="ColCan628tb">OFFSET(ColAan628tb,,2)</definedName>
    <definedName name="ColDam374xx">OFFSET(colAam374xx,,3)</definedName>
    <definedName name="ColDan429tb">OFFSET(ColAan429tb,,3)</definedName>
    <definedName name="ColDan520tb">OFFSET(colAan520tb,,3)</definedName>
    <definedName name="ColDan628tb">OFFSET(ColAan628tb,,3)</definedName>
    <definedName name="ColGam374xx">OFFSET(colAam374xx,,6)</definedName>
    <definedName name="ColGan429tb">OFFSET(ColAan429tb,,6)</definedName>
    <definedName name="ColGan520tb">OFFSET(colAan520tb,,6)</definedName>
    <definedName name="ColGan628tb">OFFSET(ColAan628tb,,6)</definedName>
    <definedName name="Colham374XX">OFFSET(colAam374xx,,7)</definedName>
    <definedName name="colhan429tb">OFFSET(ColAan429tb,,7)</definedName>
    <definedName name="colhan520tb">OFFSET(colAan520tb,,7)</definedName>
    <definedName name="colhan628tb">OFFSET(ColAan628tb,,7)</definedName>
    <definedName name="ColIam374xx">OFFSET(colAam374xx,,8)</definedName>
    <definedName name="ColIan429tb">OFFSET(ColAan429tb,,8)</definedName>
    <definedName name="ColIan520tb">OFFSET(colAan520tb,,8)</definedName>
    <definedName name="ColIan628tb">OFFSET(ColAan628tb,,8)</definedName>
    <definedName name="_xlnm.Print_Area" localSheetId="1">'Saisi Go AM374XX'!$A$1:$E$34</definedName>
    <definedName name="_xlnm.Print_Area" localSheetId="2">'Saisi Go AN429TB'!$A$2:$E$31</definedName>
    <definedName name="_xlnm.Print_Area" localSheetId="4">'Saisi Go AN520TB'!$A$1:$E$3</definedName>
    <definedName name="_xlnm.Print_Area" localSheetId="3">'Saisi Go AN628TB'!$A$1:$E$4</definedName>
  </definedNames>
  <calcPr calcId="125725"/>
</workbook>
</file>

<file path=xl/calcChain.xml><?xml version="1.0" encoding="utf-8"?>
<calcChain xmlns="http://schemas.openxmlformats.org/spreadsheetml/2006/main">
  <c r="H32" i="20"/>
  <c r="I32" s="1"/>
  <c r="F32"/>
  <c r="G32" s="1"/>
  <c r="H31"/>
  <c r="I31" s="1"/>
  <c r="F31"/>
  <c r="G31" s="1"/>
  <c r="H4" i="21" l="1"/>
  <c r="I4" s="1"/>
  <c r="H3"/>
  <c r="I3" s="1"/>
  <c r="F3"/>
  <c r="G3" s="1"/>
  <c r="F16" i="19" l="1"/>
  <c r="G16" s="1"/>
  <c r="H16"/>
  <c r="I16" s="1"/>
  <c r="F17"/>
  <c r="G17" s="1"/>
  <c r="H17"/>
  <c r="I17"/>
  <c r="F18"/>
  <c r="G18" s="1"/>
  <c r="H18"/>
  <c r="I18" s="1"/>
  <c r="F19"/>
  <c r="G19" s="1"/>
  <c r="H19"/>
  <c r="I19" s="1"/>
  <c r="F20"/>
  <c r="G20" s="1"/>
  <c r="H20"/>
  <c r="I20" s="1"/>
  <c r="F21"/>
  <c r="G21" s="1"/>
  <c r="H21"/>
  <c r="I21" s="1"/>
  <c r="F22"/>
  <c r="G22" s="1"/>
  <c r="H22"/>
  <c r="I22" s="1"/>
  <c r="F23"/>
  <c r="G23" s="1"/>
  <c r="H23"/>
  <c r="I23" s="1"/>
  <c r="F24"/>
  <c r="G24" s="1"/>
  <c r="H24"/>
  <c r="I24" s="1"/>
  <c r="F25"/>
  <c r="G25" s="1"/>
  <c r="H25"/>
  <c r="I25" s="1"/>
  <c r="F26"/>
  <c r="G26" s="1"/>
  <c r="H26"/>
  <c r="I26" s="1"/>
  <c r="F27"/>
  <c r="G27" s="1"/>
  <c r="H27"/>
  <c r="I27" s="1"/>
  <c r="F28"/>
  <c r="G28" s="1"/>
  <c r="H28"/>
  <c r="I28" s="1"/>
  <c r="F29"/>
  <c r="G29" s="1"/>
  <c r="H29"/>
  <c r="I29" s="1"/>
  <c r="F30"/>
  <c r="G30" s="1"/>
  <c r="H30"/>
  <c r="I30" s="1"/>
  <c r="F31"/>
  <c r="G31" s="1"/>
  <c r="H31"/>
  <c r="I31" s="1"/>
  <c r="F5"/>
  <c r="G5" s="1"/>
  <c r="H4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3"/>
  <c r="I3" s="1"/>
  <c r="F3"/>
  <c r="G3" s="1"/>
  <c r="F4"/>
  <c r="G4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D34" i="20"/>
  <c r="H26"/>
  <c r="H21"/>
  <c r="I21" s="1"/>
  <c r="H20"/>
  <c r="I20"/>
  <c r="F20"/>
  <c r="G20" s="1"/>
  <c r="H22"/>
  <c r="I22" s="1"/>
  <c r="H23"/>
  <c r="I23" s="1"/>
  <c r="H24"/>
  <c r="I24" s="1"/>
  <c r="H25"/>
  <c r="I25" s="1"/>
  <c r="H19"/>
  <c r="I19" s="1"/>
  <c r="H15"/>
  <c r="I15" s="1"/>
  <c r="H16"/>
  <c r="I16" s="1"/>
  <c r="H17"/>
  <c r="I17" s="1"/>
  <c r="H18"/>
  <c r="I18" s="1"/>
  <c r="F16"/>
  <c r="G16" s="1"/>
  <c r="F17"/>
  <c r="G17" s="1"/>
  <c r="F18"/>
  <c r="G18" s="1"/>
  <c r="F19"/>
  <c r="G19" s="1"/>
  <c r="F21"/>
  <c r="G21" s="1"/>
  <c r="F15"/>
  <c r="G15" s="1"/>
  <c r="H4"/>
  <c r="I4" s="1"/>
  <c r="H5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3"/>
  <c r="I3" s="1"/>
  <c r="F3"/>
  <c r="G3" s="1"/>
  <c r="F4"/>
  <c r="G4" s="1"/>
  <c r="F5"/>
  <c r="G5" s="1"/>
  <c r="I5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22"/>
  <c r="G22" s="1"/>
  <c r="F23"/>
  <c r="G23" s="1"/>
  <c r="F24"/>
  <c r="G24" s="1"/>
  <c r="F25"/>
  <c r="G25" s="1"/>
  <c r="H43" i="19"/>
  <c r="H42"/>
  <c r="I42" s="1"/>
  <c r="F42"/>
  <c r="G42" s="1"/>
  <c r="H41"/>
  <c r="I41" s="1"/>
  <c r="F41"/>
  <c r="G41" s="1"/>
  <c r="H40"/>
  <c r="I40" s="1"/>
  <c r="F40"/>
  <c r="G40" s="1"/>
  <c r="H39"/>
  <c r="I39" s="1"/>
  <c r="F39"/>
  <c r="G39" s="1"/>
  <c r="H38"/>
  <c r="I38" s="1"/>
  <c r="F38"/>
  <c r="G38" s="1"/>
  <c r="H37"/>
  <c r="I37" s="1"/>
  <c r="F37"/>
  <c r="G37" s="1"/>
  <c r="H36"/>
  <c r="I36" s="1"/>
  <c r="F36"/>
  <c r="G36" s="1"/>
  <c r="H35"/>
  <c r="I35" s="1"/>
  <c r="F35"/>
  <c r="G35" s="1"/>
  <c r="H33" l="1"/>
  <c r="F43" l="1"/>
  <c r="G43" s="1"/>
  <c r="I43"/>
  <c r="H32"/>
  <c r="F32"/>
  <c r="G32" s="1"/>
  <c r="I33"/>
  <c r="H34"/>
  <c r="F33"/>
  <c r="G33" s="1"/>
  <c r="H30" i="20"/>
  <c r="I30" s="1"/>
  <c r="F30"/>
  <c r="G30" s="1"/>
  <c r="H29"/>
  <c r="I29" s="1"/>
  <c r="F29"/>
  <c r="G29" s="1"/>
  <c r="H28"/>
  <c r="I28" s="1"/>
  <c r="F28"/>
  <c r="G28" s="1"/>
  <c r="H27"/>
  <c r="F27"/>
  <c r="G27" s="1"/>
  <c r="I26"/>
  <c r="F26"/>
  <c r="G26" s="1"/>
  <c r="L19" i="19" l="1" a="1"/>
  <c r="L19" s="1"/>
  <c r="J19"/>
  <c r="I27" i="20"/>
  <c r="J20"/>
  <c r="L20" a="1"/>
  <c r="L20" s="1"/>
  <c r="I32" i="19"/>
  <c r="L13" s="1"/>
  <c r="I34"/>
  <c r="F34"/>
  <c r="G34" s="1"/>
  <c r="L10" s="1"/>
  <c r="M3" i="20"/>
  <c r="M20" s="1" a="1"/>
  <c r="M20" s="1"/>
  <c r="F3" i="14"/>
  <c r="G3" s="1"/>
  <c r="L20" i="21" a="1"/>
  <c r="L20" s="1"/>
  <c r="F4"/>
  <c r="G4" s="1"/>
  <c r="L16" i="19" l="1" a="1"/>
  <c r="L16" s="1"/>
  <c r="J20" i="21"/>
  <c r="N3" i="20"/>
  <c r="N20" s="1" a="1"/>
  <c r="N20" s="1"/>
  <c r="H3" i="14"/>
  <c r="I3" l="1"/>
  <c r="J20"/>
  <c r="L20" a="1"/>
  <c r="L20" s="1"/>
  <c r="O3" i="20"/>
  <c r="O20" s="1" a="1"/>
  <c r="O20" s="1"/>
  <c r="O17" l="1"/>
  <c r="P3"/>
  <c r="P20" s="1" a="1"/>
  <c r="P20" s="1"/>
  <c r="P17" l="1"/>
  <c r="J11"/>
  <c r="Q3"/>
  <c r="Q20" s="1" a="1"/>
  <c r="Q20" s="1"/>
  <c r="Q17" l="1"/>
  <c r="R3"/>
  <c r="R20" s="1" a="1"/>
  <c r="R20" s="1"/>
  <c r="R17" l="1"/>
  <c r="S3"/>
  <c r="S20" s="1" a="1"/>
  <c r="S20" s="1"/>
  <c r="L17" i="21" a="1"/>
  <c r="L17" s="1"/>
  <c r="M3"/>
  <c r="M20" s="1" a="1"/>
  <c r="M20" s="1"/>
  <c r="M3" i="19"/>
  <c r="M16" l="1" a="1"/>
  <c r="M16" s="1"/>
  <c r="M19" a="1"/>
  <c r="M19" s="1"/>
  <c r="N3"/>
  <c r="S17" i="20"/>
  <c r="T3"/>
  <c r="T20" s="1" a="1"/>
  <c r="T20" s="1"/>
  <c r="L14" i="21" a="1"/>
  <c r="L14" s="1"/>
  <c r="J6" i="19"/>
  <c r="J7" i="21"/>
  <c r="L7" a="1"/>
  <c r="L7" s="1"/>
  <c r="M7" a="1"/>
  <c r="M7" s="1"/>
  <c r="J14"/>
  <c r="M17" a="1"/>
  <c r="M17" s="1"/>
  <c r="M14" a="1"/>
  <c r="M14" s="1"/>
  <c r="N3"/>
  <c r="N20" s="1" a="1"/>
  <c r="N20" s="1"/>
  <c r="M4" a="1"/>
  <c r="M4" s="1"/>
  <c r="L6" i="19" a="1"/>
  <c r="L6" s="1"/>
  <c r="M13" a="1"/>
  <c r="M13" s="1"/>
  <c r="M6" a="1"/>
  <c r="M6" s="1"/>
  <c r="J13"/>
  <c r="N10" l="1" a="1"/>
  <c r="N10" s="1"/>
  <c r="N19" a="1"/>
  <c r="N19" s="1"/>
  <c r="N4" a="1"/>
  <c r="N4" s="1"/>
  <c r="N13" a="1"/>
  <c r="N13" s="1"/>
  <c r="N6" a="1"/>
  <c r="N6" s="1"/>
  <c r="O3"/>
  <c r="N16" a="1"/>
  <c r="N16" s="1"/>
  <c r="M17" i="20" a="1"/>
  <c r="M17" s="1"/>
  <c r="N17" a="1"/>
  <c r="N17" s="1"/>
  <c r="L17" a="1"/>
  <c r="L17" s="1"/>
  <c r="T17"/>
  <c r="S14" a="1"/>
  <c r="S14" s="1"/>
  <c r="J17"/>
  <c r="M4" a="1"/>
  <c r="M4" s="1"/>
  <c r="N11" a="1"/>
  <c r="N11" s="1"/>
  <c r="P4" a="1"/>
  <c r="P4" s="1"/>
  <c r="L11" a="1"/>
  <c r="L11" s="1"/>
  <c r="O4" a="1"/>
  <c r="O4" s="1"/>
  <c r="L4" a="1"/>
  <c r="L4" s="1"/>
  <c r="O11" a="1"/>
  <c r="O11" s="1"/>
  <c r="N4" a="1"/>
  <c r="N4" s="1"/>
  <c r="P11" a="1"/>
  <c r="P11" s="1"/>
  <c r="J4"/>
  <c r="M11" a="1"/>
  <c r="M11" s="1"/>
  <c r="Q11" a="1"/>
  <c r="Q11" s="1"/>
  <c r="Q4" a="1"/>
  <c r="Q4" s="1"/>
  <c r="R4" a="1"/>
  <c r="R4" s="1"/>
  <c r="R11" a="1"/>
  <c r="R11" s="1"/>
  <c r="S4" a="1"/>
  <c r="S4" s="1"/>
  <c r="S11" a="1"/>
  <c r="S11" s="1"/>
  <c r="O7" a="1"/>
  <c r="O7" s="1"/>
  <c r="J7"/>
  <c r="N14" a="1"/>
  <c r="N14" s="1"/>
  <c r="P14" a="1"/>
  <c r="P14" s="1"/>
  <c r="L7" a="1"/>
  <c r="L7" s="1"/>
  <c r="N7" a="1"/>
  <c r="N7" s="1"/>
  <c r="M7" a="1"/>
  <c r="M7" s="1"/>
  <c r="L14" a="1"/>
  <c r="L14" s="1"/>
  <c r="O14" a="1"/>
  <c r="O14" s="1"/>
  <c r="J14"/>
  <c r="M14" a="1"/>
  <c r="M14" s="1"/>
  <c r="P7" a="1"/>
  <c r="P7" s="1"/>
  <c r="Q7" a="1"/>
  <c r="Q7" s="1"/>
  <c r="Q14" a="1"/>
  <c r="Q14" s="1"/>
  <c r="R7" a="1"/>
  <c r="R7" s="1"/>
  <c r="R14" a="1"/>
  <c r="R14" s="1"/>
  <c r="S7" a="1"/>
  <c r="S7" s="1"/>
  <c r="T4" a="1"/>
  <c r="T4" s="1"/>
  <c r="U3"/>
  <c r="U20" s="1" a="1"/>
  <c r="U20" s="1"/>
  <c r="T11" a="1"/>
  <c r="T11" s="1"/>
  <c r="T7" a="1"/>
  <c r="T7" s="1"/>
  <c r="T14" a="1"/>
  <c r="T14" s="1"/>
  <c r="L11" i="21" a="1"/>
  <c r="L11" s="1"/>
  <c r="J11"/>
  <c r="L4" a="1"/>
  <c r="L4" s="1"/>
  <c r="J4"/>
  <c r="M11" a="1"/>
  <c r="M11" s="1"/>
  <c r="J17"/>
  <c r="N11" a="1"/>
  <c r="N11" s="1"/>
  <c r="O3"/>
  <c r="O20" s="1" a="1"/>
  <c r="O20" s="1"/>
  <c r="N7" a="1"/>
  <c r="N7" s="1"/>
  <c r="N17" a="1"/>
  <c r="N17" s="1"/>
  <c r="N14" a="1"/>
  <c r="N14" s="1"/>
  <c r="N4" a="1"/>
  <c r="N4" s="1"/>
  <c r="J16" i="19"/>
  <c r="J4"/>
  <c r="L4" a="1"/>
  <c r="L4" s="1"/>
  <c r="M10" a="1"/>
  <c r="M10" s="1"/>
  <c r="J10"/>
  <c r="M4" a="1"/>
  <c r="M4" s="1"/>
  <c r="M3" i="14"/>
  <c r="M20" s="1" a="1"/>
  <c r="M20" s="1"/>
  <c r="O4" i="19" l="1" a="1"/>
  <c r="O4" s="1"/>
  <c r="O19" a="1"/>
  <c r="O19" s="1"/>
  <c r="P3"/>
  <c r="P19" s="1" a="1"/>
  <c r="P19" s="1"/>
  <c r="O10" a="1"/>
  <c r="O10" s="1"/>
  <c r="O16" a="1"/>
  <c r="O16" s="1"/>
  <c r="O13" a="1"/>
  <c r="O13" s="1"/>
  <c r="O6" a="1"/>
  <c r="O6" s="1"/>
  <c r="P16" a="1"/>
  <c r="P16" s="1"/>
  <c r="U17" i="20"/>
  <c r="U11" a="1"/>
  <c r="U11" s="1"/>
  <c r="U14" a="1"/>
  <c r="U14" s="1"/>
  <c r="V3"/>
  <c r="V20" s="1" a="1"/>
  <c r="V20" s="1"/>
  <c r="U7" a="1"/>
  <c r="U7" s="1"/>
  <c r="U4" a="1"/>
  <c r="U4" s="1"/>
  <c r="L17" i="14" a="1"/>
  <c r="L17" s="1"/>
  <c r="L4" a="1"/>
  <c r="L4" s="1"/>
  <c r="L11" a="1"/>
  <c r="L11" s="1"/>
  <c r="M7" a="1"/>
  <c r="M7" s="1"/>
  <c r="M17" a="1"/>
  <c r="M17" s="1"/>
  <c r="M4" a="1"/>
  <c r="M4" s="1"/>
  <c r="M14" a="1"/>
  <c r="M14" s="1"/>
  <c r="L14" a="1"/>
  <c r="L14" s="1"/>
  <c r="O17" i="21" a="1"/>
  <c r="O17" s="1"/>
  <c r="O4" a="1"/>
  <c r="O4" s="1"/>
  <c r="O14" a="1"/>
  <c r="O14" s="1"/>
  <c r="O11" a="1"/>
  <c r="O11" s="1"/>
  <c r="O7" a="1"/>
  <c r="O7" s="1"/>
  <c r="P3"/>
  <c r="P20" s="1" a="1"/>
  <c r="P20" s="1"/>
  <c r="P13" i="19" a="1"/>
  <c r="P13" s="1"/>
  <c r="P10" a="1"/>
  <c r="P10" s="1"/>
  <c r="P4" a="1"/>
  <c r="P4" s="1"/>
  <c r="Q3"/>
  <c r="Q19" s="1" a="1"/>
  <c r="Q19" s="1"/>
  <c r="P6" a="1"/>
  <c r="P6" s="1"/>
  <c r="N3" i="14"/>
  <c r="N20" s="1" a="1"/>
  <c r="N20" s="1"/>
  <c r="J14"/>
  <c r="J7"/>
  <c r="L7" a="1"/>
  <c r="L7" s="1"/>
  <c r="J11"/>
  <c r="Q16" i="19" l="1" a="1"/>
  <c r="Q16" s="1"/>
  <c r="V17" i="20"/>
  <c r="V4" a="1"/>
  <c r="V4" s="1"/>
  <c r="V7" a="1"/>
  <c r="V7" s="1"/>
  <c r="V14" a="1"/>
  <c r="V14" s="1"/>
  <c r="V11" a="1"/>
  <c r="V11" s="1"/>
  <c r="W3"/>
  <c r="W20" s="1" a="1"/>
  <c r="W20" s="1"/>
  <c r="N4" i="14" a="1"/>
  <c r="N4" s="1"/>
  <c r="N14" a="1"/>
  <c r="N14" s="1"/>
  <c r="N17" a="1"/>
  <c r="N17" s="1"/>
  <c r="N7" a="1"/>
  <c r="N7" s="1"/>
  <c r="P11" i="21" a="1"/>
  <c r="P11" s="1"/>
  <c r="P7" a="1"/>
  <c r="P7" s="1"/>
  <c r="P4" a="1"/>
  <c r="P4" s="1"/>
  <c r="P17" a="1"/>
  <c r="P17" s="1"/>
  <c r="P14" a="1"/>
  <c r="P14" s="1"/>
  <c r="Q3"/>
  <c r="Q20" s="1" a="1"/>
  <c r="Q20" s="1"/>
  <c r="Q6" i="19" a="1"/>
  <c r="Q6" s="1"/>
  <c r="Q4" a="1"/>
  <c r="Q4" s="1"/>
  <c r="R3"/>
  <c r="R19" s="1" a="1"/>
  <c r="R19" s="1"/>
  <c r="Q13" a="1"/>
  <c r="Q13" s="1"/>
  <c r="Q10" a="1"/>
  <c r="Q10" s="1"/>
  <c r="J17" i="14"/>
  <c r="M11" a="1"/>
  <c r="M11" s="1"/>
  <c r="J4"/>
  <c r="N11" a="1"/>
  <c r="N11" s="1"/>
  <c r="O3"/>
  <c r="O20" s="1" a="1"/>
  <c r="O20" s="1"/>
  <c r="R16" i="19" l="1" a="1"/>
  <c r="R16" s="1"/>
  <c r="W17" i="20"/>
  <c r="W11" a="1"/>
  <c r="W11" s="1"/>
  <c r="W14" a="1"/>
  <c r="W14" s="1"/>
  <c r="W7" a="1"/>
  <c r="W7" s="1"/>
  <c r="W4" a="1"/>
  <c r="W4" s="1"/>
  <c r="O17" i="14" a="1"/>
  <c r="O17" s="1"/>
  <c r="O4" a="1"/>
  <c r="O4" s="1"/>
  <c r="O14" a="1"/>
  <c r="O14" s="1"/>
  <c r="O7" a="1"/>
  <c r="O7" s="1"/>
  <c r="Q17" i="21" a="1"/>
  <c r="Q17" s="1"/>
  <c r="Q4" a="1"/>
  <c r="Q4" s="1"/>
  <c r="Q14" a="1"/>
  <c r="Q14" s="1"/>
  <c r="R3"/>
  <c r="R20" s="1" a="1"/>
  <c r="R20" s="1"/>
  <c r="Q11" a="1"/>
  <c r="Q11" s="1"/>
  <c r="Q7" a="1"/>
  <c r="Q7" s="1"/>
  <c r="R13" i="19" a="1"/>
  <c r="R13" s="1"/>
  <c r="R10" a="1"/>
  <c r="R10" s="1"/>
  <c r="R6" a="1"/>
  <c r="R6" s="1"/>
  <c r="R4" a="1"/>
  <c r="R4" s="1"/>
  <c r="S3"/>
  <c r="S19" s="1" a="1"/>
  <c r="S19" s="1"/>
  <c r="O11" i="14" a="1"/>
  <c r="O11" s="1"/>
  <c r="P3"/>
  <c r="P20" s="1" a="1"/>
  <c r="P20" s="1"/>
  <c r="S16" i="19" l="1" a="1"/>
  <c r="S16" s="1"/>
  <c r="P17" i="14" a="1"/>
  <c r="P17" s="1"/>
  <c r="P4" a="1"/>
  <c r="P4" s="1"/>
  <c r="P14" a="1"/>
  <c r="P14" s="1"/>
  <c r="P7" a="1"/>
  <c r="P7" s="1"/>
  <c r="R11" i="21" a="1"/>
  <c r="R11" s="1"/>
  <c r="S3"/>
  <c r="S20" s="1" a="1"/>
  <c r="S20" s="1"/>
  <c r="R7" a="1"/>
  <c r="R7" s="1"/>
  <c r="R17" a="1"/>
  <c r="R17" s="1"/>
  <c r="R14" a="1"/>
  <c r="R14" s="1"/>
  <c r="R4" a="1"/>
  <c r="R4" s="1"/>
  <c r="S6" i="19" a="1"/>
  <c r="S6" s="1"/>
  <c r="T3"/>
  <c r="T19" s="1" a="1"/>
  <c r="T19" s="1"/>
  <c r="S4" a="1"/>
  <c r="S4" s="1"/>
  <c r="S10" a="1"/>
  <c r="S10" s="1"/>
  <c r="S13" a="1"/>
  <c r="S13" s="1"/>
  <c r="Q3" i="14"/>
  <c r="Q20" s="1" a="1"/>
  <c r="Q20" s="1"/>
  <c r="P11" a="1"/>
  <c r="P11" s="1"/>
  <c r="T16" i="19" l="1" a="1"/>
  <c r="T16" s="1"/>
  <c r="Q7" i="14" a="1"/>
  <c r="Q7" s="1"/>
  <c r="Q17" a="1"/>
  <c r="Q17" s="1"/>
  <c r="Q4" a="1"/>
  <c r="Q4" s="1"/>
  <c r="Q14" a="1"/>
  <c r="Q14" s="1"/>
  <c r="S17" i="21" a="1"/>
  <c r="S17" s="1"/>
  <c r="S4" a="1"/>
  <c r="S4" s="1"/>
  <c r="S14" a="1"/>
  <c r="S14" s="1"/>
  <c r="S11" a="1"/>
  <c r="S11" s="1"/>
  <c r="S7" a="1"/>
  <c r="S7" s="1"/>
  <c r="T3"/>
  <c r="T20" s="1" a="1"/>
  <c r="T20" s="1"/>
  <c r="T13" i="19" a="1"/>
  <c r="T13" s="1"/>
  <c r="T10" a="1"/>
  <c r="T10" s="1"/>
  <c r="T4" a="1"/>
  <c r="T4" s="1"/>
  <c r="T6" a="1"/>
  <c r="T6" s="1"/>
  <c r="U3"/>
  <c r="U19" s="1" a="1"/>
  <c r="U19" s="1"/>
  <c r="Q11" i="14" a="1"/>
  <c r="Q11" s="1"/>
  <c r="R3"/>
  <c r="R20" s="1" a="1"/>
  <c r="R20" s="1"/>
  <c r="U16" i="19" l="1" a="1"/>
  <c r="U16" s="1"/>
  <c r="R4" i="14" a="1"/>
  <c r="R4" s="1"/>
  <c r="R14" a="1"/>
  <c r="R14" s="1"/>
  <c r="R17" a="1"/>
  <c r="R17" s="1"/>
  <c r="R7" a="1"/>
  <c r="R7" s="1"/>
  <c r="T11" i="21" a="1"/>
  <c r="T11" s="1"/>
  <c r="T7" a="1"/>
  <c r="T7" s="1"/>
  <c r="T4" a="1"/>
  <c r="T4" s="1"/>
  <c r="U3"/>
  <c r="U20" s="1" a="1"/>
  <c r="U20" s="1"/>
  <c r="T17" a="1"/>
  <c r="T17" s="1"/>
  <c r="T14" a="1"/>
  <c r="T14" s="1"/>
  <c r="U6" i="19" a="1"/>
  <c r="U6" s="1"/>
  <c r="U4" a="1"/>
  <c r="U4" s="1"/>
  <c r="U13" a="1"/>
  <c r="U13" s="1"/>
  <c r="V3"/>
  <c r="V19" s="1" a="1"/>
  <c r="V19" s="1"/>
  <c r="U10" a="1"/>
  <c r="U10" s="1"/>
  <c r="R11" i="14" a="1"/>
  <c r="R11" s="1"/>
  <c r="S3"/>
  <c r="S20" s="1" a="1"/>
  <c r="S20" s="1"/>
  <c r="V16" i="19" l="1" a="1"/>
  <c r="V16" s="1"/>
  <c r="S17" i="14" a="1"/>
  <c r="S17" s="1"/>
  <c r="S4" a="1"/>
  <c r="S4" s="1"/>
  <c r="S14" a="1"/>
  <c r="S14" s="1"/>
  <c r="S7" a="1"/>
  <c r="S7" s="1"/>
  <c r="U17" i="21" a="1"/>
  <c r="U17" s="1"/>
  <c r="U4" a="1"/>
  <c r="U4" s="1"/>
  <c r="U14" a="1"/>
  <c r="U14" s="1"/>
  <c r="V3"/>
  <c r="V20" s="1" a="1"/>
  <c r="V20" s="1"/>
  <c r="U11" a="1"/>
  <c r="U11" s="1"/>
  <c r="U7" a="1"/>
  <c r="U7" s="1"/>
  <c r="V13" i="19" a="1"/>
  <c r="V13" s="1"/>
  <c r="V10" a="1"/>
  <c r="V10" s="1"/>
  <c r="V6" a="1"/>
  <c r="V6" s="1"/>
  <c r="W3"/>
  <c r="W19" s="1" a="1"/>
  <c r="W19" s="1"/>
  <c r="V4" a="1"/>
  <c r="V4" s="1"/>
  <c r="S11" i="14" a="1"/>
  <c r="S11" s="1"/>
  <c r="T3"/>
  <c r="T20" s="1" a="1"/>
  <c r="T20" s="1"/>
  <c r="W16" i="19" l="1" a="1"/>
  <c r="W16" s="1"/>
  <c r="T17" i="14" a="1"/>
  <c r="T17" s="1"/>
  <c r="T4" a="1"/>
  <c r="T4" s="1"/>
  <c r="T14" a="1"/>
  <c r="T14" s="1"/>
  <c r="T7" a="1"/>
  <c r="T7" s="1"/>
  <c r="V11" i="21" a="1"/>
  <c r="V11" s="1"/>
  <c r="W3"/>
  <c r="W20" s="1" a="1"/>
  <c r="W20" s="1"/>
  <c r="V7" a="1"/>
  <c r="V7" s="1"/>
  <c r="V17" a="1"/>
  <c r="V17" s="1"/>
  <c r="V14" a="1"/>
  <c r="V14" s="1"/>
  <c r="V4" a="1"/>
  <c r="V4" s="1"/>
  <c r="W6" i="19" a="1"/>
  <c r="W6" s="1"/>
  <c r="W4" a="1"/>
  <c r="W4" s="1"/>
  <c r="W10" a="1"/>
  <c r="W10" s="1"/>
  <c r="W13" a="1"/>
  <c r="W13" s="1"/>
  <c r="U3" i="14"/>
  <c r="U20" s="1" a="1"/>
  <c r="U20" s="1"/>
  <c r="T11" a="1"/>
  <c r="T11" s="1"/>
  <c r="U7" l="1" a="1"/>
  <c r="U7" s="1"/>
  <c r="U17" a="1"/>
  <c r="U17" s="1"/>
  <c r="U4" a="1"/>
  <c r="U4" s="1"/>
  <c r="U14" a="1"/>
  <c r="U14" s="1"/>
  <c r="W17" i="21" a="1"/>
  <c r="W17" s="1"/>
  <c r="W4" a="1"/>
  <c r="W4" s="1"/>
  <c r="W14" a="1"/>
  <c r="W14" s="1"/>
  <c r="W11" a="1"/>
  <c r="W11" s="1"/>
  <c r="W7" a="1"/>
  <c r="W7" s="1"/>
  <c r="U11" i="14" a="1"/>
  <c r="U11" s="1"/>
  <c r="V3"/>
  <c r="V20" s="1" a="1"/>
  <c r="V20" s="1"/>
  <c r="V4" l="1" a="1"/>
  <c r="V4" s="1"/>
  <c r="V14" a="1"/>
  <c r="V14" s="1"/>
  <c r="V17" a="1"/>
  <c r="V17" s="1"/>
  <c r="V7" a="1"/>
  <c r="V7" s="1"/>
  <c r="V11" a="1"/>
  <c r="V11" s="1"/>
  <c r="W3"/>
  <c r="W20" s="1" a="1"/>
  <c r="W20" s="1"/>
  <c r="W17" l="1" a="1"/>
  <c r="W17" s="1"/>
  <c r="W4" a="1"/>
  <c r="W4" s="1"/>
  <c r="W14" a="1"/>
  <c r="W14" s="1"/>
  <c r="W7" a="1"/>
  <c r="W7" s="1"/>
  <c r="W11" a="1"/>
  <c r="W11" s="1"/>
</calcChain>
</file>

<file path=xl/sharedStrings.xml><?xml version="1.0" encoding="utf-8"?>
<sst xmlns="http://schemas.openxmlformats.org/spreadsheetml/2006/main" count="305" uniqueCount="27">
  <si>
    <t>mars</t>
  </si>
  <si>
    <t>avril</t>
  </si>
  <si>
    <t>mai</t>
  </si>
  <si>
    <t>juin</t>
  </si>
  <si>
    <t>Date</t>
  </si>
  <si>
    <t>Kms au compteur</t>
  </si>
  <si>
    <t>Nbre de litre ajouté</t>
  </si>
  <si>
    <t>prix du plein</t>
  </si>
  <si>
    <t>prix au litre</t>
  </si>
  <si>
    <t>Distance parcourue</t>
  </si>
  <si>
    <t>conso au 100</t>
  </si>
  <si>
    <t>Prix maxi au L</t>
  </si>
  <si>
    <t>Prix Minimum Au L</t>
  </si>
  <si>
    <t>Prix HT</t>
  </si>
  <si>
    <t>Département</t>
  </si>
  <si>
    <t>Conso Maxi Annuel</t>
  </si>
  <si>
    <t>Janv</t>
  </si>
  <si>
    <t>Fev</t>
  </si>
  <si>
    <t>Nov</t>
  </si>
  <si>
    <t>Dec</t>
  </si>
  <si>
    <t>Oct</t>
  </si>
  <si>
    <t>Sept</t>
  </si>
  <si>
    <t>Aout</t>
  </si>
  <si>
    <t>Juil</t>
  </si>
  <si>
    <t>Conso Minimum annuel</t>
  </si>
  <si>
    <t>Moyenne du PRIX/L/An</t>
  </si>
  <si>
    <t>Moyenne de conso./An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</si>
</sst>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00"/>
    <numFmt numFmtId="165" formatCode="0.0"/>
    <numFmt numFmtId="166" formatCode="mmm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1" fillId="0" borderId="0"/>
  </cellStyleXfs>
  <cellXfs count="40">
    <xf numFmtId="0" fontId="0" fillId="0" borderId="0" xfId="0"/>
    <xf numFmtId="0" fontId="8" fillId="3" borderId="1" xfId="3" applyNumberFormat="1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center" vertical="center" wrapText="1"/>
    </xf>
    <xf numFmtId="0" fontId="11" fillId="0" borderId="0" xfId="3" applyAlignment="1">
      <alignment horizontal="center" vertical="center" wrapText="1"/>
    </xf>
    <xf numFmtId="0" fontId="11" fillId="0" borderId="0" xfId="3"/>
    <xf numFmtId="14" fontId="11" fillId="0" borderId="1" xfId="3" applyNumberFormat="1" applyBorder="1" applyAlignment="1">
      <alignment horizontal="center" vertical="center" wrapText="1"/>
    </xf>
    <xf numFmtId="0" fontId="11" fillId="0" borderId="1" xfId="3" applyBorder="1" applyAlignment="1">
      <alignment horizontal="center" vertical="center" wrapText="1"/>
    </xf>
    <xf numFmtId="0" fontId="11" fillId="4" borderId="1" xfId="3" applyFill="1" applyBorder="1" applyAlignment="1">
      <alignment horizontal="center" vertical="center" wrapText="1"/>
    </xf>
    <xf numFmtId="165" fontId="7" fillId="4" borderId="1" xfId="3" applyNumberFormat="1" applyFont="1" applyFill="1" applyBorder="1" applyAlignment="1">
      <alignment horizontal="center" vertical="center" wrapText="1"/>
    </xf>
    <xf numFmtId="0" fontId="11" fillId="0" borderId="1" xfId="3" applyNumberFormat="1" applyBorder="1" applyAlignment="1">
      <alignment horizontal="center" vertical="center" wrapText="1"/>
    </xf>
    <xf numFmtId="0" fontId="11" fillId="0" borderId="0" xfId="3" applyNumberFormat="1" applyAlignment="1">
      <alignment horizontal="center" vertical="center" wrapText="1"/>
    </xf>
    <xf numFmtId="165" fontId="11" fillId="0" borderId="0" xfId="3" applyNumberFormat="1" applyAlignment="1">
      <alignment horizontal="center" vertical="center" wrapText="1"/>
    </xf>
    <xf numFmtId="0" fontId="11" fillId="0" borderId="0" xfId="3" applyNumberFormat="1"/>
    <xf numFmtId="44" fontId="4" fillId="0" borderId="1" xfId="2" applyFont="1" applyBorder="1" applyAlignment="1">
      <alignment horizontal="center" vertical="center" wrapText="1"/>
    </xf>
    <xf numFmtId="44" fontId="4" fillId="4" borderId="1" xfId="2" applyFont="1" applyFill="1" applyBorder="1" applyAlignment="1">
      <alignment horizontal="center" vertical="center" wrapText="1"/>
    </xf>
    <xf numFmtId="44" fontId="11" fillId="0" borderId="0" xfId="3" applyNumberFormat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/>
    </xf>
    <xf numFmtId="0" fontId="11" fillId="0" borderId="2" xfId="3" applyBorder="1" applyAlignment="1">
      <alignment horizontal="center" vertical="center" wrapText="1"/>
    </xf>
    <xf numFmtId="166" fontId="3" fillId="0" borderId="2" xfId="3" applyNumberFormat="1" applyFont="1" applyBorder="1" applyAlignment="1">
      <alignment horizontal="center" vertical="center" wrapText="1"/>
    </xf>
    <xf numFmtId="0" fontId="4" fillId="0" borderId="1" xfId="3" applyNumberFormat="1" applyFont="1" applyBorder="1" applyAlignment="1">
      <alignment horizontal="center" vertical="center" wrapText="1"/>
    </xf>
    <xf numFmtId="0" fontId="4" fillId="4" borderId="1" xfId="2" applyNumberFormat="1" applyFont="1" applyFill="1" applyBorder="1" applyAlignment="1">
      <alignment horizontal="center" vertical="center" wrapText="1"/>
    </xf>
    <xf numFmtId="14" fontId="2" fillId="0" borderId="1" xfId="3" applyNumberFormat="1" applyFont="1" applyBorder="1" applyAlignment="1">
      <alignment horizontal="center" vertical="center" wrapText="1"/>
    </xf>
    <xf numFmtId="14" fontId="1" fillId="0" borderId="1" xfId="3" applyNumberFormat="1" applyFont="1" applyBorder="1" applyAlignment="1">
      <alignment horizontal="center" vertical="center" wrapText="1"/>
    </xf>
    <xf numFmtId="165" fontId="9" fillId="5" borderId="5" xfId="3" applyNumberFormat="1" applyFont="1" applyFill="1" applyBorder="1" applyAlignment="1">
      <alignment horizontal="center" vertical="center" wrapText="1"/>
    </xf>
    <xf numFmtId="165" fontId="9" fillId="5" borderId="6" xfId="3" applyNumberFormat="1" applyFont="1" applyFill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2" fontId="11" fillId="2" borderId="5" xfId="3" applyNumberFormat="1" applyFill="1" applyBorder="1" applyAlignment="1">
      <alignment horizontal="center" vertical="center" wrapText="1"/>
    </xf>
    <xf numFmtId="2" fontId="11" fillId="2" borderId="6" xfId="3" applyNumberFormat="1" applyFill="1" applyBorder="1" applyAlignment="1">
      <alignment horizontal="center" vertical="center" wrapText="1"/>
    </xf>
    <xf numFmtId="165" fontId="11" fillId="2" borderId="7" xfId="3" applyNumberFormat="1" applyFill="1" applyBorder="1" applyAlignment="1">
      <alignment horizontal="center" vertical="center" wrapText="1"/>
    </xf>
    <xf numFmtId="165" fontId="11" fillId="2" borderId="8" xfId="3" applyNumberFormat="1" applyFill="1" applyBorder="1" applyAlignment="1">
      <alignment horizontal="center" vertical="center" wrapText="1"/>
    </xf>
    <xf numFmtId="0" fontId="11" fillId="0" borderId="3" xfId="3" applyBorder="1" applyAlignment="1">
      <alignment horizontal="center" vertical="center" wrapText="1"/>
    </xf>
    <xf numFmtId="0" fontId="11" fillId="0" borderId="4" xfId="3" applyBorder="1" applyAlignment="1">
      <alignment horizontal="center" vertical="center" wrapText="1"/>
    </xf>
    <xf numFmtId="2" fontId="11" fillId="6" borderId="7" xfId="3" applyNumberFormat="1" applyFill="1" applyBorder="1" applyAlignment="1">
      <alignment horizontal="center" vertical="center" wrapText="1"/>
    </xf>
    <xf numFmtId="2" fontId="11" fillId="6" borderId="8" xfId="3" applyNumberFormat="1" applyFill="1" applyBorder="1" applyAlignment="1">
      <alignment horizontal="center" vertical="center" wrapText="1"/>
    </xf>
    <xf numFmtId="165" fontId="11" fillId="6" borderId="7" xfId="3" applyNumberFormat="1" applyFill="1" applyBorder="1" applyAlignment="1">
      <alignment horizontal="center" vertical="center" wrapText="1"/>
    </xf>
    <xf numFmtId="165" fontId="11" fillId="6" borderId="8" xfId="3" applyNumberFormat="1" applyFill="1" applyBorder="1" applyAlignment="1">
      <alignment horizontal="center" vertical="center" wrapText="1"/>
    </xf>
    <xf numFmtId="164" fontId="9" fillId="5" borderId="5" xfId="3" applyNumberFormat="1" applyFont="1" applyFill="1" applyBorder="1" applyAlignment="1">
      <alignment horizontal="center" vertical="center" wrapText="1"/>
    </xf>
    <xf numFmtId="164" fontId="9" fillId="5" borderId="6" xfId="3" applyNumberFormat="1" applyFont="1" applyFill="1" applyBorder="1" applyAlignment="1">
      <alignment horizontal="center" vertical="center" wrapText="1"/>
    </xf>
  </cellXfs>
  <cellStyles count="4">
    <cellStyle name="Euro" xfId="1"/>
    <cellStyle name="Monétaire" xfId="2" builtinId="4"/>
    <cellStyle name="Normal" xfId="0" builtinId="0"/>
    <cellStyle name="Normal 2" xfId="3"/>
  </cellStyles>
  <dxfs count="13">
    <dxf>
      <fill>
        <patternFill>
          <bgColor theme="9" tint="-0.2499465926084170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C00000"/>
        </patternFill>
      </fill>
    </dxf>
    <dxf>
      <font>
        <color theme="1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'Saisi Go AM374XX'!$A$2:$A$34</c:f>
              <c:numCache>
                <c:formatCode>dd/mm/yyyy</c:formatCode>
                <c:ptCount val="33"/>
                <c:pt idx="1">
                  <c:v>40553</c:v>
                </c:pt>
                <c:pt idx="2">
                  <c:v>40555</c:v>
                </c:pt>
                <c:pt idx="3">
                  <c:v>40556</c:v>
                </c:pt>
                <c:pt idx="4">
                  <c:v>40557</c:v>
                </c:pt>
                <c:pt idx="5">
                  <c:v>40558</c:v>
                </c:pt>
                <c:pt idx="6">
                  <c:v>40561</c:v>
                </c:pt>
                <c:pt idx="7">
                  <c:v>40561</c:v>
                </c:pt>
                <c:pt idx="8">
                  <c:v>40563</c:v>
                </c:pt>
                <c:pt idx="9">
                  <c:v>40565</c:v>
                </c:pt>
                <c:pt idx="10">
                  <c:v>40568</c:v>
                </c:pt>
                <c:pt idx="11">
                  <c:v>40570</c:v>
                </c:pt>
                <c:pt idx="12">
                  <c:v>40571</c:v>
                </c:pt>
                <c:pt idx="13">
                  <c:v>40575</c:v>
                </c:pt>
                <c:pt idx="14">
                  <c:v>40577</c:v>
                </c:pt>
                <c:pt idx="15">
                  <c:v>40578</c:v>
                </c:pt>
                <c:pt idx="16">
                  <c:v>40578</c:v>
                </c:pt>
                <c:pt idx="17">
                  <c:v>40582</c:v>
                </c:pt>
                <c:pt idx="18">
                  <c:v>40582</c:v>
                </c:pt>
                <c:pt idx="19">
                  <c:v>40584</c:v>
                </c:pt>
                <c:pt idx="20">
                  <c:v>40584</c:v>
                </c:pt>
                <c:pt idx="21">
                  <c:v>40588</c:v>
                </c:pt>
                <c:pt idx="22">
                  <c:v>40589</c:v>
                </c:pt>
                <c:pt idx="23">
                  <c:v>40591</c:v>
                </c:pt>
                <c:pt idx="24">
                  <c:v>40595</c:v>
                </c:pt>
                <c:pt idx="25">
                  <c:v>40595</c:v>
                </c:pt>
                <c:pt idx="26">
                  <c:v>40597</c:v>
                </c:pt>
                <c:pt idx="27">
                  <c:v>40599</c:v>
                </c:pt>
                <c:pt idx="28">
                  <c:v>40602</c:v>
                </c:pt>
                <c:pt idx="29">
                  <c:v>40604</c:v>
                </c:pt>
                <c:pt idx="30">
                  <c:v>40604</c:v>
                </c:pt>
                <c:pt idx="31">
                  <c:v>40604</c:v>
                </c:pt>
                <c:pt idx="32">
                  <c:v>40606</c:v>
                </c:pt>
              </c:numCache>
            </c:numRef>
          </c:cat>
          <c:val>
            <c:numRef>
              <c:f>'Saisi Go AM374XX'!#REF!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66281856"/>
        <c:axId val="66283392"/>
      </c:lineChart>
      <c:catAx>
        <c:axId val="66281856"/>
        <c:scaling>
          <c:orientation val="minMax"/>
        </c:scaling>
        <c:axPos val="b"/>
        <c:numFmt formatCode="dd/mm/yyyy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283392"/>
        <c:crosses val="autoZero"/>
        <c:auto val="1"/>
        <c:lblAlgn val="ctr"/>
        <c:lblOffset val="100"/>
        <c:noMultiLvlLbl val="1"/>
      </c:catAx>
      <c:valAx>
        <c:axId val="66283392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281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55112219451369"/>
          <c:y val="0.45666815321664472"/>
          <c:w val="0.18204488778054873"/>
          <c:h val="8.0000260417514374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Conso mensuel</c:v>
          </c:tx>
          <c:cat>
            <c:strRef>
              <c:f>'Saisi Go AM374XX'!$L$18:$W$18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'Saisi Go AM374XX'!$L$19:$W$19</c:f>
              <c:numCache>
                <c:formatCode>General</c:formatCode>
                <c:ptCount val="12"/>
                <c:pt idx="0">
                  <c:v>46.808958696916818</c:v>
                </c:pt>
                <c:pt idx="1">
                  <c:v>45.819002952926873</c:v>
                </c:pt>
                <c:pt idx="2">
                  <c:v>43.306557377049174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hiLowLines/>
        <c:marker val="1"/>
        <c:axId val="66971520"/>
        <c:axId val="66973056"/>
      </c:lineChart>
      <c:dateAx>
        <c:axId val="66971520"/>
        <c:scaling>
          <c:orientation val="minMax"/>
        </c:scaling>
        <c:axPos val="b"/>
        <c:numFmt formatCode="dd/mm/yyyy" sourceLinked="0"/>
        <c:tickLblPos val="nextTo"/>
        <c:spPr>
          <a:ln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ln>
          <a:effectLst>
            <a:innerShdw blurRad="63500" dist="50800">
              <a:prstClr val="black">
                <a:alpha val="50000"/>
              </a:prstClr>
            </a:innerShdw>
          </a:effectLst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973056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6697305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971520"/>
        <c:crossesAt val="40452"/>
        <c:crossBetween val="between"/>
      </c:valAx>
      <c:spPr>
        <a:ln cmpd="dbl"/>
      </c:spPr>
    </c:plotArea>
    <c:legend>
      <c:legendPos val="r"/>
      <c:layout>
        <c:manualLayout>
          <c:xMode val="edge"/>
          <c:yMode val="edge"/>
          <c:x val="0.82892057026476573"/>
          <c:y val="0.52777956739490894"/>
          <c:w val="9.8734930474116328E-2"/>
          <c:h val="4.9508486059633039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'Saisi Go AN429TB'!$A$2:$A$31</c:f>
              <c:numCache>
                <c:formatCode>dd/mm/yyyy</c:formatCode>
                <c:ptCount val="30"/>
                <c:pt idx="1">
                  <c:v>40548</c:v>
                </c:pt>
                <c:pt idx="2">
                  <c:v>40550</c:v>
                </c:pt>
                <c:pt idx="3">
                  <c:v>40553</c:v>
                </c:pt>
                <c:pt idx="4">
                  <c:v>40555</c:v>
                </c:pt>
                <c:pt idx="5">
                  <c:v>40557</c:v>
                </c:pt>
                <c:pt idx="6">
                  <c:v>40560</c:v>
                </c:pt>
                <c:pt idx="7">
                  <c:v>40561</c:v>
                </c:pt>
                <c:pt idx="8">
                  <c:v>40563</c:v>
                </c:pt>
                <c:pt idx="9">
                  <c:v>40567</c:v>
                </c:pt>
                <c:pt idx="10">
                  <c:v>40568</c:v>
                </c:pt>
                <c:pt idx="11">
                  <c:v>40570</c:v>
                </c:pt>
                <c:pt idx="12">
                  <c:v>40572</c:v>
                </c:pt>
                <c:pt idx="13">
                  <c:v>40576</c:v>
                </c:pt>
                <c:pt idx="14">
                  <c:v>40578</c:v>
                </c:pt>
                <c:pt idx="15">
                  <c:v>40581</c:v>
                </c:pt>
                <c:pt idx="16">
                  <c:v>40583</c:v>
                </c:pt>
                <c:pt idx="17">
                  <c:v>40585</c:v>
                </c:pt>
                <c:pt idx="18">
                  <c:v>40591</c:v>
                </c:pt>
                <c:pt idx="19">
                  <c:v>40595</c:v>
                </c:pt>
                <c:pt idx="20">
                  <c:v>40596</c:v>
                </c:pt>
                <c:pt idx="21">
                  <c:v>40598</c:v>
                </c:pt>
                <c:pt idx="22">
                  <c:v>40599</c:v>
                </c:pt>
                <c:pt idx="23">
                  <c:v>40602</c:v>
                </c:pt>
                <c:pt idx="24">
                  <c:v>40604</c:v>
                </c:pt>
                <c:pt idx="25">
                  <c:v>40607</c:v>
                </c:pt>
                <c:pt idx="26">
                  <c:v>40609</c:v>
                </c:pt>
                <c:pt idx="27">
                  <c:v>40611</c:v>
                </c:pt>
                <c:pt idx="28">
                  <c:v>40612</c:v>
                </c:pt>
                <c:pt idx="29">
                  <c:v>40612</c:v>
                </c:pt>
              </c:numCache>
            </c:numRef>
          </c:cat>
          <c:val>
            <c:numRef>
              <c:f>'Saisi Go AN429TB'!#REF!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8307328"/>
        <c:axId val="78308864"/>
      </c:lineChart>
      <c:catAx>
        <c:axId val="78307328"/>
        <c:scaling>
          <c:orientation val="minMax"/>
        </c:scaling>
        <c:axPos val="b"/>
        <c:numFmt formatCode="dd/mm/yyyy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308864"/>
        <c:crosses val="autoZero"/>
        <c:auto val="1"/>
        <c:lblAlgn val="ctr"/>
        <c:lblOffset val="100"/>
        <c:noMultiLvlLbl val="1"/>
      </c:catAx>
      <c:valAx>
        <c:axId val="78308864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307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55112219451369"/>
          <c:y val="0.45666815321664472"/>
          <c:w val="0.18204488778054873"/>
          <c:h val="8.0000260417514374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4.8795369127362063E-2"/>
          <c:y val="9.7102506682077552E-2"/>
          <c:w val="0.85970092280879995"/>
          <c:h val="0.81711262009679986"/>
        </c:manualLayout>
      </c:layout>
      <c:lineChart>
        <c:grouping val="standard"/>
        <c:ser>
          <c:idx val="0"/>
          <c:order val="0"/>
          <c:tx>
            <c:v>Conso mensuel</c:v>
          </c:tx>
          <c:cat>
            <c:strRef>
              <c:f>'Saisi Go AN429TB'!$L$19:$W$19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'Saisi Go AN429TB'!$L$20:$W$20</c:f>
              <c:numCache>
                <c:formatCode>General</c:formatCode>
                <c:ptCount val="12"/>
                <c:pt idx="0">
                  <c:v>45.491174074409329</c:v>
                </c:pt>
                <c:pt idx="1">
                  <c:v>41.571692958491234</c:v>
                </c:pt>
                <c:pt idx="2">
                  <c:v>-0.47534183123035789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hiLowLines/>
        <c:marker val="1"/>
        <c:axId val="78744192"/>
        <c:axId val="78746368"/>
      </c:lineChart>
      <c:dateAx>
        <c:axId val="78744192"/>
        <c:scaling>
          <c:orientation val="minMax"/>
        </c:scaling>
        <c:axPos val="b"/>
        <c:numFmt formatCode="dd/mm/yyyy" sourceLinked="0"/>
        <c:tickLblPos val="nextTo"/>
        <c:spPr>
          <a:ln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ln>
          <a:effectLst>
            <a:innerShdw blurRad="63500" dist="50800">
              <a:prstClr val="black">
                <a:alpha val="50000"/>
              </a:prstClr>
            </a:innerShdw>
          </a:effectLst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746368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7874636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8744192"/>
        <c:crossesAt val="40452"/>
        <c:crossBetween val="between"/>
      </c:valAx>
      <c:spPr>
        <a:ln cmpd="dbl"/>
      </c:spPr>
    </c:plotArea>
    <c:legend>
      <c:legendPos val="r"/>
      <c:layout>
        <c:manualLayout>
          <c:xMode val="edge"/>
          <c:yMode val="edge"/>
          <c:x val="0.82892057026476573"/>
          <c:y val="0.52777956739490894"/>
          <c:w val="0.10614231880204673"/>
          <c:h val="5.2347275397914714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'Saisi Go AN628TB'!$A$2:$A$4</c:f>
              <c:numCache>
                <c:formatCode>dd/mm/yyyy</c:formatCode>
                <c:ptCount val="3"/>
                <c:pt idx="1">
                  <c:v>40547</c:v>
                </c:pt>
                <c:pt idx="2">
                  <c:v>40549</c:v>
                </c:pt>
              </c:numCache>
            </c:numRef>
          </c:cat>
          <c:val>
            <c:numRef>
              <c:f>'Saisi Go AN628TB'!#REF!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80792576"/>
        <c:axId val="93348992"/>
      </c:lineChart>
      <c:catAx>
        <c:axId val="80792576"/>
        <c:scaling>
          <c:orientation val="minMax"/>
        </c:scaling>
        <c:axPos val="b"/>
        <c:numFmt formatCode="dd/mm/yyyy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3348992"/>
        <c:crosses val="autoZero"/>
        <c:auto val="1"/>
        <c:lblAlgn val="ctr"/>
        <c:lblOffset val="100"/>
        <c:noMultiLvlLbl val="1"/>
      </c:catAx>
      <c:valAx>
        <c:axId val="93348992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80792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55112219451369"/>
          <c:y val="0.45666815321664472"/>
          <c:w val="0.18204488778054873"/>
          <c:h val="8.0000260417514374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Conso mensuel</c:v>
          </c:tx>
          <c:cat>
            <c:strRef>
              <c:f>'Saisi Go AN628TB'!$L$19:$W$19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'Saisi Go AN628TB'!$L$20:$W$20</c:f>
              <c:numCache>
                <c:formatCode>General</c:formatCode>
                <c:ptCount val="12"/>
                <c:pt idx="0">
                  <c:v>31.601160862354892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hiLowLines/>
        <c:marker val="1"/>
        <c:axId val="99874304"/>
        <c:axId val="99876224"/>
      </c:lineChart>
      <c:dateAx>
        <c:axId val="99874304"/>
        <c:scaling>
          <c:orientation val="minMax"/>
        </c:scaling>
        <c:axPos val="b"/>
        <c:numFmt formatCode="dd/mm/yyyy" sourceLinked="0"/>
        <c:tickLblPos val="nextTo"/>
        <c:spPr>
          <a:ln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ln>
          <a:effectLst>
            <a:innerShdw blurRad="63500" dist="50800">
              <a:prstClr val="black">
                <a:alpha val="50000"/>
              </a:prstClr>
            </a:innerShdw>
          </a:effectLst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987622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99876224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9874304"/>
        <c:crossesAt val="40452"/>
        <c:crossBetween val="between"/>
      </c:valAx>
      <c:spPr>
        <a:ln cmpd="dbl"/>
      </c:spPr>
    </c:plotArea>
    <c:legend>
      <c:legendPos val="r"/>
      <c:layout>
        <c:manualLayout>
          <c:xMode val="edge"/>
          <c:yMode val="edge"/>
          <c:x val="0.82892057026476573"/>
          <c:y val="0.52777956739490894"/>
          <c:w val="0.10367608874627945"/>
          <c:h val="6.0862432195975522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'Saisi Go AN520TB'!$A$2:$A$3</c:f>
              <c:numCache>
                <c:formatCode>dd/mm/yyyy</c:formatCode>
                <c:ptCount val="2"/>
                <c:pt idx="1">
                  <c:v>40544</c:v>
                </c:pt>
              </c:numCache>
            </c:numRef>
          </c:cat>
          <c:val>
            <c:numRef>
              <c:f>'Saisi Go AN520TB'!#REF!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63927040"/>
        <c:axId val="63928576"/>
      </c:lineChart>
      <c:catAx>
        <c:axId val="63927040"/>
        <c:scaling>
          <c:orientation val="minMax"/>
        </c:scaling>
        <c:axPos val="b"/>
        <c:numFmt formatCode="dd/mm/yyyy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3928576"/>
        <c:crosses val="autoZero"/>
        <c:auto val="1"/>
        <c:lblAlgn val="ctr"/>
        <c:lblOffset val="100"/>
        <c:noMultiLvlLbl val="1"/>
      </c:catAx>
      <c:valAx>
        <c:axId val="63928576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3927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55112219451369"/>
          <c:y val="0.45666815321664472"/>
          <c:w val="0.18204488778054873"/>
          <c:h val="8.0000260417514374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v>Conso Mensuel</c:v>
          </c:tx>
          <c:cat>
            <c:strRef>
              <c:f>'Saisi Go AN520TB'!$L$19:$W$19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'Saisi Go AN520TB'!$L$20:$W$20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hiLowLines/>
        <c:marker val="1"/>
        <c:axId val="66259200"/>
        <c:axId val="66269184"/>
      </c:lineChart>
      <c:dateAx>
        <c:axId val="66259200"/>
        <c:scaling>
          <c:orientation val="minMax"/>
        </c:scaling>
        <c:axPos val="b"/>
        <c:numFmt formatCode="dd/mm/yyyy" sourceLinked="0"/>
        <c:tickLblPos val="nextTo"/>
        <c:spPr>
          <a:ln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a:ln>
          <a:effectLst>
            <a:innerShdw blurRad="63500" dist="50800">
              <a:prstClr val="black">
                <a:alpha val="50000"/>
              </a:prstClr>
            </a:innerShdw>
          </a:effectLst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26918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66269184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6259200"/>
        <c:crossesAt val="40452"/>
        <c:crossBetween val="between"/>
      </c:valAx>
      <c:spPr>
        <a:ln cmpd="dbl"/>
      </c:spPr>
    </c:plotArea>
    <c:legend>
      <c:legendPos val="r"/>
      <c:layout>
        <c:manualLayout>
          <c:xMode val="edge"/>
          <c:yMode val="edge"/>
          <c:x val="0.82892057026476573"/>
          <c:y val="0.52777956739490894"/>
          <c:w val="0.10391831030025965"/>
          <c:h val="6.357496399301063E-2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3</xdr:row>
      <xdr:rowOff>171450</xdr:rowOff>
    </xdr:from>
    <xdr:to>
      <xdr:col>11</xdr:col>
      <xdr:colOff>466725</xdr:colOff>
      <xdr:row>16</xdr:row>
      <xdr:rowOff>123825</xdr:rowOff>
    </xdr:to>
    <xdr:graphicFrame macro="">
      <xdr:nvGraphicFramePr>
        <xdr:cNvPr id="2" name="Graphique 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95250</xdr:colOff>
      <xdr:row>20</xdr:row>
      <xdr:rowOff>38099</xdr:rowOff>
    </xdr:from>
    <xdr:to>
      <xdr:col>23</xdr:col>
      <xdr:colOff>504825</xdr:colOff>
      <xdr:row>43</xdr:row>
      <xdr:rowOff>47624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2</xdr:row>
      <xdr:rowOff>171450</xdr:rowOff>
    </xdr:from>
    <xdr:to>
      <xdr:col>11</xdr:col>
      <xdr:colOff>466725</xdr:colOff>
      <xdr:row>16</xdr:row>
      <xdr:rowOff>123825</xdr:rowOff>
    </xdr:to>
    <xdr:graphicFrame macro="">
      <xdr:nvGraphicFramePr>
        <xdr:cNvPr id="2" name="Graphique 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228601</xdr:colOff>
      <xdr:row>21</xdr:row>
      <xdr:rowOff>19050</xdr:rowOff>
    </xdr:from>
    <xdr:to>
      <xdr:col>22</xdr:col>
      <xdr:colOff>619125</xdr:colOff>
      <xdr:row>42</xdr:row>
      <xdr:rowOff>171450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3</xdr:row>
      <xdr:rowOff>171450</xdr:rowOff>
    </xdr:from>
    <xdr:to>
      <xdr:col>11</xdr:col>
      <xdr:colOff>466725</xdr:colOff>
      <xdr:row>17</xdr:row>
      <xdr:rowOff>123825</xdr:rowOff>
    </xdr:to>
    <xdr:graphicFrame macro="">
      <xdr:nvGraphicFramePr>
        <xdr:cNvPr id="2" name="Graphique 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95250</xdr:colOff>
      <xdr:row>21</xdr:row>
      <xdr:rowOff>38099</xdr:rowOff>
    </xdr:from>
    <xdr:to>
      <xdr:col>22</xdr:col>
      <xdr:colOff>733425</xdr:colOff>
      <xdr:row>39</xdr:row>
      <xdr:rowOff>180974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3</xdr:row>
      <xdr:rowOff>171450</xdr:rowOff>
    </xdr:from>
    <xdr:to>
      <xdr:col>11</xdr:col>
      <xdr:colOff>466725</xdr:colOff>
      <xdr:row>17</xdr:row>
      <xdr:rowOff>123825</xdr:rowOff>
    </xdr:to>
    <xdr:graphicFrame macro="">
      <xdr:nvGraphicFramePr>
        <xdr:cNvPr id="6145" name="Graphique 1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95250</xdr:colOff>
      <xdr:row>20</xdr:row>
      <xdr:rowOff>180975</xdr:rowOff>
    </xdr:from>
    <xdr:to>
      <xdr:col>23</xdr:col>
      <xdr:colOff>9525</xdr:colOff>
      <xdr:row>38</xdr:row>
      <xdr:rowOff>171450</xdr:rowOff>
    </xdr:to>
    <xdr:graphicFrame macro="">
      <xdr:nvGraphicFramePr>
        <xdr:cNvPr id="614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E303"/>
  <sheetViews>
    <sheetView zoomScaleNormal="100" workbookViewId="0">
      <selection activeCell="H4" sqref="H4"/>
    </sheetView>
  </sheetViews>
  <sheetFormatPr baseColWidth="10" defaultRowHeight="15"/>
  <cols>
    <col min="1" max="1" width="12.7109375" style="12" customWidth="1"/>
    <col min="2" max="2" width="20.5703125" style="4" customWidth="1"/>
    <col min="3" max="5" width="12.7109375" style="4" customWidth="1"/>
    <col min="6" max="16384" width="11.42578125" style="4"/>
  </cols>
  <sheetData>
    <row r="1" spans="1:5" ht="45" customHeight="1">
      <c r="A1" s="1" t="s">
        <v>4</v>
      </c>
      <c r="B1" s="2" t="s">
        <v>5</v>
      </c>
      <c r="C1" s="2" t="s">
        <v>14</v>
      </c>
      <c r="D1" s="2" t="s">
        <v>6</v>
      </c>
      <c r="E1" s="2" t="s">
        <v>7</v>
      </c>
    </row>
    <row r="2" spans="1:5" ht="18.75" customHeight="1">
      <c r="A2" s="5"/>
      <c r="B2" s="6"/>
      <c r="C2" s="6"/>
      <c r="D2" s="6"/>
      <c r="E2" s="13"/>
    </row>
    <row r="3" spans="1:5" ht="18.75" customHeight="1">
      <c r="A3" s="5"/>
      <c r="B3" s="6"/>
      <c r="C3" s="9"/>
      <c r="D3" s="6"/>
      <c r="E3" s="13"/>
    </row>
    <row r="4" spans="1:5" ht="18.75" customHeight="1">
      <c r="A4" s="5"/>
      <c r="B4" s="6"/>
      <c r="C4" s="9"/>
      <c r="D4" s="6"/>
      <c r="E4" s="13"/>
    </row>
    <row r="5" spans="1:5" ht="18.75" customHeight="1">
      <c r="A5" s="5"/>
      <c r="B5" s="6"/>
      <c r="C5" s="9"/>
      <c r="D5" s="6"/>
      <c r="E5" s="13"/>
    </row>
    <row r="6" spans="1:5" ht="18.75" customHeight="1">
      <c r="A6" s="5"/>
      <c r="B6" s="6"/>
      <c r="C6" s="20"/>
      <c r="D6" s="6"/>
      <c r="E6" s="13"/>
    </row>
    <row r="7" spans="1:5" ht="18.75" customHeight="1">
      <c r="A7" s="5"/>
      <c r="B7" s="6"/>
      <c r="C7" s="20"/>
      <c r="D7" s="6"/>
      <c r="E7" s="13"/>
    </row>
    <row r="8" spans="1:5" ht="18.75" customHeight="1">
      <c r="A8" s="5"/>
      <c r="B8" s="6"/>
      <c r="C8" s="9"/>
      <c r="D8" s="6"/>
      <c r="E8" s="13"/>
    </row>
    <row r="9" spans="1:5" ht="18.75" customHeight="1">
      <c r="A9" s="9"/>
      <c r="B9" s="6"/>
      <c r="C9" s="9"/>
      <c r="D9" s="6"/>
      <c r="E9" s="13"/>
    </row>
    <row r="10" spans="1:5" ht="18.75" customHeight="1">
      <c r="A10" s="9"/>
      <c r="B10" s="6"/>
      <c r="C10" s="9"/>
      <c r="D10" s="6"/>
      <c r="E10" s="13"/>
    </row>
    <row r="11" spans="1:5" ht="18.75" customHeight="1">
      <c r="A11" s="9"/>
      <c r="B11" s="6"/>
      <c r="C11" s="9"/>
      <c r="D11" s="6"/>
      <c r="E11" s="13"/>
    </row>
    <row r="12" spans="1:5" ht="18.75" customHeight="1">
      <c r="A12" s="9"/>
      <c r="B12" s="6"/>
      <c r="C12" s="9"/>
      <c r="D12" s="6"/>
      <c r="E12" s="13"/>
    </row>
    <row r="13" spans="1:5" ht="18.75" customHeight="1">
      <c r="A13" s="9"/>
      <c r="B13" s="6"/>
      <c r="C13" s="9"/>
      <c r="D13" s="6"/>
      <c r="E13" s="13"/>
    </row>
    <row r="14" spans="1:5" ht="18.75" customHeight="1">
      <c r="A14" s="9"/>
      <c r="B14" s="6"/>
      <c r="C14" s="9"/>
      <c r="D14" s="6"/>
      <c r="E14" s="13"/>
    </row>
    <row r="15" spans="1:5" ht="18.75" customHeight="1">
      <c r="A15" s="9"/>
      <c r="B15" s="6"/>
      <c r="C15" s="6"/>
      <c r="D15" s="6"/>
      <c r="E15" s="13"/>
    </row>
    <row r="16" spans="1:5" ht="18.75" customHeight="1">
      <c r="A16" s="9"/>
      <c r="B16" s="6"/>
      <c r="C16" s="6"/>
      <c r="D16" s="6"/>
      <c r="E16" s="13"/>
    </row>
    <row r="17" spans="1:5" ht="18.75" customHeight="1">
      <c r="A17" s="9"/>
      <c r="B17" s="6"/>
      <c r="C17" s="6"/>
      <c r="D17" s="6"/>
      <c r="E17" s="13"/>
    </row>
    <row r="18" spans="1:5" ht="18.75" customHeight="1">
      <c r="A18" s="9"/>
      <c r="B18" s="6"/>
      <c r="C18" s="6"/>
      <c r="D18" s="6"/>
      <c r="E18" s="13"/>
    </row>
    <row r="19" spans="1:5" ht="18.75" customHeight="1">
      <c r="A19" s="9"/>
      <c r="B19" s="6"/>
      <c r="C19" s="6"/>
      <c r="D19" s="6"/>
      <c r="E19" s="13"/>
    </row>
    <row r="20" spans="1:5" ht="18.75" customHeight="1">
      <c r="A20" s="9"/>
      <c r="B20" s="6"/>
      <c r="C20" s="6"/>
      <c r="D20" s="6"/>
      <c r="E20" s="13"/>
    </row>
    <row r="21" spans="1:5" ht="18.75" customHeight="1">
      <c r="A21" s="9"/>
      <c r="B21" s="6"/>
      <c r="C21" s="6"/>
      <c r="D21" s="6"/>
      <c r="E21" s="13"/>
    </row>
    <row r="22" spans="1:5" ht="18.75" customHeight="1">
      <c r="A22" s="9"/>
      <c r="B22" s="6"/>
      <c r="C22" s="6"/>
      <c r="D22" s="6"/>
      <c r="E22" s="13"/>
    </row>
    <row r="23" spans="1:5" ht="18.75" customHeight="1">
      <c r="A23" s="9"/>
      <c r="B23" s="6"/>
      <c r="C23" s="6"/>
      <c r="D23" s="6"/>
      <c r="E23" s="13"/>
    </row>
    <row r="24" spans="1:5" ht="18.75" customHeight="1">
      <c r="A24" s="9"/>
      <c r="B24" s="6"/>
      <c r="C24" s="6"/>
      <c r="D24" s="6"/>
      <c r="E24" s="13"/>
    </row>
    <row r="25" spans="1:5" ht="18.75" customHeight="1">
      <c r="A25" s="9"/>
      <c r="B25" s="6"/>
      <c r="C25" s="6"/>
      <c r="D25" s="6"/>
      <c r="E25" s="13"/>
    </row>
    <row r="26" spans="1:5" ht="18.75" customHeight="1">
      <c r="A26" s="9"/>
      <c r="B26" s="6"/>
      <c r="C26" s="6"/>
      <c r="D26" s="6"/>
      <c r="E26" s="13"/>
    </row>
    <row r="27" spans="1:5" ht="18.75" customHeight="1">
      <c r="A27" s="9"/>
      <c r="B27" s="6"/>
      <c r="C27" s="6"/>
      <c r="D27" s="6"/>
      <c r="E27" s="13"/>
    </row>
    <row r="28" spans="1:5" ht="18.75" customHeight="1">
      <c r="A28" s="9"/>
      <c r="B28" s="6"/>
      <c r="C28" s="6"/>
      <c r="D28" s="6"/>
      <c r="E28" s="13"/>
    </row>
    <row r="29" spans="1:5" ht="18.75" customHeight="1">
      <c r="A29" s="9"/>
      <c r="B29" s="6"/>
      <c r="C29" s="6"/>
      <c r="D29" s="6"/>
      <c r="E29" s="13"/>
    </row>
    <row r="30" spans="1:5" ht="18.75" customHeight="1">
      <c r="A30" s="9"/>
      <c r="B30" s="6"/>
      <c r="C30" s="6"/>
      <c r="D30" s="6"/>
      <c r="E30" s="13"/>
    </row>
    <row r="31" spans="1:5" ht="18.75" customHeight="1">
      <c r="A31" s="9"/>
      <c r="B31" s="6"/>
      <c r="C31" s="6"/>
      <c r="D31" s="6"/>
      <c r="E31" s="13"/>
    </row>
    <row r="32" spans="1:5" ht="18.75" customHeight="1">
      <c r="A32" s="9"/>
      <c r="B32" s="6"/>
      <c r="C32" s="6"/>
      <c r="D32" s="6"/>
      <c r="E32" s="13"/>
    </row>
    <row r="33" spans="1:5" ht="18.75" customHeight="1">
      <c r="A33" s="9"/>
      <c r="B33" s="6"/>
      <c r="C33" s="6"/>
      <c r="D33" s="6"/>
      <c r="E33" s="13"/>
    </row>
    <row r="34" spans="1:5" ht="18.75" customHeight="1">
      <c r="A34" s="9"/>
      <c r="B34" s="6"/>
      <c r="C34" s="6"/>
      <c r="D34" s="6"/>
      <c r="E34" s="13"/>
    </row>
    <row r="35" spans="1:5" ht="18.75" customHeight="1">
      <c r="A35" s="9"/>
      <c r="B35" s="6"/>
      <c r="C35" s="6"/>
      <c r="D35" s="6"/>
      <c r="E35" s="13"/>
    </row>
    <row r="36" spans="1:5" ht="18.75" customHeight="1">
      <c r="A36" s="9"/>
      <c r="B36" s="6"/>
      <c r="C36" s="6"/>
      <c r="D36" s="6"/>
      <c r="E36" s="13"/>
    </row>
    <row r="37" spans="1:5" ht="18.75" customHeight="1">
      <c r="A37" s="9"/>
      <c r="B37" s="6"/>
      <c r="C37" s="6"/>
      <c r="D37" s="6"/>
      <c r="E37" s="13"/>
    </row>
    <row r="38" spans="1:5" ht="18.75" customHeight="1">
      <c r="A38" s="9"/>
      <c r="B38" s="6"/>
      <c r="C38" s="6"/>
      <c r="D38" s="6"/>
      <c r="E38" s="13"/>
    </row>
    <row r="39" spans="1:5">
      <c r="A39" s="9"/>
      <c r="B39" s="6"/>
      <c r="C39" s="6"/>
      <c r="D39" s="6"/>
      <c r="E39" s="13"/>
    </row>
    <row r="40" spans="1:5">
      <c r="A40" s="10"/>
      <c r="B40" s="3"/>
      <c r="C40" s="3"/>
      <c r="D40" s="3"/>
      <c r="E40" s="3"/>
    </row>
    <row r="41" spans="1:5">
      <c r="A41" s="10"/>
      <c r="B41" s="3"/>
      <c r="C41" s="3"/>
      <c r="D41" s="3"/>
      <c r="E41" s="3"/>
    </row>
    <row r="42" spans="1:5">
      <c r="A42" s="10"/>
      <c r="B42" s="3"/>
      <c r="C42" s="3"/>
      <c r="D42" s="3"/>
      <c r="E42" s="3"/>
    </row>
    <row r="43" spans="1:5">
      <c r="A43" s="10"/>
      <c r="B43" s="3"/>
      <c r="C43" s="3"/>
      <c r="D43" s="3"/>
      <c r="E43" s="3"/>
    </row>
    <row r="44" spans="1:5">
      <c r="A44" s="10"/>
      <c r="B44" s="3"/>
      <c r="C44" s="3"/>
      <c r="D44" s="3"/>
      <c r="E44" s="3"/>
    </row>
    <row r="45" spans="1:5">
      <c r="A45" s="10"/>
      <c r="B45" s="3"/>
      <c r="C45" s="3"/>
      <c r="D45" s="3"/>
      <c r="E45" s="3"/>
    </row>
    <row r="46" spans="1:5">
      <c r="A46" s="10"/>
      <c r="B46" s="3"/>
      <c r="C46" s="3"/>
      <c r="D46" s="3"/>
      <c r="E46" s="3"/>
    </row>
    <row r="47" spans="1:5">
      <c r="A47" s="10"/>
      <c r="B47" s="3"/>
      <c r="C47" s="3"/>
      <c r="D47" s="3"/>
      <c r="E47" s="3"/>
    </row>
    <row r="48" spans="1:5">
      <c r="A48" s="10"/>
      <c r="B48" s="3"/>
      <c r="C48" s="3"/>
      <c r="D48" s="3"/>
      <c r="E48" s="3"/>
    </row>
    <row r="49" spans="1:5">
      <c r="A49" s="10"/>
      <c r="B49" s="3"/>
      <c r="C49" s="3"/>
      <c r="D49" s="3"/>
      <c r="E49" s="3"/>
    </row>
    <row r="50" spans="1:5">
      <c r="A50" s="10"/>
      <c r="B50" s="3"/>
      <c r="C50" s="3"/>
      <c r="D50" s="3"/>
      <c r="E50" s="3"/>
    </row>
    <row r="51" spans="1:5">
      <c r="A51" s="10"/>
      <c r="B51" s="3"/>
      <c r="C51" s="3"/>
      <c r="D51" s="3"/>
      <c r="E51" s="3"/>
    </row>
    <row r="52" spans="1:5">
      <c r="A52" s="10"/>
      <c r="B52" s="3"/>
      <c r="C52" s="3"/>
      <c r="D52" s="3"/>
      <c r="E52" s="3"/>
    </row>
    <row r="53" spans="1:5">
      <c r="A53" s="10"/>
      <c r="B53" s="3"/>
      <c r="C53" s="3"/>
      <c r="D53" s="3"/>
      <c r="E53" s="3"/>
    </row>
    <row r="54" spans="1:5">
      <c r="A54" s="10"/>
      <c r="B54" s="3"/>
      <c r="C54" s="3"/>
      <c r="D54" s="3"/>
      <c r="E54" s="3"/>
    </row>
    <row r="55" spans="1:5">
      <c r="A55" s="10"/>
      <c r="B55" s="3"/>
      <c r="C55" s="3"/>
      <c r="D55" s="3"/>
      <c r="E55" s="3"/>
    </row>
    <row r="56" spans="1:5">
      <c r="A56" s="10"/>
      <c r="B56" s="3"/>
      <c r="C56" s="3"/>
      <c r="D56" s="3"/>
      <c r="E56" s="3"/>
    </row>
    <row r="57" spans="1:5">
      <c r="A57" s="10"/>
      <c r="B57" s="3"/>
      <c r="C57" s="3"/>
      <c r="D57" s="3"/>
      <c r="E57" s="3"/>
    </row>
    <row r="58" spans="1:5">
      <c r="A58" s="10"/>
      <c r="B58" s="3"/>
      <c r="C58" s="3"/>
      <c r="D58" s="3"/>
      <c r="E58" s="3"/>
    </row>
    <row r="59" spans="1:5">
      <c r="A59" s="10"/>
      <c r="B59" s="3"/>
      <c r="C59" s="3"/>
      <c r="D59" s="3"/>
      <c r="E59" s="3"/>
    </row>
    <row r="60" spans="1:5">
      <c r="A60" s="10"/>
      <c r="B60" s="3"/>
      <c r="C60" s="3"/>
      <c r="D60" s="3"/>
      <c r="E60" s="3"/>
    </row>
    <row r="61" spans="1:5">
      <c r="A61" s="10"/>
      <c r="B61" s="3"/>
      <c r="C61" s="3"/>
      <c r="D61" s="3"/>
      <c r="E61" s="3"/>
    </row>
    <row r="62" spans="1:5">
      <c r="A62" s="10"/>
      <c r="B62" s="3"/>
      <c r="C62" s="3"/>
      <c r="D62" s="3"/>
      <c r="E62" s="3"/>
    </row>
    <row r="63" spans="1:5">
      <c r="A63" s="10"/>
      <c r="B63" s="3"/>
      <c r="C63" s="3"/>
      <c r="D63" s="3"/>
      <c r="E63" s="3"/>
    </row>
    <row r="64" spans="1:5">
      <c r="A64" s="10"/>
      <c r="B64" s="3"/>
      <c r="C64" s="3"/>
      <c r="D64" s="3"/>
      <c r="E64" s="3"/>
    </row>
    <row r="65" spans="1:5">
      <c r="A65" s="10"/>
      <c r="B65" s="3"/>
      <c r="C65" s="3"/>
      <c r="D65" s="3"/>
      <c r="E65" s="3"/>
    </row>
    <row r="66" spans="1:5">
      <c r="A66" s="10"/>
      <c r="B66" s="3"/>
      <c r="C66" s="3"/>
      <c r="D66" s="3"/>
      <c r="E66" s="3"/>
    </row>
    <row r="67" spans="1:5">
      <c r="A67" s="10"/>
      <c r="B67" s="3"/>
      <c r="C67" s="3"/>
      <c r="D67" s="3"/>
      <c r="E67" s="3"/>
    </row>
    <row r="68" spans="1:5">
      <c r="A68" s="10"/>
      <c r="B68" s="3"/>
      <c r="C68" s="3"/>
      <c r="D68" s="3"/>
      <c r="E68" s="3"/>
    </row>
    <row r="69" spans="1:5">
      <c r="A69" s="10"/>
      <c r="B69" s="3"/>
      <c r="C69" s="3"/>
      <c r="D69" s="3"/>
      <c r="E69" s="3"/>
    </row>
    <row r="70" spans="1:5">
      <c r="A70" s="10"/>
      <c r="B70" s="3"/>
      <c r="C70" s="3"/>
      <c r="D70" s="3"/>
      <c r="E70" s="3"/>
    </row>
    <row r="71" spans="1:5">
      <c r="A71" s="10"/>
      <c r="B71" s="3"/>
      <c r="C71" s="3"/>
      <c r="D71" s="3"/>
      <c r="E71" s="3"/>
    </row>
    <row r="72" spans="1:5">
      <c r="A72" s="10"/>
      <c r="B72" s="3"/>
      <c r="C72" s="3"/>
      <c r="D72" s="3"/>
      <c r="E72" s="3"/>
    </row>
    <row r="73" spans="1:5">
      <c r="A73" s="10"/>
      <c r="B73" s="3"/>
      <c r="C73" s="3"/>
      <c r="D73" s="3"/>
      <c r="E73" s="3"/>
    </row>
    <row r="74" spans="1:5">
      <c r="A74" s="10"/>
      <c r="B74" s="3"/>
      <c r="C74" s="3"/>
      <c r="D74" s="3"/>
      <c r="E74" s="3"/>
    </row>
    <row r="75" spans="1:5">
      <c r="A75" s="10"/>
      <c r="B75" s="3"/>
      <c r="C75" s="3"/>
      <c r="D75" s="3"/>
      <c r="E75" s="3"/>
    </row>
    <row r="76" spans="1:5">
      <c r="A76" s="10"/>
      <c r="B76" s="3"/>
      <c r="C76" s="3"/>
      <c r="D76" s="3"/>
      <c r="E76" s="3"/>
    </row>
    <row r="77" spans="1:5">
      <c r="A77" s="10"/>
      <c r="B77" s="3"/>
      <c r="C77" s="3"/>
      <c r="D77" s="3"/>
      <c r="E77" s="3"/>
    </row>
    <row r="78" spans="1:5">
      <c r="A78" s="10"/>
      <c r="B78" s="3"/>
      <c r="C78" s="3"/>
      <c r="D78" s="3"/>
      <c r="E78" s="3"/>
    </row>
    <row r="79" spans="1:5">
      <c r="A79" s="10"/>
      <c r="B79" s="3"/>
      <c r="C79" s="3"/>
      <c r="D79" s="3"/>
      <c r="E79" s="3"/>
    </row>
    <row r="80" spans="1:5">
      <c r="A80" s="10"/>
      <c r="B80" s="3"/>
      <c r="C80" s="3"/>
      <c r="D80" s="3"/>
      <c r="E80" s="3"/>
    </row>
    <row r="81" spans="1:5">
      <c r="A81" s="10"/>
      <c r="B81" s="3"/>
      <c r="C81" s="3"/>
      <c r="D81" s="3"/>
      <c r="E81" s="3"/>
    </row>
    <row r="82" spans="1:5">
      <c r="A82" s="10"/>
      <c r="B82" s="3"/>
      <c r="C82" s="3"/>
      <c r="D82" s="3"/>
      <c r="E82" s="3"/>
    </row>
    <row r="83" spans="1:5">
      <c r="A83" s="10"/>
      <c r="B83" s="3"/>
      <c r="C83" s="3"/>
      <c r="D83" s="3"/>
      <c r="E83" s="3"/>
    </row>
    <row r="84" spans="1:5">
      <c r="A84" s="10"/>
      <c r="B84" s="3"/>
      <c r="C84" s="3"/>
      <c r="D84" s="3"/>
      <c r="E84" s="3"/>
    </row>
    <row r="85" spans="1:5">
      <c r="A85" s="10"/>
      <c r="B85" s="3"/>
      <c r="C85" s="3"/>
      <c r="D85" s="3"/>
      <c r="E85" s="3"/>
    </row>
    <row r="86" spans="1:5">
      <c r="A86" s="10"/>
      <c r="B86" s="3"/>
      <c r="C86" s="3"/>
      <c r="D86" s="3"/>
      <c r="E86" s="3"/>
    </row>
    <row r="87" spans="1:5">
      <c r="A87" s="10"/>
      <c r="B87" s="3"/>
      <c r="C87" s="3"/>
      <c r="D87" s="3"/>
      <c r="E87" s="3"/>
    </row>
    <row r="88" spans="1:5">
      <c r="A88" s="10"/>
      <c r="B88" s="3"/>
      <c r="C88" s="3"/>
      <c r="D88" s="3"/>
      <c r="E88" s="3"/>
    </row>
    <row r="89" spans="1:5">
      <c r="A89" s="10"/>
      <c r="B89" s="3"/>
      <c r="C89" s="3"/>
      <c r="D89" s="3"/>
      <c r="E89" s="3"/>
    </row>
    <row r="90" spans="1:5">
      <c r="A90" s="10"/>
      <c r="B90" s="3"/>
      <c r="C90" s="3"/>
      <c r="D90" s="3"/>
      <c r="E90" s="3"/>
    </row>
    <row r="91" spans="1:5">
      <c r="A91" s="10"/>
      <c r="B91" s="3"/>
      <c r="C91" s="3"/>
      <c r="D91" s="3"/>
      <c r="E91" s="3"/>
    </row>
    <row r="92" spans="1:5">
      <c r="A92" s="10"/>
      <c r="B92" s="3"/>
      <c r="C92" s="3"/>
      <c r="D92" s="3"/>
      <c r="E92" s="3"/>
    </row>
    <row r="93" spans="1:5">
      <c r="A93" s="10"/>
      <c r="B93" s="3"/>
      <c r="C93" s="3"/>
      <c r="D93" s="3"/>
      <c r="E93" s="3"/>
    </row>
    <row r="94" spans="1:5">
      <c r="A94" s="10"/>
      <c r="B94" s="3"/>
      <c r="C94" s="3"/>
      <c r="D94" s="3"/>
      <c r="E94" s="3"/>
    </row>
    <row r="95" spans="1:5">
      <c r="A95" s="10"/>
      <c r="B95" s="3"/>
      <c r="C95" s="3"/>
      <c r="D95" s="3"/>
      <c r="E95" s="3"/>
    </row>
    <row r="96" spans="1:5">
      <c r="A96" s="10"/>
      <c r="B96" s="3"/>
      <c r="C96" s="3"/>
      <c r="D96" s="3"/>
      <c r="E96" s="3"/>
    </row>
    <row r="97" spans="1:5">
      <c r="A97" s="10"/>
      <c r="B97" s="3"/>
      <c r="C97" s="3"/>
      <c r="D97" s="3"/>
      <c r="E97" s="3"/>
    </row>
    <row r="98" spans="1:5">
      <c r="A98" s="10"/>
      <c r="B98" s="3"/>
      <c r="C98" s="3"/>
      <c r="D98" s="3"/>
      <c r="E98" s="3"/>
    </row>
    <row r="99" spans="1:5">
      <c r="A99" s="10"/>
      <c r="B99" s="3"/>
      <c r="C99" s="3"/>
      <c r="D99" s="3"/>
      <c r="E99" s="3"/>
    </row>
    <row r="100" spans="1:5">
      <c r="A100" s="10"/>
      <c r="B100" s="3"/>
      <c r="C100" s="3"/>
      <c r="D100" s="3"/>
      <c r="E100" s="3"/>
    </row>
    <row r="101" spans="1:5">
      <c r="A101" s="10"/>
      <c r="B101" s="3"/>
      <c r="C101" s="3"/>
      <c r="D101" s="3"/>
      <c r="E101" s="3"/>
    </row>
    <row r="102" spans="1:5">
      <c r="A102" s="10"/>
      <c r="B102" s="3"/>
      <c r="C102" s="3"/>
      <c r="D102" s="3"/>
      <c r="E102" s="3"/>
    </row>
    <row r="103" spans="1:5">
      <c r="A103" s="10"/>
      <c r="B103" s="3"/>
      <c r="C103" s="3"/>
      <c r="D103" s="3"/>
      <c r="E103" s="3"/>
    </row>
    <row r="104" spans="1:5">
      <c r="A104" s="10"/>
      <c r="B104" s="3"/>
      <c r="C104" s="3"/>
      <c r="D104" s="3"/>
      <c r="E104" s="3"/>
    </row>
    <row r="105" spans="1:5">
      <c r="A105" s="10"/>
      <c r="B105" s="3"/>
      <c r="C105" s="3"/>
      <c r="D105" s="3"/>
      <c r="E105" s="3"/>
    </row>
    <row r="106" spans="1:5">
      <c r="A106" s="10"/>
      <c r="B106" s="3"/>
      <c r="C106" s="3"/>
      <c r="D106" s="3"/>
      <c r="E106" s="3"/>
    </row>
    <row r="107" spans="1:5">
      <c r="A107" s="10"/>
      <c r="B107" s="3"/>
      <c r="C107" s="3"/>
      <c r="D107" s="3"/>
      <c r="E107" s="3"/>
    </row>
    <row r="108" spans="1:5">
      <c r="A108" s="10"/>
      <c r="B108" s="3"/>
      <c r="C108" s="3"/>
      <c r="D108" s="3"/>
      <c r="E108" s="3"/>
    </row>
    <row r="109" spans="1:5">
      <c r="A109" s="10"/>
      <c r="B109" s="3"/>
      <c r="C109" s="3"/>
      <c r="D109" s="3"/>
      <c r="E109" s="3"/>
    </row>
    <row r="110" spans="1:5">
      <c r="A110" s="10"/>
      <c r="B110" s="3"/>
      <c r="C110" s="3"/>
      <c r="D110" s="3"/>
      <c r="E110" s="3"/>
    </row>
    <row r="111" spans="1:5">
      <c r="A111" s="10"/>
      <c r="B111" s="3"/>
      <c r="C111" s="3"/>
      <c r="D111" s="3"/>
      <c r="E111" s="3"/>
    </row>
    <row r="112" spans="1:5">
      <c r="A112" s="10"/>
      <c r="B112" s="3"/>
      <c r="C112" s="3"/>
      <c r="D112" s="3"/>
      <c r="E112" s="3"/>
    </row>
    <row r="113" spans="1:5">
      <c r="A113" s="10"/>
      <c r="B113" s="3"/>
      <c r="C113" s="3"/>
      <c r="D113" s="3"/>
      <c r="E113" s="3"/>
    </row>
    <row r="114" spans="1:5">
      <c r="A114" s="10"/>
      <c r="B114" s="3"/>
      <c r="C114" s="3"/>
      <c r="D114" s="3"/>
      <c r="E114" s="3"/>
    </row>
    <row r="115" spans="1:5">
      <c r="A115" s="10"/>
      <c r="B115" s="3"/>
      <c r="C115" s="3"/>
      <c r="D115" s="3"/>
      <c r="E115" s="3"/>
    </row>
    <row r="116" spans="1:5">
      <c r="A116" s="10"/>
      <c r="B116" s="3"/>
      <c r="C116" s="3"/>
      <c r="D116" s="3"/>
      <c r="E116" s="3"/>
    </row>
    <row r="117" spans="1:5">
      <c r="A117" s="10"/>
      <c r="B117" s="3"/>
      <c r="C117" s="3"/>
      <c r="D117" s="3"/>
      <c r="E117" s="3"/>
    </row>
    <row r="118" spans="1:5">
      <c r="A118" s="10"/>
      <c r="B118" s="3"/>
      <c r="C118" s="3"/>
      <c r="D118" s="3"/>
      <c r="E118" s="3"/>
    </row>
    <row r="119" spans="1:5">
      <c r="A119" s="10"/>
      <c r="B119" s="3"/>
      <c r="C119" s="3"/>
      <c r="D119" s="3"/>
      <c r="E119" s="3"/>
    </row>
    <row r="120" spans="1:5">
      <c r="A120" s="10"/>
      <c r="B120" s="3"/>
      <c r="C120" s="3"/>
      <c r="D120" s="3"/>
      <c r="E120" s="3"/>
    </row>
    <row r="121" spans="1:5">
      <c r="A121" s="10"/>
      <c r="B121" s="3"/>
      <c r="C121" s="3"/>
      <c r="D121" s="3"/>
      <c r="E121" s="3"/>
    </row>
    <row r="122" spans="1:5">
      <c r="A122" s="10"/>
      <c r="B122" s="3"/>
      <c r="C122" s="3"/>
      <c r="D122" s="3"/>
      <c r="E122" s="3"/>
    </row>
    <row r="123" spans="1:5">
      <c r="A123" s="10"/>
      <c r="B123" s="3"/>
      <c r="C123" s="3"/>
      <c r="D123" s="3"/>
      <c r="E123" s="3"/>
    </row>
    <row r="124" spans="1:5">
      <c r="A124" s="10"/>
      <c r="B124" s="3"/>
      <c r="C124" s="3"/>
      <c r="D124" s="3"/>
      <c r="E124" s="3"/>
    </row>
    <row r="125" spans="1:5">
      <c r="A125" s="10"/>
      <c r="B125" s="3"/>
      <c r="C125" s="3"/>
      <c r="D125" s="3"/>
      <c r="E125" s="3"/>
    </row>
    <row r="126" spans="1:5">
      <c r="A126" s="10"/>
      <c r="B126" s="3"/>
      <c r="C126" s="3"/>
      <c r="D126" s="3"/>
      <c r="E126" s="3"/>
    </row>
    <row r="127" spans="1:5">
      <c r="A127" s="10"/>
      <c r="B127" s="3"/>
      <c r="C127" s="3"/>
      <c r="D127" s="3"/>
      <c r="E127" s="3"/>
    </row>
    <row r="128" spans="1:5">
      <c r="A128" s="10"/>
      <c r="B128" s="3"/>
      <c r="C128" s="3"/>
      <c r="D128" s="3"/>
      <c r="E128" s="3"/>
    </row>
    <row r="129" spans="1:5">
      <c r="A129" s="10"/>
      <c r="B129" s="3"/>
      <c r="C129" s="3"/>
      <c r="D129" s="3"/>
      <c r="E129" s="3"/>
    </row>
    <row r="130" spans="1:5">
      <c r="A130" s="10"/>
      <c r="B130" s="3"/>
      <c r="C130" s="3"/>
      <c r="D130" s="3"/>
      <c r="E130" s="3"/>
    </row>
    <row r="131" spans="1:5">
      <c r="A131" s="10"/>
      <c r="B131" s="3"/>
      <c r="C131" s="3"/>
      <c r="D131" s="3"/>
      <c r="E131" s="3"/>
    </row>
    <row r="132" spans="1:5">
      <c r="A132" s="10"/>
      <c r="B132" s="3"/>
      <c r="C132" s="3"/>
      <c r="D132" s="3"/>
      <c r="E132" s="3"/>
    </row>
    <row r="133" spans="1:5">
      <c r="A133" s="10"/>
      <c r="B133" s="3"/>
      <c r="C133" s="3"/>
      <c r="D133" s="3"/>
      <c r="E133" s="3"/>
    </row>
    <row r="134" spans="1:5">
      <c r="A134" s="10"/>
      <c r="B134" s="3"/>
      <c r="C134" s="3"/>
      <c r="D134" s="3"/>
      <c r="E134" s="3"/>
    </row>
    <row r="135" spans="1:5">
      <c r="A135" s="10"/>
      <c r="B135" s="3"/>
      <c r="C135" s="3"/>
      <c r="D135" s="3"/>
      <c r="E135" s="3"/>
    </row>
    <row r="136" spans="1:5">
      <c r="A136" s="10"/>
      <c r="B136" s="3"/>
      <c r="C136" s="3"/>
      <c r="D136" s="3"/>
      <c r="E136" s="3"/>
    </row>
    <row r="137" spans="1:5">
      <c r="A137" s="10"/>
      <c r="B137" s="3"/>
      <c r="C137" s="3"/>
      <c r="D137" s="3"/>
      <c r="E137" s="3"/>
    </row>
    <row r="138" spans="1:5">
      <c r="A138" s="10"/>
      <c r="B138" s="3"/>
      <c r="C138" s="3"/>
      <c r="D138" s="3"/>
      <c r="E138" s="3"/>
    </row>
    <row r="139" spans="1:5">
      <c r="A139" s="10"/>
      <c r="B139" s="3"/>
      <c r="C139" s="3"/>
      <c r="D139" s="3"/>
      <c r="E139" s="3"/>
    </row>
    <row r="140" spans="1:5">
      <c r="A140" s="10"/>
      <c r="B140" s="3"/>
      <c r="C140" s="3"/>
      <c r="D140" s="3"/>
      <c r="E140" s="3"/>
    </row>
    <row r="141" spans="1:5">
      <c r="A141" s="10"/>
      <c r="B141" s="3"/>
      <c r="C141" s="3"/>
      <c r="D141" s="3"/>
      <c r="E141" s="3"/>
    </row>
    <row r="142" spans="1:5">
      <c r="A142" s="10"/>
      <c r="B142" s="3"/>
      <c r="C142" s="3"/>
      <c r="D142" s="3"/>
      <c r="E142" s="3"/>
    </row>
    <row r="143" spans="1:5">
      <c r="A143" s="10"/>
      <c r="B143" s="3"/>
      <c r="C143" s="3"/>
      <c r="D143" s="3"/>
      <c r="E143" s="3"/>
    </row>
    <row r="144" spans="1:5">
      <c r="A144" s="10"/>
      <c r="B144" s="3"/>
      <c r="C144" s="3"/>
      <c r="D144" s="3"/>
      <c r="E144" s="3"/>
    </row>
    <row r="145" spans="1:5">
      <c r="A145" s="10"/>
      <c r="B145" s="3"/>
      <c r="C145" s="3"/>
      <c r="D145" s="3"/>
      <c r="E145" s="3"/>
    </row>
    <row r="146" spans="1:5">
      <c r="A146" s="10"/>
      <c r="B146" s="3"/>
      <c r="C146" s="3"/>
      <c r="D146" s="3"/>
      <c r="E146" s="3"/>
    </row>
    <row r="147" spans="1:5">
      <c r="A147" s="10"/>
      <c r="B147" s="3"/>
      <c r="C147" s="3"/>
      <c r="D147" s="3"/>
      <c r="E147" s="3"/>
    </row>
    <row r="148" spans="1:5">
      <c r="A148" s="10"/>
      <c r="B148" s="3"/>
      <c r="C148" s="3"/>
      <c r="D148" s="3"/>
      <c r="E148" s="3"/>
    </row>
    <row r="149" spans="1:5">
      <c r="A149" s="10"/>
      <c r="B149" s="3"/>
      <c r="C149" s="3"/>
      <c r="D149" s="3"/>
      <c r="E149" s="3"/>
    </row>
    <row r="150" spans="1:5">
      <c r="A150" s="10"/>
      <c r="B150" s="3"/>
      <c r="C150" s="3"/>
      <c r="D150" s="3"/>
      <c r="E150" s="3"/>
    </row>
    <row r="151" spans="1:5">
      <c r="A151" s="10"/>
      <c r="B151" s="3"/>
      <c r="C151" s="3"/>
      <c r="D151" s="3"/>
      <c r="E151" s="3"/>
    </row>
    <row r="152" spans="1:5">
      <c r="A152" s="10"/>
      <c r="B152" s="3"/>
      <c r="C152" s="3"/>
      <c r="D152" s="3"/>
      <c r="E152" s="3"/>
    </row>
    <row r="153" spans="1:5">
      <c r="A153" s="10"/>
      <c r="B153" s="3"/>
      <c r="C153" s="3"/>
      <c r="D153" s="3"/>
      <c r="E153" s="3"/>
    </row>
    <row r="154" spans="1:5">
      <c r="A154" s="10"/>
      <c r="B154" s="3"/>
      <c r="C154" s="3"/>
      <c r="D154" s="3"/>
      <c r="E154" s="3"/>
    </row>
    <row r="155" spans="1:5">
      <c r="A155" s="10"/>
      <c r="B155" s="3"/>
      <c r="C155" s="3"/>
      <c r="D155" s="3"/>
      <c r="E155" s="3"/>
    </row>
    <row r="156" spans="1:5">
      <c r="A156" s="10"/>
      <c r="B156" s="3"/>
      <c r="C156" s="3"/>
      <c r="D156" s="3"/>
      <c r="E156" s="3"/>
    </row>
    <row r="157" spans="1:5">
      <c r="A157" s="10"/>
      <c r="B157" s="3"/>
      <c r="C157" s="3"/>
      <c r="D157" s="3"/>
      <c r="E157" s="3"/>
    </row>
    <row r="158" spans="1:5">
      <c r="A158" s="10"/>
      <c r="B158" s="3"/>
      <c r="C158" s="3"/>
      <c r="D158" s="3"/>
      <c r="E158" s="3"/>
    </row>
    <row r="159" spans="1:5">
      <c r="A159" s="10"/>
      <c r="B159" s="3"/>
      <c r="C159" s="3"/>
      <c r="D159" s="3"/>
      <c r="E159" s="3"/>
    </row>
    <row r="160" spans="1:5">
      <c r="A160" s="10"/>
      <c r="B160" s="3"/>
      <c r="C160" s="3"/>
      <c r="D160" s="3"/>
      <c r="E160" s="3"/>
    </row>
    <row r="161" spans="1:5">
      <c r="A161" s="10"/>
      <c r="B161" s="3"/>
      <c r="C161" s="3"/>
      <c r="D161" s="3"/>
      <c r="E161" s="3"/>
    </row>
    <row r="162" spans="1:5">
      <c r="A162" s="10"/>
      <c r="B162" s="3"/>
      <c r="C162" s="3"/>
      <c r="D162" s="3"/>
      <c r="E162" s="3"/>
    </row>
    <row r="163" spans="1:5">
      <c r="A163" s="10"/>
      <c r="B163" s="3"/>
      <c r="C163" s="3"/>
      <c r="D163" s="3"/>
      <c r="E163" s="3"/>
    </row>
    <row r="164" spans="1:5">
      <c r="A164" s="10"/>
      <c r="B164" s="3"/>
      <c r="C164" s="3"/>
      <c r="D164" s="3"/>
      <c r="E164" s="3"/>
    </row>
    <row r="165" spans="1:5">
      <c r="A165" s="10"/>
      <c r="B165" s="3"/>
      <c r="C165" s="3"/>
      <c r="D165" s="3"/>
      <c r="E165" s="3"/>
    </row>
    <row r="166" spans="1:5">
      <c r="A166" s="10"/>
      <c r="B166" s="3"/>
      <c r="C166" s="3"/>
      <c r="D166" s="3"/>
      <c r="E166" s="3"/>
    </row>
    <row r="167" spans="1:5">
      <c r="A167" s="10"/>
      <c r="B167" s="3"/>
      <c r="C167" s="3"/>
      <c r="D167" s="3"/>
      <c r="E167" s="3"/>
    </row>
    <row r="168" spans="1:5">
      <c r="A168" s="10"/>
      <c r="B168" s="3"/>
      <c r="C168" s="3"/>
      <c r="D168" s="3"/>
      <c r="E168" s="3"/>
    </row>
    <row r="169" spans="1:5">
      <c r="A169" s="10"/>
      <c r="B169" s="3"/>
      <c r="C169" s="3"/>
      <c r="D169" s="3"/>
      <c r="E169" s="3"/>
    </row>
    <row r="170" spans="1:5">
      <c r="A170" s="10"/>
      <c r="B170" s="3"/>
      <c r="C170" s="3"/>
      <c r="D170" s="3"/>
      <c r="E170" s="3"/>
    </row>
    <row r="171" spans="1:5">
      <c r="A171" s="10"/>
      <c r="B171" s="3"/>
      <c r="C171" s="3"/>
      <c r="D171" s="3"/>
      <c r="E171" s="3"/>
    </row>
    <row r="172" spans="1:5">
      <c r="A172" s="10"/>
      <c r="B172" s="3"/>
      <c r="C172" s="3"/>
      <c r="D172" s="3"/>
      <c r="E172" s="3"/>
    </row>
    <row r="173" spans="1:5">
      <c r="A173" s="10"/>
      <c r="B173" s="3"/>
      <c r="C173" s="3"/>
      <c r="D173" s="3"/>
      <c r="E173" s="3"/>
    </row>
    <row r="174" spans="1:5">
      <c r="A174" s="10"/>
      <c r="B174" s="3"/>
      <c r="C174" s="3"/>
      <c r="D174" s="3"/>
      <c r="E174" s="3"/>
    </row>
    <row r="175" spans="1:5">
      <c r="A175" s="10"/>
      <c r="B175" s="3"/>
      <c r="C175" s="3"/>
      <c r="D175" s="3"/>
      <c r="E175" s="3"/>
    </row>
    <row r="176" spans="1:5">
      <c r="A176" s="10"/>
      <c r="B176" s="3"/>
      <c r="C176" s="3"/>
      <c r="D176" s="3"/>
      <c r="E176" s="3"/>
    </row>
    <row r="177" spans="1:5">
      <c r="A177" s="10"/>
      <c r="B177" s="3"/>
      <c r="C177" s="3"/>
      <c r="D177" s="3"/>
      <c r="E177" s="3"/>
    </row>
    <row r="178" spans="1:5">
      <c r="A178" s="10"/>
      <c r="B178" s="3"/>
      <c r="C178" s="3"/>
      <c r="D178" s="3"/>
      <c r="E178" s="3"/>
    </row>
    <row r="179" spans="1:5">
      <c r="A179" s="10"/>
      <c r="B179" s="3"/>
      <c r="C179" s="3"/>
      <c r="D179" s="3"/>
      <c r="E179" s="3"/>
    </row>
    <row r="180" spans="1:5">
      <c r="A180" s="10"/>
      <c r="B180" s="3"/>
      <c r="C180" s="3"/>
      <c r="D180" s="3"/>
      <c r="E180" s="3"/>
    </row>
    <row r="181" spans="1:5">
      <c r="A181" s="10"/>
      <c r="B181" s="3"/>
      <c r="C181" s="3"/>
      <c r="D181" s="3"/>
      <c r="E181" s="3"/>
    </row>
    <row r="182" spans="1:5">
      <c r="A182" s="10"/>
      <c r="B182" s="3"/>
      <c r="C182" s="3"/>
      <c r="D182" s="3"/>
      <c r="E182" s="3"/>
    </row>
    <row r="183" spans="1:5">
      <c r="A183" s="10"/>
      <c r="B183" s="3"/>
      <c r="C183" s="3"/>
      <c r="D183" s="3"/>
      <c r="E183" s="3"/>
    </row>
    <row r="184" spans="1:5">
      <c r="A184" s="10"/>
      <c r="B184" s="3"/>
      <c r="C184" s="3"/>
      <c r="D184" s="3"/>
      <c r="E184" s="3"/>
    </row>
    <row r="185" spans="1:5">
      <c r="A185" s="10"/>
      <c r="B185" s="3"/>
      <c r="C185" s="3"/>
      <c r="D185" s="3"/>
      <c r="E185" s="3"/>
    </row>
    <row r="186" spans="1:5">
      <c r="A186" s="10"/>
      <c r="B186" s="3"/>
      <c r="C186" s="3"/>
      <c r="D186" s="3"/>
      <c r="E186" s="3"/>
    </row>
    <row r="187" spans="1:5">
      <c r="A187" s="10"/>
      <c r="B187" s="3"/>
      <c r="C187" s="3"/>
      <c r="D187" s="3"/>
      <c r="E187" s="3"/>
    </row>
    <row r="188" spans="1:5">
      <c r="A188" s="10"/>
      <c r="B188" s="3"/>
      <c r="C188" s="3"/>
      <c r="D188" s="3"/>
      <c r="E188" s="3"/>
    </row>
    <row r="189" spans="1:5">
      <c r="A189" s="10"/>
      <c r="B189" s="3"/>
      <c r="C189" s="3"/>
      <c r="D189" s="3"/>
      <c r="E189" s="3"/>
    </row>
    <row r="190" spans="1:5">
      <c r="A190" s="10"/>
      <c r="B190" s="3"/>
      <c r="C190" s="3"/>
      <c r="D190" s="3"/>
      <c r="E190" s="3"/>
    </row>
    <row r="191" spans="1:5">
      <c r="A191" s="10"/>
      <c r="B191" s="3"/>
      <c r="C191" s="3"/>
      <c r="D191" s="3"/>
      <c r="E191" s="3"/>
    </row>
    <row r="192" spans="1:5">
      <c r="A192" s="10"/>
      <c r="B192" s="3"/>
      <c r="C192" s="3"/>
      <c r="D192" s="3"/>
      <c r="E192" s="3"/>
    </row>
    <row r="193" spans="1:5">
      <c r="A193" s="10"/>
      <c r="B193" s="3"/>
      <c r="C193" s="3"/>
      <c r="D193" s="3"/>
      <c r="E193" s="3"/>
    </row>
    <row r="194" spans="1:5">
      <c r="A194" s="10"/>
      <c r="B194" s="3"/>
      <c r="C194" s="3"/>
      <c r="D194" s="3"/>
      <c r="E194" s="3"/>
    </row>
    <row r="195" spans="1:5">
      <c r="A195" s="10"/>
      <c r="B195" s="3"/>
      <c r="C195" s="3"/>
      <c r="D195" s="3"/>
      <c r="E195" s="3"/>
    </row>
    <row r="196" spans="1:5">
      <c r="A196" s="10"/>
      <c r="B196" s="3"/>
      <c r="C196" s="3"/>
      <c r="D196" s="3"/>
      <c r="E196" s="3"/>
    </row>
    <row r="197" spans="1:5">
      <c r="A197" s="10"/>
      <c r="B197" s="3"/>
      <c r="C197" s="3"/>
      <c r="D197" s="3"/>
      <c r="E197" s="3"/>
    </row>
    <row r="198" spans="1:5">
      <c r="A198" s="10"/>
      <c r="B198" s="3"/>
      <c r="C198" s="3"/>
      <c r="D198" s="3"/>
      <c r="E198" s="3"/>
    </row>
    <row r="199" spans="1:5">
      <c r="A199" s="10"/>
      <c r="B199" s="3"/>
      <c r="C199" s="3"/>
      <c r="D199" s="3"/>
      <c r="E199" s="3"/>
    </row>
    <row r="200" spans="1:5">
      <c r="A200" s="10"/>
      <c r="B200" s="3"/>
      <c r="C200" s="3"/>
      <c r="D200" s="3"/>
      <c r="E200" s="3"/>
    </row>
    <row r="201" spans="1:5">
      <c r="A201" s="10"/>
      <c r="B201" s="3"/>
      <c r="C201" s="3"/>
      <c r="D201" s="3"/>
      <c r="E201" s="3"/>
    </row>
    <row r="202" spans="1:5">
      <c r="A202" s="10"/>
      <c r="B202" s="3"/>
      <c r="C202" s="3"/>
      <c r="D202" s="3"/>
      <c r="E202" s="3"/>
    </row>
    <row r="203" spans="1:5">
      <c r="A203" s="10"/>
      <c r="B203" s="3"/>
      <c r="C203" s="3"/>
      <c r="D203" s="3"/>
      <c r="E203" s="3"/>
    </row>
    <row r="204" spans="1:5">
      <c r="A204" s="10"/>
      <c r="B204" s="3"/>
      <c r="C204" s="3"/>
      <c r="D204" s="3"/>
      <c r="E204" s="3"/>
    </row>
    <row r="205" spans="1:5">
      <c r="A205" s="10"/>
      <c r="B205" s="3"/>
      <c r="C205" s="3"/>
      <c r="D205" s="3"/>
      <c r="E205" s="3"/>
    </row>
    <row r="206" spans="1:5">
      <c r="A206" s="10"/>
      <c r="B206" s="3"/>
      <c r="C206" s="3"/>
      <c r="D206" s="3"/>
      <c r="E206" s="3"/>
    </row>
    <row r="207" spans="1:5">
      <c r="A207" s="10"/>
      <c r="B207" s="3"/>
      <c r="C207" s="3"/>
      <c r="D207" s="3"/>
      <c r="E207" s="3"/>
    </row>
    <row r="208" spans="1:5">
      <c r="A208" s="10"/>
      <c r="B208" s="3"/>
      <c r="C208" s="3"/>
      <c r="D208" s="3"/>
      <c r="E208" s="3"/>
    </row>
    <row r="209" spans="1:5">
      <c r="A209" s="10"/>
      <c r="B209" s="3"/>
      <c r="C209" s="3"/>
      <c r="D209" s="3"/>
      <c r="E209" s="3"/>
    </row>
    <row r="210" spans="1:5">
      <c r="A210" s="10"/>
      <c r="B210" s="3"/>
      <c r="C210" s="3"/>
      <c r="D210" s="3"/>
      <c r="E210" s="3"/>
    </row>
    <row r="211" spans="1:5">
      <c r="A211" s="10"/>
      <c r="B211" s="3"/>
      <c r="C211" s="3"/>
      <c r="D211" s="3"/>
      <c r="E211" s="3"/>
    </row>
    <row r="212" spans="1:5">
      <c r="A212" s="10"/>
      <c r="B212" s="3"/>
      <c r="C212" s="3"/>
      <c r="D212" s="3"/>
      <c r="E212" s="3"/>
    </row>
    <row r="213" spans="1:5">
      <c r="A213" s="10"/>
      <c r="B213" s="3"/>
      <c r="C213" s="3"/>
      <c r="D213" s="3"/>
      <c r="E213" s="3"/>
    </row>
    <row r="214" spans="1:5">
      <c r="A214" s="10"/>
      <c r="B214" s="3"/>
      <c r="C214" s="3"/>
      <c r="D214" s="3"/>
      <c r="E214" s="3"/>
    </row>
    <row r="215" spans="1:5">
      <c r="A215" s="10"/>
      <c r="B215" s="3"/>
      <c r="C215" s="3"/>
      <c r="D215" s="3"/>
      <c r="E215" s="3"/>
    </row>
    <row r="216" spans="1:5">
      <c r="A216" s="10"/>
      <c r="B216" s="3"/>
      <c r="C216" s="3"/>
      <c r="D216" s="3"/>
      <c r="E216" s="3"/>
    </row>
    <row r="217" spans="1:5">
      <c r="A217" s="10"/>
      <c r="B217" s="3"/>
      <c r="C217" s="3"/>
      <c r="D217" s="3"/>
      <c r="E217" s="3"/>
    </row>
    <row r="218" spans="1:5">
      <c r="A218" s="10"/>
      <c r="B218" s="3"/>
      <c r="C218" s="3"/>
      <c r="D218" s="3"/>
      <c r="E218" s="3"/>
    </row>
    <row r="219" spans="1:5">
      <c r="A219" s="10"/>
      <c r="B219" s="3"/>
      <c r="C219" s="3"/>
      <c r="D219" s="3"/>
      <c r="E219" s="3"/>
    </row>
    <row r="220" spans="1:5">
      <c r="A220" s="10"/>
      <c r="B220" s="11"/>
      <c r="C220" s="11"/>
      <c r="D220" s="11"/>
      <c r="E220" s="3"/>
    </row>
    <row r="221" spans="1:5">
      <c r="A221" s="10"/>
      <c r="B221" s="3"/>
      <c r="C221" s="3"/>
      <c r="D221" s="3"/>
      <c r="E221" s="3"/>
    </row>
    <row r="222" spans="1:5">
      <c r="A222" s="10"/>
      <c r="B222" s="3"/>
      <c r="C222" s="3"/>
      <c r="D222" s="3"/>
      <c r="E222" s="3"/>
    </row>
    <row r="223" spans="1:5">
      <c r="A223" s="10"/>
      <c r="B223" s="3"/>
      <c r="C223" s="3"/>
      <c r="D223" s="3"/>
      <c r="E223" s="3"/>
    </row>
    <row r="224" spans="1:5">
      <c r="A224" s="10"/>
      <c r="B224" s="3"/>
      <c r="C224" s="3"/>
      <c r="D224" s="3"/>
      <c r="E224" s="3"/>
    </row>
    <row r="225" spans="1:5">
      <c r="A225" s="10"/>
      <c r="B225" s="3"/>
      <c r="C225" s="3"/>
      <c r="D225" s="3"/>
      <c r="E225" s="3"/>
    </row>
    <row r="226" spans="1:5">
      <c r="A226" s="10"/>
      <c r="B226" s="3"/>
      <c r="C226" s="3"/>
      <c r="D226" s="3"/>
      <c r="E226" s="3"/>
    </row>
    <row r="227" spans="1:5">
      <c r="A227" s="10"/>
      <c r="B227" s="3"/>
      <c r="C227" s="3"/>
      <c r="D227" s="3"/>
      <c r="E227" s="3"/>
    </row>
    <row r="228" spans="1:5">
      <c r="A228" s="10"/>
      <c r="B228" s="3"/>
      <c r="C228" s="3"/>
      <c r="D228" s="3"/>
      <c r="E228" s="3"/>
    </row>
    <row r="229" spans="1:5">
      <c r="A229" s="10"/>
      <c r="B229" s="3"/>
      <c r="C229" s="3"/>
      <c r="D229" s="3"/>
      <c r="E229" s="3"/>
    </row>
    <row r="230" spans="1:5">
      <c r="A230" s="10"/>
      <c r="B230" s="3"/>
      <c r="C230" s="3"/>
      <c r="D230" s="3"/>
      <c r="E230" s="3"/>
    </row>
    <row r="231" spans="1:5">
      <c r="A231" s="10"/>
      <c r="B231" s="3"/>
      <c r="C231" s="3"/>
      <c r="D231" s="3"/>
      <c r="E231" s="3"/>
    </row>
    <row r="232" spans="1:5">
      <c r="A232" s="10"/>
      <c r="B232" s="3"/>
      <c r="C232" s="3"/>
      <c r="D232" s="3"/>
      <c r="E232" s="3"/>
    </row>
    <row r="233" spans="1:5">
      <c r="A233" s="10"/>
      <c r="B233" s="3"/>
      <c r="C233" s="3"/>
      <c r="D233" s="3"/>
      <c r="E233" s="3"/>
    </row>
    <row r="234" spans="1:5">
      <c r="A234" s="10"/>
      <c r="B234" s="3"/>
      <c r="C234" s="3"/>
      <c r="D234" s="3"/>
      <c r="E234" s="3"/>
    </row>
    <row r="235" spans="1:5">
      <c r="A235" s="10"/>
      <c r="B235" s="3"/>
      <c r="C235" s="3"/>
      <c r="D235" s="3"/>
      <c r="E235" s="3"/>
    </row>
    <row r="236" spans="1:5">
      <c r="A236" s="10"/>
      <c r="B236" s="3"/>
      <c r="C236" s="3"/>
      <c r="D236" s="3"/>
      <c r="E236" s="3"/>
    </row>
    <row r="237" spans="1:5">
      <c r="A237" s="10"/>
      <c r="B237" s="3"/>
      <c r="C237" s="3"/>
      <c r="D237" s="3"/>
      <c r="E237" s="3"/>
    </row>
    <row r="238" spans="1:5">
      <c r="A238" s="10"/>
      <c r="B238" s="3"/>
      <c r="C238" s="3"/>
      <c r="D238" s="3"/>
      <c r="E238" s="3"/>
    </row>
    <row r="239" spans="1:5">
      <c r="A239" s="10"/>
      <c r="B239" s="3"/>
      <c r="C239" s="3"/>
      <c r="D239" s="3"/>
      <c r="E239" s="3"/>
    </row>
    <row r="240" spans="1:5">
      <c r="A240" s="10"/>
      <c r="B240" s="3"/>
      <c r="C240" s="3"/>
      <c r="D240" s="3"/>
      <c r="E240" s="3"/>
    </row>
    <row r="241" spans="1:5">
      <c r="A241" s="10"/>
      <c r="B241" s="3"/>
      <c r="C241" s="3"/>
      <c r="D241" s="3"/>
      <c r="E241" s="3"/>
    </row>
    <row r="242" spans="1:5">
      <c r="A242" s="10"/>
      <c r="B242" s="3"/>
      <c r="C242" s="3"/>
      <c r="D242" s="3"/>
      <c r="E242" s="3"/>
    </row>
    <row r="243" spans="1:5">
      <c r="A243" s="10"/>
      <c r="B243" s="3"/>
      <c r="C243" s="3"/>
      <c r="D243" s="3"/>
      <c r="E243" s="3"/>
    </row>
    <row r="244" spans="1:5">
      <c r="A244" s="10"/>
      <c r="B244" s="3"/>
      <c r="C244" s="3"/>
      <c r="D244" s="3"/>
      <c r="E244" s="3"/>
    </row>
    <row r="245" spans="1:5">
      <c r="A245" s="10"/>
      <c r="B245" s="3"/>
      <c r="C245" s="3"/>
      <c r="D245" s="3"/>
      <c r="E245" s="3"/>
    </row>
    <row r="246" spans="1:5">
      <c r="A246" s="10"/>
      <c r="B246" s="3"/>
      <c r="C246" s="3"/>
      <c r="D246" s="3"/>
      <c r="E246" s="3"/>
    </row>
    <row r="247" spans="1:5">
      <c r="A247" s="10"/>
      <c r="B247" s="3"/>
      <c r="C247" s="3"/>
      <c r="D247" s="3"/>
      <c r="E247" s="3"/>
    </row>
    <row r="248" spans="1:5">
      <c r="A248" s="10"/>
      <c r="B248" s="3"/>
      <c r="C248" s="3"/>
      <c r="D248" s="3"/>
      <c r="E248" s="3"/>
    </row>
    <row r="249" spans="1:5">
      <c r="A249" s="10"/>
      <c r="B249" s="3"/>
      <c r="C249" s="3"/>
      <c r="D249" s="3"/>
      <c r="E249" s="3"/>
    </row>
    <row r="250" spans="1:5">
      <c r="A250" s="10"/>
      <c r="B250" s="3"/>
      <c r="C250" s="3"/>
      <c r="D250" s="3"/>
      <c r="E250" s="3"/>
    </row>
    <row r="251" spans="1:5">
      <c r="A251" s="10"/>
      <c r="B251" s="3"/>
      <c r="C251" s="3"/>
      <c r="D251" s="3"/>
      <c r="E251" s="3"/>
    </row>
    <row r="252" spans="1:5">
      <c r="A252" s="10"/>
      <c r="B252" s="3"/>
      <c r="C252" s="3"/>
      <c r="D252" s="3"/>
      <c r="E252" s="3"/>
    </row>
    <row r="253" spans="1:5">
      <c r="A253" s="10"/>
      <c r="B253" s="3"/>
      <c r="C253" s="3"/>
      <c r="D253" s="3"/>
      <c r="E253" s="3"/>
    </row>
    <row r="254" spans="1:5">
      <c r="A254" s="10"/>
      <c r="B254" s="3"/>
      <c r="C254" s="3"/>
      <c r="D254" s="3"/>
      <c r="E254" s="3"/>
    </row>
    <row r="255" spans="1:5">
      <c r="A255" s="10"/>
      <c r="B255" s="3"/>
      <c r="C255" s="3"/>
      <c r="D255" s="3"/>
      <c r="E255" s="3"/>
    </row>
    <row r="256" spans="1:5">
      <c r="A256" s="10"/>
      <c r="B256" s="3"/>
      <c r="C256" s="3"/>
      <c r="D256" s="3"/>
      <c r="E256" s="3"/>
    </row>
    <row r="257" spans="1:5">
      <c r="A257" s="10"/>
      <c r="B257" s="3"/>
      <c r="C257" s="3"/>
      <c r="D257" s="3"/>
      <c r="E257" s="3"/>
    </row>
    <row r="258" spans="1:5">
      <c r="A258" s="10"/>
      <c r="B258" s="3"/>
      <c r="C258" s="3"/>
      <c r="D258" s="3"/>
      <c r="E258" s="3"/>
    </row>
    <row r="259" spans="1:5">
      <c r="A259" s="10"/>
      <c r="B259" s="3"/>
      <c r="C259" s="3"/>
      <c r="D259" s="3"/>
      <c r="E259" s="3"/>
    </row>
    <row r="260" spans="1:5">
      <c r="A260" s="10"/>
      <c r="B260" s="3"/>
      <c r="C260" s="3"/>
      <c r="D260" s="3"/>
      <c r="E260" s="3"/>
    </row>
    <row r="261" spans="1:5">
      <c r="A261" s="10"/>
      <c r="B261" s="3"/>
      <c r="C261" s="3"/>
      <c r="D261" s="3"/>
      <c r="E261" s="3"/>
    </row>
    <row r="262" spans="1:5">
      <c r="A262" s="10"/>
      <c r="B262" s="3"/>
      <c r="C262" s="3"/>
      <c r="D262" s="3"/>
      <c r="E262" s="3"/>
    </row>
    <row r="263" spans="1:5">
      <c r="A263" s="10"/>
      <c r="B263" s="3"/>
      <c r="C263" s="3"/>
      <c r="D263" s="3"/>
      <c r="E263" s="3"/>
    </row>
    <row r="264" spans="1:5">
      <c r="A264" s="10"/>
      <c r="B264" s="3"/>
      <c r="C264" s="3"/>
      <c r="D264" s="3"/>
      <c r="E264" s="3"/>
    </row>
    <row r="265" spans="1:5">
      <c r="A265" s="10"/>
      <c r="B265" s="3"/>
      <c r="C265" s="3"/>
      <c r="D265" s="3"/>
      <c r="E265" s="3"/>
    </row>
    <row r="266" spans="1:5">
      <c r="A266" s="10"/>
      <c r="B266" s="3"/>
      <c r="C266" s="3"/>
      <c r="D266" s="3"/>
      <c r="E266" s="3"/>
    </row>
    <row r="267" spans="1:5">
      <c r="A267" s="10"/>
      <c r="B267" s="3"/>
      <c r="C267" s="3"/>
      <c r="D267" s="3"/>
      <c r="E267" s="3"/>
    </row>
    <row r="268" spans="1:5">
      <c r="A268" s="10"/>
      <c r="B268" s="3"/>
      <c r="C268" s="3"/>
      <c r="D268" s="3"/>
      <c r="E268" s="3"/>
    </row>
    <row r="269" spans="1:5">
      <c r="A269" s="10"/>
      <c r="B269" s="3"/>
      <c r="C269" s="3"/>
      <c r="D269" s="3"/>
      <c r="E269" s="3"/>
    </row>
    <row r="270" spans="1:5">
      <c r="A270" s="10"/>
      <c r="B270" s="3"/>
      <c r="C270" s="3"/>
      <c r="D270" s="3"/>
      <c r="E270" s="3"/>
    </row>
    <row r="271" spans="1:5">
      <c r="A271" s="10"/>
      <c r="B271" s="3"/>
      <c r="C271" s="3"/>
      <c r="D271" s="3"/>
      <c r="E271" s="3"/>
    </row>
    <row r="272" spans="1:5">
      <c r="A272" s="10"/>
      <c r="B272" s="3"/>
      <c r="C272" s="3"/>
      <c r="D272" s="3"/>
      <c r="E272" s="3"/>
    </row>
    <row r="273" spans="1:5">
      <c r="A273" s="10"/>
      <c r="B273" s="3"/>
      <c r="C273" s="3"/>
      <c r="D273" s="3"/>
      <c r="E273" s="3"/>
    </row>
    <row r="274" spans="1:5">
      <c r="A274" s="10"/>
      <c r="B274" s="3"/>
      <c r="C274" s="3"/>
      <c r="D274" s="3"/>
      <c r="E274" s="3"/>
    </row>
    <row r="275" spans="1:5">
      <c r="A275" s="10"/>
      <c r="B275" s="3"/>
      <c r="C275" s="3"/>
      <c r="D275" s="3"/>
      <c r="E275" s="3"/>
    </row>
    <row r="276" spans="1:5">
      <c r="A276" s="10"/>
      <c r="B276" s="3"/>
      <c r="C276" s="3"/>
      <c r="D276" s="3"/>
      <c r="E276" s="3"/>
    </row>
    <row r="277" spans="1:5">
      <c r="A277" s="10"/>
      <c r="B277" s="3"/>
      <c r="C277" s="3"/>
      <c r="D277" s="3"/>
      <c r="E277" s="3"/>
    </row>
    <row r="278" spans="1:5">
      <c r="A278" s="10"/>
      <c r="B278" s="3"/>
      <c r="C278" s="3"/>
      <c r="D278" s="3"/>
      <c r="E278" s="3"/>
    </row>
    <row r="279" spans="1:5">
      <c r="A279" s="10"/>
      <c r="B279" s="3"/>
      <c r="C279" s="3"/>
      <c r="D279" s="3"/>
      <c r="E279" s="3"/>
    </row>
    <row r="280" spans="1:5">
      <c r="A280" s="10"/>
      <c r="B280" s="3"/>
      <c r="C280" s="3"/>
      <c r="D280" s="3"/>
      <c r="E280" s="3"/>
    </row>
    <row r="281" spans="1:5">
      <c r="A281" s="10"/>
      <c r="B281" s="3"/>
      <c r="C281" s="3"/>
      <c r="D281" s="3"/>
      <c r="E281" s="3"/>
    </row>
    <row r="282" spans="1:5">
      <c r="A282" s="10"/>
      <c r="B282" s="3"/>
      <c r="C282" s="3"/>
      <c r="D282" s="3"/>
      <c r="E282" s="3"/>
    </row>
    <row r="283" spans="1:5">
      <c r="A283" s="10"/>
      <c r="B283" s="3"/>
      <c r="C283" s="3"/>
      <c r="D283" s="3"/>
      <c r="E283" s="3"/>
    </row>
    <row r="284" spans="1:5">
      <c r="A284" s="10"/>
      <c r="B284" s="3"/>
      <c r="C284" s="3"/>
      <c r="D284" s="3"/>
      <c r="E284" s="3"/>
    </row>
    <row r="285" spans="1:5">
      <c r="A285" s="10"/>
      <c r="B285" s="3"/>
      <c r="C285" s="3"/>
      <c r="D285" s="3"/>
      <c r="E285" s="3"/>
    </row>
    <row r="286" spans="1:5">
      <c r="A286" s="10"/>
      <c r="B286" s="3"/>
      <c r="C286" s="3"/>
      <c r="D286" s="3"/>
      <c r="E286" s="3"/>
    </row>
    <row r="287" spans="1:5">
      <c r="A287" s="10"/>
      <c r="B287" s="3"/>
      <c r="C287" s="3"/>
      <c r="D287" s="3"/>
      <c r="E287" s="3"/>
    </row>
    <row r="288" spans="1:5">
      <c r="A288" s="10"/>
      <c r="B288" s="3"/>
      <c r="C288" s="3"/>
      <c r="D288" s="3"/>
      <c r="E288" s="3"/>
    </row>
    <row r="289" spans="1:5">
      <c r="A289" s="10"/>
      <c r="B289" s="3"/>
      <c r="C289" s="3"/>
      <c r="D289" s="3"/>
      <c r="E289" s="3"/>
    </row>
    <row r="290" spans="1:5">
      <c r="A290" s="10"/>
      <c r="B290" s="3"/>
      <c r="C290" s="3"/>
      <c r="D290" s="3"/>
      <c r="E290" s="3"/>
    </row>
    <row r="291" spans="1:5">
      <c r="A291" s="10"/>
      <c r="B291" s="3"/>
      <c r="C291" s="3"/>
      <c r="D291" s="3"/>
      <c r="E291" s="3"/>
    </row>
    <row r="292" spans="1:5">
      <c r="A292" s="10"/>
      <c r="B292" s="3"/>
      <c r="C292" s="3"/>
      <c r="D292" s="3"/>
      <c r="E292" s="3"/>
    </row>
    <row r="293" spans="1:5">
      <c r="A293" s="10"/>
      <c r="B293" s="3"/>
      <c r="C293" s="3"/>
      <c r="D293" s="3"/>
      <c r="E293" s="3"/>
    </row>
    <row r="294" spans="1:5">
      <c r="A294" s="10"/>
      <c r="B294" s="3"/>
      <c r="C294" s="3"/>
      <c r="D294" s="3"/>
      <c r="E294" s="3"/>
    </row>
    <row r="295" spans="1:5">
      <c r="A295" s="10"/>
      <c r="B295" s="3"/>
      <c r="C295" s="3"/>
      <c r="D295" s="3"/>
      <c r="E295" s="3"/>
    </row>
    <row r="296" spans="1:5">
      <c r="A296" s="10"/>
      <c r="B296" s="3"/>
      <c r="C296" s="3"/>
      <c r="D296" s="3"/>
      <c r="E296" s="3"/>
    </row>
    <row r="297" spans="1:5">
      <c r="A297" s="10"/>
      <c r="B297" s="3"/>
      <c r="C297" s="3"/>
      <c r="D297" s="3"/>
      <c r="E297" s="3"/>
    </row>
    <row r="298" spans="1:5">
      <c r="A298" s="10"/>
      <c r="B298" s="3"/>
      <c r="C298" s="3"/>
      <c r="D298" s="3"/>
      <c r="E298" s="3"/>
    </row>
    <row r="299" spans="1:5">
      <c r="A299" s="10"/>
      <c r="B299" s="3"/>
      <c r="C299" s="3"/>
      <c r="D299" s="3"/>
      <c r="E299" s="3"/>
    </row>
    <row r="300" spans="1:5">
      <c r="A300" s="10"/>
      <c r="B300" s="3"/>
      <c r="C300" s="3"/>
      <c r="D300" s="3"/>
      <c r="E300" s="3"/>
    </row>
    <row r="301" spans="1:5">
      <c r="A301" s="10"/>
      <c r="B301" s="3"/>
      <c r="C301" s="3"/>
      <c r="D301" s="3"/>
      <c r="E301" s="3"/>
    </row>
    <row r="302" spans="1:5">
      <c r="A302" s="10"/>
      <c r="B302" s="3"/>
      <c r="C302" s="3"/>
      <c r="D302" s="3"/>
      <c r="E302" s="3"/>
    </row>
    <row r="303" spans="1:5">
      <c r="A303" s="10"/>
      <c r="B303" s="3"/>
      <c r="C303" s="3"/>
      <c r="D303" s="3"/>
      <c r="E303" s="3"/>
    </row>
  </sheetData>
  <printOptions horizontalCentered="1" verticalCentered="1"/>
  <pageMargins left="0.23622047244094491" right="0.23622047244094491" top="1.1023622047244095" bottom="0.74803149606299213" header="0.19685039370078741" footer="0.31496062992125984"/>
  <pageSetup paperSize="9" scale="96" orientation="portrait" r:id="rId1"/>
  <headerFooter>
    <oddHeader xml:space="preserve">&amp;L&amp;"Astron Boy Video,Gras"&amp;28STB&amp;C&amp;"Arial,Gras"&amp;28&amp;EPrise Carburant
&amp;24&amp;E&amp;K09-022Immat:&amp;U         &amp;U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>
    <tabColor theme="4" tint="-0.249977111117893"/>
  </sheetPr>
  <dimension ref="A1:W316"/>
  <sheetViews>
    <sheetView zoomScaleNormal="100" workbookViewId="0">
      <selection activeCell="H49" sqref="H49"/>
    </sheetView>
  </sheetViews>
  <sheetFormatPr baseColWidth="10" defaultRowHeight="15"/>
  <cols>
    <col min="1" max="1" width="12.7109375" style="12" customWidth="1"/>
    <col min="2" max="9" width="12.7109375" style="4" customWidth="1"/>
    <col min="10" max="12" width="11.5703125" style="4" bestFit="1" customWidth="1"/>
    <col min="13" max="14" width="11.42578125" style="4"/>
    <col min="15" max="15" width="12.7109375" style="4" customWidth="1"/>
    <col min="16" max="16384" width="11.42578125" style="4"/>
  </cols>
  <sheetData>
    <row r="1" spans="1:23" ht="45" customHeight="1">
      <c r="A1" s="1" t="s">
        <v>4</v>
      </c>
      <c r="B1" s="2" t="s">
        <v>5</v>
      </c>
      <c r="C1" s="2" t="s">
        <v>14</v>
      </c>
      <c r="D1" s="2" t="s">
        <v>6</v>
      </c>
      <c r="E1" s="2" t="s">
        <v>7</v>
      </c>
      <c r="F1" s="2" t="s">
        <v>13</v>
      </c>
      <c r="G1" s="2" t="s">
        <v>8</v>
      </c>
      <c r="H1" s="2" t="s">
        <v>9</v>
      </c>
      <c r="I1" s="2" t="s">
        <v>10</v>
      </c>
      <c r="J1" s="3"/>
      <c r="K1" s="3"/>
      <c r="L1" s="3"/>
      <c r="M1" s="3"/>
      <c r="N1" s="3"/>
    </row>
    <row r="2" spans="1:23" ht="15.75" thickBot="1">
      <c r="A2" s="5"/>
      <c r="B2" s="6">
        <v>335952</v>
      </c>
      <c r="C2" s="6"/>
      <c r="D2" s="6"/>
      <c r="E2" s="13"/>
      <c r="F2" s="13"/>
      <c r="G2" s="14"/>
      <c r="H2" s="7"/>
      <c r="I2" s="8"/>
      <c r="J2" s="3"/>
      <c r="K2" s="3"/>
      <c r="L2" s="3"/>
      <c r="M2" s="3"/>
      <c r="N2" s="3"/>
    </row>
    <row r="3" spans="1:23" ht="16.5" customHeight="1" thickTop="1" thickBot="1">
      <c r="A3" s="23">
        <v>40553</v>
      </c>
      <c r="B3" s="6">
        <v>336097</v>
      </c>
      <c r="C3" s="6">
        <v>3</v>
      </c>
      <c r="D3" s="6">
        <v>325.36</v>
      </c>
      <c r="E3" s="13">
        <v>436</v>
      </c>
      <c r="F3" s="13">
        <f t="shared" ref="F3:F13" si="0">E3/1.196</f>
        <v>364.54849498327758</v>
      </c>
      <c r="G3" s="21">
        <f t="shared" ref="G3:G13" si="1">F3/D3</f>
        <v>1.1204465668283672</v>
      </c>
      <c r="H3" s="7">
        <f>B3-B2</f>
        <v>145</v>
      </c>
      <c r="I3" s="8">
        <f t="shared" ref="I3:I13" si="2">D3/(H3/100)</f>
        <v>224.38620689655173</v>
      </c>
      <c r="J3" s="26" t="s">
        <v>11</v>
      </c>
      <c r="K3" s="27"/>
      <c r="L3" s="19">
        <v>40544</v>
      </c>
      <c r="M3" s="19">
        <f>DATE(YEAR(L3),MONTH(L3)+1,1)</f>
        <v>40575</v>
      </c>
      <c r="N3" s="19">
        <f t="shared" ref="N3:W3" si="3">DATE(YEAR(M3),MONTH(M3)+1,1)</f>
        <v>40603</v>
      </c>
      <c r="O3" s="19">
        <f t="shared" si="3"/>
        <v>40634</v>
      </c>
      <c r="P3" s="19">
        <f t="shared" si="3"/>
        <v>40664</v>
      </c>
      <c r="Q3" s="19">
        <f t="shared" si="3"/>
        <v>40695</v>
      </c>
      <c r="R3" s="19">
        <f t="shared" si="3"/>
        <v>40725</v>
      </c>
      <c r="S3" s="19">
        <f t="shared" si="3"/>
        <v>40756</v>
      </c>
      <c r="T3" s="19">
        <f t="shared" si="3"/>
        <v>40787</v>
      </c>
      <c r="U3" s="19">
        <f t="shared" si="3"/>
        <v>40817</v>
      </c>
      <c r="V3" s="19">
        <f t="shared" si="3"/>
        <v>40848</v>
      </c>
      <c r="W3" s="19">
        <f t="shared" si="3"/>
        <v>40878</v>
      </c>
    </row>
    <row r="4" spans="1:23" ht="16.5" thickTop="1" thickBot="1">
      <c r="A4" s="5">
        <v>40555</v>
      </c>
      <c r="B4" s="6">
        <v>337262</v>
      </c>
      <c r="C4" s="6">
        <v>3</v>
      </c>
      <c r="D4" s="6">
        <v>344.07</v>
      </c>
      <c r="E4" s="13">
        <v>467.9</v>
      </c>
      <c r="F4" s="13">
        <f t="shared" si="0"/>
        <v>391.2207357859532</v>
      </c>
      <c r="G4" s="21">
        <f t="shared" si="1"/>
        <v>1.1370382067194269</v>
      </c>
      <c r="H4" s="7">
        <f t="shared" ref="H4:H15" si="4">B4-B3</f>
        <v>1165</v>
      </c>
      <c r="I4" s="8">
        <f t="shared" si="2"/>
        <v>29.533905579399139</v>
      </c>
      <c r="J4" s="28">
        <f>LARGE(G2:G34,1)</f>
        <v>1.2638285394396609</v>
      </c>
      <c r="K4" s="29"/>
      <c r="L4" s="18">
        <f t="array" ref="L4">MAX(IF(MONTH($A$2:$A$34)=MONTH(L$3),$G$2:$G$34))</f>
        <v>1.1872846072687262</v>
      </c>
      <c r="M4" s="18">
        <f t="array" ref="M4">MAX(IF(MONTH($A$2:$A$34)=MONTH(M$3),$G$2:$G$34))</f>
        <v>1.1956777955800917</v>
      </c>
      <c r="N4" s="18">
        <f t="array" ref="N4">MAX(IF(MONTH($A$2:$A$34)=MONTH(N$3),$G$2:$G$34))</f>
        <v>1.2638285394396609</v>
      </c>
      <c r="O4" s="18">
        <f t="array" ref="O4">MAX(IF(MONTH($A$2:$A$34)=MONTH(O$3),$G$2:$G$34))</f>
        <v>0</v>
      </c>
      <c r="P4" s="18">
        <f t="array" ref="P4">MAX(IF(MONTH($A$2:$A$34)=MONTH(P$3),$G$2:$G$34))</f>
        <v>0</v>
      </c>
      <c r="Q4" s="18">
        <f t="array" ref="Q4">MAX(IF(MONTH($A$2:$A$34)=MONTH(Q$3),$G$2:$G$34))</f>
        <v>0</v>
      </c>
      <c r="R4" s="18">
        <f t="array" ref="R4">MAX(IF(MONTH($A$2:$A$34)=MONTH(R$3),$G$2:$G$34))</f>
        <v>0</v>
      </c>
      <c r="S4" s="18">
        <f t="array" ref="S4">MAX(IF(MONTH($A$2:$A$34)=MONTH(S$3),$G$2:$G$34))</f>
        <v>0</v>
      </c>
      <c r="T4" s="18">
        <f t="array" ref="T4">MAX(IF(MONTH($A$2:$A$34)=MONTH(T$3),$G$2:$G$34))</f>
        <v>0</v>
      </c>
      <c r="U4" s="18">
        <f t="array" ref="U4">MAX(IF(MONTH($A$2:$A$34)=MONTH(U$3),$G$2:$G$34))</f>
        <v>0</v>
      </c>
      <c r="V4" s="18">
        <f t="array" ref="V4">MAX(IF(MONTH($A$2:$A$34)=MONTH(V$3),$G$2:$G$34))</f>
        <v>0</v>
      </c>
      <c r="W4" s="18">
        <f t="array" ref="W4">MAX(IF(MONTH($A$2:$A$34)=MONTH(W$3),$G$2:$G$34))</f>
        <v>0</v>
      </c>
    </row>
    <row r="5" spans="1:23" ht="16.5" customHeight="1" thickTop="1" thickBot="1">
      <c r="A5" s="5">
        <v>40556</v>
      </c>
      <c r="B5" s="6">
        <v>337864</v>
      </c>
      <c r="C5" s="6">
        <v>53</v>
      </c>
      <c r="D5" s="6">
        <v>209.08</v>
      </c>
      <c r="E5" s="13">
        <v>262.19</v>
      </c>
      <c r="F5" s="13">
        <f t="shared" si="0"/>
        <v>219.22240802675586</v>
      </c>
      <c r="G5" s="21">
        <f t="shared" si="1"/>
        <v>1.0485096997644723</v>
      </c>
      <c r="H5" s="7">
        <f t="shared" si="4"/>
        <v>602</v>
      </c>
      <c r="I5" s="8">
        <f t="shared" si="2"/>
        <v>34.730897009966782</v>
      </c>
      <c r="J5" s="26" t="s">
        <v>15</v>
      </c>
      <c r="K5" s="27"/>
      <c r="L5" s="16" t="s">
        <v>16</v>
      </c>
      <c r="M5" s="16" t="s">
        <v>17</v>
      </c>
      <c r="N5" s="16" t="s">
        <v>0</v>
      </c>
      <c r="O5" s="16" t="s">
        <v>1</v>
      </c>
      <c r="P5" s="16" t="s">
        <v>2</v>
      </c>
      <c r="Q5" s="16" t="s">
        <v>3</v>
      </c>
      <c r="R5" s="16" t="s">
        <v>23</v>
      </c>
      <c r="S5" s="16" t="s">
        <v>22</v>
      </c>
      <c r="T5" s="16" t="s">
        <v>21</v>
      </c>
      <c r="U5" s="16" t="s">
        <v>20</v>
      </c>
      <c r="V5" s="16" t="s">
        <v>18</v>
      </c>
      <c r="W5" s="17" t="s">
        <v>19</v>
      </c>
    </row>
    <row r="6" spans="1:23" ht="16.5" thickTop="1" thickBot="1">
      <c r="A6" s="5">
        <v>40557</v>
      </c>
      <c r="B6" s="6">
        <v>338470</v>
      </c>
      <c r="C6" s="6">
        <v>3</v>
      </c>
      <c r="D6" s="6">
        <v>301.44</v>
      </c>
      <c r="E6" s="13">
        <v>409.95</v>
      </c>
      <c r="F6" s="13">
        <f t="shared" si="0"/>
        <v>342.76755852842808</v>
      </c>
      <c r="G6" s="21">
        <f t="shared" si="1"/>
        <v>1.1371004462859211</v>
      </c>
      <c r="H6" s="7">
        <f t="shared" si="4"/>
        <v>606</v>
      </c>
      <c r="I6" s="8">
        <f t="shared" si="2"/>
        <v>49.742574257425744</v>
      </c>
      <c r="J6" s="30">
        <f>LARGE(I2:I34,1)</f>
        <v>224.38620689655173</v>
      </c>
      <c r="K6" s="31"/>
      <c r="L6" s="16">
        <f t="array" ref="L6">MAX(IF(MONTH($A$2:$A$34)=MONTH(L$3),$I$2:$I$34))</f>
        <v>224.38620689655173</v>
      </c>
      <c r="M6" s="16">
        <f t="array" ref="M6">MAX(IF(MONTH($A$2:$A$34)=MONTH(M$3),$I$2:$I$34))</f>
        <v>170.49238578680203</v>
      </c>
      <c r="N6" s="16">
        <f t="array" ref="N6">MAX(IF(MONTH($A$2:$A$34)=MONTH(N$3),$I$2:$I$34))</f>
        <v>78.472972972972968</v>
      </c>
      <c r="O6" s="16">
        <f t="array" ref="O6">MAX(IF(MONTH($A$2:$A$34)=MONTH(O$3),$I$2:$I$34))</f>
        <v>0</v>
      </c>
      <c r="P6" s="16">
        <f t="array" ref="P6">MAX(IF(MONTH($A$2:$A$34)=MONTH(P$3),$I$2:$I$34))</f>
        <v>0</v>
      </c>
      <c r="Q6" s="16">
        <f t="array" ref="Q6">MAX(IF(MONTH($A$2:$A$34)=MONTH(Q$3),$I$2:$I$34))</f>
        <v>0</v>
      </c>
      <c r="R6" s="16">
        <f t="array" ref="R6">MAX(IF(MONTH($A$2:$A$34)=MONTH(R$3),$I$2:$I$34))</f>
        <v>0</v>
      </c>
      <c r="S6" s="16">
        <f t="array" ref="S6">MAX(IF(MONTH($A$2:$A$34)=MONTH(S$3),$I$2:$I$34))</f>
        <v>0</v>
      </c>
      <c r="T6" s="16">
        <f t="array" ref="T6">MAX(IF(MONTH($A$2:$A$34)=MONTH(T$3),$I$2:$I$34))</f>
        <v>0</v>
      </c>
      <c r="U6" s="16">
        <f t="array" ref="U6">MAX(IF(MONTH($A$2:$A$34)=MONTH(U$3),$I$2:$I$34))</f>
        <v>0</v>
      </c>
      <c r="V6" s="16">
        <f t="array" ref="V6">MAX(IF(MONTH($A$2:$A$34)=MONTH(V$3),$I$2:$I$34))</f>
        <v>0</v>
      </c>
      <c r="W6" s="16">
        <f t="array" ref="W6">MAX(IF(MONTH($A$2:$A$34)=MONTH(W$3),$I$2:$I$34))</f>
        <v>0</v>
      </c>
    </row>
    <row r="7" spans="1:23" ht="15.75" thickTop="1">
      <c r="A7" s="5">
        <v>40558</v>
      </c>
      <c r="B7" s="6">
        <v>339111</v>
      </c>
      <c r="C7" s="6">
        <v>53</v>
      </c>
      <c r="D7" s="6">
        <v>458.14</v>
      </c>
      <c r="E7" s="13">
        <v>580.01</v>
      </c>
      <c r="F7" s="13">
        <f t="shared" si="0"/>
        <v>484.95819397993313</v>
      </c>
      <c r="G7" s="21">
        <f t="shared" si="1"/>
        <v>1.0585371152484679</v>
      </c>
      <c r="H7" s="7">
        <f t="shared" si="4"/>
        <v>641</v>
      </c>
      <c r="I7" s="8">
        <f t="shared" si="2"/>
        <v>71.472698907956314</v>
      </c>
      <c r="J7" s="3"/>
      <c r="K7" s="3"/>
      <c r="L7" s="3"/>
      <c r="M7" s="3"/>
      <c r="N7" s="3"/>
    </row>
    <row r="8" spans="1:23" ht="15.75" thickBot="1">
      <c r="A8" s="5">
        <v>40561</v>
      </c>
      <c r="B8" s="6">
        <v>340327</v>
      </c>
      <c r="C8" s="6">
        <v>52</v>
      </c>
      <c r="D8" s="6">
        <v>217.56</v>
      </c>
      <c r="E8" s="13">
        <v>287.18</v>
      </c>
      <c r="F8" s="13">
        <f t="shared" si="0"/>
        <v>240.1170568561873</v>
      </c>
      <c r="G8" s="21">
        <f t="shared" si="1"/>
        <v>1.1036820043031224</v>
      </c>
      <c r="H8" s="7">
        <f t="shared" si="4"/>
        <v>1216</v>
      </c>
      <c r="I8" s="8">
        <f t="shared" si="2"/>
        <v>17.891447368421051</v>
      </c>
      <c r="J8" s="3"/>
      <c r="K8" s="3"/>
      <c r="L8" s="3"/>
      <c r="M8" s="3"/>
      <c r="N8" s="3"/>
    </row>
    <row r="9" spans="1:23" ht="16.5" thickTop="1" thickBot="1">
      <c r="A9" s="5">
        <v>40561</v>
      </c>
      <c r="B9" s="6">
        <v>340855</v>
      </c>
      <c r="C9" s="6">
        <v>8</v>
      </c>
      <c r="D9" s="6">
        <v>180.5</v>
      </c>
      <c r="E9" s="13">
        <v>196.06</v>
      </c>
      <c r="F9" s="13">
        <f t="shared" si="0"/>
        <v>163.92976588628764</v>
      </c>
      <c r="G9" s="21">
        <f t="shared" si="1"/>
        <v>0.90819814895450213</v>
      </c>
      <c r="H9" s="7">
        <f t="shared" si="4"/>
        <v>528</v>
      </c>
      <c r="I9" s="8">
        <f t="shared" si="2"/>
        <v>34.185606060606062</v>
      </c>
      <c r="J9" s="32" t="s">
        <v>12</v>
      </c>
      <c r="K9" s="33"/>
      <c r="L9" s="16" t="s">
        <v>16</v>
      </c>
      <c r="M9" s="16" t="s">
        <v>17</v>
      </c>
      <c r="N9" s="16" t="s">
        <v>0</v>
      </c>
      <c r="O9" s="16" t="s">
        <v>1</v>
      </c>
      <c r="P9" s="16" t="s">
        <v>2</v>
      </c>
      <c r="Q9" s="16" t="s">
        <v>3</v>
      </c>
      <c r="R9" s="16" t="s">
        <v>23</v>
      </c>
      <c r="S9" s="16" t="s">
        <v>22</v>
      </c>
      <c r="T9" s="16" t="s">
        <v>21</v>
      </c>
      <c r="U9" s="16" t="s">
        <v>20</v>
      </c>
      <c r="V9" s="16" t="s">
        <v>18</v>
      </c>
      <c r="W9" s="17" t="s">
        <v>19</v>
      </c>
    </row>
    <row r="10" spans="1:23" ht="16.5" thickTop="1" thickBot="1">
      <c r="A10" s="5">
        <v>40563</v>
      </c>
      <c r="B10" s="6">
        <v>341287</v>
      </c>
      <c r="C10" s="6">
        <v>71</v>
      </c>
      <c r="D10" s="6">
        <v>410.53</v>
      </c>
      <c r="E10" s="13">
        <v>546</v>
      </c>
      <c r="F10" s="13">
        <f t="shared" si="0"/>
        <v>456.52173913043481</v>
      </c>
      <c r="G10" s="21">
        <f t="shared" si="1"/>
        <v>1.1120301540214719</v>
      </c>
      <c r="H10" s="7">
        <f t="shared" si="4"/>
        <v>432</v>
      </c>
      <c r="I10" s="8">
        <f t="shared" si="2"/>
        <v>95.030092592592581</v>
      </c>
      <c r="J10" s="34">
        <f>SMALL(G2:G34,1)</f>
        <v>0.90819814895450213</v>
      </c>
      <c r="K10" s="35"/>
      <c r="L10" s="18">
        <f>MIN(IF(MONTH($A$2:$A$43)=MONTH(L$3),$G$2:$G$43))</f>
        <v>0.90819814895450213</v>
      </c>
      <c r="M10" s="18">
        <f t="array" ref="M10">MIN(IF(MONTH($A$2:$A$34)=MONTH(M$3),$G$2:$G$34))</f>
        <v>1.0610112407334882</v>
      </c>
      <c r="N10" s="18">
        <f t="array" ref="N10">MIN(IF(MONTH($A$2:$A$34)=MONTH(N$3),$G$2:$G$34))</f>
        <v>0.99205606427025872</v>
      </c>
      <c r="O10" s="18">
        <f t="array" ref="O10">MIN(IF(MONTH($A$2:$A$34)=MONTH(O$3),$G$2:$G$34))</f>
        <v>0</v>
      </c>
      <c r="P10" s="18">
        <f t="array" ref="P10">MIN(IF(MONTH($A$2:$A$34)=MONTH(P$3),$G$2:$G$34))</f>
        <v>0</v>
      </c>
      <c r="Q10" s="18">
        <f t="array" ref="Q10">MIN(IF(MONTH($A$2:$A$34)=MONTH(Q$3),$G$2:$G$34))</f>
        <v>0</v>
      </c>
      <c r="R10" s="18">
        <f t="array" ref="R10">MIN(IF(MONTH($A$2:$A$34)=MONTH(R$3),$G$2:$G$34))</f>
        <v>0</v>
      </c>
      <c r="S10" s="18">
        <f t="array" ref="S10">MIN(IF(MONTH($A$2:$A$34)=MONTH(S$3),$G$2:$G$34))</f>
        <v>0</v>
      </c>
      <c r="T10" s="18">
        <f t="array" ref="T10">MIN(IF(MONTH($A$2:$A$34)=MONTH(T$3),$G$2:$G$34))</f>
        <v>0</v>
      </c>
      <c r="U10" s="18">
        <f t="array" ref="U10">MIN(IF(MONTH($A$2:$A$34)=MONTH(U$3),$G$2:$G$34))</f>
        <v>0</v>
      </c>
      <c r="V10" s="18">
        <f t="array" ref="V10">MIN(IF(MONTH($A$2:$A$34)=MONTH(V$3),$G$2:$G$34))</f>
        <v>0</v>
      </c>
      <c r="W10" s="18">
        <f t="array" ref="W10">MIN(IF(MONTH($A$2:$A$34)=MONTH(W$3),$G$2:$G$34))</f>
        <v>0</v>
      </c>
    </row>
    <row r="11" spans="1:23" ht="16.5" thickTop="1" thickBot="1">
      <c r="A11" s="5">
        <v>40565</v>
      </c>
      <c r="B11" s="6">
        <v>342097</v>
      </c>
      <c r="C11" s="6">
        <v>53</v>
      </c>
      <c r="D11" s="6">
        <v>238.29</v>
      </c>
      <c r="E11" s="13">
        <v>300.01</v>
      </c>
      <c r="F11" s="13">
        <f t="shared" si="0"/>
        <v>250.84448160535118</v>
      </c>
      <c r="G11" s="21">
        <f t="shared" si="1"/>
        <v>1.0526857258187552</v>
      </c>
      <c r="H11" s="7">
        <f t="shared" si="4"/>
        <v>810</v>
      </c>
      <c r="I11" s="8">
        <f t="shared" si="2"/>
        <v>29.418518518518518</v>
      </c>
      <c r="J11" s="3"/>
      <c r="K11" s="3"/>
      <c r="L11" s="3"/>
      <c r="M11" s="3"/>
      <c r="N11" s="3"/>
    </row>
    <row r="12" spans="1:23" ht="16.5" thickTop="1" thickBot="1">
      <c r="A12" s="5">
        <v>40568</v>
      </c>
      <c r="B12" s="6">
        <v>342646</v>
      </c>
      <c r="C12" s="6">
        <v>73</v>
      </c>
      <c r="D12" s="6">
        <v>421.31</v>
      </c>
      <c r="E12" s="13">
        <v>564.55999999999995</v>
      </c>
      <c r="F12" s="13">
        <f t="shared" si="0"/>
        <v>472.04013377926418</v>
      </c>
      <c r="G12" s="21">
        <f t="shared" si="1"/>
        <v>1.1204104668279038</v>
      </c>
      <c r="H12" s="7">
        <f t="shared" si="4"/>
        <v>549</v>
      </c>
      <c r="I12" s="8">
        <f t="shared" si="2"/>
        <v>76.741347905282325</v>
      </c>
      <c r="J12" s="26" t="s">
        <v>24</v>
      </c>
      <c r="K12" s="33"/>
      <c r="L12" s="16" t="s">
        <v>16</v>
      </c>
      <c r="M12" s="16" t="s">
        <v>17</v>
      </c>
      <c r="N12" s="16" t="s">
        <v>0</v>
      </c>
      <c r="O12" s="16" t="s">
        <v>1</v>
      </c>
      <c r="P12" s="16" t="s">
        <v>2</v>
      </c>
      <c r="Q12" s="16" t="s">
        <v>3</v>
      </c>
      <c r="R12" s="16" t="s">
        <v>23</v>
      </c>
      <c r="S12" s="16" t="s">
        <v>22</v>
      </c>
      <c r="T12" s="16" t="s">
        <v>21</v>
      </c>
      <c r="U12" s="16" t="s">
        <v>20</v>
      </c>
      <c r="V12" s="16" t="s">
        <v>18</v>
      </c>
      <c r="W12" s="17" t="s">
        <v>19</v>
      </c>
    </row>
    <row r="13" spans="1:23" ht="16.5" thickTop="1" thickBot="1">
      <c r="A13" s="5">
        <v>40570</v>
      </c>
      <c r="B13" s="6">
        <v>343895</v>
      </c>
      <c r="C13" s="6">
        <v>13</v>
      </c>
      <c r="D13" s="6">
        <v>473.08</v>
      </c>
      <c r="E13" s="13">
        <v>671.77</v>
      </c>
      <c r="F13" s="13">
        <f t="shared" si="0"/>
        <v>561.68060200668901</v>
      </c>
      <c r="G13" s="21">
        <f t="shared" si="1"/>
        <v>1.1872846072687262</v>
      </c>
      <c r="H13" s="7">
        <f t="shared" si="4"/>
        <v>1249</v>
      </c>
      <c r="I13" s="8">
        <f t="shared" si="2"/>
        <v>37.87670136108887</v>
      </c>
      <c r="J13" s="36">
        <f>SMALL(I2:I34,1)</f>
        <v>8.3209109730848851</v>
      </c>
      <c r="K13" s="37"/>
      <c r="L13" s="18">
        <f>MIN(IF(MONTH($A$2:$A$43)=MONTH(L$3),$I$2:$I$43))</f>
        <v>8.3209109730848851</v>
      </c>
      <c r="M13" s="18">
        <f t="array" ref="M13">MIN(IF(MONTH($A$2:$A$34)=MONTH(M$3),$I$2:$I$34))</f>
        <v>8.3209109730848851</v>
      </c>
      <c r="N13" s="18">
        <f t="array" ref="N13">MIN(IF(MONTH($A$2:$A$34)=MONTH(N$3),$I$2:$I$34))</f>
        <v>21.863270777479894</v>
      </c>
      <c r="O13" s="18">
        <f t="array" ref="O13">MIN(IF(MONTH($A$2:$A$34)=MONTH(O$3),$I$2:$I$34))</f>
        <v>0</v>
      </c>
      <c r="P13" s="18">
        <f t="array" ref="P13">MIN(IF(MONTH($A$2:$A$34)=MONTH(P$3),$I$2:$I$34))</f>
        <v>0</v>
      </c>
      <c r="Q13" s="18">
        <f t="array" ref="Q13">MIN(IF(MONTH($A$2:$A$34)=MONTH(Q$3),$I$2:$I$34))</f>
        <v>0</v>
      </c>
      <c r="R13" s="18">
        <f t="array" ref="R13">MIN(IF(MONTH($A$2:$A$34)=MONTH(R$3),$I$2:$I$34))</f>
        <v>0</v>
      </c>
      <c r="S13" s="18">
        <f t="array" ref="S13">MIN(IF(MONTH($A$2:$A$34)=MONTH(S$3),$I$2:$I$34))</f>
        <v>0</v>
      </c>
      <c r="T13" s="18">
        <f t="array" ref="T13">MIN(IF(MONTH($A$2:$A$34)=MONTH(T$3),$I$2:$I$34))</f>
        <v>0</v>
      </c>
      <c r="U13" s="18">
        <f t="array" ref="U13">MIN(IF(MONTH($A$2:$A$34)=MONTH(U$3),$I$2:$I$34))</f>
        <v>0</v>
      </c>
      <c r="V13" s="18">
        <f t="array" ref="V13">MIN(IF(MONTH($A$2:$A$34)=MONTH(V$3),$I$2:$I$34))</f>
        <v>0</v>
      </c>
      <c r="W13" s="18">
        <f t="array" ref="W13">MIN(IF(MONTH($A$2:$A$34)=MONTH(W$3),$I$2:$I$34))</f>
        <v>0</v>
      </c>
    </row>
    <row r="14" spans="1:23" ht="16.5" thickTop="1" thickBot="1">
      <c r="A14" s="5">
        <v>40571</v>
      </c>
      <c r="B14" s="6">
        <v>344547</v>
      </c>
      <c r="C14" s="6">
        <v>37</v>
      </c>
      <c r="D14" s="6">
        <v>443.87</v>
      </c>
      <c r="E14" s="13">
        <v>558.84</v>
      </c>
      <c r="F14" s="13">
        <f t="shared" ref="F14:F15" si="5">E14/1.196</f>
        <v>467.25752508361211</v>
      </c>
      <c r="G14" s="21">
        <f t="shared" ref="G14:G15" si="6">F14/D14</f>
        <v>1.0526900333061755</v>
      </c>
      <c r="H14" s="7">
        <f t="shared" si="4"/>
        <v>652</v>
      </c>
      <c r="I14" s="8">
        <f t="shared" ref="I14:I15" si="7">D14/(H14/100)</f>
        <v>68.078220858895705</v>
      </c>
      <c r="J14" s="3"/>
      <c r="K14" s="3"/>
      <c r="L14" s="3"/>
      <c r="M14" s="3"/>
      <c r="N14" s="3"/>
    </row>
    <row r="15" spans="1:23" ht="16.5" thickTop="1" thickBot="1">
      <c r="A15" s="5">
        <v>40575</v>
      </c>
      <c r="B15" s="6">
        <v>345666</v>
      </c>
      <c r="C15" s="6">
        <v>71</v>
      </c>
      <c r="D15" s="6">
        <v>449.68</v>
      </c>
      <c r="E15" s="13">
        <v>600.33000000000004</v>
      </c>
      <c r="F15" s="13">
        <f t="shared" si="5"/>
        <v>501.9481605351171</v>
      </c>
      <c r="G15" s="21">
        <f t="shared" si="6"/>
        <v>1.1162341232323365</v>
      </c>
      <c r="H15" s="7">
        <f t="shared" si="4"/>
        <v>1119</v>
      </c>
      <c r="I15" s="8">
        <f t="shared" si="7"/>
        <v>40.185880250223413</v>
      </c>
      <c r="J15" s="26" t="s">
        <v>25</v>
      </c>
      <c r="K15" s="33"/>
      <c r="L15" s="16" t="s">
        <v>16</v>
      </c>
      <c r="M15" s="16" t="s">
        <v>17</v>
      </c>
      <c r="N15" s="16" t="s">
        <v>0</v>
      </c>
      <c r="O15" s="16" t="s">
        <v>1</v>
      </c>
      <c r="P15" s="16" t="s">
        <v>2</v>
      </c>
      <c r="Q15" s="16" t="s">
        <v>3</v>
      </c>
      <c r="R15" s="16" t="s">
        <v>23</v>
      </c>
      <c r="S15" s="16" t="s">
        <v>22</v>
      </c>
      <c r="T15" s="16" t="s">
        <v>21</v>
      </c>
      <c r="U15" s="16" t="s">
        <v>20</v>
      </c>
      <c r="V15" s="16" t="s">
        <v>18</v>
      </c>
      <c r="W15" s="17" t="s">
        <v>19</v>
      </c>
    </row>
    <row r="16" spans="1:23" ht="16.5" thickTop="1" thickBot="1">
      <c r="A16" s="5">
        <v>40577</v>
      </c>
      <c r="B16" s="6">
        <v>346631</v>
      </c>
      <c r="C16" s="6">
        <v>73</v>
      </c>
      <c r="D16" s="6">
        <v>440.51</v>
      </c>
      <c r="E16" s="13">
        <v>564.29</v>
      </c>
      <c r="F16" s="13">
        <f t="shared" ref="F16:F31" si="8">E16/1.196</f>
        <v>471.81438127090297</v>
      </c>
      <c r="G16" s="21">
        <f t="shared" ref="G16:G31" si="9">F16/D16</f>
        <v>1.0710639514900977</v>
      </c>
      <c r="H16" s="7">
        <f t="shared" ref="H16:H31" si="10">B16-B15</f>
        <v>965</v>
      </c>
      <c r="I16" s="8">
        <f t="shared" ref="I16:I31" si="11">D16/(H16/100)</f>
        <v>45.648704663212435</v>
      </c>
      <c r="J16" s="38">
        <f>AVERAGE(G2:G34)</f>
        <v>1.0955323990946109</v>
      </c>
      <c r="K16" s="39"/>
      <c r="L16" s="18">
        <f t="array" aca="1" ref="L16" ca="1">IF(ISERROR(AVERAGE(IF(MONTH(colAam374xx)=MONTH(L$3),ColGam374xx))),"",AVERAGE(IF(MONTH(colAam374xx)=MONTH(L$3),ColGam374xx)))</f>
        <v>1.0865510979456092</v>
      </c>
      <c r="M16" s="18">
        <f t="array" aca="1" ref="M16" ca="1">IF(ISERROR(AVERAGE(IF(MONTH(colAam374xx)=MONTH(M$3),ColGam374xx))),"",AVERAGE(IF(MONTH(colAam374xx)=MONTH(M$3),ColGam374xx)))</f>
        <v>1.0969386785676567</v>
      </c>
      <c r="N16" s="18">
        <f t="array" aca="1" ref="N16" ca="1">IF(ISERROR(AVERAGE(IF(MONTH(colAam374xx)=MONTH(N$3),ColGam374xx))),"",AVERAGE(IF(MONTH(colAam374xx)=MONTH(N$3),ColGam374xx)))</f>
        <v>1.1197610410302663</v>
      </c>
      <c r="O16" s="18" t="str">
        <f t="array" aca="1" ref="O16" ca="1">IF(ISERROR(AVERAGE(IF(MONTH(colAam374xx)=MONTH(O$3),ColGam374xx))),"",AVERAGE(IF(MONTH(colAam374xx)=MONTH(O$3),ColGam374xx)))</f>
        <v/>
      </c>
      <c r="P16" s="18" t="str">
        <f t="array" aca="1" ref="P16" ca="1">IF(ISERROR(AVERAGE(IF(MONTH(colAam374xx)=MONTH(P$3),ColGam374xx))),"",AVERAGE(IF(MONTH(colAam374xx)=MONTH(P$3),ColGam374xx)))</f>
        <v/>
      </c>
      <c r="Q16" s="18" t="str">
        <f t="array" aca="1" ref="Q16" ca="1">IF(ISERROR(AVERAGE(IF(MONTH(colAam374xx)=MONTH(Q$3),ColGam374xx))),"",AVERAGE(IF(MONTH(colAam374xx)=MONTH(Q$3),ColGam374xx)))</f>
        <v/>
      </c>
      <c r="R16" s="18" t="str">
        <f t="array" aca="1" ref="R16" ca="1">IF(ISERROR(AVERAGE(IF(MONTH(colAam374xx)=MONTH(R$3),ColGam374xx))),"",AVERAGE(IF(MONTH(colAam374xx)=MONTH(R$3),ColGam374xx)))</f>
        <v/>
      </c>
      <c r="S16" s="18" t="str">
        <f t="array" aca="1" ref="S16" ca="1">IF(ISERROR(AVERAGE(IF(MONTH(colAam374xx)=MONTH(S$3),ColGam374xx))),"",AVERAGE(IF(MONTH(colAam374xx)=MONTH(S$3),ColGam374xx)))</f>
        <v/>
      </c>
      <c r="T16" s="18" t="str">
        <f t="array" aca="1" ref="T16" ca="1">IF(ISERROR(AVERAGE(IF(MONTH(colAam374xx)=MONTH(T$3),ColGam374xx))),"",AVERAGE(IF(MONTH(colAam374xx)=MONTH(T$3),ColGam374xx)))</f>
        <v/>
      </c>
      <c r="U16" s="18" t="str">
        <f t="array" aca="1" ref="U16" ca="1">IF(ISERROR(AVERAGE(IF(MONTH(colAam374xx)=MONTH(U$3),ColGam374xx))),"",AVERAGE(IF(MONTH(colAam374xx)=MONTH(U$3),ColGam374xx)))</f>
        <v/>
      </c>
      <c r="V16" s="18" t="str">
        <f t="array" aca="1" ref="V16" ca="1">IF(ISERROR(AVERAGE(IF(MONTH(colAam374xx)=MONTH(V$3),ColGam374xx))),"",AVERAGE(IF(MONTH(colAam374xx)=MONTH(V$3),ColGam374xx)))</f>
        <v/>
      </c>
      <c r="W16" s="18" t="str">
        <f t="array" aca="1" ref="W16" ca="1">IF(ISERROR(AVERAGE(IF(MONTH(colAam374xx)=MONTH(W$3),ColGam374xx))),"",AVERAGE(IF(MONTH(colAam374xx)=MONTH(W$3),ColGam374xx)))</f>
        <v/>
      </c>
    </row>
    <row r="17" spans="1:23" ht="15.75" thickBot="1">
      <c r="A17" s="5">
        <v>40578</v>
      </c>
      <c r="B17" s="6">
        <v>347254</v>
      </c>
      <c r="C17" s="6">
        <v>53</v>
      </c>
      <c r="D17" s="6">
        <v>263.45</v>
      </c>
      <c r="E17" s="13">
        <v>334.31</v>
      </c>
      <c r="F17" s="13">
        <f t="shared" si="8"/>
        <v>279.52341137123744</v>
      </c>
      <c r="G17" s="21">
        <f t="shared" si="9"/>
        <v>1.0610112407334882</v>
      </c>
      <c r="H17" s="7">
        <f t="shared" si="10"/>
        <v>623</v>
      </c>
      <c r="I17" s="8">
        <f t="shared" si="11"/>
        <v>42.28731942215088</v>
      </c>
      <c r="J17" s="3"/>
      <c r="K17" s="3"/>
      <c r="L17" s="3"/>
      <c r="M17" s="3"/>
      <c r="N17" s="3"/>
    </row>
    <row r="18" spans="1:23" ht="16.5" thickTop="1" thickBot="1">
      <c r="A18" s="5">
        <v>40578</v>
      </c>
      <c r="B18" s="6">
        <v>347600</v>
      </c>
      <c r="C18" s="6">
        <v>53</v>
      </c>
      <c r="D18" s="6">
        <v>200.32</v>
      </c>
      <c r="E18" s="13">
        <v>255.01</v>
      </c>
      <c r="F18" s="13">
        <f t="shared" si="8"/>
        <v>213.2190635451505</v>
      </c>
      <c r="G18" s="21">
        <f t="shared" si="9"/>
        <v>1.0643922900616538</v>
      </c>
      <c r="H18" s="7">
        <f t="shared" si="10"/>
        <v>346</v>
      </c>
      <c r="I18" s="8">
        <f t="shared" si="11"/>
        <v>57.895953757225435</v>
      </c>
      <c r="J18" s="26" t="s">
        <v>26</v>
      </c>
      <c r="K18" s="33"/>
      <c r="L18" s="16" t="s">
        <v>16</v>
      </c>
      <c r="M18" s="16" t="s">
        <v>17</v>
      </c>
      <c r="N18" s="16" t="s">
        <v>0</v>
      </c>
      <c r="O18" s="16" t="s">
        <v>1</v>
      </c>
      <c r="P18" s="16" t="s">
        <v>2</v>
      </c>
      <c r="Q18" s="16" t="s">
        <v>3</v>
      </c>
      <c r="R18" s="16" t="s">
        <v>23</v>
      </c>
      <c r="S18" s="16" t="s">
        <v>22</v>
      </c>
      <c r="T18" s="16" t="s">
        <v>21</v>
      </c>
      <c r="U18" s="16" t="s">
        <v>20</v>
      </c>
      <c r="V18" s="16" t="s">
        <v>18</v>
      </c>
      <c r="W18" s="17" t="s">
        <v>19</v>
      </c>
    </row>
    <row r="19" spans="1:23" ht="16.5" thickTop="1" thickBot="1">
      <c r="A19" s="5">
        <v>40582</v>
      </c>
      <c r="B19" s="6">
        <v>348453</v>
      </c>
      <c r="C19" s="6">
        <v>51</v>
      </c>
      <c r="D19" s="6">
        <v>137.06</v>
      </c>
      <c r="E19" s="13">
        <v>196</v>
      </c>
      <c r="F19" s="13">
        <f t="shared" si="8"/>
        <v>163.87959866220737</v>
      </c>
      <c r="G19" s="21">
        <f t="shared" si="9"/>
        <v>1.1956777955800917</v>
      </c>
      <c r="H19" s="7">
        <f t="shared" si="10"/>
        <v>853</v>
      </c>
      <c r="I19" s="8">
        <f t="shared" si="11"/>
        <v>16.067995310668231</v>
      </c>
      <c r="J19" s="24">
        <f ca="1">SUM(ColDam374xx)/(SUM(Colham374XX)/100)</f>
        <v>45.282902005423686</v>
      </c>
      <c r="K19" s="25"/>
      <c r="L19" s="18">
        <f t="array" aca="1" ref="L19" ca="1">IF(ISERROR(SUM(IF(MONTH(colAam374xx)=MONTH(L$3),Colham374XX))),"",SUM(IF(MONTH(colAam374xx)=MONTH(L$3),ColDam374xx/SUM(IF(MONTH(colAam374xx)=MONTH(L$3),Colham374XX/100)))))</f>
        <v>46.808958696916818</v>
      </c>
      <c r="M19" s="18">
        <f t="array" aca="1" ref="M19" ca="1">IF(ISERROR(SUM(IF(MONTH(colAam374xx)=MONTH(M$3),Colham374XX))),"",SUM(IF(MONTH(colAam374xx)=MONTH(M$3),ColDam374xx/SUM(IF(MONTH(colAam374xx)=MONTH(M$3),Colham374XX/100)))))</f>
        <v>45.819002952926873</v>
      </c>
      <c r="N19" s="18">
        <f t="array" aca="1" ref="N19" ca="1">IF(ISERROR(SUM(IF(MONTH(colAam374xx)=MONTH(N$3),Colham374XX))),"",SUM(IF(MONTH(colAam374xx)=MONTH(N$3),ColDam374xx/SUM(IF(MONTH(colAam374xx)=MONTH(N$3),Colham374XX/100)))))</f>
        <v>43.306557377049174</v>
      </c>
      <c r="O19" s="18">
        <f t="array" aca="1" ref="O19" ca="1">IF(ISERROR(SUM(IF(MONTH(colAam374xx)=MONTH(O$3),Colham374XX))),"",SUM(IF(MONTH(colAam374xx)=MONTH(O$3),ColDam374xx/SUM(IF(MONTH(colAam374xx)=MONTH(O$3),Colham374XX/100)))))</f>
        <v>0</v>
      </c>
      <c r="P19" s="18">
        <f t="array" aca="1" ref="P19" ca="1">IF(ISERROR(SUM(IF(MONTH(colAam374xx)=MONTH(P$3),Colham374XX))),"",SUM(IF(MONTH(colAam374xx)=MONTH(P$3),ColDam374xx/SUM(IF(MONTH(colAam374xx)=MONTH(P$3),Colham374XX/100)))))</f>
        <v>0</v>
      </c>
      <c r="Q19" s="18">
        <f t="array" aca="1" ref="Q19" ca="1">IF(ISERROR(SUM(IF(MONTH(colAam374xx)=MONTH(Q$3),Colham374XX))),"",SUM(IF(MONTH(colAam374xx)=MONTH(Q$3),ColDam374xx/SUM(IF(MONTH(colAam374xx)=MONTH(Q$3),Colham374XX/100)))))</f>
        <v>0</v>
      </c>
      <c r="R19" s="18">
        <f t="array" aca="1" ref="R19" ca="1">IF(ISERROR(SUM(IF(MONTH(colAam374xx)=MONTH(R$3),Colham374XX))),"",SUM(IF(MONTH(colAam374xx)=MONTH(R$3),ColDam374xx/SUM(IF(MONTH(colAam374xx)=MONTH(R$3),Colham374XX/100)))))</f>
        <v>0</v>
      </c>
      <c r="S19" s="18">
        <f t="array" aca="1" ref="S19" ca="1">IF(ISERROR(SUM(IF(MONTH(colAam374xx)=MONTH(S$3),Colham374XX))),"",SUM(IF(MONTH(colAam374xx)=MONTH(S$3),ColDam374xx/SUM(IF(MONTH(colAam374xx)=MONTH(S$3),Colham374XX/100)))))</f>
        <v>0</v>
      </c>
      <c r="T19" s="18">
        <f t="array" aca="1" ref="T19" ca="1">IF(ISERROR(SUM(IF(MONTH(colAam374xx)=MONTH(T$3),Colham374XX))),"",SUM(IF(MONTH(colAam374xx)=MONTH(T$3),ColDam374xx/SUM(IF(MONTH(colAam374xx)=MONTH(T$3),Colham374XX/100)))))</f>
        <v>0</v>
      </c>
      <c r="U19" s="18">
        <f t="array" aca="1" ref="U19" ca="1">IF(ISERROR(SUM(IF(MONTH(colAam374xx)=MONTH(U$3),Colham374XX))),"",SUM(IF(MONTH(colAam374xx)=MONTH(U$3),ColDam374xx/SUM(IF(MONTH(colAam374xx)=MONTH(U$3),Colham374XX/100)))))</f>
        <v>0</v>
      </c>
      <c r="V19" s="18">
        <f t="array" aca="1" ref="V19" ca="1">IF(ISERROR(SUM(IF(MONTH(colAam374xx)=MONTH(V$3),Colham374XX))),"",SUM(IF(MONTH(colAam374xx)=MONTH(V$3),ColDam374xx/SUM(IF(MONTH(colAam374xx)=MONTH(V$3),Colham374XX/100)))))</f>
        <v>0</v>
      </c>
      <c r="W19" s="18">
        <f t="array" aca="1" ref="W19" ca="1">IF(ISERROR(SUM(IF(MONTH(colAam374xx)=MONTH(W$3),Colham374XX))),"",SUM(IF(MONTH(colAam374xx)=MONTH(W$3),ColDam374xx/SUM(IF(MONTH(colAam374xx)=MONTH(W$3),Colham374XX/100)))))</f>
        <v>0</v>
      </c>
    </row>
    <row r="20" spans="1:23">
      <c r="A20" s="5">
        <v>40582</v>
      </c>
      <c r="B20" s="6">
        <v>348650</v>
      </c>
      <c r="C20" s="6">
        <v>89</v>
      </c>
      <c r="D20" s="6">
        <v>335.87</v>
      </c>
      <c r="E20" s="13">
        <v>443.01</v>
      </c>
      <c r="F20" s="13">
        <f t="shared" si="8"/>
        <v>370.40969899665555</v>
      </c>
      <c r="G20" s="21">
        <f t="shared" si="9"/>
        <v>1.1028365111401899</v>
      </c>
      <c r="H20" s="7">
        <f t="shared" si="10"/>
        <v>197</v>
      </c>
      <c r="I20" s="8">
        <f t="shared" si="11"/>
        <v>170.49238578680203</v>
      </c>
      <c r="J20" s="3"/>
      <c r="K20" s="3"/>
      <c r="L20" s="3"/>
      <c r="M20" s="3"/>
      <c r="N20" s="3"/>
    </row>
    <row r="21" spans="1:23">
      <c r="A21" s="5">
        <v>40584</v>
      </c>
      <c r="B21" s="6">
        <v>348969</v>
      </c>
      <c r="C21" s="6">
        <v>53</v>
      </c>
      <c r="D21" s="6">
        <v>75.97</v>
      </c>
      <c r="E21" s="13">
        <v>98.08</v>
      </c>
      <c r="F21" s="13">
        <f t="shared" si="8"/>
        <v>82.006688963210706</v>
      </c>
      <c r="G21" s="21">
        <f t="shared" si="9"/>
        <v>1.0794614843123695</v>
      </c>
      <c r="H21" s="7">
        <f t="shared" si="10"/>
        <v>319</v>
      </c>
      <c r="I21" s="8">
        <f t="shared" si="11"/>
        <v>23.815047021943574</v>
      </c>
      <c r="J21" s="3"/>
      <c r="K21" s="3"/>
      <c r="L21" s="3"/>
      <c r="M21" s="3"/>
      <c r="N21" s="3"/>
    </row>
    <row r="22" spans="1:23">
      <c r="A22" s="5">
        <v>40584</v>
      </c>
      <c r="B22" s="6">
        <v>349578</v>
      </c>
      <c r="C22" s="6">
        <v>53</v>
      </c>
      <c r="D22" s="6">
        <v>354.41</v>
      </c>
      <c r="E22" s="13">
        <v>457.54</v>
      </c>
      <c r="F22" s="13">
        <f t="shared" si="8"/>
        <v>382.55852842809367</v>
      </c>
      <c r="G22" s="21">
        <f t="shared" si="9"/>
        <v>1.0794236292093724</v>
      </c>
      <c r="H22" s="7">
        <f t="shared" si="10"/>
        <v>609</v>
      </c>
      <c r="I22" s="8">
        <f t="shared" si="11"/>
        <v>58.195402298850581</v>
      </c>
      <c r="J22" s="3"/>
      <c r="K22" s="3"/>
      <c r="L22" s="3"/>
      <c r="M22" s="3"/>
      <c r="N22" s="3"/>
    </row>
    <row r="23" spans="1:23">
      <c r="A23" s="5">
        <v>40588</v>
      </c>
      <c r="B23" s="6">
        <v>350661</v>
      </c>
      <c r="C23" s="6">
        <v>53</v>
      </c>
      <c r="D23" s="6">
        <v>439.27</v>
      </c>
      <c r="E23" s="13">
        <v>565.34</v>
      </c>
      <c r="F23" s="13">
        <f t="shared" si="8"/>
        <v>472.69230769230774</v>
      </c>
      <c r="G23" s="21">
        <f t="shared" si="9"/>
        <v>1.0760860238402525</v>
      </c>
      <c r="H23" s="7">
        <f t="shared" si="10"/>
        <v>1083</v>
      </c>
      <c r="I23" s="8">
        <f t="shared" si="11"/>
        <v>40.560480147737763</v>
      </c>
      <c r="J23" s="3"/>
      <c r="K23" s="3"/>
      <c r="L23" s="3"/>
      <c r="M23" s="3"/>
      <c r="N23" s="3"/>
    </row>
    <row r="24" spans="1:23">
      <c r="A24" s="5">
        <v>40589</v>
      </c>
      <c r="B24" s="6">
        <v>351141</v>
      </c>
      <c r="C24" s="6">
        <v>42</v>
      </c>
      <c r="D24" s="6">
        <v>439.45</v>
      </c>
      <c r="E24" s="13">
        <v>563.80999999999995</v>
      </c>
      <c r="F24" s="13">
        <f t="shared" si="8"/>
        <v>471.41304347826082</v>
      </c>
      <c r="G24" s="21">
        <f t="shared" si="9"/>
        <v>1.0727341983803864</v>
      </c>
      <c r="H24" s="7">
        <f t="shared" si="10"/>
        <v>480</v>
      </c>
      <c r="I24" s="8">
        <f t="shared" si="11"/>
        <v>91.552083333333329</v>
      </c>
      <c r="J24" s="3"/>
      <c r="K24" s="3"/>
      <c r="L24" s="3"/>
      <c r="M24" s="3"/>
      <c r="N24" s="3"/>
    </row>
    <row r="25" spans="1:23">
      <c r="A25" s="5">
        <v>40591</v>
      </c>
      <c r="B25" s="6">
        <v>352292</v>
      </c>
      <c r="C25" s="6">
        <v>73</v>
      </c>
      <c r="D25" s="6">
        <v>402.19</v>
      </c>
      <c r="E25" s="13">
        <v>546.98</v>
      </c>
      <c r="F25" s="13">
        <f t="shared" si="8"/>
        <v>457.34113712374585</v>
      </c>
      <c r="G25" s="21">
        <f t="shared" si="9"/>
        <v>1.1371270720896738</v>
      </c>
      <c r="H25" s="7">
        <f t="shared" si="10"/>
        <v>1151</v>
      </c>
      <c r="I25" s="8">
        <f t="shared" si="11"/>
        <v>34.94265855777585</v>
      </c>
      <c r="J25" s="3"/>
      <c r="K25" s="3"/>
      <c r="L25" s="3"/>
      <c r="M25" s="3"/>
      <c r="N25" s="3"/>
    </row>
    <row r="26" spans="1:23">
      <c r="A26" s="5">
        <v>40595</v>
      </c>
      <c r="B26" s="6">
        <v>353741</v>
      </c>
      <c r="C26" s="6">
        <v>72</v>
      </c>
      <c r="D26" s="6">
        <v>120.57</v>
      </c>
      <c r="E26" s="13">
        <v>170</v>
      </c>
      <c r="F26" s="13">
        <f t="shared" si="8"/>
        <v>142.14046822742475</v>
      </c>
      <c r="G26" s="21">
        <f t="shared" si="9"/>
        <v>1.178904107385127</v>
      </c>
      <c r="H26" s="7">
        <f t="shared" si="10"/>
        <v>1449</v>
      </c>
      <c r="I26" s="8">
        <f t="shared" si="11"/>
        <v>8.3209109730848851</v>
      </c>
      <c r="J26" s="3"/>
      <c r="K26" s="3"/>
      <c r="L26" s="3"/>
      <c r="M26" s="3"/>
      <c r="N26" s="3"/>
    </row>
    <row r="27" spans="1:23">
      <c r="A27" s="5">
        <v>40595</v>
      </c>
      <c r="B27" s="6">
        <v>354000</v>
      </c>
      <c r="C27" s="6">
        <v>72</v>
      </c>
      <c r="D27" s="6">
        <v>394.63</v>
      </c>
      <c r="E27" s="13">
        <v>512.62</v>
      </c>
      <c r="F27" s="13">
        <f t="shared" si="8"/>
        <v>428.61204013377926</v>
      </c>
      <c r="G27" s="21">
        <f t="shared" si="9"/>
        <v>1.0861111424214562</v>
      </c>
      <c r="H27" s="7">
        <f t="shared" si="10"/>
        <v>259</v>
      </c>
      <c r="I27" s="8">
        <f t="shared" si="11"/>
        <v>152.36679536679537</v>
      </c>
      <c r="J27" s="3"/>
      <c r="K27" s="3"/>
      <c r="L27" s="3"/>
      <c r="M27" s="3"/>
      <c r="N27" s="3"/>
    </row>
    <row r="28" spans="1:23">
      <c r="A28" s="5">
        <v>40597</v>
      </c>
      <c r="B28" s="6">
        <v>354528</v>
      </c>
      <c r="C28" s="6">
        <v>77</v>
      </c>
      <c r="D28" s="6">
        <v>397.98</v>
      </c>
      <c r="E28" s="13">
        <v>509.02</v>
      </c>
      <c r="F28" s="13">
        <f t="shared" si="8"/>
        <v>425.60200668896323</v>
      </c>
      <c r="G28" s="21">
        <f t="shared" si="9"/>
        <v>1.0694055145709915</v>
      </c>
      <c r="H28" s="7">
        <f t="shared" si="10"/>
        <v>528</v>
      </c>
      <c r="I28" s="8">
        <f t="shared" si="11"/>
        <v>75.375</v>
      </c>
      <c r="J28" s="3"/>
      <c r="K28" s="3"/>
      <c r="L28" s="3"/>
      <c r="M28" s="3"/>
      <c r="N28" s="3"/>
    </row>
    <row r="29" spans="1:23">
      <c r="A29" s="5">
        <v>40599</v>
      </c>
      <c r="B29" s="6">
        <v>355801</v>
      </c>
      <c r="C29" s="6">
        <v>41</v>
      </c>
      <c r="D29" s="6">
        <v>423.69</v>
      </c>
      <c r="E29" s="13">
        <v>545.29999999999995</v>
      </c>
      <c r="F29" s="13">
        <f t="shared" si="8"/>
        <v>455.93645484949832</v>
      </c>
      <c r="G29" s="21">
        <f t="shared" si="9"/>
        <v>1.0761086049930333</v>
      </c>
      <c r="H29" s="7">
        <f t="shared" si="10"/>
        <v>1273</v>
      </c>
      <c r="I29" s="8">
        <f t="shared" si="11"/>
        <v>33.282796543597797</v>
      </c>
      <c r="J29" s="3"/>
      <c r="K29" s="3"/>
      <c r="L29" s="3"/>
      <c r="M29" s="3"/>
      <c r="N29" s="3"/>
    </row>
    <row r="30" spans="1:23">
      <c r="A30" s="5">
        <v>40602</v>
      </c>
      <c r="B30" s="6">
        <v>356061</v>
      </c>
      <c r="C30" s="6">
        <v>28</v>
      </c>
      <c r="D30" s="6">
        <v>400.55</v>
      </c>
      <c r="E30" s="13">
        <v>519.51</v>
      </c>
      <c r="F30" s="13">
        <f t="shared" si="8"/>
        <v>434.37290969899669</v>
      </c>
      <c r="G30" s="21">
        <f t="shared" si="9"/>
        <v>1.0844411676419841</v>
      </c>
      <c r="H30" s="7">
        <f t="shared" si="10"/>
        <v>260</v>
      </c>
      <c r="I30" s="8">
        <f t="shared" si="11"/>
        <v>154.05769230769232</v>
      </c>
      <c r="J30" s="3"/>
      <c r="K30" s="3"/>
      <c r="L30" s="3"/>
      <c r="M30" s="3"/>
      <c r="N30" s="3"/>
    </row>
    <row r="31" spans="1:23">
      <c r="A31" s="5">
        <v>40604</v>
      </c>
      <c r="B31" s="6">
        <v>357926</v>
      </c>
      <c r="C31" s="6">
        <v>77</v>
      </c>
      <c r="D31" s="6">
        <v>407.75</v>
      </c>
      <c r="E31" s="13">
        <v>616.33000000000004</v>
      </c>
      <c r="F31" s="13">
        <f t="shared" si="8"/>
        <v>515.32608695652175</v>
      </c>
      <c r="G31" s="21">
        <f t="shared" si="9"/>
        <v>1.2638285394396609</v>
      </c>
      <c r="H31" s="7">
        <f t="shared" si="10"/>
        <v>1865</v>
      </c>
      <c r="I31" s="8">
        <f t="shared" si="11"/>
        <v>21.863270777479894</v>
      </c>
      <c r="J31" s="3"/>
      <c r="K31" s="3"/>
      <c r="L31" s="3"/>
      <c r="M31" s="3"/>
      <c r="N31" s="3"/>
    </row>
    <row r="32" spans="1:23">
      <c r="A32" s="5">
        <v>40604</v>
      </c>
      <c r="B32" s="6">
        <v>358000</v>
      </c>
      <c r="C32" s="6">
        <v>77</v>
      </c>
      <c r="D32" s="6">
        <v>58.07</v>
      </c>
      <c r="E32" s="13">
        <v>68.900000000000006</v>
      </c>
      <c r="F32" s="13">
        <f t="shared" ref="F32:F43" si="12">E32/1.196</f>
        <v>57.608695652173921</v>
      </c>
      <c r="G32" s="21">
        <f t="shared" ref="G32:G43" si="13">F32/D32</f>
        <v>0.99205606427025872</v>
      </c>
      <c r="H32" s="7">
        <f>B32-B31</f>
        <v>74</v>
      </c>
      <c r="I32" s="8">
        <f t="shared" ref="I32:I43" si="14">D32/(H32/100)</f>
        <v>78.472972972972968</v>
      </c>
      <c r="J32" s="3"/>
      <c r="K32" s="3"/>
      <c r="L32" s="3"/>
      <c r="M32" s="3"/>
      <c r="N32" s="3"/>
    </row>
    <row r="33" spans="1:14">
      <c r="A33" s="5">
        <v>40604</v>
      </c>
      <c r="B33" s="6">
        <v>358535</v>
      </c>
      <c r="C33" s="6">
        <v>42</v>
      </c>
      <c r="D33" s="6">
        <v>289.61</v>
      </c>
      <c r="E33" s="13">
        <v>376.2</v>
      </c>
      <c r="F33" s="13">
        <f t="shared" si="12"/>
        <v>314.54849498327758</v>
      </c>
      <c r="G33" s="21">
        <f t="shared" si="13"/>
        <v>1.0861106142166277</v>
      </c>
      <c r="H33" s="7">
        <f>B33-B32</f>
        <v>535</v>
      </c>
      <c r="I33" s="8">
        <f t="shared" si="14"/>
        <v>54.132710280373836</v>
      </c>
      <c r="J33" s="3"/>
      <c r="K33" s="3"/>
      <c r="L33" s="3"/>
      <c r="M33" s="3"/>
      <c r="N33" s="3"/>
    </row>
    <row r="34" spans="1:14">
      <c r="A34" s="5">
        <v>40606</v>
      </c>
      <c r="B34" s="6">
        <v>359000</v>
      </c>
      <c r="C34" s="6">
        <v>73</v>
      </c>
      <c r="D34" s="6">
        <v>332.9</v>
      </c>
      <c r="E34" s="13">
        <v>448.08</v>
      </c>
      <c r="F34" s="13">
        <f t="shared" si="12"/>
        <v>374.64882943143812</v>
      </c>
      <c r="G34" s="21">
        <f t="shared" si="13"/>
        <v>1.1254095206711869</v>
      </c>
      <c r="H34" s="7">
        <f t="shared" ref="H34:H35" si="15">B34-B33</f>
        <v>465</v>
      </c>
      <c r="I34" s="8">
        <f t="shared" si="14"/>
        <v>71.591397849462354</v>
      </c>
      <c r="J34" s="3"/>
      <c r="K34" s="3"/>
      <c r="L34" s="3"/>
      <c r="M34" s="3"/>
      <c r="N34" s="3"/>
    </row>
    <row r="35" spans="1:14">
      <c r="A35" s="5">
        <v>40609</v>
      </c>
      <c r="B35" s="6">
        <v>359803</v>
      </c>
      <c r="C35" s="6">
        <v>72</v>
      </c>
      <c r="D35" s="6">
        <v>444.36</v>
      </c>
      <c r="E35" s="13">
        <v>595</v>
      </c>
      <c r="F35" s="13">
        <f t="shared" ref="F35:F42" si="16">E35/1.196</f>
        <v>497.49163879598666</v>
      </c>
      <c r="G35" s="21">
        <f t="shared" ref="G35:G42" si="17">F35/D35</f>
        <v>1.1195689053829927</v>
      </c>
      <c r="H35" s="7">
        <f t="shared" si="15"/>
        <v>803</v>
      </c>
      <c r="I35" s="8">
        <f t="shared" ref="I35:I42" si="18">D35/(H35/100)</f>
        <v>55.337484433374847</v>
      </c>
      <c r="J35" s="3"/>
      <c r="K35" s="3"/>
      <c r="L35" s="3"/>
      <c r="M35" s="3"/>
      <c r="N35" s="3"/>
    </row>
    <row r="36" spans="1:14">
      <c r="A36" s="5">
        <v>40610</v>
      </c>
      <c r="B36" s="6">
        <v>360253</v>
      </c>
      <c r="C36" s="6">
        <v>42</v>
      </c>
      <c r="D36" s="6">
        <v>419.92</v>
      </c>
      <c r="E36" s="13">
        <v>563.53</v>
      </c>
      <c r="F36" s="13">
        <f t="shared" si="16"/>
        <v>471.17892976588627</v>
      </c>
      <c r="G36" s="21">
        <f t="shared" si="17"/>
        <v>1.1220683219801064</v>
      </c>
      <c r="H36" s="7">
        <f t="shared" ref="H36:H43" si="19">B36-B35</f>
        <v>450</v>
      </c>
      <c r="I36" s="8">
        <f t="shared" si="18"/>
        <v>93.315555555555562</v>
      </c>
      <c r="J36" s="3"/>
      <c r="K36" s="3"/>
      <c r="L36" s="3"/>
      <c r="M36" s="3"/>
      <c r="N36" s="3"/>
    </row>
    <row r="37" spans="1:14">
      <c r="A37" s="5">
        <v>40611</v>
      </c>
      <c r="B37" s="6">
        <v>360801</v>
      </c>
      <c r="C37" s="6">
        <v>41</v>
      </c>
      <c r="D37" s="6">
        <v>229.39</v>
      </c>
      <c r="E37" s="13">
        <v>306.47000000000003</v>
      </c>
      <c r="F37" s="13">
        <f t="shared" si="16"/>
        <v>256.24581939799333</v>
      </c>
      <c r="G37" s="21">
        <f t="shared" si="17"/>
        <v>1.1170749352543412</v>
      </c>
      <c r="H37" s="7">
        <f t="shared" si="19"/>
        <v>548</v>
      </c>
      <c r="I37" s="8">
        <f t="shared" si="18"/>
        <v>41.859489051094883</v>
      </c>
      <c r="J37" s="3"/>
      <c r="K37" s="3"/>
      <c r="L37" s="3"/>
      <c r="M37" s="3"/>
      <c r="N37" s="3"/>
    </row>
    <row r="38" spans="1:14">
      <c r="A38" s="5">
        <v>40617</v>
      </c>
      <c r="B38" s="6">
        <v>362072</v>
      </c>
      <c r="C38" s="6">
        <v>77</v>
      </c>
      <c r="D38" s="6">
        <v>419.15</v>
      </c>
      <c r="E38" s="13">
        <v>554.12</v>
      </c>
      <c r="F38" s="13">
        <f t="shared" si="16"/>
        <v>463.3110367892977</v>
      </c>
      <c r="G38" s="21">
        <f t="shared" si="17"/>
        <v>1.1053585513283972</v>
      </c>
      <c r="H38" s="7">
        <f t="shared" si="19"/>
        <v>1271</v>
      </c>
      <c r="I38" s="8">
        <f t="shared" si="18"/>
        <v>32.977970102281667</v>
      </c>
      <c r="J38" s="3"/>
      <c r="K38" s="3"/>
      <c r="L38" s="3"/>
      <c r="M38" s="3"/>
      <c r="N38" s="3"/>
    </row>
    <row r="39" spans="1:14">
      <c r="A39" s="5">
        <v>40618</v>
      </c>
      <c r="B39" s="6">
        <v>362615</v>
      </c>
      <c r="C39" s="6">
        <v>73</v>
      </c>
      <c r="D39" s="6">
        <v>345.69</v>
      </c>
      <c r="E39" s="13">
        <v>469.79</v>
      </c>
      <c r="F39" s="13">
        <f t="shared" si="16"/>
        <v>392.80100334448161</v>
      </c>
      <c r="G39" s="21">
        <f t="shared" si="17"/>
        <v>1.1362810707410733</v>
      </c>
      <c r="H39" s="7">
        <f t="shared" si="19"/>
        <v>543</v>
      </c>
      <c r="I39" s="8">
        <f t="shared" si="18"/>
        <v>63.662983425414367</v>
      </c>
      <c r="J39" s="3"/>
      <c r="K39" s="3"/>
      <c r="L39" s="3"/>
      <c r="M39" s="3"/>
      <c r="N39" s="3"/>
    </row>
    <row r="40" spans="1:14">
      <c r="A40" s="5">
        <v>40620</v>
      </c>
      <c r="B40" s="6">
        <v>363465</v>
      </c>
      <c r="C40" s="6">
        <v>37</v>
      </c>
      <c r="D40" s="6">
        <v>192.08</v>
      </c>
      <c r="E40" s="13">
        <v>258.35000000000002</v>
      </c>
      <c r="F40" s="13">
        <f t="shared" si="16"/>
        <v>216.01170568561875</v>
      </c>
      <c r="G40" s="21">
        <f t="shared" si="17"/>
        <v>1.1245923869513679</v>
      </c>
      <c r="H40" s="7">
        <f t="shared" si="19"/>
        <v>850</v>
      </c>
      <c r="I40" s="8">
        <f t="shared" si="18"/>
        <v>22.597647058823529</v>
      </c>
      <c r="J40" s="3"/>
      <c r="K40" s="3"/>
      <c r="L40" s="3"/>
      <c r="M40" s="3"/>
      <c r="N40" s="3"/>
    </row>
    <row r="41" spans="1:14">
      <c r="A41" s="5">
        <v>40623</v>
      </c>
      <c r="B41" s="6">
        <v>364031</v>
      </c>
      <c r="C41" s="6">
        <v>77</v>
      </c>
      <c r="D41" s="6">
        <v>451.53</v>
      </c>
      <c r="E41" s="13">
        <v>594.21</v>
      </c>
      <c r="F41" s="13">
        <f t="shared" si="16"/>
        <v>496.83110367892982</v>
      </c>
      <c r="G41" s="21">
        <f t="shared" si="17"/>
        <v>1.1003280040726637</v>
      </c>
      <c r="H41" s="7">
        <f t="shared" si="19"/>
        <v>566</v>
      </c>
      <c r="I41" s="8">
        <f t="shared" si="18"/>
        <v>79.775618374558292</v>
      </c>
      <c r="J41" s="3"/>
      <c r="K41" s="3"/>
      <c r="L41" s="3"/>
      <c r="M41" s="3"/>
      <c r="N41" s="3"/>
    </row>
    <row r="42" spans="1:14">
      <c r="A42" s="5">
        <v>40624</v>
      </c>
      <c r="B42" s="6">
        <v>364657</v>
      </c>
      <c r="C42" s="6">
        <v>25</v>
      </c>
      <c r="D42" s="6">
        <v>341.2</v>
      </c>
      <c r="E42" s="13">
        <v>460.28</v>
      </c>
      <c r="F42" s="13">
        <f t="shared" si="16"/>
        <v>384.84949832775919</v>
      </c>
      <c r="G42" s="21">
        <f t="shared" si="17"/>
        <v>1.1279293620391535</v>
      </c>
      <c r="H42" s="7">
        <f t="shared" si="19"/>
        <v>626</v>
      </c>
      <c r="I42" s="8">
        <f t="shared" si="18"/>
        <v>54.504792332268373</v>
      </c>
      <c r="J42" s="3"/>
      <c r="K42" s="3"/>
      <c r="L42" s="3"/>
      <c r="M42" s="3"/>
      <c r="N42" s="3"/>
    </row>
    <row r="43" spans="1:14">
      <c r="A43" s="5">
        <v>40626</v>
      </c>
      <c r="B43" s="6">
        <v>365821</v>
      </c>
      <c r="C43" s="6">
        <v>73</v>
      </c>
      <c r="D43" s="6">
        <v>295.07</v>
      </c>
      <c r="E43" s="13">
        <v>401</v>
      </c>
      <c r="F43" s="13">
        <f t="shared" si="12"/>
        <v>335.28428093645488</v>
      </c>
      <c r="G43" s="21">
        <f t="shared" si="13"/>
        <v>1.1362872570456328</v>
      </c>
      <c r="H43" s="7">
        <f t="shared" si="19"/>
        <v>1164</v>
      </c>
      <c r="I43" s="8">
        <f t="shared" si="14"/>
        <v>25.349656357388316</v>
      </c>
      <c r="J43" s="3"/>
      <c r="K43" s="3"/>
      <c r="L43" s="3"/>
      <c r="M43" s="3"/>
      <c r="N43" s="3"/>
    </row>
    <row r="44" spans="1:14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>
      <c r="A226" s="10"/>
      <c r="B226" s="11"/>
      <c r="C226" s="11"/>
      <c r="D226" s="11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>
      <c r="A271" s="10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>
      <c r="A272" s="10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>
      <c r="A273" s="10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>
      <c r="A274" s="10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>
      <c r="A275" s="10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>
      <c r="A276" s="10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>
      <c r="A277" s="10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>
      <c r="A278" s="10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>
      <c r="A279" s="10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>
      <c r="A280" s="10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>
      <c r="A281" s="1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>
      <c r="A282" s="10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>
      <c r="A283" s="10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>
      <c r="A284" s="10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>
      <c r="A285" s="10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>
      <c r="A286" s="10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>
      <c r="A287" s="10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>
      <c r="A288" s="10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>
      <c r="A289" s="10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>
      <c r="A290" s="10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>
      <c r="A291" s="10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>
      <c r="A292" s="10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>
      <c r="A293" s="10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>
      <c r="A294" s="10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>
      <c r="A295" s="10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>
      <c r="A296" s="10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>
      <c r="A297" s="10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>
      <c r="A298" s="10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>
      <c r="A299" s="10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>
      <c r="A300" s="10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>
      <c r="A301" s="10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>
      <c r="A302" s="10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>
      <c r="A303" s="10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>
      <c r="A304" s="10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>
      <c r="A305" s="10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>
      <c r="A306" s="10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>
      <c r="A307" s="10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>
      <c r="A308" s="10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>
      <c r="A309" s="10"/>
      <c r="B309" s="3"/>
      <c r="C309" s="3"/>
      <c r="D309" s="3"/>
      <c r="E309" s="3"/>
      <c r="F309" s="3"/>
      <c r="G309" s="3"/>
      <c r="H309" s="3"/>
      <c r="J309" s="3"/>
      <c r="K309" s="3"/>
      <c r="L309" s="3"/>
      <c r="M309" s="3"/>
      <c r="N309" s="3"/>
    </row>
    <row r="310" spans="1:14">
      <c r="J310" s="3"/>
      <c r="K310" s="3"/>
      <c r="L310" s="3"/>
      <c r="M310" s="3"/>
      <c r="N310" s="3"/>
    </row>
    <row r="311" spans="1:14">
      <c r="J311" s="3"/>
      <c r="K311" s="3"/>
      <c r="L311" s="3"/>
      <c r="M311" s="3"/>
      <c r="N311" s="3"/>
    </row>
    <row r="312" spans="1:14">
      <c r="J312" s="3"/>
      <c r="K312" s="3"/>
      <c r="L312" s="3"/>
      <c r="M312" s="3"/>
      <c r="N312" s="3"/>
    </row>
    <row r="313" spans="1:14">
      <c r="J313" s="3"/>
      <c r="K313" s="3"/>
      <c r="L313" s="3"/>
      <c r="M313" s="3"/>
      <c r="N313" s="3"/>
    </row>
    <row r="314" spans="1:14">
      <c r="J314" s="3"/>
      <c r="K314" s="3"/>
      <c r="L314" s="3"/>
      <c r="M314" s="3"/>
      <c r="N314" s="3"/>
    </row>
    <row r="315" spans="1:14">
      <c r="J315" s="3"/>
      <c r="K315" s="3"/>
      <c r="L315" s="3"/>
      <c r="M315" s="3"/>
      <c r="N315" s="3"/>
    </row>
    <row r="316" spans="1:14">
      <c r="J316" s="3"/>
      <c r="K316" s="3"/>
      <c r="L316" s="3"/>
      <c r="M316" s="3"/>
      <c r="N316" s="3"/>
    </row>
  </sheetData>
  <mergeCells count="12">
    <mergeCell ref="J19:K19"/>
    <mergeCell ref="J3:K3"/>
    <mergeCell ref="J4:K4"/>
    <mergeCell ref="J5:K5"/>
    <mergeCell ref="J6:K6"/>
    <mergeCell ref="J9:K9"/>
    <mergeCell ref="J10:K10"/>
    <mergeCell ref="J12:K12"/>
    <mergeCell ref="J13:K13"/>
    <mergeCell ref="J15:K15"/>
    <mergeCell ref="J16:K16"/>
    <mergeCell ref="J18:K18"/>
  </mergeCells>
  <conditionalFormatting sqref="I2:I43">
    <cfRule type="cellIs" dxfId="3" priority="68" operator="equal">
      <formula>$J$19</formula>
    </cfRule>
    <cfRule type="cellIs" dxfId="2" priority="69" operator="greaterThan">
      <formula>$J$19</formula>
    </cfRule>
    <cfRule type="cellIs" dxfId="1" priority="70" operator="lessThan">
      <formula>$J$19</formula>
    </cfRule>
  </conditionalFormatting>
  <conditionalFormatting sqref="L19:W19">
    <cfRule type="top10" dxfId="0" priority="1" bottom="1" rank="1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&amp;L&amp;"Astron Boy Video,Gras"&amp;28STB&amp;C&amp;"Arial,Gras"&amp;28&amp;EPrise Carburant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>
    <tabColor theme="4" tint="-0.249977111117893"/>
  </sheetPr>
  <dimension ref="A1:W316"/>
  <sheetViews>
    <sheetView topLeftCell="A25" zoomScaleNormal="100" workbookViewId="0"/>
  </sheetViews>
  <sheetFormatPr baseColWidth="10" defaultRowHeight="15"/>
  <cols>
    <col min="1" max="1" width="12.7109375" style="12" customWidth="1"/>
    <col min="2" max="9" width="12.7109375" style="4" customWidth="1"/>
    <col min="10" max="12" width="11.5703125" style="4" bestFit="1" customWidth="1"/>
    <col min="13" max="14" width="11.42578125" style="4"/>
    <col min="15" max="15" width="12.7109375" style="4" customWidth="1"/>
    <col min="16" max="16384" width="11.42578125" style="4"/>
  </cols>
  <sheetData>
    <row r="1" spans="1:23" ht="45" customHeight="1">
      <c r="A1" s="1" t="s">
        <v>4</v>
      </c>
      <c r="B1" s="2" t="s">
        <v>5</v>
      </c>
      <c r="C1" s="2" t="s">
        <v>14</v>
      </c>
      <c r="D1" s="2" t="s">
        <v>6</v>
      </c>
      <c r="E1" s="2" t="s">
        <v>7</v>
      </c>
      <c r="F1" s="2" t="s">
        <v>13</v>
      </c>
      <c r="G1" s="2" t="s">
        <v>8</v>
      </c>
      <c r="H1" s="2" t="s">
        <v>9</v>
      </c>
      <c r="I1" s="2" t="s">
        <v>10</v>
      </c>
      <c r="J1" s="3"/>
      <c r="K1" s="3"/>
      <c r="L1" s="3"/>
      <c r="M1" s="3"/>
      <c r="N1" s="3"/>
    </row>
    <row r="2" spans="1:23" ht="15.75" thickBot="1">
      <c r="A2" s="5"/>
      <c r="B2" s="6">
        <v>318710</v>
      </c>
      <c r="C2" s="6"/>
      <c r="D2" s="6"/>
      <c r="E2" s="13"/>
      <c r="F2" s="13"/>
      <c r="G2" s="14"/>
      <c r="H2" s="7"/>
      <c r="I2" s="8"/>
      <c r="J2" s="3"/>
      <c r="K2" s="3"/>
      <c r="L2" s="3"/>
      <c r="M2" s="3"/>
      <c r="N2" s="3"/>
    </row>
    <row r="3" spans="1:23" ht="16.5" customHeight="1" thickTop="1" thickBot="1">
      <c r="A3" s="5">
        <v>40548</v>
      </c>
      <c r="B3" s="6">
        <v>319199</v>
      </c>
      <c r="C3" s="9">
        <v>28</v>
      </c>
      <c r="D3" s="6">
        <v>561.16999999999996</v>
      </c>
      <c r="E3" s="13">
        <v>774.41</v>
      </c>
      <c r="F3" s="13">
        <f t="shared" ref="F3:F25" si="0">E3/1.196</f>
        <v>647.5</v>
      </c>
      <c r="G3" s="21">
        <f t="shared" ref="G3:G25" si="1">F3/D3</f>
        <v>1.1538393000338578</v>
      </c>
      <c r="H3" s="7">
        <f>B3-B2</f>
        <v>489</v>
      </c>
      <c r="I3" s="8">
        <f t="shared" ref="I3:I25" si="2">D3/(H3/100)</f>
        <v>114.75869120654397</v>
      </c>
      <c r="J3" s="26" t="s">
        <v>11</v>
      </c>
      <c r="K3" s="27"/>
      <c r="L3" s="19">
        <v>40544</v>
      </c>
      <c r="M3" s="19">
        <f t="shared" ref="M3:W3" si="3">DATE(YEAR(L3),MONTH(L3)+1,1)</f>
        <v>40575</v>
      </c>
      <c r="N3" s="19">
        <f t="shared" si="3"/>
        <v>40603</v>
      </c>
      <c r="O3" s="19">
        <f t="shared" si="3"/>
        <v>40634</v>
      </c>
      <c r="P3" s="19">
        <f t="shared" si="3"/>
        <v>40664</v>
      </c>
      <c r="Q3" s="19">
        <f t="shared" si="3"/>
        <v>40695</v>
      </c>
      <c r="R3" s="19">
        <f t="shared" si="3"/>
        <v>40725</v>
      </c>
      <c r="S3" s="19">
        <f t="shared" si="3"/>
        <v>40756</v>
      </c>
      <c r="T3" s="19">
        <f t="shared" si="3"/>
        <v>40787</v>
      </c>
      <c r="U3" s="19">
        <f t="shared" si="3"/>
        <v>40817</v>
      </c>
      <c r="V3" s="19">
        <f t="shared" si="3"/>
        <v>40848</v>
      </c>
      <c r="W3" s="19">
        <f t="shared" si="3"/>
        <v>40878</v>
      </c>
    </row>
    <row r="4" spans="1:23" ht="16.5" thickTop="1" thickBot="1">
      <c r="A4" s="5">
        <v>40550</v>
      </c>
      <c r="B4" s="6">
        <v>319767</v>
      </c>
      <c r="C4" s="9">
        <v>73</v>
      </c>
      <c r="D4" s="6">
        <v>422.85</v>
      </c>
      <c r="E4" s="13">
        <v>528.14</v>
      </c>
      <c r="F4" s="13">
        <f t="shared" si="0"/>
        <v>441.58862876254182</v>
      </c>
      <c r="G4" s="21">
        <f t="shared" si="1"/>
        <v>1.0443150733417093</v>
      </c>
      <c r="H4" s="7">
        <f t="shared" ref="H4:H14" si="4">B4-B3</f>
        <v>568</v>
      </c>
      <c r="I4" s="8">
        <f t="shared" si="2"/>
        <v>74.445422535211279</v>
      </c>
      <c r="J4" s="28" t="e">
        <f>LARGE(G2:G33,1)</f>
        <v>#DIV/0!</v>
      </c>
      <c r="K4" s="29"/>
      <c r="L4" s="18">
        <f t="array" ref="L4">MAX(IF(MONTH($A$2:$A$33)=MONTH(L$3),$G$2:$G$33))</f>
        <v>1.23518183792261</v>
      </c>
      <c r="M4" s="18">
        <f t="array" ref="M4">MAX(IF(MONTH($A$2:$A$33)=MONTH(M$3),$G$2:$G$33))</f>
        <v>1.1789297658862878</v>
      </c>
      <c r="N4" s="18" t="e">
        <f t="array" ref="N4">MAX(IF(MONTH($A$2:$A$33)=MONTH(N$3),$G$2:$G$33))</f>
        <v>#DIV/0!</v>
      </c>
      <c r="O4" s="18">
        <f t="array" ref="O4">MAX(IF(MONTH($A$2:$A$33)=MONTH(O$3),$G$2:$G$33))</f>
        <v>0</v>
      </c>
      <c r="P4" s="18">
        <f t="array" ref="P4">MAX(IF(MONTH($A$2:$A$33)=MONTH(P$3),$G$2:$G$33))</f>
        <v>0</v>
      </c>
      <c r="Q4" s="18">
        <f t="array" ref="Q4">MAX(IF(MONTH($A$2:$A$33)=MONTH(Q$3),$G$2:$G$33))</f>
        <v>0</v>
      </c>
      <c r="R4" s="18">
        <f t="array" ref="R4">MAX(IF(MONTH($A$2:$A$33)=MONTH(R$3),$G$2:$G$33))</f>
        <v>0</v>
      </c>
      <c r="S4" s="18">
        <f t="array" ref="S4">MAX(IF(MONTH($A$2:$A$33)=MONTH(S$3),$G$2:$G$33))</f>
        <v>0</v>
      </c>
      <c r="T4" s="18">
        <f t="array" ref="T4">MAX(IF(MONTH($A$2:$A$33)=MONTH(T$3),$G$2:$G$33))</f>
        <v>0</v>
      </c>
      <c r="U4" s="18">
        <f t="array" ref="U4">MAX(IF(MONTH($A$2:$A$33)=MONTH(U$3),$G$2:$G$33))</f>
        <v>0</v>
      </c>
      <c r="V4" s="18">
        <f t="array" ref="V4">MAX(IF(MONTH($A$2:$A$33)=MONTH(V$3),$G$2:$G$33))</f>
        <v>0</v>
      </c>
      <c r="W4" s="18">
        <f t="array" ref="W4">MAX(IF(MONTH($A$2:$A$33)=MONTH(W$3),$G$2:$G$33))</f>
        <v>0</v>
      </c>
    </row>
    <row r="5" spans="1:23" ht="16.5" customHeight="1" thickBot="1">
      <c r="A5" s="5">
        <v>40553</v>
      </c>
      <c r="B5" s="6">
        <v>320859</v>
      </c>
      <c r="C5" s="9">
        <v>77</v>
      </c>
      <c r="D5" s="6">
        <v>516.63</v>
      </c>
      <c r="E5" s="13">
        <v>640.1</v>
      </c>
      <c r="F5" s="13">
        <f t="shared" si="0"/>
        <v>535.20066889632108</v>
      </c>
      <c r="G5" s="21">
        <f t="shared" si="1"/>
        <v>1.0359457811128294</v>
      </c>
      <c r="H5" s="7">
        <f t="shared" si="4"/>
        <v>1092</v>
      </c>
      <c r="I5" s="8">
        <f t="shared" si="2"/>
        <v>47.310439560439562</v>
      </c>
      <c r="J5" s="3"/>
      <c r="K5" s="3"/>
      <c r="L5" s="3"/>
      <c r="M5" s="3"/>
      <c r="N5" s="3"/>
    </row>
    <row r="6" spans="1:23" ht="16.5" customHeight="1" thickTop="1" thickBot="1">
      <c r="A6" s="5">
        <v>40555</v>
      </c>
      <c r="B6" s="6">
        <v>321930</v>
      </c>
      <c r="C6" s="9">
        <v>69</v>
      </c>
      <c r="D6" s="6">
        <v>507.18</v>
      </c>
      <c r="E6" s="13">
        <v>705</v>
      </c>
      <c r="F6" s="13">
        <f t="shared" si="0"/>
        <v>589.46488294314383</v>
      </c>
      <c r="G6" s="21">
        <f t="shared" si="1"/>
        <v>1.1622399994935602</v>
      </c>
      <c r="H6" s="7">
        <f t="shared" si="4"/>
        <v>1071</v>
      </c>
      <c r="I6" s="8">
        <f t="shared" si="2"/>
        <v>47.355742296918763</v>
      </c>
      <c r="J6" s="26" t="s">
        <v>15</v>
      </c>
      <c r="K6" s="27"/>
      <c r="L6" s="16" t="s">
        <v>16</v>
      </c>
      <c r="M6" s="16" t="s">
        <v>17</v>
      </c>
      <c r="N6" s="16" t="s">
        <v>0</v>
      </c>
      <c r="O6" s="16" t="s">
        <v>1</v>
      </c>
      <c r="P6" s="16" t="s">
        <v>2</v>
      </c>
      <c r="Q6" s="16" t="s">
        <v>3</v>
      </c>
      <c r="R6" s="16" t="s">
        <v>23</v>
      </c>
      <c r="S6" s="16" t="s">
        <v>22</v>
      </c>
      <c r="T6" s="16" t="s">
        <v>21</v>
      </c>
      <c r="U6" s="16" t="s">
        <v>20</v>
      </c>
      <c r="V6" s="16" t="s">
        <v>18</v>
      </c>
      <c r="W6" s="17" t="s">
        <v>19</v>
      </c>
    </row>
    <row r="7" spans="1:23" ht="16.5" thickTop="1" thickBot="1">
      <c r="A7" s="5">
        <v>40557</v>
      </c>
      <c r="B7" s="6">
        <v>323328</v>
      </c>
      <c r="C7" s="9">
        <v>73</v>
      </c>
      <c r="D7" s="6">
        <v>431.46</v>
      </c>
      <c r="E7" s="13">
        <v>598.87</v>
      </c>
      <c r="F7" s="13">
        <f t="shared" si="0"/>
        <v>500.7274247491639</v>
      </c>
      <c r="G7" s="21">
        <f t="shared" si="1"/>
        <v>1.1605419384164555</v>
      </c>
      <c r="H7" s="7">
        <f t="shared" si="4"/>
        <v>1398</v>
      </c>
      <c r="I7" s="8">
        <f t="shared" si="2"/>
        <v>30.862660944206006</v>
      </c>
      <c r="J7" s="30">
        <f>LARGE(I2:I33,1)</f>
        <v>498.56249999999994</v>
      </c>
      <c r="K7" s="31"/>
      <c r="L7" s="16">
        <f t="array" ref="L7">MAX(IF(MONTH($A$2:$A$33)=MONTH(L$3),$I$2:$I$33))</f>
        <v>114.75869120654397</v>
      </c>
      <c r="M7" s="16">
        <f t="array" ref="M7">MAX(IF(MONTH($A$2:$A$33)=MONTH(M$3),$I$2:$I$33))</f>
        <v>91.145242070116865</v>
      </c>
      <c r="N7" s="16">
        <f t="array" ref="N7">MAX(IF(MONTH($A$2:$A$33)=MONTH(N$3),$I$2:$I$33))</f>
        <v>498.56249999999994</v>
      </c>
      <c r="O7" s="16">
        <f t="array" ref="O7">MAX(IF(MONTH($A$2:$A$33)=MONTH(O$3),$I$2:$I$33))</f>
        <v>0</v>
      </c>
      <c r="P7" s="16">
        <f t="array" ref="P7">MAX(IF(MONTH($A$2:$A$33)=MONTH(P$3),$I$2:$I$33))</f>
        <v>0</v>
      </c>
      <c r="Q7" s="16">
        <f t="array" ref="Q7">MAX(IF(MONTH($A$2:$A$33)=MONTH(Q$3),$I$2:$I$33))</f>
        <v>0</v>
      </c>
      <c r="R7" s="16">
        <f t="array" ref="R7">MAX(IF(MONTH($A$2:$A$33)=MONTH(R$3),$I$2:$I$33))</f>
        <v>0</v>
      </c>
      <c r="S7" s="16">
        <f t="array" ref="S7">MAX(IF(MONTH($A$2:$A$33)=MONTH(S$3),$I$2:$I$33))</f>
        <v>0</v>
      </c>
      <c r="T7" s="16">
        <f t="array" ref="T7">MAX(IF(MONTH($A$2:$A$33)=MONTH(T$3),$I$2:$I$33))</f>
        <v>0</v>
      </c>
      <c r="U7" s="16">
        <f t="array" ref="U7">MAX(IF(MONTH($A$2:$A$33)=MONTH(U$3),$I$2:$I$33))</f>
        <v>0</v>
      </c>
      <c r="V7" s="16">
        <f t="array" ref="V7">MAX(IF(MONTH($A$2:$A$33)=MONTH(V$3),$I$2:$I$33))</f>
        <v>0</v>
      </c>
      <c r="W7" s="16">
        <f t="array" ref="W7">MAX(IF(MONTH($A$2:$A$33)=MONTH(W$3),$I$2:$I$33))</f>
        <v>0</v>
      </c>
    </row>
    <row r="8" spans="1:23" ht="15.75" thickTop="1">
      <c r="A8" s="5">
        <v>40560</v>
      </c>
      <c r="B8" s="6">
        <v>324426</v>
      </c>
      <c r="C8" s="9">
        <v>18</v>
      </c>
      <c r="D8" s="6">
        <v>444.23</v>
      </c>
      <c r="E8" s="13">
        <v>626.36</v>
      </c>
      <c r="F8" s="13">
        <f t="shared" si="0"/>
        <v>523.7123745819398</v>
      </c>
      <c r="G8" s="21">
        <f t="shared" si="1"/>
        <v>1.1789216725163536</v>
      </c>
      <c r="H8" s="7">
        <f t="shared" si="4"/>
        <v>1098</v>
      </c>
      <c r="I8" s="8">
        <f t="shared" si="2"/>
        <v>40.458105646630237</v>
      </c>
      <c r="J8" s="3"/>
      <c r="K8" s="3"/>
      <c r="L8" s="3"/>
      <c r="M8" s="3"/>
      <c r="N8" s="3"/>
    </row>
    <row r="9" spans="1:23" ht="16.5" customHeight="1" thickBot="1">
      <c r="A9" s="5">
        <v>40561</v>
      </c>
      <c r="B9" s="6">
        <v>324978</v>
      </c>
      <c r="C9" s="9">
        <v>73</v>
      </c>
      <c r="D9" s="6">
        <v>239.19</v>
      </c>
      <c r="E9" s="13">
        <v>353.35</v>
      </c>
      <c r="F9" s="13">
        <f t="shared" si="0"/>
        <v>295.44314381270908</v>
      </c>
      <c r="G9" s="21">
        <f t="shared" si="1"/>
        <v>1.23518183792261</v>
      </c>
      <c r="H9" s="7">
        <f t="shared" si="4"/>
        <v>552</v>
      </c>
      <c r="I9" s="8">
        <f t="shared" si="2"/>
        <v>43.331521739130437</v>
      </c>
      <c r="J9" s="3"/>
      <c r="K9" s="3"/>
      <c r="L9" s="3"/>
      <c r="M9" s="3"/>
      <c r="N9" s="3"/>
    </row>
    <row r="10" spans="1:23" ht="16.5" customHeight="1" thickTop="1" thickBot="1">
      <c r="A10" s="5">
        <v>40563</v>
      </c>
      <c r="B10" s="6">
        <v>326099</v>
      </c>
      <c r="C10" s="9">
        <v>71</v>
      </c>
      <c r="D10" s="6">
        <v>384.2</v>
      </c>
      <c r="E10" s="13">
        <v>537.88</v>
      </c>
      <c r="F10" s="13">
        <f t="shared" si="0"/>
        <v>449.73244147157192</v>
      </c>
      <c r="G10" s="21">
        <f t="shared" si="1"/>
        <v>1.1705685618729098</v>
      </c>
      <c r="H10" s="7">
        <f t="shared" si="4"/>
        <v>1121</v>
      </c>
      <c r="I10" s="8">
        <f t="shared" si="2"/>
        <v>34.272970561998214</v>
      </c>
      <c r="J10" s="32" t="s">
        <v>12</v>
      </c>
      <c r="K10" s="33"/>
      <c r="L10" s="16" t="s">
        <v>16</v>
      </c>
      <c r="M10" s="16" t="s">
        <v>17</v>
      </c>
      <c r="N10" s="16" t="s">
        <v>0</v>
      </c>
      <c r="O10" s="16" t="s">
        <v>1</v>
      </c>
      <c r="P10" s="16" t="s">
        <v>2</v>
      </c>
      <c r="Q10" s="16" t="s">
        <v>3</v>
      </c>
      <c r="R10" s="16" t="s">
        <v>23</v>
      </c>
      <c r="S10" s="16" t="s">
        <v>22</v>
      </c>
      <c r="T10" s="16" t="s">
        <v>21</v>
      </c>
      <c r="U10" s="16" t="s">
        <v>20</v>
      </c>
      <c r="V10" s="16" t="s">
        <v>18</v>
      </c>
      <c r="W10" s="17" t="s">
        <v>19</v>
      </c>
    </row>
    <row r="11" spans="1:23" ht="16.5" thickTop="1" thickBot="1">
      <c r="A11" s="5">
        <v>40567</v>
      </c>
      <c r="B11" s="6">
        <v>327114</v>
      </c>
      <c r="C11" s="9">
        <v>37</v>
      </c>
      <c r="D11" s="6">
        <v>390.63</v>
      </c>
      <c r="E11" s="13">
        <v>500.01</v>
      </c>
      <c r="F11" s="13">
        <f t="shared" si="0"/>
        <v>418.0685618729097</v>
      </c>
      <c r="G11" s="21">
        <f t="shared" si="1"/>
        <v>1.0702418192993619</v>
      </c>
      <c r="H11" s="7">
        <f t="shared" si="4"/>
        <v>1015</v>
      </c>
      <c r="I11" s="8">
        <f t="shared" si="2"/>
        <v>38.48571428571428</v>
      </c>
      <c r="J11" s="34">
        <f>SMALL(G2:G31,1)</f>
        <v>1.0269910608383721</v>
      </c>
      <c r="K11" s="35"/>
      <c r="L11" s="18" t="e">
        <f t="array" ref="L11">MIN(IF($G$2:$G$33&gt;0,IF(MONTH($A$2:$A$33)=MONTH(L$3),$G$2:$G$33)))</f>
        <v>#DIV/0!</v>
      </c>
      <c r="M11" s="18">
        <f t="array" ref="M11">MIN(IF(MONTH($A$2:$A$33)=MONTH(M$3),$G$2:$G$33))</f>
        <v>1.0643794524870891</v>
      </c>
      <c r="N11" s="18" t="e">
        <f t="array" ref="N11">MIN(IF(MONTH($A$2:$A$33)=MONTH(N$3),$G$2:$G$33))</f>
        <v>#DIV/0!</v>
      </c>
      <c r="O11" s="18">
        <f t="array" ref="O11">MIN(IF(MONTH($A$2:$A$33)=MONTH(O$3),$G$2:$G$33))</f>
        <v>0</v>
      </c>
      <c r="P11" s="18">
        <f t="array" ref="P11">MIN(IF(MONTH($A$2:$A$33)=MONTH(P$3),$G$2:$G$33))</f>
        <v>0</v>
      </c>
      <c r="Q11" s="18">
        <f t="array" ref="Q11">MIN(IF(MONTH($A$2:$A$33)=MONTH(Q$3),$G$2:$G$33))</f>
        <v>0</v>
      </c>
      <c r="R11" s="18">
        <f t="array" ref="R11">MIN(IF(MONTH($A$2:$A$33)=MONTH(R$3),$G$2:$G$33))</f>
        <v>0</v>
      </c>
      <c r="S11" s="18">
        <f t="array" ref="S11">MIN(IF(MONTH($A$2:$A$33)=MONTH(S$3),$G$2:$G$33))</f>
        <v>0</v>
      </c>
      <c r="T11" s="18">
        <f t="array" ref="T11">MIN(IF(MONTH($A$2:$A$33)=MONTH(T$3),$G$2:$G$33))</f>
        <v>0</v>
      </c>
      <c r="U11" s="18">
        <f t="array" ref="U11">MIN(IF(MONTH($A$2:$A$33)=MONTH(U$3),$G$2:$G$33))</f>
        <v>0</v>
      </c>
      <c r="V11" s="18">
        <f t="array" ref="V11">MIN(IF(MONTH($A$2:$A$33)=MONTH(V$3),$G$2:$G$33))</f>
        <v>0</v>
      </c>
      <c r="W11" s="18">
        <f t="array" ref="W11">MIN(IF(MONTH($A$2:$A$33)=MONTH(W$3),$G$2:$G$33))</f>
        <v>0</v>
      </c>
    </row>
    <row r="12" spans="1:23" ht="16.5" customHeight="1" thickTop="1" thickBot="1">
      <c r="A12" s="5">
        <v>40568</v>
      </c>
      <c r="B12" s="6">
        <v>327695</v>
      </c>
      <c r="C12" s="9">
        <v>51</v>
      </c>
      <c r="D12" s="6">
        <v>339.46</v>
      </c>
      <c r="E12" s="13">
        <v>427.38</v>
      </c>
      <c r="F12" s="13">
        <f t="shared" si="0"/>
        <v>357.34113712374585</v>
      </c>
      <c r="G12" s="21">
        <f t="shared" si="1"/>
        <v>1.0526752404517348</v>
      </c>
      <c r="H12" s="7">
        <f t="shared" si="4"/>
        <v>581</v>
      </c>
      <c r="I12" s="8">
        <f t="shared" si="2"/>
        <v>58.426850258175563</v>
      </c>
      <c r="J12" s="3"/>
      <c r="K12" s="3"/>
      <c r="L12" s="3"/>
      <c r="M12" s="3"/>
      <c r="N12" s="3"/>
    </row>
    <row r="13" spans="1:23" ht="16.5" customHeight="1" thickTop="1" thickBot="1">
      <c r="A13" s="5">
        <v>40570</v>
      </c>
      <c r="B13" s="6">
        <v>328872</v>
      </c>
      <c r="C13" s="9">
        <v>38</v>
      </c>
      <c r="D13" s="6">
        <v>427.32</v>
      </c>
      <c r="E13" s="13">
        <v>534.58000000000004</v>
      </c>
      <c r="F13" s="13">
        <f t="shared" si="0"/>
        <v>446.97324414715723</v>
      </c>
      <c r="G13" s="21">
        <f t="shared" si="1"/>
        <v>1.0459918659252019</v>
      </c>
      <c r="H13" s="7">
        <f t="shared" si="4"/>
        <v>1177</v>
      </c>
      <c r="I13" s="8">
        <f t="shared" si="2"/>
        <v>36.30586236193713</v>
      </c>
      <c r="J13" s="26" t="s">
        <v>24</v>
      </c>
      <c r="K13" s="27"/>
      <c r="L13" s="16" t="s">
        <v>16</v>
      </c>
      <c r="M13" s="16" t="s">
        <v>17</v>
      </c>
      <c r="N13" s="16" t="s">
        <v>0</v>
      </c>
      <c r="O13" s="16" t="s">
        <v>1</v>
      </c>
      <c r="P13" s="16" t="s">
        <v>2</v>
      </c>
      <c r="Q13" s="16" t="s">
        <v>3</v>
      </c>
      <c r="R13" s="16" t="s">
        <v>23</v>
      </c>
      <c r="S13" s="16" t="s">
        <v>22</v>
      </c>
      <c r="T13" s="16" t="s">
        <v>21</v>
      </c>
      <c r="U13" s="16" t="s">
        <v>20</v>
      </c>
      <c r="V13" s="16" t="s">
        <v>18</v>
      </c>
      <c r="W13" s="17" t="s">
        <v>19</v>
      </c>
    </row>
    <row r="14" spans="1:23" ht="16.5" thickTop="1" thickBot="1">
      <c r="A14" s="5">
        <v>40572</v>
      </c>
      <c r="B14" s="6">
        <v>329757</v>
      </c>
      <c r="C14" s="9">
        <v>53</v>
      </c>
      <c r="D14" s="6">
        <v>361.09</v>
      </c>
      <c r="E14" s="13">
        <v>451</v>
      </c>
      <c r="F14" s="13">
        <f t="shared" si="0"/>
        <v>377.09030100334451</v>
      </c>
      <c r="G14" s="21">
        <f t="shared" si="1"/>
        <v>1.0443111163514485</v>
      </c>
      <c r="H14" s="7">
        <f t="shared" si="4"/>
        <v>885</v>
      </c>
      <c r="I14" s="8">
        <f t="shared" si="2"/>
        <v>40.801129943502822</v>
      </c>
      <c r="J14" s="36">
        <f>SMALL(I2:I34,1)</f>
        <v>0</v>
      </c>
      <c r="K14" s="37"/>
      <c r="L14" s="18">
        <f t="array" ref="L14">MIN(IF($I$2:$I$33&gt;0,IF(MONTH($A$2:$A$33)=MONTH(L$3),$I$2:$I$33)))</f>
        <v>30.862660944206006</v>
      </c>
      <c r="M14" s="18">
        <f t="array" ref="M14">MIN(IF($I$2:$I$33&gt;0,IF(MONTH($A$2:$A$33)=MONTH(M$3),$I$2:$I$33)))</f>
        <v>12.257405515832483</v>
      </c>
      <c r="N14" s="18">
        <f t="array" ref="N14">MIN(IF($I$2:$I$33&gt;0,IF(MONTH($A$2:$A$33)=MONTH(N$3),$I$2:$I$33)))</f>
        <v>8.13510747185261</v>
      </c>
      <c r="O14" s="18">
        <f t="array" ref="O14">MIN(IF($I$2:$I$33&gt;0,IF(MONTH($A$2:$A$33)=MONTH(O$3),$I$2:$I$33)))</f>
        <v>0</v>
      </c>
      <c r="P14" s="18">
        <f t="array" ref="P14">MIN(IF($I$2:$I$33&gt;0,IF(MONTH($A$2:$A$33)=MONTH(P$3),$I$2:$I$33)))</f>
        <v>0</v>
      </c>
      <c r="Q14" s="18">
        <f t="array" ref="Q14">MIN(IF($I$2:$I$33&gt;0,IF(MONTH($A$2:$A$33)=MONTH(Q$3),$I$2:$I$33)))</f>
        <v>0</v>
      </c>
      <c r="R14" s="18">
        <f t="array" ref="R14">MIN(IF($I$2:$I$33&gt;0,IF(MONTH($A$2:$A$33)=MONTH(R$3),$I$2:$I$33)))</f>
        <v>0</v>
      </c>
      <c r="S14" s="18">
        <f t="array" ref="S14">MIN(IF($I$2:$I$33&gt;0,IF(MONTH($A$2:$A$33)=MONTH(S$3),$I$2:$I$33)))</f>
        <v>0</v>
      </c>
      <c r="T14" s="18">
        <f t="array" ref="T14">MIN(IF($I$2:$I$33&gt;0,IF(MONTH($A$2:$A$33)=MONTH(T$3),$I$2:$I$33)))</f>
        <v>0</v>
      </c>
      <c r="U14" s="18">
        <f t="array" ref="U14">MIN(IF($I$2:$I$33&gt;0,IF(MONTH($A$2:$A$33)=MONTH(U$3),$I$2:$I$33)))</f>
        <v>0</v>
      </c>
      <c r="V14" s="18">
        <f t="array" ref="V14">MIN(IF($I$2:$I$33&gt;0,IF(MONTH($A$2:$A$33)=MONTH(V$3),$I$2:$I$33)))</f>
        <v>0</v>
      </c>
      <c r="W14" s="18">
        <f t="array" ref="W14">MIN(IF($I$2:$I$33&gt;0,IF(MONTH($A$2:$A$33)=MONTH(W$3),$I$2:$I$33)))</f>
        <v>0</v>
      </c>
    </row>
    <row r="15" spans="1:23" ht="16.5" customHeight="1" thickTop="1" thickBot="1">
      <c r="A15" s="5">
        <v>40576</v>
      </c>
      <c r="B15" s="6">
        <v>331138</v>
      </c>
      <c r="C15" s="9">
        <v>57</v>
      </c>
      <c r="D15" s="6">
        <v>506.63</v>
      </c>
      <c r="E15" s="13">
        <v>673.82</v>
      </c>
      <c r="F15" s="13">
        <f t="shared" si="0"/>
        <v>563.3946488294315</v>
      </c>
      <c r="G15" s="21">
        <f t="shared" si="1"/>
        <v>1.1120435995291071</v>
      </c>
      <c r="H15" s="7">
        <f t="shared" ref="H15:H18" si="5">B15-B14</f>
        <v>1381</v>
      </c>
      <c r="I15" s="8">
        <f t="shared" ref="I15:I21" si="6">D15/(H15/100)</f>
        <v>36.685734974656043</v>
      </c>
      <c r="J15" s="3"/>
      <c r="K15" s="3"/>
      <c r="L15" s="3"/>
      <c r="M15" s="3"/>
      <c r="N15" s="3"/>
    </row>
    <row r="16" spans="1:23" ht="16.5" customHeight="1" thickTop="1" thickBot="1">
      <c r="A16" s="5">
        <v>40578</v>
      </c>
      <c r="B16" s="6">
        <v>332117</v>
      </c>
      <c r="C16" s="9">
        <v>76</v>
      </c>
      <c r="D16" s="6">
        <v>120</v>
      </c>
      <c r="E16" s="13">
        <v>168.12</v>
      </c>
      <c r="F16" s="13">
        <f t="shared" ref="F16:F21" si="7">E16/1.196</f>
        <v>140.5685618729097</v>
      </c>
      <c r="G16" s="21">
        <f t="shared" ref="G16:G21" si="8">F16/D16</f>
        <v>1.1714046822742474</v>
      </c>
      <c r="H16" s="7">
        <f t="shared" si="5"/>
        <v>979</v>
      </c>
      <c r="I16" s="8">
        <f t="shared" si="6"/>
        <v>12.257405515832483</v>
      </c>
      <c r="J16" s="26" t="s">
        <v>25</v>
      </c>
      <c r="K16" s="27"/>
      <c r="L16" s="16" t="s">
        <v>16</v>
      </c>
      <c r="M16" s="16" t="s">
        <v>17</v>
      </c>
      <c r="N16" s="16" t="s">
        <v>0</v>
      </c>
      <c r="O16" s="16" t="s">
        <v>1</v>
      </c>
      <c r="P16" s="16" t="s">
        <v>2</v>
      </c>
      <c r="Q16" s="16" t="s">
        <v>3</v>
      </c>
      <c r="R16" s="16" t="s">
        <v>23</v>
      </c>
      <c r="S16" s="16" t="s">
        <v>22</v>
      </c>
      <c r="T16" s="16" t="s">
        <v>21</v>
      </c>
      <c r="U16" s="16" t="s">
        <v>20</v>
      </c>
      <c r="V16" s="16" t="s">
        <v>18</v>
      </c>
      <c r="W16" s="17" t="s">
        <v>19</v>
      </c>
    </row>
    <row r="17" spans="1:23" ht="16.5" thickTop="1" thickBot="1">
      <c r="A17" s="5">
        <v>40581</v>
      </c>
      <c r="B17" s="6">
        <v>332716</v>
      </c>
      <c r="C17" s="9">
        <v>44</v>
      </c>
      <c r="D17" s="6">
        <v>545.96</v>
      </c>
      <c r="E17" s="13">
        <v>737.05</v>
      </c>
      <c r="F17" s="13">
        <f t="shared" si="7"/>
        <v>616.26254180602007</v>
      </c>
      <c r="G17" s="21">
        <f t="shared" si="8"/>
        <v>1.1287686676789874</v>
      </c>
      <c r="H17" s="7">
        <f t="shared" si="5"/>
        <v>599</v>
      </c>
      <c r="I17" s="8">
        <f t="shared" si="6"/>
        <v>91.145242070116865</v>
      </c>
      <c r="J17" s="38" t="e">
        <f>AVERAGE(G2:G33)</f>
        <v>#DIV/0!</v>
      </c>
      <c r="K17" s="39"/>
      <c r="L17" s="18">
        <f t="array" aca="1" ref="L17" ca="1">IF(ISERROR(AVERAGE(IF(MONTH(ColAan429tb)=MONTH(L$3),ColGan429tb))),"",AVERAGE(IF(MONTH(ColAan429tb)=MONTH(L$3),ColGan429tb)))</f>
        <v>1.1128978505615026</v>
      </c>
      <c r="M17" s="18">
        <f t="array" aca="1" ref="M17" ca="1">IF(ISERROR(AVERAGE(IF(MONTH(ColAan429tb)=MONTH(M$3),ColGan429tb))),"",AVERAGE(IF(MONTH(ColAan429tb)=MONTH(M$3),ColGan429tb)))</f>
        <v>1.1133322735467699</v>
      </c>
      <c r="N17" s="18" t="str">
        <f t="array" aca="1" ref="N17" ca="1">IF(ISERROR(AVERAGE(IF(MONTH(ColAan429tb)=MONTH(N$3),ColGan429tb))),"",AVERAGE(IF(MONTH(ColAan429tb)=MONTH(N$3),ColGan429tb)))</f>
        <v/>
      </c>
      <c r="O17" s="18">
        <f t="shared" ref="O17:W17" ca="1" si="9">IF(ISERROR(AVERAGE(IF(MONTH(ColAan429tb)=MONTH(O$3),ColGan429tb))),"",AVERAGE(IF(MONTH(ColAan429tb)=MONTH(O$3),ColGan429tb)))</f>
        <v>0</v>
      </c>
      <c r="P17" s="18">
        <f t="shared" ca="1" si="9"/>
        <v>0</v>
      </c>
      <c r="Q17" s="18">
        <f t="shared" ca="1" si="9"/>
        <v>0</v>
      </c>
      <c r="R17" s="18">
        <f t="shared" ca="1" si="9"/>
        <v>0</v>
      </c>
      <c r="S17" s="18">
        <f t="shared" ca="1" si="9"/>
        <v>0</v>
      </c>
      <c r="T17" s="18">
        <f t="shared" ca="1" si="9"/>
        <v>0</v>
      </c>
      <c r="U17" s="18">
        <f t="shared" ca="1" si="9"/>
        <v>0</v>
      </c>
      <c r="V17" s="18">
        <f t="shared" ca="1" si="9"/>
        <v>0</v>
      </c>
      <c r="W17" s="18">
        <f t="shared" ca="1" si="9"/>
        <v>0</v>
      </c>
    </row>
    <row r="18" spans="1:23" ht="16.5" customHeight="1" thickBot="1">
      <c r="A18" s="5">
        <v>40583</v>
      </c>
      <c r="B18" s="6">
        <v>333765</v>
      </c>
      <c r="C18" s="9">
        <v>51</v>
      </c>
      <c r="D18" s="6">
        <v>536.75</v>
      </c>
      <c r="E18" s="13">
        <v>691.87</v>
      </c>
      <c r="F18" s="13">
        <f t="shared" si="7"/>
        <v>578.48662207357859</v>
      </c>
      <c r="G18" s="21">
        <f t="shared" si="8"/>
        <v>1.0777580290145852</v>
      </c>
      <c r="H18" s="7">
        <f t="shared" si="5"/>
        <v>1049</v>
      </c>
      <c r="I18" s="8">
        <f t="shared" si="6"/>
        <v>51.167778836987608</v>
      </c>
      <c r="J18" s="3"/>
      <c r="K18" s="3"/>
      <c r="L18" s="3"/>
      <c r="M18" s="3"/>
      <c r="N18" s="3"/>
    </row>
    <row r="19" spans="1:23" ht="16.5" customHeight="1" thickTop="1" thickBot="1">
      <c r="A19" s="5">
        <v>40585</v>
      </c>
      <c r="B19" s="6">
        <v>335071</v>
      </c>
      <c r="C19" s="9">
        <v>41</v>
      </c>
      <c r="D19" s="6">
        <v>524.17999999999995</v>
      </c>
      <c r="E19" s="13">
        <v>667.28</v>
      </c>
      <c r="F19" s="13">
        <f t="shared" si="7"/>
        <v>557.92642140468229</v>
      </c>
      <c r="G19" s="21">
        <f t="shared" si="8"/>
        <v>1.0643794524870891</v>
      </c>
      <c r="H19" s="7">
        <f>B19-B18</f>
        <v>1306</v>
      </c>
      <c r="I19" s="8">
        <f t="shared" si="6"/>
        <v>40.136294027565079</v>
      </c>
      <c r="J19" s="26" t="s">
        <v>26</v>
      </c>
      <c r="K19" s="27"/>
      <c r="L19" s="16" t="s">
        <v>16</v>
      </c>
      <c r="M19" s="16" t="s">
        <v>17</v>
      </c>
      <c r="N19" s="16" t="s">
        <v>0</v>
      </c>
      <c r="O19" s="16" t="s">
        <v>1</v>
      </c>
      <c r="P19" s="16" t="s">
        <v>2</v>
      </c>
      <c r="Q19" s="16" t="s">
        <v>3</v>
      </c>
      <c r="R19" s="16" t="s">
        <v>23</v>
      </c>
      <c r="S19" s="16" t="s">
        <v>22</v>
      </c>
      <c r="T19" s="16" t="s">
        <v>21</v>
      </c>
      <c r="U19" s="16" t="s">
        <v>20</v>
      </c>
      <c r="V19" s="16" t="s">
        <v>18</v>
      </c>
      <c r="W19" s="17" t="s">
        <v>19</v>
      </c>
    </row>
    <row r="20" spans="1:23" ht="16.5" thickTop="1" thickBot="1">
      <c r="A20" s="5">
        <v>40591</v>
      </c>
      <c r="B20" s="6">
        <v>336597</v>
      </c>
      <c r="C20" s="9">
        <v>73</v>
      </c>
      <c r="D20" s="6">
        <v>543.05999999999995</v>
      </c>
      <c r="E20" s="13">
        <v>700</v>
      </c>
      <c r="F20" s="13">
        <f t="shared" si="7"/>
        <v>585.28428093645482</v>
      </c>
      <c r="G20" s="21">
        <f t="shared" si="8"/>
        <v>1.0777525152588201</v>
      </c>
      <c r="H20" s="7">
        <f>B20-B19</f>
        <v>1526</v>
      </c>
      <c r="I20" s="8">
        <f t="shared" ref="I20" si="10">D20/(H20/100)</f>
        <v>35.587155963302749</v>
      </c>
      <c r="J20" s="24">
        <f>SUM(D3:D31)/(SUM(H3:H31)/100)</f>
        <v>41.164819242193722</v>
      </c>
      <c r="K20" s="25"/>
      <c r="L20" s="18">
        <f t="array" aca="1" ref="L20" ca="1">IF(ISERROR(SUM(IF(MONTH(ColAan429tb)=MONTH(L$3),colhan429tb))),"",SUM(IF(MONTH(ColAan429tb)=MONTH(L$3),ColDan429tb/SUM(IF(MONTH(ColAan429tb)=MONTH(L$3),colhan429tb/100)))))</f>
        <v>45.491174074409329</v>
      </c>
      <c r="M20" s="18">
        <f t="array" aca="1" ref="M20" ca="1">IF(ISERROR(SUM(IF(MONTH(ColAan429tb)=MONTH(M$3),colhan429tb))),"",SUM(IF(MONTH(ColAan429tb)=MONTH(M$3),ColDan429tb/SUM(IF(MONTH(ColAan429tb)=MONTH(M$3),colhan429tb/100)))))</f>
        <v>41.571692958491234</v>
      </c>
      <c r="N20" s="18">
        <f t="array" aca="1" ref="N20" ca="1">IF(ISERROR(SUM(IF(MONTH(ColAan429tb)=MONTH(N$3),colhan429tb))),"",SUM(IF(MONTH(ColAan429tb)=MONTH(N$3),ColDan429tb/SUM(IF(MONTH(ColAan429tb)=MONTH(N$3),colhan429tb/100)))))</f>
        <v>-0.47534183123035789</v>
      </c>
      <c r="O20" s="18">
        <f t="array" aca="1" ref="O20" ca="1">IF(ISERROR(SUM(IF(MONTH(ColAan429tb)=MONTH(O$3),colhan429tb))),"",SUM(IF(MONTH(ColAan429tb)=MONTH(O$3),ColDan429tb/SUM(IF(MONTH(ColAan429tb)=MONTH(O$3),colhan429tb/100)))))</f>
        <v>0</v>
      </c>
      <c r="P20" s="18">
        <f t="array" aca="1" ref="P20" ca="1">IF(ISERROR(SUM(IF(MONTH(ColAan429tb)=MONTH(P$3),colhan429tb))),"",SUM(IF(MONTH(ColAan429tb)=MONTH(P$3),ColDan429tb/SUM(IF(MONTH(ColAan429tb)=MONTH(P$3),colhan429tb/100)))))</f>
        <v>0</v>
      </c>
      <c r="Q20" s="18">
        <f t="array" aca="1" ref="Q20" ca="1">IF(ISERROR(SUM(IF(MONTH(ColAan429tb)=MONTH(Q$3),colhan429tb))),"",SUM(IF(MONTH(ColAan429tb)=MONTH(Q$3),ColDan429tb/SUM(IF(MONTH(ColAan429tb)=MONTH(Q$3),colhan429tb/100)))))</f>
        <v>0</v>
      </c>
      <c r="R20" s="18">
        <f t="array" aca="1" ref="R20" ca="1">IF(ISERROR(SUM(IF(MONTH(ColAan429tb)=MONTH(R$3),colhan429tb))),"",SUM(IF(MONTH(ColAan429tb)=MONTH(R$3),ColDan429tb/SUM(IF(MONTH(ColAan429tb)=MONTH(R$3),colhan429tb/100)))))</f>
        <v>0</v>
      </c>
      <c r="S20" s="18">
        <f t="array" aca="1" ref="S20" ca="1">IF(ISERROR(SUM(IF(MONTH(ColAan429tb)=MONTH(S$3),colhan429tb))),"",SUM(IF(MONTH(ColAan429tb)=MONTH(S$3),ColDan429tb/SUM(IF(MONTH(ColAan429tb)=MONTH(S$3),colhan429tb/100)))))</f>
        <v>0</v>
      </c>
      <c r="T20" s="18">
        <f t="array" aca="1" ref="T20" ca="1">IF(ISERROR(SUM(IF(MONTH(ColAan429tb)=MONTH(T$3),colhan429tb))),"",SUM(IF(MONTH(ColAan429tb)=MONTH(T$3),ColDan429tb/SUM(IF(MONTH(ColAan429tb)=MONTH(T$3),colhan429tb/100)))))</f>
        <v>0</v>
      </c>
      <c r="U20" s="18">
        <f t="array" aca="1" ref="U20" ca="1">IF(ISERROR(SUM(IF(MONTH(ColAan429tb)=MONTH(U$3),colhan429tb))),"",SUM(IF(MONTH(ColAan429tb)=MONTH(U$3),ColDan429tb/SUM(IF(MONTH(ColAan429tb)=MONTH(U$3),colhan429tb/100)))))</f>
        <v>0</v>
      </c>
      <c r="V20" s="18">
        <f t="array" aca="1" ref="V20" ca="1">IF(ISERROR(SUM(IF(MONTH(ColAan429tb)=MONTH(V$3),colhan429tb))),"",SUM(IF(MONTH(ColAan429tb)=MONTH(V$3),ColDan429tb/SUM(IF(MONTH(ColAan429tb)=MONTH(V$3),colhan429tb/100)))))</f>
        <v>0</v>
      </c>
      <c r="W20" s="18">
        <f t="array" aca="1" ref="W20" ca="1">IF(ISERROR(SUM(IF(MONTH(ColAan429tb)=MONTH(W$3),colhan429tb))),"",SUM(IF(MONTH(ColAan429tb)=MONTH(W$3),ColDan429tb/SUM(IF(MONTH(ColAan429tb)=MONTH(W$3),colhan429tb/100)))))</f>
        <v>0</v>
      </c>
    </row>
    <row r="21" spans="1:23">
      <c r="A21" s="5">
        <v>40595</v>
      </c>
      <c r="B21" s="6">
        <v>337804</v>
      </c>
      <c r="C21" s="9">
        <v>37</v>
      </c>
      <c r="D21" s="6">
        <v>385.81</v>
      </c>
      <c r="E21" s="13">
        <v>497.31</v>
      </c>
      <c r="F21" s="13">
        <f t="shared" si="7"/>
        <v>415.8110367892977</v>
      </c>
      <c r="G21" s="21">
        <f t="shared" si="8"/>
        <v>1.0777611694598317</v>
      </c>
      <c r="H21" s="7">
        <f>B21-B20</f>
        <v>1207</v>
      </c>
      <c r="I21" s="8">
        <f t="shared" si="6"/>
        <v>31.964374482187239</v>
      </c>
      <c r="J21" s="3"/>
      <c r="K21" s="3"/>
      <c r="L21" s="3"/>
      <c r="M21" s="3"/>
      <c r="N21" s="3"/>
    </row>
    <row r="22" spans="1:23">
      <c r="A22" s="5">
        <v>40596</v>
      </c>
      <c r="B22" s="6">
        <v>338417</v>
      </c>
      <c r="C22" s="9">
        <v>73</v>
      </c>
      <c r="D22" s="6">
        <v>230.34</v>
      </c>
      <c r="E22" s="13">
        <v>299.20999999999998</v>
      </c>
      <c r="F22" s="13">
        <f t="shared" si="0"/>
        <v>250.17558528428094</v>
      </c>
      <c r="G22" s="21">
        <f t="shared" si="1"/>
        <v>1.086114375637236</v>
      </c>
      <c r="H22" s="7">
        <f t="shared" ref="H22:H26" si="11">B22-B21</f>
        <v>613</v>
      </c>
      <c r="I22" s="8">
        <f t="shared" si="2"/>
        <v>37.575856443719417</v>
      </c>
      <c r="J22" s="3"/>
      <c r="K22" s="3"/>
      <c r="L22" s="3"/>
      <c r="M22" s="3"/>
      <c r="N22" s="3"/>
    </row>
    <row r="23" spans="1:23">
      <c r="A23" s="5">
        <v>40598</v>
      </c>
      <c r="B23" s="6">
        <v>339699</v>
      </c>
      <c r="C23" s="9">
        <v>6</v>
      </c>
      <c r="D23" s="6">
        <v>455.33</v>
      </c>
      <c r="E23" s="13">
        <v>632.91</v>
      </c>
      <c r="F23" s="13">
        <f t="shared" si="0"/>
        <v>529.18896321070235</v>
      </c>
      <c r="G23" s="21">
        <f t="shared" si="1"/>
        <v>1.1622097450436</v>
      </c>
      <c r="H23" s="7">
        <f t="shared" si="11"/>
        <v>1282</v>
      </c>
      <c r="I23" s="8">
        <f t="shared" si="2"/>
        <v>35.517160686427452</v>
      </c>
      <c r="J23" s="3"/>
      <c r="K23" s="3"/>
      <c r="L23" s="3"/>
      <c r="M23" s="3"/>
      <c r="N23" s="3"/>
    </row>
    <row r="24" spans="1:23">
      <c r="A24" s="5">
        <v>40599</v>
      </c>
      <c r="B24" s="6">
        <v>340304</v>
      </c>
      <c r="C24" s="9">
        <v>3</v>
      </c>
      <c r="D24" s="6">
        <v>300</v>
      </c>
      <c r="E24" s="13">
        <v>423</v>
      </c>
      <c r="F24" s="13">
        <f t="shared" si="0"/>
        <v>353.67892976588632</v>
      </c>
      <c r="G24" s="21">
        <f t="shared" si="1"/>
        <v>1.1789297658862878</v>
      </c>
      <c r="H24" s="7">
        <f t="shared" si="11"/>
        <v>605</v>
      </c>
      <c r="I24" s="8">
        <f t="shared" si="2"/>
        <v>49.586776859504134</v>
      </c>
      <c r="J24" s="3"/>
      <c r="K24" s="3"/>
      <c r="L24" s="3"/>
      <c r="M24" s="3"/>
      <c r="N24" s="3"/>
    </row>
    <row r="25" spans="1:23">
      <c r="A25" s="5">
        <v>40602</v>
      </c>
      <c r="B25" s="6">
        <v>341104</v>
      </c>
      <c r="C25" s="9">
        <v>72</v>
      </c>
      <c r="D25" s="6">
        <v>569.08000000000004</v>
      </c>
      <c r="E25" s="13">
        <v>755.17</v>
      </c>
      <c r="F25" s="13">
        <f t="shared" si="0"/>
        <v>631.41304347826087</v>
      </c>
      <c r="G25" s="21">
        <f t="shared" si="1"/>
        <v>1.1095330067446771</v>
      </c>
      <c r="H25" s="7">
        <f t="shared" si="11"/>
        <v>800</v>
      </c>
      <c r="I25" s="8">
        <f t="shared" si="2"/>
        <v>71.135000000000005</v>
      </c>
      <c r="J25" s="3"/>
      <c r="K25" s="3"/>
      <c r="L25" s="3"/>
      <c r="M25" s="3"/>
      <c r="N25" s="3"/>
    </row>
    <row r="26" spans="1:23">
      <c r="A26" s="5">
        <v>40604</v>
      </c>
      <c r="B26" s="6">
        <v>342144</v>
      </c>
      <c r="C26" s="9">
        <v>41</v>
      </c>
      <c r="D26" s="6">
        <v>600</v>
      </c>
      <c r="E26" s="13">
        <v>793.8</v>
      </c>
      <c r="F26" s="13">
        <f t="shared" ref="F26:F30" si="12">E26/1.196</f>
        <v>663.7123745819398</v>
      </c>
      <c r="G26" s="21">
        <f t="shared" ref="G26:G30" si="13">F26/D26</f>
        <v>1.1061872909698998</v>
      </c>
      <c r="H26" s="7">
        <f t="shared" si="11"/>
        <v>1040</v>
      </c>
      <c r="I26" s="8">
        <f t="shared" ref="I26:I30" si="14">D26/(H26/100)</f>
        <v>57.692307692307693</v>
      </c>
      <c r="J26" s="3"/>
      <c r="K26" s="3"/>
      <c r="L26" s="3"/>
      <c r="M26" s="3"/>
      <c r="N26" s="3"/>
    </row>
    <row r="27" spans="1:23">
      <c r="A27" s="5">
        <v>40607</v>
      </c>
      <c r="B27" s="6">
        <v>343947</v>
      </c>
      <c r="C27" s="9">
        <v>53</v>
      </c>
      <c r="D27" s="6">
        <v>300</v>
      </c>
      <c r="E27" s="13">
        <v>397.81</v>
      </c>
      <c r="F27" s="13">
        <f t="shared" si="12"/>
        <v>332.61705685618733</v>
      </c>
      <c r="G27" s="21">
        <f t="shared" si="13"/>
        <v>1.1087235228539578</v>
      </c>
      <c r="H27" s="7">
        <f t="shared" ref="H27:H30" si="15">B27-B26</f>
        <v>1803</v>
      </c>
      <c r="I27" s="8">
        <f t="shared" si="14"/>
        <v>16.638935108153078</v>
      </c>
      <c r="J27" s="3"/>
      <c r="K27" s="3"/>
      <c r="L27" s="3"/>
      <c r="M27" s="3"/>
      <c r="N27" s="3"/>
    </row>
    <row r="28" spans="1:23">
      <c r="A28" s="5">
        <v>40609</v>
      </c>
      <c r="B28" s="6">
        <v>344720</v>
      </c>
      <c r="C28" s="9">
        <v>54</v>
      </c>
      <c r="D28" s="6">
        <v>362.14</v>
      </c>
      <c r="E28" s="13">
        <v>532.35</v>
      </c>
      <c r="F28" s="13">
        <f t="shared" si="12"/>
        <v>445.10869565217394</v>
      </c>
      <c r="G28" s="21">
        <f t="shared" si="13"/>
        <v>1.2291066870607332</v>
      </c>
      <c r="H28" s="7">
        <f t="shared" si="15"/>
        <v>773</v>
      </c>
      <c r="I28" s="8">
        <f t="shared" si="14"/>
        <v>46.848641655886155</v>
      </c>
      <c r="J28" s="3"/>
      <c r="K28" s="3"/>
      <c r="L28" s="3"/>
      <c r="M28" s="3"/>
      <c r="N28" s="3"/>
    </row>
    <row r="29" spans="1:23">
      <c r="A29" s="5">
        <v>40611</v>
      </c>
      <c r="B29" s="6">
        <v>345323</v>
      </c>
      <c r="C29" s="9">
        <v>18</v>
      </c>
      <c r="D29" s="6">
        <v>200.02</v>
      </c>
      <c r="E29" s="13">
        <v>292.02999999999997</v>
      </c>
      <c r="F29" s="13">
        <f t="shared" si="12"/>
        <v>244.17224080267556</v>
      </c>
      <c r="G29" s="21">
        <f t="shared" si="13"/>
        <v>1.2207391301003676</v>
      </c>
      <c r="H29" s="7">
        <f t="shared" si="15"/>
        <v>603</v>
      </c>
      <c r="I29" s="8">
        <f t="shared" si="14"/>
        <v>33.170812603648422</v>
      </c>
      <c r="J29" s="3"/>
      <c r="K29" s="3"/>
      <c r="L29" s="3"/>
      <c r="M29" s="3"/>
      <c r="N29" s="3"/>
    </row>
    <row r="30" spans="1:23">
      <c r="A30" s="5">
        <v>40612</v>
      </c>
      <c r="B30" s="6">
        <v>346300</v>
      </c>
      <c r="C30" s="9">
        <v>28</v>
      </c>
      <c r="D30" s="6">
        <v>79.48</v>
      </c>
      <c r="E30" s="13">
        <v>97.63</v>
      </c>
      <c r="F30" s="13">
        <f t="shared" si="12"/>
        <v>81.630434782608688</v>
      </c>
      <c r="G30" s="21">
        <f t="shared" si="13"/>
        <v>1.0270563007374016</v>
      </c>
      <c r="H30" s="7">
        <f t="shared" si="15"/>
        <v>977</v>
      </c>
      <c r="I30" s="8">
        <f t="shared" si="14"/>
        <v>8.13510747185261</v>
      </c>
      <c r="J30" s="3"/>
      <c r="K30" s="3"/>
      <c r="L30" s="3"/>
      <c r="M30" s="3"/>
      <c r="N30" s="3"/>
    </row>
    <row r="31" spans="1:23">
      <c r="A31" s="22">
        <v>40612</v>
      </c>
      <c r="B31" s="6">
        <v>346316</v>
      </c>
      <c r="C31" s="9">
        <v>28</v>
      </c>
      <c r="D31" s="6">
        <v>79.77</v>
      </c>
      <c r="E31" s="13">
        <v>97.98</v>
      </c>
      <c r="F31" s="13">
        <f t="shared" ref="F31" si="16">E31/1.196</f>
        <v>81.923076923076934</v>
      </c>
      <c r="G31" s="21">
        <f t="shared" ref="G31" si="17">F31/D31</f>
        <v>1.0269910608383721</v>
      </c>
      <c r="H31" s="7">
        <f>B31-B30</f>
        <v>16</v>
      </c>
      <c r="I31" s="8">
        <f t="shared" ref="I31" si="18">D31/(H31/100)</f>
        <v>498.56249999999994</v>
      </c>
      <c r="J31" s="3"/>
      <c r="K31" s="3"/>
      <c r="L31" s="3"/>
      <c r="M31" s="3"/>
      <c r="N31" s="3"/>
    </row>
    <row r="32" spans="1:23">
      <c r="A32" s="22">
        <v>40613</v>
      </c>
      <c r="B32" s="6"/>
      <c r="C32" s="9"/>
      <c r="D32" s="6"/>
      <c r="E32" s="13"/>
      <c r="F32" s="13">
        <f t="shared" ref="F32" si="19">E32/1.196</f>
        <v>0</v>
      </c>
      <c r="G32" s="21" t="e">
        <f t="shared" ref="G32" si="20">F32/D32</f>
        <v>#DIV/0!</v>
      </c>
      <c r="H32" s="7">
        <f>B32-B31</f>
        <v>-346316</v>
      </c>
      <c r="I32" s="8">
        <f t="shared" ref="I32" si="21">D32/(H32/100)</f>
        <v>0</v>
      </c>
      <c r="J32" s="3"/>
      <c r="K32" s="3"/>
      <c r="L32" s="3"/>
      <c r="M32" s="3"/>
      <c r="N32" s="3"/>
    </row>
    <row r="33" spans="1:14">
      <c r="A33" s="10"/>
      <c r="B33" s="3"/>
      <c r="C33" s="3"/>
      <c r="D33" s="3"/>
      <c r="E33" s="3"/>
      <c r="F33" s="15"/>
      <c r="G33" s="3"/>
      <c r="H33" s="3"/>
      <c r="I33" s="11"/>
      <c r="J33" s="3"/>
      <c r="K33" s="3"/>
      <c r="L33" s="3"/>
      <c r="M33" s="3"/>
      <c r="N33" s="3"/>
    </row>
    <row r="34" spans="1:14">
      <c r="A34" s="10"/>
      <c r="B34" s="3"/>
      <c r="C34" s="3"/>
      <c r="D34" s="3">
        <f>SUM(D3:D33)</f>
        <v>11363.96</v>
      </c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10"/>
      <c r="B216" s="11"/>
      <c r="C216" s="11"/>
      <c r="D216" s="11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>
      <c r="A271" s="10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>
      <c r="A272" s="10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>
      <c r="A273" s="10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>
      <c r="A274" s="10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>
      <c r="A275" s="10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>
      <c r="A276" s="10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>
      <c r="A277" s="10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>
      <c r="A278" s="10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>
      <c r="A279" s="10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>
      <c r="A280" s="10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>
      <c r="A281" s="1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>
      <c r="A282" s="10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>
      <c r="A283" s="10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>
      <c r="A284" s="10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>
      <c r="A285" s="10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>
      <c r="A286" s="10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>
      <c r="A287" s="10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>
      <c r="A288" s="10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>
      <c r="A289" s="10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>
      <c r="A290" s="10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>
      <c r="A291" s="10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>
      <c r="A292" s="10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>
      <c r="A293" s="10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>
      <c r="A294" s="10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>
      <c r="A295" s="10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>
      <c r="A296" s="10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>
      <c r="A297" s="10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>
      <c r="A298" s="10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>
      <c r="A299" s="10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>
      <c r="J300" s="3"/>
      <c r="K300" s="3"/>
      <c r="L300" s="3"/>
      <c r="M300" s="3"/>
      <c r="N300" s="3"/>
    </row>
    <row r="301" spans="1:14">
      <c r="J301" s="3"/>
      <c r="K301" s="3"/>
      <c r="L301" s="3"/>
      <c r="M301" s="3"/>
      <c r="N301" s="3"/>
    </row>
    <row r="302" spans="1:14">
      <c r="J302" s="3"/>
      <c r="K302" s="3"/>
      <c r="L302" s="3"/>
      <c r="M302" s="3"/>
      <c r="N302" s="3"/>
    </row>
    <row r="303" spans="1:14">
      <c r="J303" s="3"/>
      <c r="K303" s="3"/>
      <c r="L303" s="3"/>
      <c r="M303" s="3"/>
      <c r="N303" s="3"/>
    </row>
    <row r="304" spans="1:14">
      <c r="J304" s="3"/>
      <c r="K304" s="3"/>
      <c r="L304" s="3"/>
      <c r="M304" s="3"/>
      <c r="N304" s="3"/>
    </row>
    <row r="305" spans="10:14">
      <c r="J305" s="3"/>
      <c r="K305" s="3"/>
      <c r="L305" s="3"/>
      <c r="M305" s="3"/>
      <c r="N305" s="3"/>
    </row>
    <row r="306" spans="10:14">
      <c r="J306" s="3"/>
      <c r="K306" s="3"/>
      <c r="L306" s="3"/>
      <c r="M306" s="3"/>
      <c r="N306" s="3"/>
    </row>
    <row r="307" spans="10:14">
      <c r="J307" s="3"/>
      <c r="K307" s="3"/>
      <c r="L307" s="3"/>
      <c r="M307" s="3"/>
      <c r="N307" s="3"/>
    </row>
    <row r="308" spans="10:14">
      <c r="J308" s="3"/>
      <c r="K308" s="3"/>
      <c r="L308" s="3"/>
      <c r="M308" s="3"/>
      <c r="N308" s="3"/>
    </row>
    <row r="309" spans="10:14">
      <c r="J309" s="3"/>
      <c r="K309" s="3"/>
      <c r="L309" s="3"/>
      <c r="M309" s="3"/>
      <c r="N309" s="3"/>
    </row>
    <row r="310" spans="10:14">
      <c r="J310" s="3"/>
      <c r="K310" s="3"/>
      <c r="L310" s="3"/>
      <c r="M310" s="3"/>
      <c r="N310" s="3"/>
    </row>
    <row r="311" spans="10:14">
      <c r="J311" s="3"/>
      <c r="K311" s="3"/>
      <c r="L311" s="3"/>
      <c r="M311" s="3"/>
      <c r="N311" s="3"/>
    </row>
    <row r="312" spans="10:14">
      <c r="J312" s="3"/>
      <c r="K312" s="3"/>
      <c r="L312" s="3"/>
      <c r="M312" s="3"/>
      <c r="N312" s="3"/>
    </row>
    <row r="313" spans="10:14">
      <c r="J313" s="3"/>
      <c r="K313" s="3"/>
      <c r="L313" s="3"/>
      <c r="M313" s="3"/>
      <c r="N313" s="3"/>
    </row>
    <row r="314" spans="10:14">
      <c r="J314" s="3"/>
      <c r="K314" s="3"/>
      <c r="L314" s="3"/>
      <c r="M314" s="3"/>
      <c r="N314" s="3"/>
    </row>
    <row r="315" spans="10:14">
      <c r="J315" s="3"/>
      <c r="K315" s="3"/>
      <c r="L315" s="3"/>
      <c r="M315" s="3"/>
      <c r="N315" s="3"/>
    </row>
    <row r="316" spans="10:14">
      <c r="J316" s="3"/>
      <c r="K316" s="3"/>
      <c r="L316" s="3"/>
      <c r="M316" s="3"/>
      <c r="N316" s="3"/>
    </row>
  </sheetData>
  <mergeCells count="12">
    <mergeCell ref="J20:K20"/>
    <mergeCell ref="J3:K3"/>
    <mergeCell ref="J19:K19"/>
    <mergeCell ref="J17:K17"/>
    <mergeCell ref="J14:K14"/>
    <mergeCell ref="J11:K11"/>
    <mergeCell ref="J7:K7"/>
    <mergeCell ref="J4:K4"/>
    <mergeCell ref="J16:K16"/>
    <mergeCell ref="J13:K13"/>
    <mergeCell ref="J10:K10"/>
    <mergeCell ref="J6:K6"/>
  </mergeCells>
  <conditionalFormatting sqref="I2:I32">
    <cfRule type="cellIs" dxfId="12" priority="34" operator="equal">
      <formula>$J$20</formula>
    </cfRule>
    <cfRule type="cellIs" dxfId="11" priority="35" operator="greaterThan">
      <formula>$J$20</formula>
    </cfRule>
    <cfRule type="cellIs" dxfId="10" priority="36" operator="lessThan">
      <formula>$J$20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&amp;L&amp;"Astron Boy Video,Gras"&amp;28STB&amp;C&amp;"Arial,Gras"&amp;28&amp;EPrise Carburant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>
    <tabColor theme="4" tint="-0.249977111117893"/>
  </sheetPr>
  <dimension ref="A1:W317"/>
  <sheetViews>
    <sheetView tabSelected="1" zoomScaleNormal="100" workbookViewId="0">
      <selection activeCell="A5" sqref="A5"/>
    </sheetView>
  </sheetViews>
  <sheetFormatPr baseColWidth="10" defaultRowHeight="15"/>
  <cols>
    <col min="1" max="1" width="12.7109375" style="12" customWidth="1"/>
    <col min="2" max="9" width="12.7109375" style="4" customWidth="1"/>
    <col min="10" max="12" width="11.5703125" style="4" bestFit="1" customWidth="1"/>
    <col min="13" max="14" width="11.42578125" style="4"/>
    <col min="15" max="15" width="12.7109375" style="4" customWidth="1"/>
    <col min="16" max="16384" width="11.42578125" style="4"/>
  </cols>
  <sheetData>
    <row r="1" spans="1:23" ht="45" customHeight="1">
      <c r="A1" s="1" t="s">
        <v>4</v>
      </c>
      <c r="B1" s="2" t="s">
        <v>5</v>
      </c>
      <c r="C1" s="2" t="s">
        <v>14</v>
      </c>
      <c r="D1" s="2" t="s">
        <v>6</v>
      </c>
      <c r="E1" s="2" t="s">
        <v>7</v>
      </c>
      <c r="F1" s="2" t="s">
        <v>13</v>
      </c>
      <c r="G1" s="2" t="s">
        <v>8</v>
      </c>
      <c r="H1" s="2" t="s">
        <v>9</v>
      </c>
      <c r="I1" s="2" t="s">
        <v>10</v>
      </c>
      <c r="J1" s="3"/>
      <c r="K1" s="3"/>
      <c r="L1" s="3"/>
      <c r="M1" s="3"/>
      <c r="N1" s="3"/>
    </row>
    <row r="2" spans="1:23" ht="15.75" thickBot="1">
      <c r="A2" s="5"/>
      <c r="B2" s="6">
        <v>505000</v>
      </c>
      <c r="C2" s="6"/>
      <c r="D2" s="6"/>
      <c r="E2" s="13"/>
      <c r="F2" s="13"/>
      <c r="G2" s="14"/>
      <c r="H2" s="7"/>
      <c r="I2" s="8"/>
      <c r="J2" s="3"/>
      <c r="K2" s="3"/>
      <c r="L2" s="3"/>
      <c r="M2" s="3"/>
      <c r="N2" s="3"/>
    </row>
    <row r="3" spans="1:23" ht="16.5" customHeight="1" thickTop="1" thickBot="1">
      <c r="A3" s="5">
        <v>40547</v>
      </c>
      <c r="B3" s="6">
        <v>505699</v>
      </c>
      <c r="C3" s="6">
        <v>57</v>
      </c>
      <c r="D3" s="6">
        <v>355.71</v>
      </c>
      <c r="E3" s="13">
        <v>445</v>
      </c>
      <c r="F3" s="13">
        <f>E3/1.196</f>
        <v>372.07357859531771</v>
      </c>
      <c r="G3" s="21">
        <f>F3/D3</f>
        <v>1.0460025824275891</v>
      </c>
      <c r="H3" s="7">
        <f>B3-B2</f>
        <v>699</v>
      </c>
      <c r="I3" s="8">
        <f>D3/(H3/100)</f>
        <v>50.888412017167376</v>
      </c>
      <c r="J3" s="26" t="s">
        <v>11</v>
      </c>
      <c r="K3" s="27"/>
      <c r="L3" s="19">
        <v>40544</v>
      </c>
      <c r="M3" s="19">
        <f>DATE(YEAR(L3),MONTH(L3)+1,1)</f>
        <v>40575</v>
      </c>
      <c r="N3" s="19">
        <f t="shared" ref="N3:W3" si="0">DATE(YEAR(M3),MONTH(M3)+1,1)</f>
        <v>40603</v>
      </c>
      <c r="O3" s="19">
        <f t="shared" si="0"/>
        <v>40634</v>
      </c>
      <c r="P3" s="19">
        <f t="shared" si="0"/>
        <v>40664</v>
      </c>
      <c r="Q3" s="19">
        <f t="shared" si="0"/>
        <v>40695</v>
      </c>
      <c r="R3" s="19">
        <f t="shared" si="0"/>
        <v>40725</v>
      </c>
      <c r="S3" s="19">
        <f t="shared" si="0"/>
        <v>40756</v>
      </c>
      <c r="T3" s="19">
        <f t="shared" si="0"/>
        <v>40787</v>
      </c>
      <c r="U3" s="19">
        <f t="shared" si="0"/>
        <v>40817</v>
      </c>
      <c r="V3" s="19">
        <f t="shared" si="0"/>
        <v>40848</v>
      </c>
      <c r="W3" s="19">
        <f t="shared" si="0"/>
        <v>40878</v>
      </c>
    </row>
    <row r="4" spans="1:23" ht="16.5" thickTop="1" thickBot="1">
      <c r="A4" s="5">
        <v>40549</v>
      </c>
      <c r="B4" s="6">
        <v>506905</v>
      </c>
      <c r="C4" s="6">
        <v>38</v>
      </c>
      <c r="D4" s="6">
        <v>381.11</v>
      </c>
      <c r="E4" s="13">
        <v>460</v>
      </c>
      <c r="F4" s="13">
        <f>E4/1.196</f>
        <v>384.61538461538464</v>
      </c>
      <c r="G4" s="21">
        <f>F4/D4</f>
        <v>1.0091978290136303</v>
      </c>
      <c r="H4" s="7">
        <f>B4-B3</f>
        <v>1206</v>
      </c>
      <c r="I4" s="8">
        <f>D4/(H4/100)</f>
        <v>31.601160862354892</v>
      </c>
      <c r="J4" s="28">
        <f>LARGE(G2:G4,1)</f>
        <v>1.0460025824275891</v>
      </c>
      <c r="K4" s="29"/>
      <c r="L4" s="18">
        <f t="array" ref="L4">MAX(IF(MONTH($A$2:$A$4)=MONTH(L$3),$G$2:$G$4))</f>
        <v>1.0460025824275891</v>
      </c>
      <c r="M4" s="18">
        <f t="array" ref="M4">MAX(IF(MONTH($A$2:$A$4)=MONTH(M$3),$G$2:$G$4))</f>
        <v>0</v>
      </c>
      <c r="N4" s="18">
        <f t="array" ref="N4">MAX(IF(MONTH($A$2:$A$4)=MONTH(N$3),$G$2:$G$4))</f>
        <v>0</v>
      </c>
      <c r="O4" s="18">
        <f t="array" ref="O4">MAX(IF(MONTH($A$2:$A$4)=MONTH(O$3),$G$2:$G$4))</f>
        <v>0</v>
      </c>
      <c r="P4" s="18">
        <f t="array" ref="P4">MAX(IF(MONTH($A$2:$A$4)=MONTH(P$3),$G$2:$G$4))</f>
        <v>0</v>
      </c>
      <c r="Q4" s="18">
        <f t="array" ref="Q4">MAX(IF(MONTH($A$2:$A$4)=MONTH(Q$3),$G$2:$G$4))</f>
        <v>0</v>
      </c>
      <c r="R4" s="18">
        <f t="array" ref="R4">MAX(IF(MONTH($A$2:$A$4)=MONTH(R$3),$G$2:$G$4))</f>
        <v>0</v>
      </c>
      <c r="S4" s="18">
        <f t="array" ref="S4">MAX(IF(MONTH($A$2:$A$4)=MONTH(S$3),$G$2:$G$4))</f>
        <v>0</v>
      </c>
      <c r="T4" s="18">
        <f t="array" ref="T4">MAX(IF(MONTH($A$2:$A$4)=MONTH(T$3),$G$2:$G$4))</f>
        <v>0</v>
      </c>
      <c r="U4" s="18">
        <f t="array" ref="U4">MAX(IF(MONTH($A$2:$A$4)=MONTH(U$3),$G$2:$G$4))</f>
        <v>0</v>
      </c>
      <c r="V4" s="18">
        <f t="array" ref="V4">MAX(IF(MONTH($A$2:$A$4)=MONTH(V$3),$G$2:$G$4))</f>
        <v>0</v>
      </c>
      <c r="W4" s="18">
        <f t="array" ref="W4">MAX(IF(MONTH($A$2:$A$4)=MONTH(W$3),$G$2:$G$4))</f>
        <v>0</v>
      </c>
    </row>
    <row r="5" spans="1:23" ht="15.75" thickBot="1">
      <c r="A5" s="10"/>
      <c r="B5" s="3"/>
      <c r="C5" s="3"/>
      <c r="D5" s="3"/>
      <c r="E5" s="3"/>
      <c r="F5" s="15"/>
      <c r="G5" s="3"/>
      <c r="H5" s="3"/>
      <c r="I5" s="11"/>
      <c r="J5" s="3"/>
      <c r="K5" s="3"/>
      <c r="L5" s="3"/>
      <c r="M5" s="3"/>
      <c r="N5" s="3"/>
    </row>
    <row r="6" spans="1:23" ht="16.5" thickTop="1" thickBot="1">
      <c r="A6" s="10"/>
      <c r="B6" s="3"/>
      <c r="C6" s="3"/>
      <c r="D6" s="3"/>
      <c r="E6" s="3"/>
      <c r="F6" s="3"/>
      <c r="G6" s="3"/>
      <c r="H6" s="3"/>
      <c r="I6" s="3"/>
      <c r="J6" s="26" t="s">
        <v>15</v>
      </c>
      <c r="K6" s="33"/>
      <c r="L6" s="16" t="s">
        <v>16</v>
      </c>
      <c r="M6" s="16" t="s">
        <v>17</v>
      </c>
      <c r="N6" s="16" t="s">
        <v>0</v>
      </c>
      <c r="O6" s="16" t="s">
        <v>1</v>
      </c>
      <c r="P6" s="16" t="s">
        <v>2</v>
      </c>
      <c r="Q6" s="16" t="s">
        <v>3</v>
      </c>
      <c r="R6" s="16" t="s">
        <v>23</v>
      </c>
      <c r="S6" s="16" t="s">
        <v>22</v>
      </c>
      <c r="T6" s="16" t="s">
        <v>21</v>
      </c>
      <c r="U6" s="16" t="s">
        <v>20</v>
      </c>
      <c r="V6" s="16" t="s">
        <v>18</v>
      </c>
      <c r="W6" s="17" t="s">
        <v>19</v>
      </c>
    </row>
    <row r="7" spans="1:23" ht="16.5" thickTop="1" thickBot="1">
      <c r="A7" s="10"/>
      <c r="B7" s="3"/>
      <c r="C7" s="3"/>
      <c r="D7" s="3"/>
      <c r="E7" s="3"/>
      <c r="F7" s="3"/>
      <c r="G7" s="3"/>
      <c r="H7" s="3"/>
      <c r="I7" s="3"/>
      <c r="J7" s="30">
        <f>LARGE(I2:I4,1)</f>
        <v>50.888412017167376</v>
      </c>
      <c r="K7" s="31"/>
      <c r="L7" s="16">
        <f t="array" ref="L7">MAX(IF(MONTH($A$2:$A$4)=MONTH(L$3),$I$2:$I$4))</f>
        <v>50.888412017167376</v>
      </c>
      <c r="M7" s="16">
        <f t="array" ref="M7">MAX(IF(MONTH($A$2:$A$4)=MONTH(M$3),$I$2:$I$4))</f>
        <v>0</v>
      </c>
      <c r="N7" s="16">
        <f t="array" ref="N7">MAX(IF(MONTH($A$2:$A$4)=MONTH(N$3),$I$2:$I$4))</f>
        <v>0</v>
      </c>
      <c r="O7" s="16">
        <f t="array" ref="O7">MAX(IF(MONTH($A$2:$A$4)=MONTH(O$3),$I$2:$I$4))</f>
        <v>0</v>
      </c>
      <c r="P7" s="16">
        <f t="array" ref="P7">MAX(IF(MONTH($A$2:$A$4)=MONTH(P$3),$I$2:$I$4))</f>
        <v>0</v>
      </c>
      <c r="Q7" s="16">
        <f t="array" ref="Q7">MAX(IF(MONTH($A$2:$A$4)=MONTH(Q$3),$I$2:$I$4))</f>
        <v>0</v>
      </c>
      <c r="R7" s="16">
        <f t="array" ref="R7">MAX(IF(MONTH($A$2:$A$4)=MONTH(R$3),$I$2:$I$4))</f>
        <v>0</v>
      </c>
      <c r="S7" s="16">
        <f t="array" ref="S7">MAX(IF(MONTH($A$2:$A$4)=MONTH(S$3),$I$2:$I$4))</f>
        <v>0</v>
      </c>
      <c r="T7" s="16">
        <f t="array" ref="T7">MAX(IF(MONTH($A$2:$A$4)=MONTH(T$3),$I$2:$I$4))</f>
        <v>0</v>
      </c>
      <c r="U7" s="16">
        <f t="array" ref="U7">MAX(IF(MONTH($A$2:$A$4)=MONTH(U$3),$I$2:$I$4))</f>
        <v>0</v>
      </c>
      <c r="V7" s="16">
        <f t="array" ref="V7">MAX(IF(MONTH($A$2:$A$4)=MONTH(V$3),$I$2:$I$4))</f>
        <v>0</v>
      </c>
      <c r="W7" s="16">
        <f t="array" ref="W7">MAX(IF(MONTH($A$2:$A$4)=MONTH(W$3),$I$2:$I$4))</f>
        <v>0</v>
      </c>
    </row>
    <row r="8" spans="1:23" ht="15.75" thickTop="1">
      <c r="A8" s="10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23" ht="15.75" thickBot="1">
      <c r="A9" s="10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23" ht="16.5" thickTop="1" thickBot="1">
      <c r="A10" s="10"/>
      <c r="B10" s="3"/>
      <c r="C10" s="3"/>
      <c r="D10" s="3"/>
      <c r="E10" s="3"/>
      <c r="F10" s="3"/>
      <c r="G10" s="3"/>
      <c r="H10" s="3"/>
      <c r="I10" s="3"/>
      <c r="J10" s="32" t="s">
        <v>12</v>
      </c>
      <c r="K10" s="33"/>
      <c r="L10" s="16" t="s">
        <v>16</v>
      </c>
      <c r="M10" s="16" t="s">
        <v>17</v>
      </c>
      <c r="N10" s="16" t="s">
        <v>0</v>
      </c>
      <c r="O10" s="16" t="s">
        <v>1</v>
      </c>
      <c r="P10" s="16" t="s">
        <v>2</v>
      </c>
      <c r="Q10" s="16" t="s">
        <v>3</v>
      </c>
      <c r="R10" s="16" t="s">
        <v>23</v>
      </c>
      <c r="S10" s="16" t="s">
        <v>22</v>
      </c>
      <c r="T10" s="16" t="s">
        <v>21</v>
      </c>
      <c r="U10" s="16" t="s">
        <v>20</v>
      </c>
      <c r="V10" s="16" t="s">
        <v>18</v>
      </c>
      <c r="W10" s="17" t="s">
        <v>19</v>
      </c>
    </row>
    <row r="11" spans="1:23" ht="16.5" thickTop="1" thickBot="1">
      <c r="A11" s="10"/>
      <c r="B11" s="3"/>
      <c r="C11" s="3"/>
      <c r="D11" s="3"/>
      <c r="E11" s="3"/>
      <c r="F11" s="3"/>
      <c r="G11" s="3"/>
      <c r="H11" s="3"/>
      <c r="I11" s="3"/>
      <c r="J11" s="34">
        <f>SMALL(G2:G4,1)</f>
        <v>1.0091978290136303</v>
      </c>
      <c r="K11" s="35"/>
      <c r="L11" s="18">
        <f t="array" ref="L11">MIN(IF(MONTH($A$2:$A$4)=MONTH(L$3),$G$2:$G$4))</f>
        <v>0</v>
      </c>
      <c r="M11" s="18">
        <f t="array" ref="M11">MIN(IF(MONTH($A$2:$A$4)=MONTH(M$3),$G$2:$G$4))</f>
        <v>0</v>
      </c>
      <c r="N11" s="18">
        <f t="array" ref="N11">MIN(IF(MONTH($A$2:$A$4)=MONTH(N$3),$G$2:$G$4))</f>
        <v>0</v>
      </c>
      <c r="O11" s="18">
        <f t="array" ref="O11">MIN(IF(MONTH($A$2:$A$4)=MONTH(O$3),$G$2:$G$4))</f>
        <v>0</v>
      </c>
      <c r="P11" s="18">
        <f t="array" ref="P11">MIN(IF(MONTH($A$2:$A$4)=MONTH(P$3),$G$2:$G$4))</f>
        <v>0</v>
      </c>
      <c r="Q11" s="18">
        <f t="array" ref="Q11">MIN(IF(MONTH($A$2:$A$4)=MONTH(Q$3),$G$2:$G$4))</f>
        <v>0</v>
      </c>
      <c r="R11" s="18">
        <f t="array" ref="R11">MIN(IF(MONTH($A$2:$A$4)=MONTH(R$3),$G$2:$G$4))</f>
        <v>0</v>
      </c>
      <c r="S11" s="18">
        <f t="array" ref="S11">MIN(IF(MONTH($A$2:$A$4)=MONTH(S$3),$G$2:$G$4))</f>
        <v>0</v>
      </c>
      <c r="T11" s="18">
        <f t="array" ref="T11">MIN(IF(MONTH($A$2:$A$4)=MONTH(T$3),$G$2:$G$4))</f>
        <v>0</v>
      </c>
      <c r="U11" s="18">
        <f t="array" ref="U11">MIN(IF(MONTH($A$2:$A$4)=MONTH(U$3),$G$2:$G$4))</f>
        <v>0</v>
      </c>
      <c r="V11" s="18">
        <f t="array" ref="V11">MIN(IF(MONTH($A$2:$A$4)=MONTH(V$3),$G$2:$G$4))</f>
        <v>0</v>
      </c>
      <c r="W11" s="18">
        <f t="array" ref="W11">MIN(IF(MONTH($A$2:$A$4)=MONTH(W$3),$G$2:$G$4))</f>
        <v>0</v>
      </c>
    </row>
    <row r="12" spans="1:23" ht="16.5" thickTop="1" thickBot="1">
      <c r="A12" s="10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23" ht="16.5" thickTop="1" thickBot="1">
      <c r="A13" s="10"/>
      <c r="B13" s="3"/>
      <c r="C13" s="3"/>
      <c r="D13" s="3"/>
      <c r="E13" s="3"/>
      <c r="F13" s="3"/>
      <c r="G13" s="3"/>
      <c r="H13" s="3"/>
      <c r="I13" s="3"/>
      <c r="J13" s="26" t="s">
        <v>24</v>
      </c>
      <c r="K13" s="33"/>
      <c r="L13" s="16" t="s">
        <v>16</v>
      </c>
      <c r="M13" s="16" t="s">
        <v>17</v>
      </c>
      <c r="N13" s="16" t="s">
        <v>0</v>
      </c>
      <c r="O13" s="16" t="s">
        <v>1</v>
      </c>
      <c r="P13" s="16" t="s">
        <v>2</v>
      </c>
      <c r="Q13" s="16" t="s">
        <v>3</v>
      </c>
      <c r="R13" s="16" t="s">
        <v>23</v>
      </c>
      <c r="S13" s="16" t="s">
        <v>22</v>
      </c>
      <c r="T13" s="16" t="s">
        <v>21</v>
      </c>
      <c r="U13" s="16" t="s">
        <v>20</v>
      </c>
      <c r="V13" s="16" t="s">
        <v>18</v>
      </c>
      <c r="W13" s="17" t="s">
        <v>19</v>
      </c>
    </row>
    <row r="14" spans="1:23" ht="16.5" thickTop="1" thickBot="1">
      <c r="A14" s="10"/>
      <c r="B14" s="3"/>
      <c r="C14" s="3"/>
      <c r="D14" s="3"/>
      <c r="E14" s="3"/>
      <c r="F14" s="3"/>
      <c r="G14" s="3"/>
      <c r="H14" s="3"/>
      <c r="I14" s="3"/>
      <c r="J14" s="36">
        <f>SMALL(I2:I5,1)</f>
        <v>31.601160862354892</v>
      </c>
      <c r="K14" s="37"/>
      <c r="L14" s="18">
        <f t="array" ref="L14">MIN(IF(MONTH($A$2:$A$4)=MONTH(L$3),$I$2:$I$4))</f>
        <v>0</v>
      </c>
      <c r="M14" s="18">
        <f t="array" ref="M14">MIN(IF(MONTH($A$2:$A$4)=MONTH(M$3),$I$2:$I$4))</f>
        <v>0</v>
      </c>
      <c r="N14" s="18">
        <f t="array" ref="N14">MIN(IF(MONTH($A$2:$A$4)=MONTH(N$3),$I$2:$I$4))</f>
        <v>0</v>
      </c>
      <c r="O14" s="18">
        <f t="array" ref="O14">MIN(IF(MONTH($A$2:$A$4)=MONTH(O$3),$I$2:$I$4))</f>
        <v>0</v>
      </c>
      <c r="P14" s="18">
        <f t="array" ref="P14">MIN(IF(MONTH($A$2:$A$4)=MONTH(P$3),$I$2:$I$4))</f>
        <v>0</v>
      </c>
      <c r="Q14" s="18">
        <f t="array" ref="Q14">MIN(IF(MONTH($A$2:$A$4)=MONTH(Q$3),$I$2:$I$4))</f>
        <v>0</v>
      </c>
      <c r="R14" s="18">
        <f t="array" ref="R14">MIN(IF(MONTH($A$2:$A$4)=MONTH(R$3),$I$2:$I$4))</f>
        <v>0</v>
      </c>
      <c r="S14" s="18">
        <f t="array" ref="S14">MIN(IF(MONTH($A$2:$A$4)=MONTH(S$3),$I$2:$I$4))</f>
        <v>0</v>
      </c>
      <c r="T14" s="18">
        <f t="array" ref="T14">MIN(IF(MONTH($A$2:$A$4)=MONTH(T$3),$I$2:$I$4))</f>
        <v>0</v>
      </c>
      <c r="U14" s="18">
        <f t="array" ref="U14">MIN(IF(MONTH($A$2:$A$4)=MONTH(U$3),$I$2:$I$4))</f>
        <v>0</v>
      </c>
      <c r="V14" s="18">
        <f t="array" ref="V14">MIN(IF(MONTH($A$2:$A$4)=MONTH(V$3),$I$2:$I$4))</f>
        <v>0</v>
      </c>
      <c r="W14" s="18">
        <f t="array" ref="W14">MIN(IF(MONTH($A$2:$A$4)=MONTH(W$3),$I$2:$I$4))</f>
        <v>0</v>
      </c>
    </row>
    <row r="15" spans="1:23" ht="16.5" thickTop="1" thickBot="1">
      <c r="A15" s="10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23" ht="16.5" thickTop="1" thickBot="1">
      <c r="A16" s="10"/>
      <c r="B16" s="3"/>
      <c r="C16" s="3"/>
      <c r="D16" s="3"/>
      <c r="E16" s="3"/>
      <c r="F16" s="3"/>
      <c r="G16" s="3"/>
      <c r="H16" s="3"/>
      <c r="I16" s="3"/>
      <c r="J16" s="26" t="s">
        <v>25</v>
      </c>
      <c r="K16" s="33"/>
      <c r="L16" s="16" t="s">
        <v>16</v>
      </c>
      <c r="M16" s="16" t="s">
        <v>17</v>
      </c>
      <c r="N16" s="16" t="s">
        <v>0</v>
      </c>
      <c r="O16" s="16" t="s">
        <v>1</v>
      </c>
      <c r="P16" s="16" t="s">
        <v>2</v>
      </c>
      <c r="Q16" s="16" t="s">
        <v>3</v>
      </c>
      <c r="R16" s="16" t="s">
        <v>23</v>
      </c>
      <c r="S16" s="16" t="s">
        <v>22</v>
      </c>
      <c r="T16" s="16" t="s">
        <v>21</v>
      </c>
      <c r="U16" s="16" t="s">
        <v>20</v>
      </c>
      <c r="V16" s="16" t="s">
        <v>18</v>
      </c>
      <c r="W16" s="17" t="s">
        <v>19</v>
      </c>
    </row>
    <row r="17" spans="1:23" ht="16.5" thickTop="1" thickBot="1">
      <c r="A17" s="10"/>
      <c r="B17" s="3"/>
      <c r="C17" s="3"/>
      <c r="D17" s="3"/>
      <c r="E17" s="3"/>
      <c r="F17" s="3"/>
      <c r="G17" s="3"/>
      <c r="H17" s="3"/>
      <c r="I17" s="3"/>
      <c r="J17" s="38">
        <f>AVERAGE(G2:G4)</f>
        <v>1.0276002057206097</v>
      </c>
      <c r="K17" s="39"/>
      <c r="L17" s="18" t="str">
        <f t="array" ref="L17">IF(ISERROR(AVERAGE(IF(MONTH(cola)=MONTH(L$3),colG))),"",AVERAGE(IF(MONTH(cola)=MONTH(L$3),colG)))</f>
        <v/>
      </c>
      <c r="M17" s="18" t="str">
        <f t="array" ref="M17">IF(ISERROR(AVERAGE(IF(MONTH(cola)=MONTH(M$3),colG))),"",AVERAGE(IF(MONTH(cola)=MONTH(M$3),colG)))</f>
        <v/>
      </c>
      <c r="N17" s="18" t="str">
        <f t="array" ref="N17">IF(ISERROR(AVERAGE(IF(MONTH(cola)=MONTH(N$3),colG))),"",AVERAGE(IF(MONTH(cola)=MONTH(N$3),colG)))</f>
        <v/>
      </c>
      <c r="O17" s="18" t="str">
        <f t="array" ref="O17">IF(ISERROR(AVERAGE(IF(MONTH(cola)=MONTH(O$3),colG))),"",AVERAGE(IF(MONTH(cola)=MONTH(O$3),colG)))</f>
        <v/>
      </c>
      <c r="P17" s="18" t="str">
        <f t="array" ref="P17">IF(ISERROR(AVERAGE(IF(MONTH(cola)=MONTH(P$3),colG))),"",AVERAGE(IF(MONTH(cola)=MONTH(P$3),colG)))</f>
        <v/>
      </c>
      <c r="Q17" s="18" t="str">
        <f t="array" ref="Q17">IF(ISERROR(AVERAGE(IF(MONTH(cola)=MONTH(Q$3),colG))),"",AVERAGE(IF(MONTH(cola)=MONTH(Q$3),colG)))</f>
        <v/>
      </c>
      <c r="R17" s="18" t="str">
        <f t="array" ref="R17">IF(ISERROR(AVERAGE(IF(MONTH(cola)=MONTH(R$3),colG))),"",AVERAGE(IF(MONTH(cola)=MONTH(R$3),colG)))</f>
        <v/>
      </c>
      <c r="S17" s="18" t="str">
        <f t="array" ref="S17">IF(ISERROR(AVERAGE(IF(MONTH(cola)=MONTH(S$3),colG))),"",AVERAGE(IF(MONTH(cola)=MONTH(S$3),colG)))</f>
        <v/>
      </c>
      <c r="T17" s="18" t="str">
        <f t="array" ref="T17">IF(ISERROR(AVERAGE(IF(MONTH(cola)=MONTH(T$3),colG))),"",AVERAGE(IF(MONTH(cola)=MONTH(T$3),colG)))</f>
        <v/>
      </c>
      <c r="U17" s="18" t="str">
        <f t="array" ref="U17">IF(ISERROR(AVERAGE(IF(MONTH(cola)=MONTH(U$3),colG))),"",AVERAGE(IF(MONTH(cola)=MONTH(U$3),colG)))</f>
        <v/>
      </c>
      <c r="V17" s="18" t="str">
        <f t="array" ref="V17">IF(ISERROR(AVERAGE(IF(MONTH(cola)=MONTH(V$3),colG))),"",AVERAGE(IF(MONTH(cola)=MONTH(V$3),colG)))</f>
        <v/>
      </c>
      <c r="W17" s="18" t="str">
        <f t="array" ref="W17">IF(ISERROR(AVERAGE(IF(MONTH(cola)=MONTH(W$3),colG))),"",AVERAGE(IF(MONTH(cola)=MONTH(W$3),colG)))</f>
        <v/>
      </c>
    </row>
    <row r="18" spans="1:23" ht="15.75" thickBot="1">
      <c r="A18" s="1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23" ht="16.5" thickTop="1" thickBot="1">
      <c r="A19" s="10"/>
      <c r="B19" s="3"/>
      <c r="C19" s="3"/>
      <c r="D19" s="3"/>
      <c r="E19" s="3"/>
      <c r="F19" s="3"/>
      <c r="G19" s="3"/>
      <c r="H19" s="3"/>
      <c r="I19" s="3"/>
      <c r="J19" s="26" t="s">
        <v>26</v>
      </c>
      <c r="K19" s="33"/>
      <c r="L19" s="16" t="s">
        <v>16</v>
      </c>
      <c r="M19" s="16" t="s">
        <v>17</v>
      </c>
      <c r="N19" s="16" t="s">
        <v>0</v>
      </c>
      <c r="O19" s="16" t="s">
        <v>1</v>
      </c>
      <c r="P19" s="16" t="s">
        <v>2</v>
      </c>
      <c r="Q19" s="16" t="s">
        <v>3</v>
      </c>
      <c r="R19" s="16" t="s">
        <v>23</v>
      </c>
      <c r="S19" s="16" t="s">
        <v>22</v>
      </c>
      <c r="T19" s="16" t="s">
        <v>21</v>
      </c>
      <c r="U19" s="16" t="s">
        <v>20</v>
      </c>
      <c r="V19" s="16" t="s">
        <v>18</v>
      </c>
      <c r="W19" s="17" t="s">
        <v>19</v>
      </c>
    </row>
    <row r="20" spans="1:23" ht="16.5" thickTop="1" thickBot="1">
      <c r="A20" s="10"/>
      <c r="B20" s="3"/>
      <c r="C20" s="3"/>
      <c r="D20" s="3"/>
      <c r="E20" s="3"/>
      <c r="F20" s="3"/>
      <c r="G20" s="3"/>
      <c r="H20" s="3"/>
      <c r="I20" s="3"/>
      <c r="J20" s="24">
        <f ca="1">SUM(ColDan628tb)/(SUM(colhan628tb)/100)</f>
        <v>31.601160862354892</v>
      </c>
      <c r="K20" s="25"/>
      <c r="L20" s="18">
        <f t="array" aca="1" ref="L20" ca="1">IF(ISERROR(SUM(IF(MONTH(ColAan628tb)=MONTH(L$3),colhan628tb))),"",SUM(IF(MONTH(ColAan628tb)=MONTH(L$3),ColDan628tb/SUM(IF(MONTH(ColAan628tb)=MONTH(L$3),colhan628tb/100)))))</f>
        <v>31.601160862354892</v>
      </c>
      <c r="M20" s="18">
        <f t="array" aca="1" ref="M20" ca="1">IF(ISERROR(SUM(IF(MONTH(ColAan628tb)=MONTH(M$3),colhan628tb))),"",SUM(IF(MONTH(ColAan628tb)=MONTH(M$3),ColDan628tb/SUM(IF(MONTH(ColAan628tb)=MONTH(M$3),colhan628tb/100)))))</f>
        <v>0</v>
      </c>
      <c r="N20" s="18">
        <f t="array" aca="1" ref="N20" ca="1">IF(ISERROR(SUM(IF(MONTH(ColAan628tb)=MONTH(N$3),colhan628tb))),"",SUM(IF(MONTH(ColAan628tb)=MONTH(N$3),ColDan628tb/SUM(IF(MONTH(ColAan628tb)=MONTH(N$3),colhan628tb/100)))))</f>
        <v>0</v>
      </c>
      <c r="O20" s="18">
        <f t="array" aca="1" ref="O20" ca="1">IF(ISERROR(SUM(IF(MONTH(ColAan628tb)=MONTH(O$3),colhan628tb))),"",SUM(IF(MONTH(ColAan628tb)=MONTH(O$3),ColDan628tb/SUM(IF(MONTH(ColAan628tb)=MONTH(O$3),colhan628tb/100)))))</f>
        <v>0</v>
      </c>
      <c r="P20" s="18">
        <f t="array" aca="1" ref="P20" ca="1">IF(ISERROR(SUM(IF(MONTH(ColAan628tb)=MONTH(P$3),colhan628tb))),"",SUM(IF(MONTH(ColAan628tb)=MONTH(P$3),ColDan628tb/SUM(IF(MONTH(ColAan628tb)=MONTH(P$3),colhan628tb/100)))))</f>
        <v>0</v>
      </c>
      <c r="Q20" s="18">
        <f t="array" aca="1" ref="Q20" ca="1">IF(ISERROR(SUM(IF(MONTH(ColAan628tb)=MONTH(Q$3),colhan628tb))),"",SUM(IF(MONTH(ColAan628tb)=MONTH(Q$3),ColDan628tb/SUM(IF(MONTH(ColAan628tb)=MONTH(Q$3),colhan628tb/100)))))</f>
        <v>0</v>
      </c>
      <c r="R20" s="18">
        <f t="array" aca="1" ref="R20" ca="1">IF(ISERROR(SUM(IF(MONTH(ColAan628tb)=MONTH(R$3),colhan628tb))),"",SUM(IF(MONTH(ColAan628tb)=MONTH(R$3),ColDan628tb/SUM(IF(MONTH(ColAan628tb)=MONTH(R$3),colhan628tb/100)))))</f>
        <v>0</v>
      </c>
      <c r="S20" s="18">
        <f t="array" aca="1" ref="S20" ca="1">IF(ISERROR(SUM(IF(MONTH(ColAan628tb)=MONTH(S$3),colhan628tb))),"",SUM(IF(MONTH(ColAan628tb)=MONTH(S$3),ColDan628tb/SUM(IF(MONTH(ColAan628tb)=MONTH(S$3),colhan628tb/100)))))</f>
        <v>0</v>
      </c>
      <c r="T20" s="18">
        <f t="array" aca="1" ref="T20" ca="1">IF(ISERROR(SUM(IF(MONTH(ColAan628tb)=MONTH(T$3),colhan628tb))),"",SUM(IF(MONTH(ColAan628tb)=MONTH(T$3),ColDan628tb/SUM(IF(MONTH(ColAan628tb)=MONTH(T$3),colhan628tb/100)))))</f>
        <v>0</v>
      </c>
      <c r="U20" s="18">
        <f t="array" aca="1" ref="U20" ca="1">IF(ISERROR(SUM(IF(MONTH(ColAan628tb)=MONTH(U$3),colhan628tb))),"",SUM(IF(MONTH(ColAan628tb)=MONTH(U$3),ColDan628tb/SUM(IF(MONTH(ColAan628tb)=MONTH(U$3),colhan628tb/100)))))</f>
        <v>0</v>
      </c>
      <c r="V20" s="18">
        <f t="array" aca="1" ref="V20" ca="1">IF(ISERROR(SUM(IF(MONTH(ColAan628tb)=MONTH(V$3),colhan628tb))),"",SUM(IF(MONTH(ColAan628tb)=MONTH(V$3),ColDan628tb/SUM(IF(MONTH(ColAan628tb)=MONTH(V$3),colhan628tb/100)))))</f>
        <v>0</v>
      </c>
      <c r="W20" s="18">
        <f t="array" aca="1" ref="W20" ca="1">IF(ISERROR(SUM(IF(MONTH(ColAan628tb)=MONTH(W$3),colhan628tb))),"",SUM(IF(MONTH(ColAan628tb)=MONTH(W$3),ColDan628tb/SUM(IF(MONTH(ColAan628tb)=MONTH(W$3),colhan628tb/100)))))</f>
        <v>0</v>
      </c>
    </row>
    <row r="21" spans="1:23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3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3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3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>
      <c r="A26" s="1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>
      <c r="A27" s="1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>
      <c r="A28" s="1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>
      <c r="A29" s="1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>
      <c r="A30" s="1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>
      <c r="A32" s="1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1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1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>
      <c r="A188" s="10"/>
      <c r="B188" s="11"/>
      <c r="C188" s="11"/>
      <c r="D188" s="11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>
      <c r="J272" s="3"/>
      <c r="K272" s="3"/>
      <c r="L272" s="3"/>
      <c r="M272" s="3"/>
      <c r="N272" s="3"/>
    </row>
    <row r="273" spans="10:14">
      <c r="J273" s="3"/>
      <c r="K273" s="3"/>
      <c r="L273" s="3"/>
      <c r="M273" s="3"/>
      <c r="N273" s="3"/>
    </row>
    <row r="274" spans="10:14">
      <c r="J274" s="3"/>
      <c r="K274" s="3"/>
      <c r="L274" s="3"/>
      <c r="M274" s="3"/>
      <c r="N274" s="3"/>
    </row>
    <row r="275" spans="10:14">
      <c r="J275" s="3"/>
      <c r="K275" s="3"/>
      <c r="L275" s="3"/>
      <c r="M275" s="3"/>
      <c r="N275" s="3"/>
    </row>
    <row r="276" spans="10:14">
      <c r="J276" s="3"/>
      <c r="K276" s="3"/>
      <c r="L276" s="3"/>
      <c r="M276" s="3"/>
      <c r="N276" s="3"/>
    </row>
    <row r="277" spans="10:14">
      <c r="J277" s="3"/>
      <c r="K277" s="3"/>
      <c r="L277" s="3"/>
      <c r="M277" s="3"/>
      <c r="N277" s="3"/>
    </row>
    <row r="278" spans="10:14">
      <c r="J278" s="3"/>
      <c r="K278" s="3"/>
      <c r="L278" s="3"/>
      <c r="M278" s="3"/>
      <c r="N278" s="3"/>
    </row>
    <row r="279" spans="10:14">
      <c r="J279" s="3"/>
      <c r="K279" s="3"/>
      <c r="L279" s="3"/>
      <c r="M279" s="3"/>
      <c r="N279" s="3"/>
    </row>
    <row r="280" spans="10:14">
      <c r="J280" s="3"/>
      <c r="K280" s="3"/>
      <c r="L280" s="3"/>
      <c r="M280" s="3"/>
      <c r="N280" s="3"/>
    </row>
    <row r="281" spans="10:14">
      <c r="J281" s="3"/>
      <c r="K281" s="3"/>
      <c r="L281" s="3"/>
      <c r="M281" s="3"/>
      <c r="N281" s="3"/>
    </row>
    <row r="282" spans="10:14">
      <c r="J282" s="3"/>
      <c r="K282" s="3"/>
      <c r="L282" s="3"/>
      <c r="M282" s="3"/>
      <c r="N282" s="3"/>
    </row>
    <row r="283" spans="10:14">
      <c r="J283" s="3"/>
      <c r="K283" s="3"/>
      <c r="L283" s="3"/>
      <c r="M283" s="3"/>
      <c r="N283" s="3"/>
    </row>
    <row r="284" spans="10:14">
      <c r="J284" s="3"/>
      <c r="K284" s="3"/>
      <c r="L284" s="3"/>
      <c r="M284" s="3"/>
      <c r="N284" s="3"/>
    </row>
    <row r="285" spans="10:14">
      <c r="J285" s="3"/>
      <c r="K285" s="3"/>
      <c r="L285" s="3"/>
      <c r="M285" s="3"/>
      <c r="N285" s="3"/>
    </row>
    <row r="286" spans="10:14">
      <c r="J286" s="3"/>
      <c r="K286" s="3"/>
      <c r="L286" s="3"/>
      <c r="M286" s="3"/>
      <c r="N286" s="3"/>
    </row>
    <row r="287" spans="10:14">
      <c r="J287" s="3"/>
      <c r="K287" s="3"/>
      <c r="L287" s="3"/>
      <c r="M287" s="3"/>
      <c r="N287" s="3"/>
    </row>
    <row r="288" spans="10:14">
      <c r="J288" s="3"/>
      <c r="K288" s="3"/>
      <c r="L288" s="3"/>
      <c r="M288" s="3"/>
      <c r="N288" s="3"/>
    </row>
    <row r="289" spans="10:14">
      <c r="J289" s="3"/>
      <c r="K289" s="3"/>
      <c r="L289" s="3"/>
      <c r="M289" s="3"/>
      <c r="N289" s="3"/>
    </row>
    <row r="290" spans="10:14">
      <c r="J290" s="3"/>
      <c r="K290" s="3"/>
      <c r="L290" s="3"/>
      <c r="M290" s="3"/>
      <c r="N290" s="3"/>
    </row>
    <row r="291" spans="10:14">
      <c r="J291" s="3"/>
      <c r="K291" s="3"/>
      <c r="L291" s="3"/>
      <c r="M291" s="3"/>
      <c r="N291" s="3"/>
    </row>
    <row r="292" spans="10:14">
      <c r="J292" s="3"/>
      <c r="K292" s="3"/>
      <c r="L292" s="3"/>
      <c r="M292" s="3"/>
      <c r="N292" s="3"/>
    </row>
    <row r="293" spans="10:14">
      <c r="J293" s="3"/>
      <c r="K293" s="3"/>
      <c r="L293" s="3"/>
      <c r="M293" s="3"/>
      <c r="N293" s="3"/>
    </row>
    <row r="294" spans="10:14">
      <c r="J294" s="3"/>
      <c r="K294" s="3"/>
      <c r="L294" s="3"/>
      <c r="M294" s="3"/>
      <c r="N294" s="3"/>
    </row>
    <row r="295" spans="10:14">
      <c r="J295" s="3"/>
      <c r="K295" s="3"/>
      <c r="L295" s="3"/>
      <c r="M295" s="3"/>
      <c r="N295" s="3"/>
    </row>
    <row r="296" spans="10:14">
      <c r="J296" s="3"/>
      <c r="K296" s="3"/>
      <c r="L296" s="3"/>
      <c r="M296" s="3"/>
      <c r="N296" s="3"/>
    </row>
    <row r="297" spans="10:14">
      <c r="J297" s="3"/>
      <c r="K297" s="3"/>
      <c r="L297" s="3"/>
      <c r="M297" s="3"/>
      <c r="N297" s="3"/>
    </row>
    <row r="298" spans="10:14">
      <c r="J298" s="3"/>
      <c r="K298" s="3"/>
      <c r="L298" s="3"/>
      <c r="M298" s="3"/>
      <c r="N298" s="3"/>
    </row>
    <row r="299" spans="10:14">
      <c r="J299" s="3"/>
      <c r="K299" s="3"/>
      <c r="L299" s="3"/>
      <c r="M299" s="3"/>
      <c r="N299" s="3"/>
    </row>
    <row r="300" spans="10:14">
      <c r="J300" s="3"/>
      <c r="K300" s="3"/>
      <c r="L300" s="3"/>
      <c r="M300" s="3"/>
      <c r="N300" s="3"/>
    </row>
    <row r="301" spans="10:14">
      <c r="J301" s="3"/>
      <c r="K301" s="3"/>
      <c r="L301" s="3"/>
      <c r="M301" s="3"/>
      <c r="N301" s="3"/>
    </row>
    <row r="302" spans="10:14">
      <c r="J302" s="3"/>
      <c r="K302" s="3"/>
      <c r="L302" s="3"/>
      <c r="M302" s="3"/>
      <c r="N302" s="3"/>
    </row>
    <row r="303" spans="10:14">
      <c r="J303" s="3"/>
      <c r="K303" s="3"/>
      <c r="L303" s="3"/>
      <c r="M303" s="3"/>
      <c r="N303" s="3"/>
    </row>
    <row r="304" spans="10:14">
      <c r="J304" s="3"/>
      <c r="K304" s="3"/>
      <c r="L304" s="3"/>
      <c r="M304" s="3"/>
      <c r="N304" s="3"/>
    </row>
    <row r="305" spans="10:14">
      <c r="J305" s="3"/>
      <c r="K305" s="3"/>
      <c r="L305" s="3"/>
      <c r="M305" s="3"/>
      <c r="N305" s="3"/>
    </row>
    <row r="306" spans="10:14">
      <c r="J306" s="3"/>
      <c r="K306" s="3"/>
      <c r="L306" s="3"/>
      <c r="M306" s="3"/>
      <c r="N306" s="3"/>
    </row>
    <row r="307" spans="10:14">
      <c r="J307" s="3"/>
      <c r="K307" s="3"/>
      <c r="L307" s="3"/>
      <c r="M307" s="3"/>
      <c r="N307" s="3"/>
    </row>
    <row r="308" spans="10:14">
      <c r="J308" s="3"/>
      <c r="K308" s="3"/>
      <c r="L308" s="3"/>
      <c r="M308" s="3"/>
      <c r="N308" s="3"/>
    </row>
    <row r="309" spans="10:14">
      <c r="J309" s="3"/>
      <c r="K309" s="3"/>
      <c r="L309" s="3"/>
      <c r="M309" s="3"/>
      <c r="N309" s="3"/>
    </row>
    <row r="310" spans="10:14">
      <c r="J310" s="3"/>
      <c r="K310" s="3"/>
      <c r="L310" s="3"/>
      <c r="M310" s="3"/>
      <c r="N310" s="3"/>
    </row>
    <row r="311" spans="10:14">
      <c r="J311" s="3"/>
      <c r="K311" s="3"/>
      <c r="L311" s="3"/>
      <c r="M311" s="3"/>
      <c r="N311" s="3"/>
    </row>
    <row r="312" spans="10:14">
      <c r="J312" s="3"/>
      <c r="K312" s="3"/>
      <c r="L312" s="3"/>
      <c r="M312" s="3"/>
      <c r="N312" s="3"/>
    </row>
    <row r="313" spans="10:14">
      <c r="J313" s="3"/>
      <c r="K313" s="3"/>
      <c r="L313" s="3"/>
      <c r="M313" s="3"/>
      <c r="N313" s="3"/>
    </row>
    <row r="314" spans="10:14">
      <c r="J314" s="3"/>
      <c r="K314" s="3"/>
      <c r="L314" s="3"/>
      <c r="M314" s="3"/>
      <c r="N314" s="3"/>
    </row>
    <row r="315" spans="10:14">
      <c r="J315" s="3"/>
      <c r="K315" s="3"/>
      <c r="L315" s="3"/>
      <c r="M315" s="3"/>
      <c r="N315" s="3"/>
    </row>
    <row r="316" spans="10:14">
      <c r="J316" s="3"/>
      <c r="K316" s="3"/>
      <c r="L316" s="3"/>
      <c r="M316" s="3"/>
      <c r="N316" s="3"/>
    </row>
    <row r="317" spans="10:14">
      <c r="J317" s="3"/>
      <c r="K317" s="3"/>
      <c r="L317" s="3"/>
      <c r="M317" s="3"/>
      <c r="N317" s="3"/>
    </row>
  </sheetData>
  <mergeCells count="12">
    <mergeCell ref="J20:K20"/>
    <mergeCell ref="J3:K3"/>
    <mergeCell ref="J4:K4"/>
    <mergeCell ref="J6:K6"/>
    <mergeCell ref="J7:K7"/>
    <mergeCell ref="J10:K10"/>
    <mergeCell ref="J11:K11"/>
    <mergeCell ref="J13:K13"/>
    <mergeCell ref="J14:K14"/>
    <mergeCell ref="J16:K16"/>
    <mergeCell ref="J17:K17"/>
    <mergeCell ref="J19:K19"/>
  </mergeCells>
  <conditionalFormatting sqref="I2">
    <cfRule type="cellIs" dxfId="9" priority="11" operator="greaterThan">
      <formula>$J$20</formula>
    </cfRule>
  </conditionalFormatting>
  <conditionalFormatting sqref="I2:I4">
    <cfRule type="cellIs" dxfId="8" priority="10" operator="equal">
      <formula>$J$20</formula>
    </cfRule>
    <cfRule type="cellIs" dxfId="7" priority="12" operator="lessThan">
      <formula>$J$20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&amp;L&amp;"Astron Boy Video,Gras"&amp;28STB&amp;C&amp;"Arial,Gras"&amp;28&amp;EPrise Carburant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tabColor theme="4" tint="-0.249977111117893"/>
  </sheetPr>
  <dimension ref="A1:W317"/>
  <sheetViews>
    <sheetView zoomScaleNormal="100" workbookViewId="0">
      <selection activeCell="E16" sqref="E16"/>
    </sheetView>
  </sheetViews>
  <sheetFormatPr baseColWidth="10" defaultRowHeight="15"/>
  <cols>
    <col min="1" max="1" width="12.7109375" style="12" customWidth="1"/>
    <col min="2" max="9" width="12.7109375" style="4" customWidth="1"/>
    <col min="10" max="12" width="11.5703125" style="4" bestFit="1" customWidth="1"/>
    <col min="13" max="14" width="11.42578125" style="4"/>
    <col min="15" max="15" width="12.7109375" style="4" customWidth="1"/>
    <col min="16" max="16384" width="11.42578125" style="4"/>
  </cols>
  <sheetData>
    <row r="1" spans="1:23" ht="45" customHeight="1">
      <c r="A1" s="1" t="s">
        <v>4</v>
      </c>
      <c r="B1" s="2" t="s">
        <v>5</v>
      </c>
      <c r="C1" s="2" t="s">
        <v>14</v>
      </c>
      <c r="D1" s="2" t="s">
        <v>6</v>
      </c>
      <c r="E1" s="2" t="s">
        <v>7</v>
      </c>
      <c r="F1" s="2" t="s">
        <v>13</v>
      </c>
      <c r="G1" s="2" t="s">
        <v>8</v>
      </c>
      <c r="H1" s="2" t="s">
        <v>9</v>
      </c>
      <c r="I1" s="2" t="s">
        <v>10</v>
      </c>
      <c r="J1" s="3"/>
      <c r="K1" s="3"/>
      <c r="L1" s="3"/>
      <c r="M1" s="3"/>
      <c r="N1" s="3"/>
    </row>
    <row r="2" spans="1:23" ht="15.75" thickBot="1">
      <c r="A2" s="5"/>
      <c r="B2" s="6">
        <v>411430</v>
      </c>
      <c r="C2" s="6"/>
      <c r="D2" s="6"/>
      <c r="E2" s="13"/>
      <c r="F2" s="13"/>
      <c r="G2" s="14"/>
      <c r="H2" s="7"/>
      <c r="I2" s="8"/>
      <c r="J2" s="3"/>
      <c r="K2" s="3"/>
      <c r="L2" s="3"/>
      <c r="M2" s="3"/>
      <c r="N2" s="3"/>
    </row>
    <row r="3" spans="1:23" ht="16.5" customHeight="1" thickTop="1" thickBot="1">
      <c r="A3" s="5">
        <v>40544</v>
      </c>
      <c r="B3" s="6">
        <v>0</v>
      </c>
      <c r="C3" s="6">
        <v>531</v>
      </c>
      <c r="D3" s="6">
        <v>0</v>
      </c>
      <c r="E3" s="13">
        <v>0</v>
      </c>
      <c r="F3" s="13">
        <f>E3/1.196</f>
        <v>0</v>
      </c>
      <c r="G3" s="21" t="e">
        <f>F3/D3</f>
        <v>#DIV/0!</v>
      </c>
      <c r="H3" s="7">
        <f>B3-B2</f>
        <v>-411430</v>
      </c>
      <c r="I3" s="8">
        <f>D3/(H3/100)</f>
        <v>0</v>
      </c>
      <c r="J3" s="26" t="s">
        <v>11</v>
      </c>
      <c r="K3" s="27"/>
      <c r="L3" s="19">
        <v>40544</v>
      </c>
      <c r="M3" s="19">
        <f>DATE(YEAR(L3),MONTH(L3)+1,1)</f>
        <v>40575</v>
      </c>
      <c r="N3" s="19">
        <f t="shared" ref="N3:W3" si="0">DATE(YEAR(M3),MONTH(M3)+1,1)</f>
        <v>40603</v>
      </c>
      <c r="O3" s="19">
        <f t="shared" si="0"/>
        <v>40634</v>
      </c>
      <c r="P3" s="19">
        <f t="shared" si="0"/>
        <v>40664</v>
      </c>
      <c r="Q3" s="19">
        <f t="shared" si="0"/>
        <v>40695</v>
      </c>
      <c r="R3" s="19">
        <f t="shared" si="0"/>
        <v>40725</v>
      </c>
      <c r="S3" s="19">
        <f t="shared" si="0"/>
        <v>40756</v>
      </c>
      <c r="T3" s="19">
        <f t="shared" si="0"/>
        <v>40787</v>
      </c>
      <c r="U3" s="19">
        <f t="shared" si="0"/>
        <v>40817</v>
      </c>
      <c r="V3" s="19">
        <f t="shared" si="0"/>
        <v>40848</v>
      </c>
      <c r="W3" s="19">
        <f t="shared" si="0"/>
        <v>40878</v>
      </c>
    </row>
    <row r="4" spans="1:23" ht="16.5" thickTop="1" thickBot="1">
      <c r="A4" s="10"/>
      <c r="B4" s="3"/>
      <c r="C4" s="3"/>
      <c r="D4" s="3"/>
      <c r="E4" s="3"/>
      <c r="F4" s="3"/>
      <c r="G4" s="3"/>
      <c r="H4" s="3"/>
      <c r="I4" s="3"/>
      <c r="J4" s="28" t="e">
        <f>LARGE(G2:G3,1)</f>
        <v>#DIV/0!</v>
      </c>
      <c r="K4" s="29"/>
      <c r="L4" s="18" t="e">
        <f t="array" ref="L4">MAX(IF(MONTH($A$2:$A$3)=MONTH(L$3),$G$2:$G$3))</f>
        <v>#DIV/0!</v>
      </c>
      <c r="M4" s="18">
        <f t="array" ref="M4">MAX(IF(MONTH($A$2:$A$3)=MONTH(M$3),$G$2:$G$3))</f>
        <v>0</v>
      </c>
      <c r="N4" s="18">
        <f t="array" ref="N4">MAX(IF(MONTH($A$2:$A$3)=MONTH(N$3),$G$2:$G$3))</f>
        <v>0</v>
      </c>
      <c r="O4" s="18">
        <f t="array" ref="O4">MAX(IF(MONTH($A$2:$A$3)=MONTH(O$3),$G$2:$G$3))</f>
        <v>0</v>
      </c>
      <c r="P4" s="18">
        <f t="array" ref="P4">MAX(IF(MONTH($A$2:$A$3)=MONTH(P$3),$G$2:$G$3))</f>
        <v>0</v>
      </c>
      <c r="Q4" s="18">
        <f t="array" ref="Q4">MAX(IF(MONTH($A$2:$A$3)=MONTH(Q$3),$G$2:$G$3))</f>
        <v>0</v>
      </c>
      <c r="R4" s="18">
        <f t="array" ref="R4">MAX(IF(MONTH($A$2:$A$3)=MONTH(R$3),$G$2:$G$3))</f>
        <v>0</v>
      </c>
      <c r="S4" s="18">
        <f t="array" ref="S4">MAX(IF(MONTH($A$2:$A$3)=MONTH(S$3),$G$2:$G$3))</f>
        <v>0</v>
      </c>
      <c r="T4" s="18">
        <f t="array" ref="T4">MAX(IF(MONTH($A$2:$A$3)=MONTH(T$3),$G$2:$G$3))</f>
        <v>0</v>
      </c>
      <c r="U4" s="18">
        <f t="array" ref="U4">MAX(IF(MONTH($A$2:$A$3)=MONTH(U$3),$G$2:$G$3))</f>
        <v>0</v>
      </c>
      <c r="V4" s="18">
        <f t="array" ref="V4">MAX(IF(MONTH($A$2:$A$3)=MONTH(V$3),$G$2:$G$3))</f>
        <v>0</v>
      </c>
      <c r="W4" s="18">
        <f t="array" ref="W4">MAX(IF(MONTH($A$2:$A$3)=MONTH(W$3),$G$2:$G$3))</f>
        <v>0</v>
      </c>
    </row>
    <row r="5" spans="1:23" ht="15.75" thickBot="1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23" ht="16.5" thickTop="1" thickBot="1">
      <c r="A6" s="10"/>
      <c r="B6" s="3"/>
      <c r="C6" s="3"/>
      <c r="D6" s="3"/>
      <c r="E6" s="3"/>
      <c r="F6" s="3"/>
      <c r="G6" s="3"/>
      <c r="H6" s="3"/>
      <c r="I6" s="3"/>
      <c r="J6" s="26" t="s">
        <v>15</v>
      </c>
      <c r="K6" s="33"/>
      <c r="L6" s="16" t="s">
        <v>16</v>
      </c>
      <c r="M6" s="16" t="s">
        <v>17</v>
      </c>
      <c r="N6" s="16" t="s">
        <v>0</v>
      </c>
      <c r="O6" s="16" t="s">
        <v>1</v>
      </c>
      <c r="P6" s="16" t="s">
        <v>2</v>
      </c>
      <c r="Q6" s="16" t="s">
        <v>3</v>
      </c>
      <c r="R6" s="16" t="s">
        <v>23</v>
      </c>
      <c r="S6" s="16" t="s">
        <v>22</v>
      </c>
      <c r="T6" s="16" t="s">
        <v>21</v>
      </c>
      <c r="U6" s="16" t="s">
        <v>20</v>
      </c>
      <c r="V6" s="16" t="s">
        <v>18</v>
      </c>
      <c r="W6" s="17" t="s">
        <v>19</v>
      </c>
    </row>
    <row r="7" spans="1:23" ht="16.5" thickTop="1" thickBot="1">
      <c r="A7" s="10"/>
      <c r="B7" s="3"/>
      <c r="C7" s="3"/>
      <c r="D7" s="3"/>
      <c r="E7" s="3"/>
      <c r="F7" s="3"/>
      <c r="G7" s="3"/>
      <c r="H7" s="3"/>
      <c r="I7" s="3"/>
      <c r="J7" s="30">
        <f>LARGE(I2:I3,1)</f>
        <v>0</v>
      </c>
      <c r="K7" s="31"/>
      <c r="L7" s="16">
        <f t="array" ref="L7">MAX(IF(MONTH($A$2:$A$3)=MONTH(L$3),$I$2:$I$3))</f>
        <v>0</v>
      </c>
      <c r="M7" s="16">
        <f t="array" ref="M7">MAX(IF(MONTH($A$2:$A$3)=MONTH(M$3),$I$2:$I$3))</f>
        <v>0</v>
      </c>
      <c r="N7" s="16">
        <f t="array" ref="N7">MAX(IF(MONTH($A$2:$A$3)=MONTH(N$3),$I$2:$I$3))</f>
        <v>0</v>
      </c>
      <c r="O7" s="16">
        <f t="array" ref="O7">MAX(IF(MONTH($A$2:$A$3)=MONTH(O$3),$I$2:$I$3))</f>
        <v>0</v>
      </c>
      <c r="P7" s="16">
        <f t="array" ref="P7">MAX(IF(MONTH($A$2:$A$3)=MONTH(P$3),$I$2:$I$3))</f>
        <v>0</v>
      </c>
      <c r="Q7" s="16">
        <f t="array" ref="Q7">MAX(IF(MONTH($A$2:$A$3)=MONTH(Q$3),$I$2:$I$3))</f>
        <v>0</v>
      </c>
      <c r="R7" s="16">
        <f t="array" ref="R7">MAX(IF(MONTH($A$2:$A$3)=MONTH(R$3),$I$2:$I$3))</f>
        <v>0</v>
      </c>
      <c r="S7" s="16">
        <f t="array" ref="S7">MAX(IF(MONTH($A$2:$A$3)=MONTH(S$3),$I$2:$I$3))</f>
        <v>0</v>
      </c>
      <c r="T7" s="16">
        <f t="array" ref="T7">MAX(IF(MONTH($A$2:$A$3)=MONTH(T$3),$I$2:$I$3))</f>
        <v>0</v>
      </c>
      <c r="U7" s="16">
        <f t="array" ref="U7">MAX(IF(MONTH($A$2:$A$3)=MONTH(U$3),$I$2:$I$3))</f>
        <v>0</v>
      </c>
      <c r="V7" s="16">
        <f t="array" ref="V7">MAX(IF(MONTH($A$2:$A$3)=MONTH(V$3),$I$2:$I$3))</f>
        <v>0</v>
      </c>
      <c r="W7" s="16">
        <f t="array" ref="W7">MAX(IF(MONTH($A$2:$A$3)=MONTH(W$3),$I$2:$I$3))</f>
        <v>0</v>
      </c>
    </row>
    <row r="8" spans="1:23" ht="15.75" thickTop="1">
      <c r="A8" s="10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23" ht="15.75" thickBot="1">
      <c r="A9" s="10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23" ht="16.5" thickTop="1" thickBot="1">
      <c r="A10" s="10"/>
      <c r="B10" s="3"/>
      <c r="C10" s="3"/>
      <c r="D10" s="3"/>
      <c r="E10" s="3"/>
      <c r="F10" s="3"/>
      <c r="G10" s="3"/>
      <c r="H10" s="3"/>
      <c r="I10" s="3"/>
      <c r="J10" s="32" t="s">
        <v>12</v>
      </c>
      <c r="K10" s="33"/>
      <c r="L10" s="16" t="s">
        <v>16</v>
      </c>
      <c r="M10" s="16" t="s">
        <v>17</v>
      </c>
      <c r="N10" s="16" t="s">
        <v>0</v>
      </c>
      <c r="O10" s="16" t="s">
        <v>1</v>
      </c>
      <c r="P10" s="16" t="s">
        <v>2</v>
      </c>
      <c r="Q10" s="16" t="s">
        <v>3</v>
      </c>
      <c r="R10" s="16" t="s">
        <v>23</v>
      </c>
      <c r="S10" s="16" t="s">
        <v>22</v>
      </c>
      <c r="T10" s="16" t="s">
        <v>21</v>
      </c>
      <c r="U10" s="16" t="s">
        <v>20</v>
      </c>
      <c r="V10" s="16" t="s">
        <v>18</v>
      </c>
      <c r="W10" s="17" t="s">
        <v>19</v>
      </c>
    </row>
    <row r="11" spans="1:23" ht="16.5" thickTop="1" thickBot="1">
      <c r="A11" s="10"/>
      <c r="B11" s="3"/>
      <c r="C11" s="3"/>
      <c r="D11" s="3"/>
      <c r="E11" s="3"/>
      <c r="F11" s="3"/>
      <c r="G11" s="3"/>
      <c r="H11" s="3"/>
      <c r="I11" s="3"/>
      <c r="J11" s="34" t="e">
        <f>SMALL(G2:G3,1)</f>
        <v>#DIV/0!</v>
      </c>
      <c r="K11" s="35"/>
      <c r="L11" s="18" t="e">
        <f t="array" ref="L11">MIN(IF($G$2:$G$3&gt;0,IF(MONTH($A$2:$A$3)=MONTH(L$3),$G$2:$G$3)))</f>
        <v>#DIV/0!</v>
      </c>
      <c r="M11" s="18">
        <f t="array" ref="M11">MIN(IF(MONTH($A$2:$A$3)=MONTH(M$3),$G$2:$G$3))</f>
        <v>0</v>
      </c>
      <c r="N11" s="18">
        <f t="array" ref="N11">MIN(IF(MONTH($A$2:$A$3)=MONTH(N$3),$G$2:$G$3))</f>
        <v>0</v>
      </c>
      <c r="O11" s="18">
        <f t="array" ref="O11">MIN(IF(MONTH($A$2:$A$3)=MONTH(O$3),$G$2:$G$3))</f>
        <v>0</v>
      </c>
      <c r="P11" s="18">
        <f t="array" ref="P11">MIN(IF(MONTH($A$2:$A$3)=MONTH(P$3),$G$2:$G$3))</f>
        <v>0</v>
      </c>
      <c r="Q11" s="18">
        <f t="array" ref="Q11">MIN(IF(MONTH($A$2:$A$3)=MONTH(Q$3),$G$2:$G$3))</f>
        <v>0</v>
      </c>
      <c r="R11" s="18">
        <f t="array" ref="R11">MIN(IF(MONTH($A$2:$A$3)=MONTH(R$3),$G$2:$G$3))</f>
        <v>0</v>
      </c>
      <c r="S11" s="18">
        <f t="array" ref="S11">MIN(IF(MONTH($A$2:$A$3)=MONTH(S$3),$G$2:$G$3))</f>
        <v>0</v>
      </c>
      <c r="T11" s="18">
        <f t="array" ref="T11">MIN(IF(MONTH($A$2:$A$3)=MONTH(T$3),$G$2:$G$3))</f>
        <v>0</v>
      </c>
      <c r="U11" s="18">
        <f t="array" ref="U11">MIN(IF(MONTH($A$2:$A$3)=MONTH(U$3),$G$2:$G$3))</f>
        <v>0</v>
      </c>
      <c r="V11" s="18">
        <f t="array" ref="V11">MIN(IF(MONTH($A$2:$A$3)=MONTH(V$3),$G$2:$G$3))</f>
        <v>0</v>
      </c>
      <c r="W11" s="18">
        <f t="array" ref="W11">MIN(IF(MONTH($A$2:$A$3)=MONTH(W$3),$G$2:$G$3))</f>
        <v>0</v>
      </c>
    </row>
    <row r="12" spans="1:23" ht="16.5" thickTop="1" thickBot="1">
      <c r="A12" s="10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23" ht="16.5" thickTop="1" thickBot="1">
      <c r="A13" s="10"/>
      <c r="B13" s="3"/>
      <c r="C13" s="3"/>
      <c r="D13" s="3"/>
      <c r="E13" s="3"/>
      <c r="F13" s="3"/>
      <c r="G13" s="3"/>
      <c r="H13" s="3"/>
      <c r="I13" s="3"/>
      <c r="J13" s="26" t="s">
        <v>24</v>
      </c>
      <c r="K13" s="33"/>
      <c r="L13" s="16" t="s">
        <v>16</v>
      </c>
      <c r="M13" s="16" t="s">
        <v>17</v>
      </c>
      <c r="N13" s="16" t="s">
        <v>0</v>
      </c>
      <c r="O13" s="16" t="s">
        <v>1</v>
      </c>
      <c r="P13" s="16" t="s">
        <v>2</v>
      </c>
      <c r="Q13" s="16" t="s">
        <v>3</v>
      </c>
      <c r="R13" s="16" t="s">
        <v>23</v>
      </c>
      <c r="S13" s="16" t="s">
        <v>22</v>
      </c>
      <c r="T13" s="16" t="s">
        <v>21</v>
      </c>
      <c r="U13" s="16" t="s">
        <v>20</v>
      </c>
      <c r="V13" s="16" t="s">
        <v>18</v>
      </c>
      <c r="W13" s="17" t="s">
        <v>19</v>
      </c>
    </row>
    <row r="14" spans="1:23" ht="16.5" thickTop="1" thickBot="1">
      <c r="A14" s="10"/>
      <c r="B14" s="3"/>
      <c r="C14" s="3"/>
      <c r="D14" s="3"/>
      <c r="E14" s="3"/>
      <c r="F14" s="3"/>
      <c r="G14" s="3"/>
      <c r="H14" s="3"/>
      <c r="I14" s="3"/>
      <c r="J14" s="36">
        <f>SMALL(I2:I3,1)</f>
        <v>0</v>
      </c>
      <c r="K14" s="37"/>
      <c r="L14" s="18">
        <f t="array" ref="L14">MIN(IF($I$2:$I$3&gt;0,IF(MONTH($A$2:$A$3)=MONTH(L$3),$I$2:$I$3)))</f>
        <v>0</v>
      </c>
      <c r="M14" s="18">
        <f t="array" ref="M14">MIN(IF($I$2:$I$3&gt;0,IF(MONTH($A$2:$A$3)=MONTH(M$3),$I$2:$I$3)))</f>
        <v>0</v>
      </c>
      <c r="N14" s="18">
        <f t="array" ref="N14">MIN(IF($I$2:$I$3&gt;0,IF(MONTH($A$2:$A$3)=MONTH(N$3),$I$2:$I$3)))</f>
        <v>0</v>
      </c>
      <c r="O14" s="18">
        <f t="array" ref="O14">MIN(IF($I$2:$I$3&gt;0,IF(MONTH($A$2:$A$3)=MONTH(O$3),$I$2:$I$3)))</f>
        <v>0</v>
      </c>
      <c r="P14" s="18">
        <f t="array" ref="P14">MIN(IF($I$2:$I$3&gt;0,IF(MONTH($A$2:$A$3)=MONTH(P$3),$I$2:$I$3)))</f>
        <v>0</v>
      </c>
      <c r="Q14" s="18">
        <f t="array" ref="Q14">MIN(IF($I$2:$I$3&gt;0,IF(MONTH($A$2:$A$3)=MONTH(Q$3),$I$2:$I$3)))</f>
        <v>0</v>
      </c>
      <c r="R14" s="18">
        <f t="array" ref="R14">MIN(IF($I$2:$I$3&gt;0,IF(MONTH($A$2:$A$3)=MONTH(R$3),$I$2:$I$3)))</f>
        <v>0</v>
      </c>
      <c r="S14" s="18">
        <f t="array" ref="S14">MIN(IF($I$2:$I$3&gt;0,IF(MONTH($A$2:$A$3)=MONTH(S$3),$I$2:$I$3)))</f>
        <v>0</v>
      </c>
      <c r="T14" s="18">
        <f t="array" ref="T14">MIN(IF($I$2:$I$3&gt;0,IF(MONTH($A$2:$A$3)=MONTH(T$3),$I$2:$I$3)))</f>
        <v>0</v>
      </c>
      <c r="U14" s="18">
        <f t="array" ref="U14">MIN(IF($I$2:$I$3&gt;0,IF(MONTH($A$2:$A$3)=MONTH(U$3),$I$2:$I$3)))</f>
        <v>0</v>
      </c>
      <c r="V14" s="18">
        <f t="array" ref="V14">MIN(IF($I$2:$I$3&gt;0,IF(MONTH($A$2:$A$3)=MONTH(V$3),$I$2:$I$3)))</f>
        <v>0</v>
      </c>
      <c r="W14" s="18">
        <f t="array" ref="W14">MIN(IF($I$2:$I$3&gt;0,IF(MONTH($A$2:$A$3)=MONTH(W$3),$I$2:$I$3)))</f>
        <v>0</v>
      </c>
    </row>
    <row r="15" spans="1:23" ht="16.5" thickTop="1" thickBot="1">
      <c r="A15" s="10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23" ht="16.5" thickTop="1" thickBot="1">
      <c r="A16" s="10"/>
      <c r="B16" s="3"/>
      <c r="C16" s="3"/>
      <c r="D16" s="3"/>
      <c r="E16" s="3"/>
      <c r="F16" s="3"/>
      <c r="G16" s="3"/>
      <c r="H16" s="3"/>
      <c r="I16" s="3"/>
      <c r="J16" s="26" t="s">
        <v>25</v>
      </c>
      <c r="K16" s="33"/>
      <c r="L16" s="16" t="s">
        <v>16</v>
      </c>
      <c r="M16" s="16" t="s">
        <v>17</v>
      </c>
      <c r="N16" s="16" t="s">
        <v>0</v>
      </c>
      <c r="O16" s="16" t="s">
        <v>1</v>
      </c>
      <c r="P16" s="16" t="s">
        <v>2</v>
      </c>
      <c r="Q16" s="16" t="s">
        <v>3</v>
      </c>
      <c r="R16" s="16" t="s">
        <v>23</v>
      </c>
      <c r="S16" s="16" t="s">
        <v>22</v>
      </c>
      <c r="T16" s="16" t="s">
        <v>21</v>
      </c>
      <c r="U16" s="16" t="s">
        <v>20</v>
      </c>
      <c r="V16" s="16" t="s">
        <v>18</v>
      </c>
      <c r="W16" s="17" t="s">
        <v>19</v>
      </c>
    </row>
    <row r="17" spans="1:23" ht="16.5" thickTop="1" thickBot="1">
      <c r="A17" s="10"/>
      <c r="B17" s="3"/>
      <c r="C17" s="3"/>
      <c r="D17" s="3"/>
      <c r="E17" s="3"/>
      <c r="F17" s="3"/>
      <c r="G17" s="3"/>
      <c r="H17" s="3"/>
      <c r="I17" s="3"/>
      <c r="J17" s="38" t="e">
        <f>AVERAGE(G2:G3)</f>
        <v>#DIV/0!</v>
      </c>
      <c r="K17" s="39"/>
      <c r="L17" s="18" t="str">
        <f t="array" aca="1" ref="L17" ca="1">IF(ISERROR(AVERAGE(IF(MONTH(colAan520tb)=MONTH(L$3),ColGan520tb))),"",AVERAGE(IF(MONTH(colAan520tb)=MONTH(L$3),ColGan520tb)))</f>
        <v/>
      </c>
      <c r="M17" s="18">
        <f t="array" aca="1" ref="M17" ca="1">IF(ISERROR(AVERAGE(IF(MONTH(colAan520tb)=MONTH(M$3),ColGan520tb))),"",AVERAGE(IF(MONTH(colAan520tb)=MONTH(M$3),ColGan520tb)))</f>
        <v>0</v>
      </c>
      <c r="N17" s="18">
        <f t="array" aca="1" ref="N17" ca="1">IF(ISERROR(AVERAGE(IF(MONTH(colAan520tb)=MONTH(N$3),ColGan520tb))),"",AVERAGE(IF(MONTH(colAan520tb)=MONTH(N$3),ColGan520tb)))</f>
        <v>0</v>
      </c>
      <c r="O17" s="18">
        <f t="array" aca="1" ref="O17" ca="1">IF(ISERROR(AVERAGE(IF(MONTH(colAan520tb)=MONTH(O$3),ColGan520tb))),"",AVERAGE(IF(MONTH(colAan520tb)=MONTH(O$3),ColGan520tb)))</f>
        <v>0</v>
      </c>
      <c r="P17" s="18">
        <f t="array" aca="1" ref="P17" ca="1">IF(ISERROR(AVERAGE(IF(MONTH(colAan520tb)=MONTH(P$3),ColGan520tb))),"",AVERAGE(IF(MONTH(colAan520tb)=MONTH(P$3),ColGan520tb)))</f>
        <v>0</v>
      </c>
      <c r="Q17" s="18">
        <f t="array" aca="1" ref="Q17" ca="1">IF(ISERROR(AVERAGE(IF(MONTH(colAan520tb)=MONTH(Q$3),ColGan520tb))),"",AVERAGE(IF(MONTH(colAan520tb)=MONTH(Q$3),ColGan520tb)))</f>
        <v>0</v>
      </c>
      <c r="R17" s="18">
        <f t="array" aca="1" ref="R17" ca="1">IF(ISERROR(AVERAGE(IF(MONTH(colAan520tb)=MONTH(R$3),ColGan520tb))),"",AVERAGE(IF(MONTH(colAan520tb)=MONTH(R$3),ColGan520tb)))</f>
        <v>0</v>
      </c>
      <c r="S17" s="18">
        <f t="array" aca="1" ref="S17" ca="1">IF(ISERROR(AVERAGE(IF(MONTH(colAan520tb)=MONTH(S$3),ColGan520tb))),"",AVERAGE(IF(MONTH(colAan520tb)=MONTH(S$3),ColGan520tb)))</f>
        <v>0</v>
      </c>
      <c r="T17" s="18">
        <f t="array" aca="1" ref="T17" ca="1">IF(ISERROR(AVERAGE(IF(MONTH(colAan520tb)=MONTH(T$3),ColGan520tb))),"",AVERAGE(IF(MONTH(colAan520tb)=MONTH(T$3),ColGan520tb)))</f>
        <v>0</v>
      </c>
      <c r="U17" s="18">
        <f t="array" aca="1" ref="U17" ca="1">IF(ISERROR(AVERAGE(IF(MONTH(colAan520tb)=MONTH(U$3),ColGan520tb))),"",AVERAGE(IF(MONTH(colAan520tb)=MONTH(U$3),ColGan520tb)))</f>
        <v>0</v>
      </c>
      <c r="V17" s="18">
        <f t="array" aca="1" ref="V17" ca="1">IF(ISERROR(AVERAGE(IF(MONTH(colAan520tb)=MONTH(V$3),ColGan520tb))),"",AVERAGE(IF(MONTH(colAan520tb)=MONTH(V$3),ColGan520tb)))</f>
        <v>0</v>
      </c>
      <c r="W17" s="18">
        <f t="array" aca="1" ref="W17" ca="1">IF(ISERROR(AVERAGE(IF(MONTH(colAan520tb)=MONTH(W$3),ColGan520tb))),"",AVERAGE(IF(MONTH(colAan520tb)=MONTH(W$3),ColGan520tb)))</f>
        <v>0</v>
      </c>
    </row>
    <row r="18" spans="1:23" ht="15.75" thickBot="1">
      <c r="A18" s="1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23" ht="16.5" thickTop="1" thickBot="1">
      <c r="A19" s="10"/>
      <c r="B19" s="3"/>
      <c r="C19" s="3"/>
      <c r="D19" s="3"/>
      <c r="E19" s="3"/>
      <c r="F19" s="3"/>
      <c r="G19" s="3"/>
      <c r="H19" s="3"/>
      <c r="I19" s="3"/>
      <c r="J19" s="26" t="s">
        <v>26</v>
      </c>
      <c r="K19" s="33"/>
      <c r="L19" s="16" t="s">
        <v>16</v>
      </c>
      <c r="M19" s="16" t="s">
        <v>17</v>
      </c>
      <c r="N19" s="16" t="s">
        <v>0</v>
      </c>
      <c r="O19" s="16" t="s">
        <v>1</v>
      </c>
      <c r="P19" s="16" t="s">
        <v>2</v>
      </c>
      <c r="Q19" s="16" t="s">
        <v>3</v>
      </c>
      <c r="R19" s="16" t="s">
        <v>23</v>
      </c>
      <c r="S19" s="16" t="s">
        <v>22</v>
      </c>
      <c r="T19" s="16" t="s">
        <v>21</v>
      </c>
      <c r="U19" s="16" t="s">
        <v>20</v>
      </c>
      <c r="V19" s="16" t="s">
        <v>18</v>
      </c>
      <c r="W19" s="17" t="s">
        <v>19</v>
      </c>
    </row>
    <row r="20" spans="1:23" ht="16.5" thickTop="1" thickBot="1">
      <c r="A20" s="10"/>
      <c r="B20" s="3"/>
      <c r="C20" s="3"/>
      <c r="D20" s="3"/>
      <c r="E20" s="3"/>
      <c r="F20" s="3"/>
      <c r="G20" s="3"/>
      <c r="H20" s="3"/>
      <c r="I20" s="3"/>
      <c r="J20" s="24">
        <f ca="1">SUM(ColDan520tb)/(SUM(colhan520tb)/100)</f>
        <v>0</v>
      </c>
      <c r="K20" s="25"/>
      <c r="L20" s="18">
        <f t="array" aca="1" ref="L20" ca="1">IF(ISERROR(SUM(IF(MONTH(colAan520tb)=MONTH(L$3),colhan520tb))),"",SUM(IF(MONTH(colAan520tb)=MONTH(L$3),ColDan520tb/SUM(IF(MONTH(colAan520tb)=MONTH(L$3),colhan520tb/100)))))</f>
        <v>0</v>
      </c>
      <c r="M20" s="18">
        <f t="array" aca="1" ref="M20" ca="1">IF(ISERROR(SUM(IF(MONTH(colAan520tb)=MONTH(M$3),colhan520tb))),"",SUM(IF(MONTH(colAan520tb)=MONTH(M$3),ColDan520tb/SUM(IF(MONTH(colAan520tb)=MONTH(M$3),colhan520tb/100)))))</f>
        <v>0</v>
      </c>
      <c r="N20" s="18">
        <f t="array" aca="1" ref="N20" ca="1">IF(ISERROR(SUM(IF(MONTH(colAan520tb)=MONTH(N$3),colhan520tb))),"",SUM(IF(MONTH(colAan520tb)=MONTH(N$3),ColDan520tb/SUM(IF(MONTH(colAan520tb)=MONTH(N$3),colhan520tb/100)))))</f>
        <v>0</v>
      </c>
      <c r="O20" s="18">
        <f t="array" aca="1" ref="O20" ca="1">IF(ISERROR(SUM(IF(MONTH(colAan520tb)=MONTH(O$3),colhan520tb))),"",SUM(IF(MONTH(colAan520tb)=MONTH(O$3),ColDan520tb/SUM(IF(MONTH(colAan520tb)=MONTH(O$3),colhan520tb/100)))))</f>
        <v>0</v>
      </c>
      <c r="P20" s="18">
        <f t="array" aca="1" ref="P20" ca="1">IF(ISERROR(SUM(IF(MONTH(colAan520tb)=MONTH(P$3),colhan520tb))),"",SUM(IF(MONTH(colAan520tb)=MONTH(P$3),ColDan520tb/SUM(IF(MONTH(colAan520tb)=MONTH(P$3),colhan520tb/100)))))</f>
        <v>0</v>
      </c>
      <c r="Q20" s="18">
        <f t="array" aca="1" ref="Q20" ca="1">IF(ISERROR(SUM(IF(MONTH(colAan520tb)=MONTH(Q$3),colhan520tb))),"",SUM(IF(MONTH(colAan520tb)=MONTH(Q$3),ColDan520tb/SUM(IF(MONTH(colAan520tb)=MONTH(Q$3),colhan520tb/100)))))</f>
        <v>0</v>
      </c>
      <c r="R20" s="18">
        <f t="array" aca="1" ref="R20" ca="1">IF(ISERROR(SUM(IF(MONTH(colAan520tb)=MONTH(R$3),colhan520tb))),"",SUM(IF(MONTH(colAan520tb)=MONTH(R$3),ColDan520tb/SUM(IF(MONTH(colAan520tb)=MONTH(R$3),colhan520tb/100)))))</f>
        <v>0</v>
      </c>
      <c r="S20" s="18">
        <f t="array" aca="1" ref="S20" ca="1">IF(ISERROR(SUM(IF(MONTH(colAan520tb)=MONTH(S$3),colhan520tb))),"",SUM(IF(MONTH(colAan520tb)=MONTH(S$3),ColDan520tb/SUM(IF(MONTH(colAan520tb)=MONTH(S$3),colhan520tb/100)))))</f>
        <v>0</v>
      </c>
      <c r="T20" s="18">
        <f t="array" aca="1" ref="T20" ca="1">IF(ISERROR(SUM(IF(MONTH(colAan520tb)=MONTH(T$3),colhan520tb))),"",SUM(IF(MONTH(colAan520tb)=MONTH(T$3),ColDan520tb/SUM(IF(MONTH(colAan520tb)=MONTH(T$3),colhan520tb/100)))))</f>
        <v>0</v>
      </c>
      <c r="U20" s="18">
        <f t="array" aca="1" ref="U20" ca="1">IF(ISERROR(SUM(IF(MONTH(colAan520tb)=MONTH(U$3),colhan520tb))),"",SUM(IF(MONTH(colAan520tb)=MONTH(U$3),ColDan520tb/SUM(IF(MONTH(colAan520tb)=MONTH(U$3),colhan520tb/100)))))</f>
        <v>0</v>
      </c>
      <c r="V20" s="18">
        <f t="array" aca="1" ref="V20" ca="1">IF(ISERROR(SUM(IF(MONTH(colAan520tb)=MONTH(V$3),colhan520tb))),"",SUM(IF(MONTH(colAan520tb)=MONTH(V$3),ColDan520tb/SUM(IF(MONTH(colAan520tb)=MONTH(V$3),colhan520tb/100)))))</f>
        <v>0</v>
      </c>
      <c r="W20" s="18">
        <f t="array" aca="1" ref="W20" ca="1">IF(ISERROR(SUM(IF(MONTH(colAan520tb)=MONTH(W$3),colhan520tb))),"",SUM(IF(MONTH(colAan520tb)=MONTH(W$3),ColDan520tb/SUM(IF(MONTH(colAan520tb)=MONTH(W$3),colhan520tb/100)))))</f>
        <v>0</v>
      </c>
    </row>
    <row r="21" spans="1:23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3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3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3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23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3">
      <c r="A26" s="1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23">
      <c r="A27" s="1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23">
      <c r="A28" s="1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23">
      <c r="A29" s="1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23">
      <c r="A30" s="1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23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23">
      <c r="A32" s="1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1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1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4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4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4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4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1:14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1:14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1:14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1:14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1:14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4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1:14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1:14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1:14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1:14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>
      <c r="A186" s="10"/>
      <c r="B186" s="3"/>
      <c r="C186" s="3"/>
      <c r="D186" s="11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>
      <c r="A187" s="10"/>
      <c r="B187" s="11"/>
      <c r="C187" s="11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>
      <c r="B270" s="3"/>
      <c r="C270" s="3"/>
      <c r="J270" s="3"/>
      <c r="K270" s="3"/>
      <c r="L270" s="3"/>
      <c r="M270" s="3"/>
      <c r="N270" s="3"/>
    </row>
    <row r="271" spans="1:14">
      <c r="J271" s="3"/>
      <c r="K271" s="3"/>
      <c r="L271" s="3"/>
      <c r="M271" s="3"/>
      <c r="N271" s="3"/>
    </row>
    <row r="272" spans="1:14">
      <c r="J272" s="3"/>
      <c r="K272" s="3"/>
      <c r="L272" s="3"/>
      <c r="M272" s="3"/>
      <c r="N272" s="3"/>
    </row>
    <row r="273" spans="10:14">
      <c r="J273" s="3"/>
      <c r="K273" s="3"/>
      <c r="L273" s="3"/>
      <c r="M273" s="3"/>
      <c r="N273" s="3"/>
    </row>
    <row r="274" spans="10:14">
      <c r="J274" s="3"/>
      <c r="K274" s="3"/>
      <c r="L274" s="3"/>
      <c r="M274" s="3"/>
      <c r="N274" s="3"/>
    </row>
    <row r="275" spans="10:14">
      <c r="J275" s="3"/>
      <c r="K275" s="3"/>
      <c r="L275" s="3"/>
      <c r="M275" s="3"/>
      <c r="N275" s="3"/>
    </row>
    <row r="276" spans="10:14">
      <c r="J276" s="3"/>
      <c r="K276" s="3"/>
      <c r="L276" s="3"/>
      <c r="M276" s="3"/>
      <c r="N276" s="3"/>
    </row>
    <row r="277" spans="10:14">
      <c r="J277" s="3"/>
      <c r="K277" s="3"/>
      <c r="L277" s="3"/>
      <c r="M277" s="3"/>
      <c r="N277" s="3"/>
    </row>
    <row r="278" spans="10:14">
      <c r="J278" s="3"/>
      <c r="K278" s="3"/>
      <c r="L278" s="3"/>
      <c r="M278" s="3"/>
      <c r="N278" s="3"/>
    </row>
    <row r="279" spans="10:14">
      <c r="J279" s="3"/>
      <c r="K279" s="3"/>
      <c r="L279" s="3"/>
      <c r="M279" s="3"/>
      <c r="N279" s="3"/>
    </row>
    <row r="280" spans="10:14">
      <c r="J280" s="3"/>
      <c r="K280" s="3"/>
      <c r="L280" s="3"/>
      <c r="M280" s="3"/>
      <c r="N280" s="3"/>
    </row>
    <row r="281" spans="10:14">
      <c r="J281" s="3"/>
      <c r="K281" s="3"/>
      <c r="L281" s="3"/>
      <c r="M281" s="3"/>
      <c r="N281" s="3"/>
    </row>
    <row r="282" spans="10:14">
      <c r="J282" s="3"/>
      <c r="K282" s="3"/>
      <c r="L282" s="3"/>
      <c r="M282" s="3"/>
      <c r="N282" s="3"/>
    </row>
    <row r="283" spans="10:14">
      <c r="J283" s="3"/>
      <c r="K283" s="3"/>
      <c r="L283" s="3"/>
      <c r="M283" s="3"/>
      <c r="N283" s="3"/>
    </row>
    <row r="284" spans="10:14">
      <c r="J284" s="3"/>
      <c r="K284" s="3"/>
      <c r="L284" s="3"/>
      <c r="M284" s="3"/>
      <c r="N284" s="3"/>
    </row>
    <row r="285" spans="10:14">
      <c r="J285" s="3"/>
      <c r="K285" s="3"/>
      <c r="L285" s="3"/>
      <c r="M285" s="3"/>
      <c r="N285" s="3"/>
    </row>
    <row r="286" spans="10:14">
      <c r="J286" s="3"/>
      <c r="K286" s="3"/>
      <c r="L286" s="3"/>
      <c r="M286" s="3"/>
      <c r="N286" s="3"/>
    </row>
    <row r="287" spans="10:14">
      <c r="J287" s="3"/>
      <c r="K287" s="3"/>
      <c r="L287" s="3"/>
      <c r="M287" s="3"/>
      <c r="N287" s="3"/>
    </row>
    <row r="288" spans="10:14">
      <c r="J288" s="3"/>
      <c r="K288" s="3"/>
      <c r="L288" s="3"/>
      <c r="M288" s="3"/>
      <c r="N288" s="3"/>
    </row>
    <row r="289" spans="10:14">
      <c r="J289" s="3"/>
      <c r="K289" s="3"/>
      <c r="L289" s="3"/>
      <c r="M289" s="3"/>
      <c r="N289" s="3"/>
    </row>
    <row r="290" spans="10:14">
      <c r="J290" s="3"/>
      <c r="K290" s="3"/>
      <c r="L290" s="3"/>
      <c r="M290" s="3"/>
      <c r="N290" s="3"/>
    </row>
    <row r="291" spans="10:14">
      <c r="J291" s="3"/>
      <c r="K291" s="3"/>
      <c r="L291" s="3"/>
      <c r="M291" s="3"/>
      <c r="N291" s="3"/>
    </row>
    <row r="292" spans="10:14">
      <c r="J292" s="3"/>
      <c r="K292" s="3"/>
      <c r="L292" s="3"/>
      <c r="M292" s="3"/>
      <c r="N292" s="3"/>
    </row>
    <row r="293" spans="10:14">
      <c r="J293" s="3"/>
      <c r="K293" s="3"/>
      <c r="L293" s="3"/>
      <c r="M293" s="3"/>
      <c r="N293" s="3"/>
    </row>
    <row r="294" spans="10:14">
      <c r="J294" s="3"/>
      <c r="K294" s="3"/>
      <c r="L294" s="3"/>
      <c r="M294" s="3"/>
      <c r="N294" s="3"/>
    </row>
    <row r="295" spans="10:14">
      <c r="J295" s="3"/>
      <c r="K295" s="3"/>
      <c r="L295" s="3"/>
      <c r="M295" s="3"/>
      <c r="N295" s="3"/>
    </row>
    <row r="296" spans="10:14">
      <c r="J296" s="3"/>
      <c r="K296" s="3"/>
      <c r="L296" s="3"/>
      <c r="M296" s="3"/>
      <c r="N296" s="3"/>
    </row>
    <row r="297" spans="10:14">
      <c r="J297" s="3"/>
      <c r="K297" s="3"/>
      <c r="L297" s="3"/>
      <c r="M297" s="3"/>
      <c r="N297" s="3"/>
    </row>
    <row r="298" spans="10:14">
      <c r="J298" s="3"/>
      <c r="K298" s="3"/>
      <c r="L298" s="3"/>
      <c r="M298" s="3"/>
      <c r="N298" s="3"/>
    </row>
    <row r="299" spans="10:14">
      <c r="J299" s="3"/>
      <c r="K299" s="3"/>
      <c r="L299" s="3"/>
      <c r="M299" s="3"/>
      <c r="N299" s="3"/>
    </row>
    <row r="300" spans="10:14">
      <c r="J300" s="3"/>
      <c r="K300" s="3"/>
      <c r="L300" s="3"/>
      <c r="M300" s="3"/>
      <c r="N300" s="3"/>
    </row>
    <row r="301" spans="10:14">
      <c r="J301" s="3"/>
      <c r="K301" s="3"/>
      <c r="L301" s="3"/>
      <c r="M301" s="3"/>
      <c r="N301" s="3"/>
    </row>
    <row r="302" spans="10:14">
      <c r="J302" s="3"/>
      <c r="K302" s="3"/>
      <c r="L302" s="3"/>
      <c r="M302" s="3"/>
      <c r="N302" s="3"/>
    </row>
    <row r="303" spans="10:14">
      <c r="J303" s="3"/>
      <c r="K303" s="3"/>
      <c r="L303" s="3"/>
      <c r="M303" s="3"/>
      <c r="N303" s="3"/>
    </row>
    <row r="304" spans="10:14">
      <c r="J304" s="3"/>
      <c r="K304" s="3"/>
      <c r="L304" s="3"/>
      <c r="M304" s="3"/>
      <c r="N304" s="3"/>
    </row>
    <row r="305" spans="10:14">
      <c r="J305" s="3"/>
      <c r="K305" s="3"/>
      <c r="L305" s="3"/>
      <c r="M305" s="3"/>
      <c r="N305" s="3"/>
    </row>
    <row r="306" spans="10:14">
      <c r="J306" s="3"/>
      <c r="K306" s="3"/>
      <c r="L306" s="3"/>
      <c r="M306" s="3"/>
      <c r="N306" s="3"/>
    </row>
    <row r="307" spans="10:14">
      <c r="J307" s="3"/>
      <c r="K307" s="3"/>
      <c r="L307" s="3"/>
      <c r="M307" s="3"/>
      <c r="N307" s="3"/>
    </row>
    <row r="308" spans="10:14">
      <c r="J308" s="3"/>
      <c r="K308" s="3"/>
      <c r="L308" s="3"/>
      <c r="M308" s="3"/>
      <c r="N308" s="3"/>
    </row>
    <row r="309" spans="10:14">
      <c r="J309" s="3"/>
      <c r="K309" s="3"/>
      <c r="L309" s="3"/>
      <c r="M309" s="3"/>
      <c r="N309" s="3"/>
    </row>
    <row r="310" spans="10:14">
      <c r="J310" s="3"/>
      <c r="K310" s="3"/>
      <c r="L310" s="3"/>
      <c r="M310" s="3"/>
      <c r="N310" s="3"/>
    </row>
    <row r="311" spans="10:14">
      <c r="J311" s="3"/>
      <c r="K311" s="3"/>
      <c r="L311" s="3"/>
      <c r="M311" s="3"/>
      <c r="N311" s="3"/>
    </row>
    <row r="312" spans="10:14">
      <c r="J312" s="3"/>
      <c r="K312" s="3"/>
      <c r="L312" s="3"/>
      <c r="M312" s="3"/>
      <c r="N312" s="3"/>
    </row>
    <row r="313" spans="10:14">
      <c r="J313" s="3"/>
      <c r="K313" s="3"/>
      <c r="L313" s="3"/>
      <c r="M313" s="3"/>
      <c r="N313" s="3"/>
    </row>
    <row r="314" spans="10:14">
      <c r="J314" s="3"/>
      <c r="K314" s="3"/>
      <c r="L314" s="3"/>
      <c r="M314" s="3"/>
      <c r="N314" s="3"/>
    </row>
    <row r="315" spans="10:14">
      <c r="J315" s="3"/>
      <c r="K315" s="3"/>
      <c r="L315" s="3"/>
      <c r="M315" s="3"/>
      <c r="N315" s="3"/>
    </row>
    <row r="316" spans="10:14">
      <c r="J316" s="3"/>
      <c r="K316" s="3"/>
      <c r="L316" s="3"/>
      <c r="M316" s="3"/>
      <c r="N316" s="3"/>
    </row>
    <row r="317" spans="10:14">
      <c r="J317" s="3"/>
      <c r="K317" s="3"/>
      <c r="L317" s="3"/>
      <c r="M317" s="3"/>
      <c r="N317" s="3"/>
    </row>
  </sheetData>
  <mergeCells count="12">
    <mergeCell ref="J3:K3"/>
    <mergeCell ref="J20:K20"/>
    <mergeCell ref="J4:K4"/>
    <mergeCell ref="J6:K6"/>
    <mergeCell ref="J7:K7"/>
    <mergeCell ref="J10:K10"/>
    <mergeCell ref="J11:K11"/>
    <mergeCell ref="J13:K13"/>
    <mergeCell ref="J14:K14"/>
    <mergeCell ref="J16:K16"/>
    <mergeCell ref="J17:K17"/>
    <mergeCell ref="J19:K19"/>
  </mergeCells>
  <phoneticPr fontId="10" type="noConversion"/>
  <conditionalFormatting sqref="I2:I3">
    <cfRule type="cellIs" dxfId="6" priority="10" operator="equal">
      <formula>$J$20</formula>
    </cfRule>
    <cfRule type="cellIs" dxfId="5" priority="11" operator="greaterThan">
      <formula>$J$20</formula>
    </cfRule>
    <cfRule type="cellIs" dxfId="4" priority="12" operator="lessThan">
      <formula>$J$20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&amp;L&amp;"Astron Boy Video,Gras"&amp;28STB&amp;C&amp;"Arial,Gras"&amp;28&amp;EPrise Carburant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fiche prise carburant</vt:lpstr>
      <vt:lpstr>Saisi Go AM374XX</vt:lpstr>
      <vt:lpstr>Saisi Go AN429TB</vt:lpstr>
      <vt:lpstr>Saisi Go AN628TB</vt:lpstr>
      <vt:lpstr>Saisi Go AN520TB</vt:lpstr>
      <vt:lpstr>'Saisi Go AM374XX'!Zone_d_impression</vt:lpstr>
      <vt:lpstr>'Saisi Go AN429TB'!Zone_d_impression</vt:lpstr>
      <vt:lpstr>'Saisi Go AN520TB'!Zone_d_impression</vt:lpstr>
      <vt:lpstr>'Saisi Go AN628TB'!Zone_d_impression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claude</cp:lastModifiedBy>
  <cp:lastPrinted>2011-03-16T20:28:52Z</cp:lastPrinted>
  <dcterms:created xsi:type="dcterms:W3CDTF">2008-01-20T22:04:09Z</dcterms:created>
  <dcterms:modified xsi:type="dcterms:W3CDTF">2011-04-01T19:09:28Z</dcterms:modified>
</cp:coreProperties>
</file>