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05" windowWidth="19320" windowHeight="10005"/>
  </bookViews>
  <sheets>
    <sheet name="PAIE" sheetId="4" r:id="rId1"/>
  </sheets>
  <calcPr calcId="125725"/>
</workbook>
</file>

<file path=xl/calcChain.xml><?xml version="1.0" encoding="utf-8"?>
<calcChain xmlns="http://schemas.openxmlformats.org/spreadsheetml/2006/main">
  <c r="D3" i="4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7"/>
  <c r="D28"/>
  <c r="D29"/>
  <c r="D30"/>
  <c r="D31"/>
  <c r="D32"/>
  <c r="D33"/>
  <c r="D26"/>
  <c r="D25"/>
  <c r="C34" l="1"/>
  <c r="C35" s="1"/>
  <c r="I22"/>
  <c r="E22" s="1"/>
  <c r="F22" s="1"/>
  <c r="I29"/>
  <c r="E29" s="1"/>
  <c r="F29" s="1"/>
  <c r="I33"/>
  <c r="E33" s="1"/>
  <c r="F33" s="1"/>
  <c r="D34" l="1"/>
  <c r="G22" l="1"/>
  <c r="H22" s="1"/>
  <c r="G33"/>
  <c r="H33" s="1"/>
  <c r="G29"/>
  <c r="H29" s="1"/>
  <c r="I15"/>
  <c r="E15" s="1"/>
  <c r="I8"/>
  <c r="E8" s="1"/>
  <c r="F8" s="1"/>
  <c r="B4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F15" l="1"/>
  <c r="E34"/>
  <c r="F34"/>
  <c r="I34"/>
  <c r="G8"/>
  <c r="H8" s="1"/>
  <c r="G15"/>
  <c r="H15" s="1"/>
  <c r="H34" l="1"/>
  <c r="D36" s="1"/>
  <c r="D44" s="1"/>
  <c r="G34"/>
  <c r="C36" s="1"/>
</calcChain>
</file>

<file path=xl/sharedStrings.xml><?xml version="1.0" encoding="utf-8"?>
<sst xmlns="http://schemas.openxmlformats.org/spreadsheetml/2006/main" count="23" uniqueCount="23">
  <si>
    <t>DATE</t>
  </si>
  <si>
    <t>NBR D'heures</t>
  </si>
  <si>
    <t>TOTAL</t>
  </si>
  <si>
    <t>Tarif entretien &lt;9h</t>
  </si>
  <si>
    <t>Tarif entretien &gt;9h</t>
  </si>
  <si>
    <t>Frais entretien</t>
  </si>
  <si>
    <t>SALAIRE DE BASE</t>
  </si>
  <si>
    <t>MONTANT PAIE DU MOIS</t>
  </si>
  <si>
    <t>Heures complémentaires</t>
  </si>
  <si>
    <t xml:space="preserve"> </t>
  </si>
  <si>
    <t>CALCUL PAIE DU MOIS DE  JUILLET 2014</t>
  </si>
  <si>
    <t>Heures supplémentaires</t>
  </si>
  <si>
    <t>Nbre heures total /semaine</t>
  </si>
  <si>
    <t>nbre heures hebdo normales &lt;= 46</t>
  </si>
  <si>
    <t xml:space="preserve">nbre d'heure sup </t>
  </si>
  <si>
    <t>Nb d'heures Hebdo :</t>
  </si>
  <si>
    <t>Paye normale</t>
  </si>
  <si>
    <t>Paye heure sup</t>
  </si>
  <si>
    <t>Tarif heure NORMALE</t>
  </si>
  <si>
    <t xml:space="preserve"> +0,32/heure supp</t>
  </si>
  <si>
    <t xml:space="preserve">Tarif Heure SUPPLEMENTAIRE </t>
  </si>
  <si>
    <t>(a partir de 46ème heure hebdo)</t>
  </si>
  <si>
    <t>Paie du mois = salaire de base + total frais entretien + heures sup.</t>
  </si>
</sst>
</file>

<file path=xl/styles.xml><?xml version="1.0" encoding="utf-8"?>
<styleSheet xmlns="http://schemas.openxmlformats.org/spreadsheetml/2006/main">
  <numFmts count="7">
    <numFmt numFmtId="44" formatCode="_-* #,##0.00\ &quot;€&quot;_-;\-* #,##0.00\ &quot;€&quot;_-;_-* &quot;-&quot;??\ &quot;€&quot;_-;_-@_-"/>
    <numFmt numFmtId="164" formatCode="[$-F800]dddd\,\ mmmm\ dd\,\ yyyy"/>
    <numFmt numFmtId="165" formatCode="h:mm;@"/>
    <numFmt numFmtId="166" formatCode="[h]:mm:ss;@"/>
    <numFmt numFmtId="167" formatCode="_-* #,##0.00\ [$€-40C]_-;\-* #,##0.00\ [$€-40C]_-;_-* &quot;-&quot;??\ [$€-40C]_-;_-@_-"/>
    <numFmt numFmtId="168" formatCode="[$-F400]h:mm:ss\ AM/PM"/>
    <numFmt numFmtId="169" formatCode="#\.##0.00;&quot;0&quot;"/>
  </numFmts>
  <fonts count="19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333333"/>
      <name val="Segoe U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name val="Verdana"/>
      <family val="2"/>
    </font>
    <font>
      <b/>
      <sz val="16"/>
      <name val="Calibri"/>
      <family val="2"/>
      <scheme val="minor"/>
    </font>
    <font>
      <i/>
      <sz val="8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rgb="FF333333"/>
      <name val="Segoe UI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61">
    <xf numFmtId="0" fontId="0" fillId="0" borderId="0" xfId="0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8" fillId="0" borderId="1" xfId="0" applyFont="1" applyBorder="1" applyAlignment="1">
      <alignment horizontal="center" wrapText="1"/>
    </xf>
    <xf numFmtId="44" fontId="7" fillId="0" borderId="0" xfId="1" applyFont="1"/>
    <xf numFmtId="2" fontId="12" fillId="0" borderId="6" xfId="0" applyNumberFormat="1" applyFont="1" applyBorder="1"/>
    <xf numFmtId="167" fontId="13" fillId="0" borderId="0" xfId="0" applyNumberFormat="1" applyFont="1"/>
    <xf numFmtId="44" fontId="11" fillId="0" borderId="1" xfId="1" applyFont="1" applyBorder="1"/>
    <xf numFmtId="0" fontId="14" fillId="0" borderId="0" xfId="0" applyFont="1"/>
    <xf numFmtId="168" fontId="14" fillId="0" borderId="0" xfId="0" applyNumberFormat="1" applyFont="1"/>
    <xf numFmtId="0" fontId="15" fillId="0" borderId="4" xfId="0" applyFont="1" applyBorder="1" applyAlignment="1">
      <alignment horizontal="center" vertical="center" wrapText="1"/>
    </xf>
    <xf numFmtId="169" fontId="18" fillId="0" borderId="4" xfId="0" applyNumberFormat="1" applyFont="1" applyBorder="1"/>
    <xf numFmtId="169" fontId="18" fillId="0" borderId="0" xfId="0" applyNumberFormat="1" applyFont="1" applyBorder="1"/>
    <xf numFmtId="46" fontId="0" fillId="0" borderId="0" xfId="0" applyNumberFormat="1"/>
    <xf numFmtId="168" fontId="18" fillId="0" borderId="4" xfId="0" applyNumberFormat="1" applyFont="1" applyBorder="1"/>
    <xf numFmtId="168" fontId="18" fillId="0" borderId="0" xfId="0" applyNumberFormat="1" applyFont="1" applyBorder="1"/>
    <xf numFmtId="168" fontId="11" fillId="0" borderId="2" xfId="0" applyNumberFormat="1" applyFont="1" applyBorder="1"/>
    <xf numFmtId="166" fontId="0" fillId="0" borderId="0" xfId="0" applyNumberFormat="1"/>
    <xf numFmtId="44" fontId="0" fillId="0" borderId="0" xfId="1" applyFont="1"/>
    <xf numFmtId="166" fontId="18" fillId="0" borderId="5" xfId="0" applyNumberFormat="1" applyFont="1" applyBorder="1"/>
    <xf numFmtId="0" fontId="0" fillId="0" borderId="0" xfId="0" applyBorder="1"/>
    <xf numFmtId="0" fontId="0" fillId="0" borderId="0" xfId="0" applyAlignment="1">
      <alignment horizontal="right"/>
    </xf>
    <xf numFmtId="0" fontId="15" fillId="0" borderId="3" xfId="0" applyFont="1" applyBorder="1" applyAlignment="1">
      <alignment horizontal="center" vertical="center" wrapText="1"/>
    </xf>
    <xf numFmtId="166" fontId="18" fillId="0" borderId="0" xfId="0" applyNumberFormat="1" applyFont="1" applyBorder="1"/>
    <xf numFmtId="0" fontId="15" fillId="0" borderId="7" xfId="0" applyFont="1" applyBorder="1" applyAlignment="1">
      <alignment horizontal="center" vertical="center" wrapText="1"/>
    </xf>
    <xf numFmtId="169" fontId="18" fillId="0" borderId="7" xfId="0" applyNumberFormat="1" applyFont="1" applyBorder="1"/>
    <xf numFmtId="169" fontId="18" fillId="0" borderId="8" xfId="0" applyNumberFormat="1" applyFont="1" applyBorder="1"/>
    <xf numFmtId="44" fontId="0" fillId="0" borderId="9" xfId="1" applyFont="1" applyBorder="1"/>
    <xf numFmtId="168" fontId="18" fillId="0" borderId="7" xfId="0" applyNumberFormat="1" applyFont="1" applyBorder="1"/>
    <xf numFmtId="168" fontId="18" fillId="0" borderId="8" xfId="0" applyNumberFormat="1" applyFont="1" applyBorder="1"/>
    <xf numFmtId="0" fontId="16" fillId="0" borderId="7" xfId="0" applyFont="1" applyFill="1" applyBorder="1" applyAlignment="1">
      <alignment horizontal="center" vertical="center" wrapText="1"/>
    </xf>
    <xf numFmtId="0" fontId="18" fillId="0" borderId="7" xfId="0" applyFont="1" applyBorder="1"/>
    <xf numFmtId="0" fontId="18" fillId="0" borderId="8" xfId="0" applyFont="1" applyBorder="1"/>
    <xf numFmtId="44" fontId="18" fillId="0" borderId="7" xfId="1" applyFont="1" applyBorder="1"/>
    <xf numFmtId="44" fontId="18" fillId="0" borderId="8" xfId="1" applyFont="1" applyBorder="1"/>
    <xf numFmtId="0" fontId="15" fillId="0" borderId="7" xfId="0" applyFont="1" applyBorder="1" applyAlignment="1">
      <alignment wrapText="1"/>
    </xf>
    <xf numFmtId="166" fontId="17" fillId="0" borderId="7" xfId="0" applyNumberFormat="1" applyFont="1" applyBorder="1"/>
    <xf numFmtId="166" fontId="18" fillId="0" borderId="8" xfId="0" applyNumberFormat="1" applyFont="1" applyBorder="1"/>
    <xf numFmtId="166" fontId="18" fillId="0" borderId="9" xfId="0" applyNumberFormat="1" applyFont="1" applyBorder="1"/>
    <xf numFmtId="166" fontId="18" fillId="0" borderId="7" xfId="0" applyNumberFormat="1" applyFont="1" applyBorder="1"/>
    <xf numFmtId="164" fontId="0" fillId="0" borderId="10" xfId="0" applyNumberFormat="1" applyBorder="1"/>
    <xf numFmtId="164" fontId="0" fillId="0" borderId="11" xfId="0" applyNumberFormat="1" applyBorder="1"/>
    <xf numFmtId="164" fontId="0" fillId="0" borderId="12" xfId="0" applyNumberFormat="1" applyBorder="1"/>
    <xf numFmtId="44" fontId="10" fillId="0" borderId="9" xfId="1" applyFont="1" applyBorder="1"/>
    <xf numFmtId="0" fontId="18" fillId="0" borderId="0" xfId="0" applyNumberFormat="1" applyFont="1" applyBorder="1"/>
    <xf numFmtId="0" fontId="6" fillId="0" borderId="0" xfId="0" applyFont="1" applyAlignment="1">
      <alignment horizontal="center"/>
    </xf>
    <xf numFmtId="0" fontId="2" fillId="0" borderId="0" xfId="0" applyFont="1"/>
    <xf numFmtId="166" fontId="9" fillId="0" borderId="13" xfId="0" applyNumberFormat="1" applyFont="1" applyBorder="1"/>
    <xf numFmtId="2" fontId="2" fillId="0" borderId="14" xfId="0" applyNumberFormat="1" applyFont="1" applyBorder="1"/>
    <xf numFmtId="2" fontId="2" fillId="0" borderId="15" xfId="0" applyNumberFormat="1" applyFont="1" applyBorder="1"/>
    <xf numFmtId="165" fontId="0" fillId="0" borderId="16" xfId="0" applyNumberFormat="1" applyBorder="1"/>
    <xf numFmtId="169" fontId="11" fillId="0" borderId="2" xfId="0" applyNumberFormat="1" applyFont="1" applyBorder="1"/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165" fontId="0" fillId="0" borderId="20" xfId="0" applyNumberFormat="1" applyBorder="1"/>
    <xf numFmtId="165" fontId="0" fillId="0" borderId="21" xfId="0" applyNumberFormat="1" applyBorder="1"/>
    <xf numFmtId="2" fontId="2" fillId="0" borderId="22" xfId="0" applyNumberFormat="1" applyFont="1" applyBorder="1"/>
    <xf numFmtId="0" fontId="1" fillId="0" borderId="13" xfId="0" applyFont="1" applyBorder="1" applyAlignment="1">
      <alignment horizontal="right"/>
    </xf>
    <xf numFmtId="165" fontId="0" fillId="0" borderId="21" xfId="0" applyNumberFormat="1" applyFill="1" applyBorder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44"/>
  <sheetViews>
    <sheetView tabSelected="1" topLeftCell="A17" workbookViewId="0">
      <selection activeCell="L11" sqref="L11"/>
    </sheetView>
  </sheetViews>
  <sheetFormatPr baseColWidth="10" defaultRowHeight="15"/>
  <cols>
    <col min="1" max="1" width="10" customWidth="1"/>
    <col min="2" max="2" width="26.5703125" customWidth="1"/>
    <col min="3" max="3" width="16.42578125" customWidth="1"/>
    <col min="4" max="4" width="19.140625" customWidth="1"/>
    <col min="5" max="5" width="14.140625" customWidth="1"/>
    <col min="6" max="7" width="12.28515625" customWidth="1"/>
    <col min="8" max="8" width="11.28515625" customWidth="1"/>
    <col min="9" max="9" width="12.85546875" style="9" customWidth="1"/>
  </cols>
  <sheetData>
    <row r="1" spans="2:11" ht="28.5" customHeight="1" thickBot="1">
      <c r="B1" s="46" t="s">
        <v>10</v>
      </c>
      <c r="C1" s="46"/>
      <c r="D1" s="46"/>
      <c r="G1" s="22" t="s">
        <v>15</v>
      </c>
      <c r="H1" s="14">
        <v>1.9166666666666667</v>
      </c>
    </row>
    <row r="2" spans="2:11" ht="20.25" customHeight="1" thickBot="1">
      <c r="B2" s="53" t="s">
        <v>0</v>
      </c>
      <c r="C2" s="54" t="s">
        <v>1</v>
      </c>
      <c r="D2" s="55" t="s">
        <v>5</v>
      </c>
      <c r="E2" s="23" t="s">
        <v>13</v>
      </c>
      <c r="F2" s="25" t="s">
        <v>16</v>
      </c>
      <c r="G2" s="11" t="s">
        <v>14</v>
      </c>
      <c r="H2" s="31" t="s">
        <v>17</v>
      </c>
      <c r="I2" s="36" t="s">
        <v>12</v>
      </c>
    </row>
    <row r="3" spans="2:11" ht="17.25">
      <c r="B3" s="41">
        <v>41821</v>
      </c>
      <c r="C3" s="56">
        <v>0.30208333333333331</v>
      </c>
      <c r="D3" s="49">
        <f t="shared" ref="D3:D24" si="0">IF(HOUR(C3)&gt;0,IF(HOUR(C3)&gt;=9,IF(MINUTE(C3)&gt;0,($C$38+(HOUR(C3)-9)*0.32),($C$38+(HOUR(C3)-9)*0.32)),$C$37),0)</f>
        <v>2.65</v>
      </c>
      <c r="E3" s="12"/>
      <c r="F3" s="26"/>
      <c r="G3" s="12"/>
      <c r="H3" s="32"/>
      <c r="I3" s="37"/>
    </row>
    <row r="4" spans="2:11" ht="15.75">
      <c r="B4" s="42">
        <f>B3+1</f>
        <v>41822</v>
      </c>
      <c r="C4" s="51">
        <v>0.35416666666666669</v>
      </c>
      <c r="D4" s="50">
        <f t="shared" si="0"/>
        <v>2.65</v>
      </c>
      <c r="E4" s="13"/>
      <c r="F4" s="27"/>
      <c r="G4" s="13"/>
      <c r="H4" s="33"/>
      <c r="I4" s="38"/>
    </row>
    <row r="5" spans="2:11" ht="15.75">
      <c r="B5" s="42">
        <f>B4+1</f>
        <v>41823</v>
      </c>
      <c r="C5" s="51">
        <v>0.39583333333333331</v>
      </c>
      <c r="D5" s="50">
        <f t="shared" si="0"/>
        <v>2.98</v>
      </c>
      <c r="E5" s="45"/>
      <c r="F5" s="27"/>
      <c r="G5" s="13"/>
      <c r="H5" s="33"/>
      <c r="I5" s="38"/>
    </row>
    <row r="6" spans="2:11" ht="15.75">
      <c r="B6" s="42">
        <f t="shared" ref="B6:B33" si="1">B5+1</f>
        <v>41824</v>
      </c>
      <c r="C6" s="51">
        <v>0</v>
      </c>
      <c r="D6" s="50">
        <f t="shared" si="0"/>
        <v>0</v>
      </c>
      <c r="E6" s="13"/>
      <c r="F6" s="27"/>
      <c r="G6" s="13"/>
      <c r="H6" s="33"/>
      <c r="I6" s="38"/>
    </row>
    <row r="7" spans="2:11" ht="15.75">
      <c r="B7" s="42">
        <f t="shared" si="1"/>
        <v>41825</v>
      </c>
      <c r="C7" s="51">
        <v>0</v>
      </c>
      <c r="D7" s="50">
        <f t="shared" si="0"/>
        <v>0</v>
      </c>
      <c r="E7" s="13"/>
      <c r="F7" s="27"/>
      <c r="G7" s="13"/>
      <c r="H7" s="33"/>
      <c r="I7" s="38"/>
    </row>
    <row r="8" spans="2:11" ht="16.5" thickBot="1">
      <c r="B8" s="43">
        <f t="shared" si="1"/>
        <v>41826</v>
      </c>
      <c r="C8" s="57">
        <v>0</v>
      </c>
      <c r="D8" s="58">
        <f t="shared" si="0"/>
        <v>0</v>
      </c>
      <c r="E8" s="20">
        <f>IF(I8&lt;=$H$1,I8,$H$1)</f>
        <v>1.0520833333333333</v>
      </c>
      <c r="F8" s="28">
        <f>((DAY(E8)*24)+(HOUR(E8)+(MINUTE(E8)/60)))*$C$39</f>
        <v>78.275000000000006</v>
      </c>
      <c r="G8" s="20">
        <f>IF(I8&gt;$H$1,I8-$H$1,0)</f>
        <v>0</v>
      </c>
      <c r="H8" s="28">
        <f>(HOUR(G8)*3.2)+(MINUTE(G8)/60)*$C$40</f>
        <v>0</v>
      </c>
      <c r="I8" s="39">
        <f>SUM(C3:C8)</f>
        <v>1.0520833333333333</v>
      </c>
      <c r="K8" s="21"/>
    </row>
    <row r="9" spans="2:11" ht="15.75">
      <c r="B9" s="41">
        <f t="shared" si="1"/>
        <v>41827</v>
      </c>
      <c r="C9" s="56">
        <v>0</v>
      </c>
      <c r="D9" s="49">
        <f t="shared" si="0"/>
        <v>0</v>
      </c>
      <c r="E9" s="21"/>
      <c r="F9" s="29"/>
      <c r="G9" s="15"/>
      <c r="H9" s="34"/>
      <c r="I9" s="40"/>
      <c r="K9" s="24"/>
    </row>
    <row r="10" spans="2:11" ht="15.75">
      <c r="B10" s="42">
        <f t="shared" si="1"/>
        <v>41828</v>
      </c>
      <c r="C10" s="51">
        <v>0.25</v>
      </c>
      <c r="D10" s="50">
        <f t="shared" si="0"/>
        <v>2.65</v>
      </c>
      <c r="E10" s="13"/>
      <c r="F10" s="30"/>
      <c r="G10" s="16"/>
      <c r="H10" s="35"/>
      <c r="I10" s="38"/>
      <c r="K10" s="21"/>
    </row>
    <row r="11" spans="2:11" ht="15.75">
      <c r="B11" s="42">
        <f t="shared" si="1"/>
        <v>41829</v>
      </c>
      <c r="C11" s="51">
        <v>0.25</v>
      </c>
      <c r="D11" s="50">
        <f t="shared" si="0"/>
        <v>2.65</v>
      </c>
      <c r="E11" s="13"/>
      <c r="F11" s="30"/>
      <c r="G11" s="16"/>
      <c r="H11" s="35"/>
      <c r="I11" s="38"/>
      <c r="K11" s="21"/>
    </row>
    <row r="12" spans="2:11" ht="15" customHeight="1">
      <c r="B12" s="42">
        <f t="shared" si="1"/>
        <v>41830</v>
      </c>
      <c r="C12" s="51">
        <v>0.29166666666666669</v>
      </c>
      <c r="D12" s="50">
        <f t="shared" si="0"/>
        <v>2.65</v>
      </c>
      <c r="E12" s="13"/>
      <c r="F12" s="30"/>
      <c r="G12" s="16"/>
      <c r="H12" s="35"/>
      <c r="I12" s="38"/>
    </row>
    <row r="13" spans="2:11" ht="15" customHeight="1">
      <c r="B13" s="42">
        <f t="shared" si="1"/>
        <v>41831</v>
      </c>
      <c r="C13" s="51">
        <v>0</v>
      </c>
      <c r="D13" s="50">
        <f t="shared" si="0"/>
        <v>0</v>
      </c>
      <c r="E13" s="13"/>
      <c r="F13" s="30"/>
      <c r="G13" s="16"/>
      <c r="H13" s="35"/>
      <c r="I13" s="38"/>
    </row>
    <row r="14" spans="2:11" ht="15.75">
      <c r="B14" s="42">
        <f t="shared" si="1"/>
        <v>41832</v>
      </c>
      <c r="C14" s="51">
        <v>0</v>
      </c>
      <c r="D14" s="50">
        <f t="shared" si="0"/>
        <v>0</v>
      </c>
      <c r="E14" s="13"/>
      <c r="F14" s="30"/>
      <c r="G14" s="16"/>
      <c r="H14" s="35"/>
      <c r="I14" s="38"/>
    </row>
    <row r="15" spans="2:11" ht="16.5" thickBot="1">
      <c r="B15" s="43">
        <f t="shared" si="1"/>
        <v>41833</v>
      </c>
      <c r="C15" s="57">
        <v>0</v>
      </c>
      <c r="D15" s="58">
        <f t="shared" si="0"/>
        <v>0</v>
      </c>
      <c r="E15" s="20">
        <f>IF(I15&lt;=$H$1,I15,$H$1)</f>
        <v>0.79166666666666674</v>
      </c>
      <c r="F15" s="28">
        <f>((DAY(E15)*24)+(HOUR(E15)+(MINUTE(E15)/60)))*$C$39</f>
        <v>58.9</v>
      </c>
      <c r="G15" s="20">
        <f>IF(I15&gt;$H$1,I15-$H$1,0)</f>
        <v>0</v>
      </c>
      <c r="H15" s="28">
        <f>(HOUR(G15)*3.2)+(MINUTE(G15)/60)*$C$40</f>
        <v>0</v>
      </c>
      <c r="I15" s="39">
        <f>SUM(C9:C15)</f>
        <v>0.79166666666666674</v>
      </c>
    </row>
    <row r="16" spans="2:11" ht="15.75">
      <c r="B16" s="41">
        <f t="shared" si="1"/>
        <v>41834</v>
      </c>
      <c r="C16" s="56">
        <v>0.41666666666666669</v>
      </c>
      <c r="D16" s="49">
        <f t="shared" si="0"/>
        <v>3.3</v>
      </c>
      <c r="E16" s="12"/>
      <c r="F16" s="29"/>
      <c r="G16" s="15"/>
      <c r="H16" s="34"/>
      <c r="I16" s="40"/>
    </row>
    <row r="17" spans="2:9" ht="15.75">
      <c r="B17" s="42">
        <f t="shared" si="1"/>
        <v>41835</v>
      </c>
      <c r="C17" s="51">
        <v>0.41666666666666669</v>
      </c>
      <c r="D17" s="50">
        <f t="shared" si="0"/>
        <v>3.3</v>
      </c>
      <c r="E17" s="13"/>
      <c r="F17" s="30"/>
      <c r="G17" s="16"/>
      <c r="H17" s="35"/>
      <c r="I17" s="38"/>
    </row>
    <row r="18" spans="2:9" ht="15.75">
      <c r="B18" s="42">
        <f t="shared" si="1"/>
        <v>41836</v>
      </c>
      <c r="C18" s="51">
        <v>0.41666666666666669</v>
      </c>
      <c r="D18" s="50">
        <f t="shared" si="0"/>
        <v>3.3</v>
      </c>
      <c r="E18" s="13"/>
      <c r="F18" s="30"/>
      <c r="G18" s="16"/>
      <c r="H18" s="35"/>
      <c r="I18" s="38"/>
    </row>
    <row r="19" spans="2:9" ht="15.75">
      <c r="B19" s="42">
        <f t="shared" si="1"/>
        <v>41837</v>
      </c>
      <c r="C19" s="51">
        <v>0.41666666666666669</v>
      </c>
      <c r="D19" s="50">
        <f t="shared" si="0"/>
        <v>3.3</v>
      </c>
      <c r="E19" s="13"/>
      <c r="F19" s="30"/>
      <c r="G19" s="16"/>
      <c r="H19" s="35"/>
      <c r="I19" s="38"/>
    </row>
    <row r="20" spans="2:9" ht="15.75">
      <c r="B20" s="42">
        <f t="shared" si="1"/>
        <v>41838</v>
      </c>
      <c r="C20" s="51">
        <v>0.41666666666666669</v>
      </c>
      <c r="D20" s="50">
        <f t="shared" si="0"/>
        <v>3.3</v>
      </c>
      <c r="E20" s="13"/>
      <c r="F20" s="30"/>
      <c r="G20" s="16"/>
      <c r="H20" s="35"/>
      <c r="I20" s="38"/>
    </row>
    <row r="21" spans="2:9" ht="15.75">
      <c r="B21" s="42">
        <f t="shared" si="1"/>
        <v>41839</v>
      </c>
      <c r="C21" s="51">
        <v>0</v>
      </c>
      <c r="D21" s="50">
        <f t="shared" si="0"/>
        <v>0</v>
      </c>
      <c r="E21" s="13"/>
      <c r="F21" s="30"/>
      <c r="G21" s="16"/>
      <c r="H21" s="35"/>
      <c r="I21" s="38"/>
    </row>
    <row r="22" spans="2:9" ht="16.5" thickBot="1">
      <c r="B22" s="43">
        <f t="shared" si="1"/>
        <v>41840</v>
      </c>
      <c r="C22" s="57">
        <v>0</v>
      </c>
      <c r="D22" s="58">
        <f t="shared" si="0"/>
        <v>0</v>
      </c>
      <c r="E22" s="20">
        <f>IF(I22&lt;=$H$1,I22,$H$1)</f>
        <v>1.9166666666666667</v>
      </c>
      <c r="F22" s="28">
        <f>((DAY(E22)*24)+(HOUR(E22)+(MINUTE(E22)/60)))*$C$39</f>
        <v>142.6</v>
      </c>
      <c r="G22" s="20">
        <f>IF(I22&gt;$H$1,I22-$H$1,0)</f>
        <v>0.16666666666666674</v>
      </c>
      <c r="H22" s="28">
        <f>(HOUR(G22)*3.2)+(MINUTE(G22)/60)*$C$40</f>
        <v>12.8</v>
      </c>
      <c r="I22" s="39">
        <f>SUM(C16:C22)</f>
        <v>2.0833333333333335</v>
      </c>
    </row>
    <row r="23" spans="2:9" ht="15.75">
      <c r="B23" s="41">
        <f t="shared" si="1"/>
        <v>41841</v>
      </c>
      <c r="C23" s="56">
        <v>0</v>
      </c>
      <c r="D23" s="49">
        <f t="shared" si="0"/>
        <v>0</v>
      </c>
      <c r="E23" s="12"/>
      <c r="F23" s="29"/>
      <c r="G23" s="15"/>
      <c r="H23" s="34"/>
      <c r="I23" s="40"/>
    </row>
    <row r="24" spans="2:9" ht="15.75">
      <c r="B24" s="42">
        <f t="shared" si="1"/>
        <v>41842</v>
      </c>
      <c r="C24" s="51">
        <v>0</v>
      </c>
      <c r="D24" s="50">
        <f t="shared" si="0"/>
        <v>0</v>
      </c>
      <c r="E24" s="13"/>
      <c r="F24" s="30"/>
      <c r="G24" s="16"/>
      <c r="H24" s="35"/>
      <c r="I24" s="38"/>
    </row>
    <row r="25" spans="2:9" ht="15.75">
      <c r="B25" s="42">
        <f t="shared" si="1"/>
        <v>41843</v>
      </c>
      <c r="C25" s="51">
        <v>0.39583333333333331</v>
      </c>
      <c r="D25" s="50">
        <f>IF(HOUR(C25)&gt;0,IF(HOUR(C25)&gt;=9,IF(MINUTE(C25)&gt;0,($C$38+(HOUR(C25)-9)*0.32),($C$38+(HOUR(C25)-9)*0.32)),$C$37),0)</f>
        <v>2.98</v>
      </c>
      <c r="E25" s="13"/>
      <c r="F25" s="30"/>
      <c r="G25" s="16"/>
      <c r="H25" s="35"/>
      <c r="I25" s="38"/>
    </row>
    <row r="26" spans="2:9" ht="15.75">
      <c r="B26" s="42">
        <f t="shared" si="1"/>
        <v>41844</v>
      </c>
      <c r="C26" s="51">
        <v>0.35416666666666669</v>
      </c>
      <c r="D26" s="50">
        <f>IF(HOUR(C26)&gt;0,IF(HOUR(C26)&gt;=9,IF(MINUTE(C26)&gt;0,($C$38+(HOUR(C26)-9)*0.32),($C$38+(HOUR(C26)-9)*0.32)),$C$37),0)</f>
        <v>2.65</v>
      </c>
      <c r="E26" s="13"/>
      <c r="F26" s="30"/>
      <c r="G26" s="16"/>
      <c r="H26" s="35"/>
      <c r="I26" s="38"/>
    </row>
    <row r="27" spans="2:9" ht="15.75">
      <c r="B27" s="42">
        <f t="shared" si="1"/>
        <v>41845</v>
      </c>
      <c r="C27" s="51">
        <v>0</v>
      </c>
      <c r="D27" s="50">
        <f t="shared" ref="D27:D33" si="2">IF(HOUR(C27)&gt;0,IF(HOUR(C27)&gt;=9,IF(MINUTE(C27)&gt;0,($C$38+(HOUR(C27)-9)*0.32),($C$38+(HOUR(C27)-9)*0.32)),$C$37),0)</f>
        <v>0</v>
      </c>
      <c r="E27" s="13"/>
      <c r="F27" s="30"/>
      <c r="G27" s="16"/>
      <c r="H27" s="35"/>
      <c r="I27" s="38"/>
    </row>
    <row r="28" spans="2:9" ht="15.75">
      <c r="B28" s="42">
        <f t="shared" si="1"/>
        <v>41846</v>
      </c>
      <c r="C28" s="51">
        <v>0</v>
      </c>
      <c r="D28" s="50">
        <f t="shared" si="2"/>
        <v>0</v>
      </c>
      <c r="E28" s="13"/>
      <c r="F28" s="30"/>
      <c r="G28" s="16"/>
      <c r="H28" s="35"/>
      <c r="I28" s="38"/>
    </row>
    <row r="29" spans="2:9" ht="16.5" thickBot="1">
      <c r="B29" s="43">
        <f t="shared" si="1"/>
        <v>41847</v>
      </c>
      <c r="C29" s="57">
        <v>0</v>
      </c>
      <c r="D29" s="58">
        <f t="shared" si="2"/>
        <v>0</v>
      </c>
      <c r="E29" s="20">
        <f>IF(I29&lt;=$H$1,I29,$H$1)</f>
        <v>0.75</v>
      </c>
      <c r="F29" s="28">
        <f>((DAY(E29)*24)+(HOUR(E29)+(MINUTE(E29)/60)))*$C$39</f>
        <v>55.800000000000004</v>
      </c>
      <c r="G29" s="20">
        <f>IF(I29&gt;$H$1,I29-$H$1,0)</f>
        <v>0</v>
      </c>
      <c r="H29" s="28">
        <f>(HOUR(G29)*3.2)+(MINUTE(G29)/60)*$C$40</f>
        <v>0</v>
      </c>
      <c r="I29" s="39">
        <f>SUM(C23:C29)</f>
        <v>0.75</v>
      </c>
    </row>
    <row r="30" spans="2:9" ht="15.75">
      <c r="B30" s="41">
        <f t="shared" si="1"/>
        <v>41848</v>
      </c>
      <c r="C30" s="56">
        <v>0</v>
      </c>
      <c r="D30" s="49">
        <f t="shared" si="2"/>
        <v>0</v>
      </c>
      <c r="E30" s="12"/>
      <c r="F30" s="26"/>
      <c r="G30" s="12"/>
      <c r="H30" s="34"/>
      <c r="I30" s="40"/>
    </row>
    <row r="31" spans="2:9" ht="15.75">
      <c r="B31" s="42">
        <f t="shared" si="1"/>
        <v>41849</v>
      </c>
      <c r="C31" s="51">
        <v>0.375</v>
      </c>
      <c r="D31" s="50">
        <f t="shared" si="2"/>
        <v>2.98</v>
      </c>
      <c r="E31" s="13"/>
      <c r="F31" s="27"/>
      <c r="G31" s="13"/>
      <c r="H31" s="35"/>
      <c r="I31" s="38"/>
    </row>
    <row r="32" spans="2:9" ht="15.75">
      <c r="B32" s="42">
        <f t="shared" si="1"/>
        <v>41850</v>
      </c>
      <c r="C32" s="51">
        <v>0.35416666666666669</v>
      </c>
      <c r="D32" s="50">
        <f t="shared" si="2"/>
        <v>2.65</v>
      </c>
      <c r="E32" s="13"/>
      <c r="F32" s="27"/>
      <c r="G32" s="13"/>
      <c r="H32" s="35"/>
      <c r="I32" s="38"/>
    </row>
    <row r="33" spans="2:9" ht="16.5" thickBot="1">
      <c r="B33" s="43">
        <f t="shared" si="1"/>
        <v>41851</v>
      </c>
      <c r="C33" s="60">
        <v>0</v>
      </c>
      <c r="D33" s="58">
        <f t="shared" si="2"/>
        <v>0</v>
      </c>
      <c r="E33" s="20">
        <f>IF(I33&lt;=$H$1,I33,$H$1)</f>
        <v>0.72916666666666674</v>
      </c>
      <c r="F33" s="28">
        <f>((DAY(E33)*24)+(HOUR(E33)+(MINUTE(E33)/60)))*$C$39</f>
        <v>54.25</v>
      </c>
      <c r="G33" s="20">
        <f>IF(I33&gt;$H$1,I33-$H$1,0)</f>
        <v>0</v>
      </c>
      <c r="H33" s="28">
        <f>(HOUR(G33)*3.2)+(MINUTE(G33)/60)*$C$40</f>
        <v>0</v>
      </c>
      <c r="I33" s="39">
        <f>SUM(C30:C33)</f>
        <v>0.72916666666666674</v>
      </c>
    </row>
    <row r="34" spans="2:9" ht="24" thickBot="1">
      <c r="B34" s="59" t="s">
        <v>2</v>
      </c>
      <c r="C34" s="48">
        <f>SUM(C3:C33)</f>
        <v>5.40625</v>
      </c>
      <c r="D34" s="44">
        <f>SUM(D3:D33)</f>
        <v>43.989999999999995</v>
      </c>
      <c r="E34" s="18">
        <f>E15+E8+E22+E29+E33</f>
        <v>5.2395833333333339</v>
      </c>
      <c r="F34" s="19">
        <f>SUM(F3:F33)</f>
        <v>389.82499999999999</v>
      </c>
      <c r="G34" s="18">
        <f>G33+G29+G22+G15+G8</f>
        <v>0.16666666666666674</v>
      </c>
      <c r="H34" s="19">
        <f>SUM(H3:H33)</f>
        <v>12.8</v>
      </c>
      <c r="I34" s="18">
        <f>I15+I8+I22+I29+I33</f>
        <v>5.4062500000000009</v>
      </c>
    </row>
    <row r="35" spans="2:9" ht="21" customHeight="1" thickBot="1">
      <c r="B35" s="4" t="s">
        <v>8</v>
      </c>
      <c r="C35" s="52">
        <f>(C34*24)-94.5</f>
        <v>35.25</v>
      </c>
      <c r="D35" s="6"/>
      <c r="E35" s="18"/>
      <c r="I35" s="10"/>
    </row>
    <row r="36" spans="2:9" ht="20.25" customHeight="1" thickBot="1">
      <c r="B36" s="4" t="s">
        <v>11</v>
      </c>
      <c r="C36" s="17">
        <f>G34</f>
        <v>0.16666666666666674</v>
      </c>
      <c r="D36" s="8">
        <f>H34</f>
        <v>12.8</v>
      </c>
      <c r="E36" s="18"/>
      <c r="I36" s="10"/>
    </row>
    <row r="37" spans="2:9">
      <c r="B37" s="3" t="s">
        <v>3</v>
      </c>
      <c r="C37" s="5">
        <v>2.65</v>
      </c>
      <c r="D37" s="3"/>
      <c r="E37" s="18"/>
      <c r="G37" s="47"/>
    </row>
    <row r="38" spans="2:9">
      <c r="B38" s="3" t="s">
        <v>4</v>
      </c>
      <c r="C38" s="5">
        <v>2.98</v>
      </c>
      <c r="D38" s="3" t="s">
        <v>19</v>
      </c>
      <c r="G38" s="47"/>
    </row>
    <row r="39" spans="2:9">
      <c r="B39" s="3" t="s">
        <v>18</v>
      </c>
      <c r="C39" s="5">
        <v>3.1</v>
      </c>
      <c r="D39" s="3"/>
    </row>
    <row r="40" spans="2:9">
      <c r="B40" s="3" t="s">
        <v>20</v>
      </c>
      <c r="C40" s="5">
        <v>3.2</v>
      </c>
      <c r="D40" s="3" t="s">
        <v>21</v>
      </c>
    </row>
    <row r="41" spans="2:9">
      <c r="B41" s="3" t="s">
        <v>6</v>
      </c>
      <c r="C41" s="5">
        <v>292.95</v>
      </c>
      <c r="D41" s="3" t="s">
        <v>9</v>
      </c>
    </row>
    <row r="42" spans="2:9">
      <c r="B42" s="3" t="s">
        <v>22</v>
      </c>
      <c r="C42" s="3"/>
      <c r="D42" s="3"/>
    </row>
    <row r="44" spans="2:9" ht="32.25" customHeight="1">
      <c r="B44" s="2" t="s">
        <v>7</v>
      </c>
      <c r="C44" s="1"/>
      <c r="D44" s="7">
        <f>C41+D34+D36</f>
        <v>349.74</v>
      </c>
    </row>
  </sheetData>
  <mergeCells count="1">
    <mergeCell ref="B1:D1"/>
  </mergeCells>
  <pageMargins left="0.7" right="0.7" top="0.76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zouille</dc:creator>
  <cp:lastModifiedBy>zouille</cp:lastModifiedBy>
  <cp:lastPrinted>2014-08-10T13:34:27Z</cp:lastPrinted>
  <dcterms:created xsi:type="dcterms:W3CDTF">2014-07-30T15:13:12Z</dcterms:created>
  <dcterms:modified xsi:type="dcterms:W3CDTF">2014-08-10T14:52:16Z</dcterms:modified>
</cp:coreProperties>
</file>