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240" yWindow="105" windowWidth="21315" windowHeight="10560"/>
  </bookViews>
  <sheets>
    <sheet name="Anne" sheetId="4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L13" i="4" l="1"/>
  <c r="K13" i="4"/>
  <c r="J13" i="4"/>
  <c r="I13" i="4"/>
  <c r="H13" i="4"/>
  <c r="G13" i="4"/>
  <c r="F13" i="4"/>
  <c r="E13" i="4"/>
  <c r="D13" i="4"/>
  <c r="L12" i="4"/>
  <c r="K12" i="4"/>
  <c r="J12" i="4"/>
  <c r="I12" i="4"/>
  <c r="H12" i="4"/>
  <c r="G12" i="4"/>
  <c r="F12" i="4"/>
  <c r="E12" i="4"/>
  <c r="D12" i="4"/>
  <c r="L11" i="4"/>
  <c r="K11" i="4"/>
  <c r="J11" i="4"/>
  <c r="I11" i="4"/>
  <c r="H11" i="4"/>
  <c r="G11" i="4"/>
  <c r="F11" i="4"/>
  <c r="E11" i="4"/>
  <c r="D11" i="4"/>
  <c r="L10" i="4"/>
  <c r="K10" i="4"/>
  <c r="J10" i="4"/>
  <c r="I10" i="4"/>
  <c r="H10" i="4"/>
  <c r="G10" i="4"/>
  <c r="F10" i="4"/>
  <c r="E10" i="4"/>
  <c r="D10" i="4"/>
  <c r="L9" i="4"/>
  <c r="K9" i="4"/>
  <c r="J9" i="4"/>
  <c r="I9" i="4"/>
  <c r="H9" i="4"/>
  <c r="G9" i="4"/>
  <c r="F9" i="4"/>
  <c r="E9" i="4"/>
  <c r="D9" i="4"/>
  <c r="L8" i="4"/>
  <c r="K8" i="4"/>
  <c r="J8" i="4"/>
  <c r="I8" i="4"/>
  <c r="H8" i="4"/>
  <c r="G8" i="4"/>
  <c r="F8" i="4"/>
  <c r="E8" i="4"/>
  <c r="D8" i="4"/>
  <c r="L7" i="4"/>
  <c r="K7" i="4"/>
  <c r="J7" i="4"/>
  <c r="I7" i="4"/>
  <c r="H7" i="4"/>
  <c r="G7" i="4"/>
  <c r="F7" i="4"/>
  <c r="E7" i="4"/>
  <c r="D7" i="4"/>
  <c r="H4" i="4" l="1"/>
  <c r="H14" i="4" l="1"/>
  <c r="F14" i="4"/>
  <c r="G14" i="4" l="1"/>
  <c r="I14" i="4"/>
  <c r="L14" i="4"/>
  <c r="J14" i="4"/>
  <c r="E14" i="4"/>
  <c r="K14" i="4"/>
  <c r="D14" i="4"/>
</calcChain>
</file>

<file path=xl/sharedStrings.xml><?xml version="1.0" encoding="utf-8"?>
<sst xmlns="http://schemas.openxmlformats.org/spreadsheetml/2006/main" count="25" uniqueCount="20">
  <si>
    <t>Nombre de dossiers</t>
  </si>
  <si>
    <t>dossiers  Payés</t>
  </si>
  <si>
    <t>dossiers Rejetés</t>
  </si>
  <si>
    <t>Total général</t>
  </si>
  <si>
    <t>NB</t>
  </si>
  <si>
    <t>Mt</t>
  </si>
  <si>
    <t>Nb</t>
  </si>
  <si>
    <t>Annulés</t>
  </si>
  <si>
    <t>Doublons</t>
  </si>
  <si>
    <t>NSPP</t>
  </si>
  <si>
    <t>Balma</t>
  </si>
  <si>
    <t>Caraman</t>
  </si>
  <si>
    <t>Castanet</t>
  </si>
  <si>
    <t>Ramonville</t>
  </si>
  <si>
    <t>Revel</t>
  </si>
  <si>
    <t>St Orens</t>
  </si>
  <si>
    <t>Villefranche</t>
  </si>
  <si>
    <t xml:space="preserve">NPA Stats au  </t>
  </si>
  <si>
    <t>Dont EDF/ENGIE</t>
  </si>
  <si>
    <t>Anne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</si>
</sst>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2" fillId="0" borderId="0" xfId="0" applyNumberFormat="1" applyFont="1" applyFill="1" applyBorder="1"/>
    <xf numFmtId="0" fontId="5" fillId="0" borderId="0" xfId="0" applyNumberFormat="1" applyFont="1" applyFill="1" applyBorder="1"/>
    <xf numFmtId="9" fontId="5" fillId="0" borderId="0" xfId="0" applyNumberFormat="1" applyFont="1" applyFill="1" applyBorder="1"/>
    <xf numFmtId="0" fontId="4" fillId="2" borderId="6" xfId="0" applyFont="1" applyFill="1" applyBorder="1" applyAlignment="1">
      <alignment horizontal="center" vertical="center" wrapText="1"/>
    </xf>
    <xf numFmtId="14" fontId="0" fillId="0" borderId="0" xfId="0" applyNumberFormat="1"/>
    <xf numFmtId="22" fontId="0" fillId="0" borderId="0" xfId="0" applyNumberFormat="1"/>
    <xf numFmtId="0" fontId="2" fillId="0" borderId="9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8" xfId="0" applyNumberFormat="1" applyFont="1" applyFill="1" applyBorder="1"/>
    <xf numFmtId="14" fontId="1" fillId="2" borderId="2" xfId="0" applyNumberFormat="1" applyFont="1" applyFill="1" applyBorder="1" applyAlignme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2" fillId="0" borderId="11" xfId="0" applyNumberFormat="1" applyFont="1" applyFill="1" applyBorder="1"/>
    <xf numFmtId="0" fontId="2" fillId="0" borderId="12" xfId="0" applyNumberFormat="1" applyFont="1" applyFill="1" applyBorder="1"/>
    <xf numFmtId="0" fontId="2" fillId="0" borderId="13" xfId="0" applyFont="1" applyFill="1" applyBorder="1" applyAlignment="1">
      <alignment horizontal="left"/>
    </xf>
    <xf numFmtId="0" fontId="2" fillId="0" borderId="14" xfId="0" applyNumberFormat="1" applyFont="1" applyFill="1" applyBorder="1"/>
    <xf numFmtId="0" fontId="2" fillId="2" borderId="1" xfId="0" applyFont="1" applyFill="1" applyBorder="1" applyAlignment="1">
      <alignment horizontal="left"/>
    </xf>
    <xf numFmtId="0" fontId="2" fillId="2" borderId="15" xfId="0" applyNumberFormat="1" applyFont="1" applyFill="1" applyBorder="1"/>
    <xf numFmtId="0" fontId="2" fillId="2" borderId="16" xfId="0" applyNumberFormat="1" applyFont="1" applyFill="1" applyBorder="1"/>
    <xf numFmtId="0" fontId="2" fillId="0" borderId="18" xfId="0" applyNumberFormat="1" applyFont="1" applyFill="1" applyBorder="1"/>
    <xf numFmtId="0" fontId="0" fillId="0" borderId="0" xfId="0" quotePrefix="1"/>
    <xf numFmtId="0" fontId="2" fillId="0" borderId="17" xfId="0" applyNumberFormat="1" applyFont="1" applyFill="1" applyBorder="1"/>
    <xf numFmtId="164" fontId="2" fillId="0" borderId="12" xfId="0" applyNumberFormat="1" applyFont="1" applyFill="1" applyBorder="1"/>
    <xf numFmtId="164" fontId="2" fillId="0" borderId="8" xfId="0" applyNumberFormat="1" applyFont="1" applyFill="1" applyBorder="1"/>
    <xf numFmtId="164" fontId="2" fillId="0" borderId="14" xfId="0" applyNumberFormat="1" applyFont="1" applyFill="1" applyBorder="1"/>
    <xf numFmtId="164" fontId="2" fillId="2" borderId="15" xfId="0" applyNumberFormat="1" applyFont="1" applyFill="1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17</xdr:row>
          <xdr:rowOff>19050</xdr:rowOff>
        </xdr:from>
        <xdr:to>
          <xdr:col>3</xdr:col>
          <xdr:colOff>285750</xdr:colOff>
          <xdr:row>20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Export des Stats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i&#233;ge%20Garonne%202017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Export"/>
      <sheetName val="Listes déroulantes"/>
    </sheetNames>
    <sheetDataSet>
      <sheetData sheetId="0">
        <row r="1">
          <cell r="N1" t="str">
            <v>Equipe sollicitée ou territoire</v>
          </cell>
          <cell r="T1" t="str">
            <v>Décision de l'équipe</v>
          </cell>
          <cell r="U1" t="str">
            <v>Montant de l'aide accordée par l'équipe</v>
          </cell>
          <cell r="V1" t="str">
            <v>Décison de la COMAIDE</v>
          </cell>
          <cell r="W1" t="str">
            <v>Montant de l'aide accordée par la COMAIDE</v>
          </cell>
        </row>
        <row r="3">
          <cell r="N3" t="str">
            <v>Minimes</v>
          </cell>
        </row>
        <row r="4">
          <cell r="N4" t="str">
            <v>Minimes</v>
          </cell>
        </row>
        <row r="5">
          <cell r="N5" t="str">
            <v>St Gaudens</v>
          </cell>
          <cell r="U5">
            <v>5000</v>
          </cell>
        </row>
        <row r="6">
          <cell r="N6" t="str">
            <v>Muret</v>
          </cell>
        </row>
        <row r="7">
          <cell r="N7" t="str">
            <v>Rangueil</v>
          </cell>
        </row>
        <row r="8">
          <cell r="N8" t="str">
            <v>Minimes</v>
          </cell>
        </row>
        <row r="9">
          <cell r="N9" t="str">
            <v>St Jory</v>
          </cell>
          <cell r="W9">
            <v>5000</v>
          </cell>
        </row>
        <row r="10">
          <cell r="N10" t="str">
            <v>St Lys</v>
          </cell>
        </row>
        <row r="11">
          <cell r="N11" t="str">
            <v>Ramonville</v>
          </cell>
        </row>
        <row r="12">
          <cell r="N12" t="str">
            <v>Bagatelle</v>
          </cell>
        </row>
        <row r="13">
          <cell r="N13" t="str">
            <v>Castanet</v>
          </cell>
        </row>
        <row r="14">
          <cell r="N14" t="str">
            <v>Bagatelle</v>
          </cell>
        </row>
        <row r="15">
          <cell r="N15" t="str">
            <v>Castelginest</v>
          </cell>
        </row>
        <row r="16">
          <cell r="N16" t="str">
            <v>Minimes</v>
          </cell>
        </row>
        <row r="17">
          <cell r="N17" t="str">
            <v>Pibrac</v>
          </cell>
        </row>
        <row r="18">
          <cell r="N18" t="str">
            <v>Bagatelle</v>
          </cell>
        </row>
        <row r="19">
          <cell r="N19" t="str">
            <v>Trinité</v>
          </cell>
        </row>
        <row r="20">
          <cell r="N20" t="str">
            <v>Centre</v>
          </cell>
        </row>
        <row r="21">
          <cell r="N21" t="str">
            <v>Cazères</v>
          </cell>
        </row>
        <row r="22">
          <cell r="N22" t="str">
            <v>Bagatelle</v>
          </cell>
        </row>
        <row r="23">
          <cell r="N23" t="str">
            <v>La Lèze</v>
          </cell>
        </row>
        <row r="24">
          <cell r="N24" t="str">
            <v>Ramonville</v>
          </cell>
        </row>
        <row r="25">
          <cell r="N25" t="str">
            <v>Bagatelle</v>
          </cell>
        </row>
        <row r="26">
          <cell r="N26" t="str">
            <v>Centre</v>
          </cell>
        </row>
        <row r="27">
          <cell r="N27" t="str">
            <v>Castelginest</v>
          </cell>
        </row>
        <row r="28">
          <cell r="N28" t="str">
            <v>Bagatelle</v>
          </cell>
        </row>
        <row r="29">
          <cell r="N29" t="str">
            <v>Bagatelle</v>
          </cell>
        </row>
        <row r="30">
          <cell r="N30" t="str">
            <v>Bagatelle</v>
          </cell>
        </row>
        <row r="31">
          <cell r="N31" t="str">
            <v>Launaguet</v>
          </cell>
        </row>
        <row r="32">
          <cell r="N32" t="str">
            <v>Revel</v>
          </cell>
        </row>
        <row r="33">
          <cell r="N33" t="str">
            <v>Crêtes</v>
          </cell>
        </row>
        <row r="34">
          <cell r="N34" t="str">
            <v>Crêtes</v>
          </cell>
        </row>
        <row r="35">
          <cell r="N35" t="str">
            <v>Crêtes</v>
          </cell>
        </row>
        <row r="36">
          <cell r="N36" t="str">
            <v>Mirail</v>
          </cell>
        </row>
        <row r="37">
          <cell r="N37" t="str">
            <v>Trinité</v>
          </cell>
        </row>
        <row r="38">
          <cell r="N38" t="str">
            <v>Villeneuve</v>
          </cell>
        </row>
        <row r="39">
          <cell r="N39" t="str">
            <v>Mirail</v>
          </cell>
        </row>
        <row r="40">
          <cell r="N40" t="str">
            <v>Fonsorbes</v>
          </cell>
        </row>
        <row r="41">
          <cell r="N41" t="str">
            <v>Centre</v>
          </cell>
        </row>
        <row r="42">
          <cell r="N42" t="str">
            <v>Minimes</v>
          </cell>
        </row>
        <row r="43">
          <cell r="N43" t="str">
            <v>Minimes</v>
          </cell>
        </row>
        <row r="44">
          <cell r="N44" t="str">
            <v>Minimes</v>
          </cell>
        </row>
        <row r="45">
          <cell r="N45" t="str">
            <v>Minimes</v>
          </cell>
        </row>
        <row r="46">
          <cell r="N46" t="str">
            <v>Launaguet</v>
          </cell>
        </row>
        <row r="47">
          <cell r="N47" t="str">
            <v>aucamville</v>
          </cell>
        </row>
        <row r="48">
          <cell r="N48" t="str">
            <v>Minimes</v>
          </cell>
        </row>
        <row r="49">
          <cell r="N49" t="str">
            <v>Minimes</v>
          </cell>
        </row>
        <row r="50">
          <cell r="N50" t="str">
            <v>Minimes</v>
          </cell>
        </row>
        <row r="51">
          <cell r="N51" t="str">
            <v>Minimes</v>
          </cell>
        </row>
        <row r="52">
          <cell r="N52" t="str">
            <v>Minimes</v>
          </cell>
        </row>
        <row r="53">
          <cell r="N53" t="str">
            <v>Minimes</v>
          </cell>
        </row>
        <row r="54">
          <cell r="N54" t="str">
            <v>St Gaudens</v>
          </cell>
        </row>
        <row r="55">
          <cell r="N55" t="str">
            <v>Bonnefoy</v>
          </cell>
        </row>
        <row r="3445">
          <cell r="N3445" t="str">
            <v>FIN</v>
          </cell>
          <cell r="T3445" t="str">
            <v>FIN</v>
          </cell>
          <cell r="U3445" t="str">
            <v>FIN</v>
          </cell>
          <cell r="V3445" t="str">
            <v>FIN</v>
          </cell>
          <cell r="W3445" t="str">
            <v>FIN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4"/>
  <sheetViews>
    <sheetView tabSelected="1" workbookViewId="0">
      <selection activeCell="G23" sqref="G23"/>
    </sheetView>
  </sheetViews>
  <sheetFormatPr baseColWidth="10" defaultRowHeight="15" x14ac:dyDescent="0.25"/>
  <cols>
    <col min="1" max="1" width="15.7109375" bestFit="1" customWidth="1"/>
    <col min="3" max="3" width="16.5703125" customWidth="1"/>
    <col min="6" max="6" width="15.7109375" bestFit="1" customWidth="1"/>
    <col min="8" max="8" width="12.7109375" bestFit="1" customWidth="1"/>
  </cols>
  <sheetData>
    <row r="1" spans="1:13" x14ac:dyDescent="0.25">
      <c r="A1" s="8"/>
    </row>
    <row r="3" spans="1:13" ht="15.75" thickBot="1" x14ac:dyDescent="0.3"/>
    <row r="4" spans="1:13" ht="16.5" thickBot="1" x14ac:dyDescent="0.3">
      <c r="C4" s="36" t="s">
        <v>17</v>
      </c>
      <c r="D4" s="37"/>
      <c r="E4" s="37"/>
      <c r="F4" s="37"/>
      <c r="G4" s="37"/>
      <c r="H4" s="12">
        <f ca="1">TODAY()</f>
        <v>42759</v>
      </c>
      <c r="I4" s="13"/>
      <c r="J4" s="13"/>
      <c r="K4" s="13"/>
      <c r="L4" s="14"/>
    </row>
    <row r="5" spans="1:13" ht="36.75" customHeight="1" thickBot="1" x14ac:dyDescent="0.3">
      <c r="C5" s="29" t="s">
        <v>19</v>
      </c>
      <c r="D5" s="31" t="s">
        <v>0</v>
      </c>
      <c r="E5" s="33" t="s">
        <v>1</v>
      </c>
      <c r="F5" s="34"/>
      <c r="G5" s="35" t="s">
        <v>18</v>
      </c>
      <c r="H5" s="34"/>
      <c r="I5" s="6" t="s">
        <v>2</v>
      </c>
      <c r="J5" s="6" t="s">
        <v>7</v>
      </c>
      <c r="K5" s="6" t="s">
        <v>8</v>
      </c>
      <c r="L5" s="6" t="s">
        <v>9</v>
      </c>
      <c r="M5" s="1"/>
    </row>
    <row r="6" spans="1:13" ht="18.75" customHeight="1" thickBot="1" x14ac:dyDescent="0.3">
      <c r="C6" s="30"/>
      <c r="D6" s="32"/>
      <c r="E6" s="6" t="s">
        <v>4</v>
      </c>
      <c r="F6" s="6" t="s">
        <v>5</v>
      </c>
      <c r="G6" s="6" t="s">
        <v>4</v>
      </c>
      <c r="H6" s="6" t="s">
        <v>5</v>
      </c>
      <c r="I6" s="6" t="s">
        <v>6</v>
      </c>
      <c r="J6" s="6" t="s">
        <v>6</v>
      </c>
      <c r="K6" s="6" t="s">
        <v>6</v>
      </c>
      <c r="L6" s="6" t="s">
        <v>6</v>
      </c>
      <c r="M6" s="1"/>
    </row>
    <row r="7" spans="1:13" x14ac:dyDescent="0.25">
      <c r="C7" s="9" t="s">
        <v>10</v>
      </c>
      <c r="D7" s="16">
        <f>ROUND(COUNTIFS('[1]2017'!$N$1:$N$3500,$C7),2)</f>
        <v>0</v>
      </c>
      <c r="E7" s="16">
        <f>ROUND(SUM(COUNTIFS('[1]2017'!$N$1:$N$3500,$C7,'[1]2017'!$U$1:$U$3500,"&gt;0"))+SUM(COUNTIFS('[1]2017'!$N$1:$N$3500,$C7,'[1]2017'!$W$1:$W$3500,"&gt;0")),2)</f>
        <v>0</v>
      </c>
      <c r="F7" s="25">
        <f>ROUND(SUMIFS('[1]2017'!$U$3:$U$3500,'[1]2017'!$N$3:$N$3500,$C7)+SUMIFS('[1]2017'!$W$3:$W$3500,'[1]2017'!$N$3:$N$3500,$C7),2)</f>
        <v>0</v>
      </c>
      <c r="G7" s="16">
        <f>ROUND(SUM(COUNTIFS('[1]2017'!$N$1:$N$3500,$C7,'[1]2017'!$T$1:$T$3500,{"EDF";"ENGIE"}))+SUM(COUNTIFS('[1]2017'!$N$1:$N$3500,$C7,'[1]2017'!$V$1:$V$3500,{"EDF";"ENGIE"})),2)</f>
        <v>0</v>
      </c>
      <c r="H7" s="25">
        <f>ROUND(SUMIFS('[1]2017'!$W$3:$W$3500,'[1]2017'!$N$3:$N$3500,$C7,'[1]2017'!$V$3:$V$3500,"EDF")+SUMIFS('[1]2017'!$U$3:$U$3500,'[1]2017'!$N$3:$N$3500,$C7,'[1]2017'!$T$3:$T$3500,"EDF")+SUMIFS('[1]2017'!$W$3:$W$3500,'[1]2017'!$N$3:$N$3500,$C7,'[1]2017'!$V$3:$V$3500,"ENGIE")+SUMIFS('[1]2017'!$U$3:$U$3500,'[1]2017'!$N$3:$N$3500,$C7,'[1]2017'!$T$3:$T$3500,"ENGIE"),2)</f>
        <v>0</v>
      </c>
      <c r="I7" s="16">
        <f>ROUND(SUM(COUNTIFS('[1]2017'!$N$1:$N$3500,$C7,'[1]2017'!$T$1:$T$3500,{"Rej*"}))+SUM(COUNTIFS('[1]2017'!$N$1:$N$3500,$C7,'[1]2017'!$V$1:$V$3500,{"Rej*"})),2)</f>
        <v>0</v>
      </c>
      <c r="J7" s="16">
        <f>ROUND(SUM(COUNTIFS('[1]2017'!$N$1:$N$3500,$C7,'[1]2017'!$T$1:$T$3500,{"annulé"}))+SUM(COUNTIFS('[1]2017'!$N$1:$N$3500,$C7,'[1]2017'!$V$1:$V$3500,{"annulé"})),2)</f>
        <v>0</v>
      </c>
      <c r="K7" s="16">
        <f>ROUND(SUM(COUNTIFS('[1]2017'!$N$1:$N$3500,$C7,'[1]2017'!$T$1:$T$3500,{"doublon"}))+SUM(COUNTIFS('[1]2017'!$N$1:$N$3500,$C7,'[1]2017'!$V$1:$V$3500,{"doublon"})),2)</f>
        <v>0</v>
      </c>
      <c r="L7" s="24">
        <f>ROUND(SUM(COUNTIFS('[1]2017'!$N$1:$N$3500,$C7,'[1]2017'!$T$1:$T$3500,{"NSPP"}))+SUM(COUNTIFS('[1]2017'!$N$1:$N$3500,$C7,'[1]2017'!$V$1:$V$3500,{"NSPP"})),2)</f>
        <v>0</v>
      </c>
      <c r="M7" s="1"/>
    </row>
    <row r="8" spans="1:13" x14ac:dyDescent="0.25">
      <c r="C8" s="9" t="s">
        <v>11</v>
      </c>
      <c r="D8" s="11">
        <f>ROUND(COUNTIFS('[1]2017'!$N$1:$N$3500,$C8),2)</f>
        <v>0</v>
      </c>
      <c r="E8" s="11">
        <f>ROUND(SUM(COUNTIFS('[1]2017'!$N$1:$N$3500,$C8,'[1]2017'!$U$1:$U$3500,"&gt;0"))+SUM(COUNTIFS('[1]2017'!$N$1:$N$3500,$C8,'[1]2017'!$W$1:$W$3500,"&gt;0")),2)</f>
        <v>0</v>
      </c>
      <c r="F8" s="26">
        <f>ROUND(SUMIFS('[1]2017'!$U$3:$U$3500,'[1]2017'!$N$3:$N$3500,$C8)+SUMIFS('[1]2017'!$W$3:$W$3500,'[1]2017'!$N$3:$N$3500,$C8),2)</f>
        <v>0</v>
      </c>
      <c r="G8" s="11">
        <f>ROUND(SUM(COUNTIFS('[1]2017'!$N$1:$N$3500,$C8,'[1]2017'!$T$1:$T$3500,{"EDF";"ENGIE"}))+SUM(COUNTIFS('[1]2017'!$N$1:$N$3500,$C8,'[1]2017'!$V$1:$V$3500,{"EDF";"ENGIE"})),2)</f>
        <v>0</v>
      </c>
      <c r="H8" s="25">
        <f>ROUND(SUMIFS('[1]2017'!$W$3:$W$3500,'[1]2017'!$N$3:$N$3500,$C8,'[1]2017'!$V$3:$V$3500,"EDF")+SUMIFS('[1]2017'!$U$3:$U$3500,'[1]2017'!$N$3:$N$3500,$C8,'[1]2017'!$T$3:$T$3500,"EDF")+SUMIFS('[1]2017'!$W$3:$W$3500,'[1]2017'!$N$3:$N$3500,$C8,'[1]2017'!$V$3:$V$3500,"ENGIE")+SUMIFS('[1]2017'!$U$3:$U$3500,'[1]2017'!$N$3:$N$3500,$C8,'[1]2017'!$T$3:$T$3500,"ENGIE"),2)</f>
        <v>0</v>
      </c>
      <c r="I8" s="11">
        <f>ROUND(SUM(COUNTIFS('[1]2017'!$N$1:$N$3500,$C8,'[1]2017'!$T$1:$T$3500,{"Rej*"}))+SUM(COUNTIFS('[1]2017'!$N$1:$N$3500,$C8,'[1]2017'!$V$1:$V$3500,{"Rej*"})),2)</f>
        <v>0</v>
      </c>
      <c r="J8" s="11">
        <f>ROUND(SUM(COUNTIFS('[1]2017'!$N$1:$N$3500,$C8,'[1]2017'!$T$1:$T$3500,{"annulé"}))+SUM(COUNTIFS('[1]2017'!$N$1:$N$3500,$C8,'[1]2017'!$V$1:$V$3500,{"annulé"})),2)</f>
        <v>0</v>
      </c>
      <c r="K8" s="11">
        <f>ROUND(SUM(COUNTIFS('[1]2017'!$N$1:$N$3500,$C8,'[1]2017'!$T$1:$T$3500,{"doublon"}))+SUM(COUNTIFS('[1]2017'!$N$1:$N$3500,$C8,'[1]2017'!$V$1:$V$3500,{"doublon"})),2)</f>
        <v>0</v>
      </c>
      <c r="L8" s="15">
        <f>ROUND(SUM(COUNTIFS('[1]2017'!$N$1:$N$3500,$C8,'[1]2017'!$T$1:$T$3500,{"NSPP"}))+SUM(COUNTIFS('[1]2017'!$N$1:$N$3500,$C8,'[1]2017'!$V$1:$V$3500,{"NSPP"})),2)</f>
        <v>0</v>
      </c>
      <c r="M8" s="1"/>
    </row>
    <row r="9" spans="1:13" x14ac:dyDescent="0.25">
      <c r="C9" s="10" t="s">
        <v>12</v>
      </c>
      <c r="D9" s="11">
        <f>ROUND(COUNTIFS('[1]2017'!$N$1:$N$3500,$C9),2)</f>
        <v>1</v>
      </c>
      <c r="E9" s="11">
        <f>ROUND(SUM(COUNTIFS('[1]2017'!$N$1:$N$3500,$C9,'[1]2017'!$U$1:$U$3500,"&gt;0"))+SUM(COUNTIFS('[1]2017'!$N$1:$N$3500,$C9,'[1]2017'!$W$1:$W$3500,"&gt;0")),2)</f>
        <v>0</v>
      </c>
      <c r="F9" s="26">
        <f>ROUND(SUMIFS('[1]2017'!$U$3:$U$3500,'[1]2017'!$N$3:$N$3500,$C9)+SUMIFS('[1]2017'!$W$3:$W$3500,'[1]2017'!$N$3:$N$3500,$C9),2)</f>
        <v>0</v>
      </c>
      <c r="G9" s="11">
        <f>ROUND(SUM(COUNTIFS('[1]2017'!$N$1:$N$3500,$C9,'[1]2017'!$T$1:$T$3500,{"EDF";"ENGIE"}))+SUM(COUNTIFS('[1]2017'!$N$1:$N$3500,$C9,'[1]2017'!$V$1:$V$3500,{"EDF";"ENGIE"})),2)</f>
        <v>0</v>
      </c>
      <c r="H9" s="25">
        <f>ROUND(SUMIFS('[1]2017'!$W$3:$W$3500,'[1]2017'!$N$3:$N$3500,$C9,'[1]2017'!$V$3:$V$3500,"EDF")+SUMIFS('[1]2017'!$U$3:$U$3500,'[1]2017'!$N$3:$N$3500,$C9,'[1]2017'!$T$3:$T$3500,"EDF")+SUMIFS('[1]2017'!$W$3:$W$3500,'[1]2017'!$N$3:$N$3500,$C9,'[1]2017'!$V$3:$V$3500,"ENGIE")+SUMIFS('[1]2017'!$U$3:$U$3500,'[1]2017'!$N$3:$N$3500,$C9,'[1]2017'!$T$3:$T$3500,"ENGIE"),2)</f>
        <v>0</v>
      </c>
      <c r="I9" s="11">
        <f>ROUND(SUM(COUNTIFS('[1]2017'!$N$1:$N$3500,$C9,'[1]2017'!$T$1:$T$3500,{"Rej*"}))+SUM(COUNTIFS('[1]2017'!$N$1:$N$3500,$C9,'[1]2017'!$V$1:$V$3500,{"Rej*"})),2)</f>
        <v>0</v>
      </c>
      <c r="J9" s="11">
        <f>ROUND(SUM(COUNTIFS('[1]2017'!$N$1:$N$3500,$C9,'[1]2017'!$T$1:$T$3500,{"annulé"}))+SUM(COUNTIFS('[1]2017'!$N$1:$N$3500,$C9,'[1]2017'!$V$1:$V$3500,{"annulé"})),2)</f>
        <v>0</v>
      </c>
      <c r="K9" s="11">
        <f>ROUND(SUM(COUNTIFS('[1]2017'!$N$1:$N$3500,$C9,'[1]2017'!$T$1:$T$3500,{"doublon"}))+SUM(COUNTIFS('[1]2017'!$N$1:$N$3500,$C9,'[1]2017'!$V$1:$V$3500,{"doublon"})),2)</f>
        <v>0</v>
      </c>
      <c r="L9" s="15">
        <f>ROUND(SUM(COUNTIFS('[1]2017'!$N$1:$N$3500,$C9,'[1]2017'!$T$1:$T$3500,{"NSPP"}))+SUM(COUNTIFS('[1]2017'!$N$1:$N$3500,$C9,'[1]2017'!$V$1:$V$3500,{"NSPP"})),2)</f>
        <v>0</v>
      </c>
      <c r="M9" s="1"/>
    </row>
    <row r="10" spans="1:13" x14ac:dyDescent="0.25">
      <c r="C10" s="10" t="s">
        <v>13</v>
      </c>
      <c r="D10" s="11">
        <f>ROUND(COUNTIFS('[1]2017'!$N$1:$N$3500,$C10),2)</f>
        <v>2</v>
      </c>
      <c r="E10" s="11">
        <f>ROUND(SUM(COUNTIFS('[1]2017'!$N$1:$N$3500,$C10,'[1]2017'!$U$1:$U$3500,"&gt;0"))+SUM(COUNTIFS('[1]2017'!$N$1:$N$3500,$C10,'[1]2017'!$W$1:$W$3500,"&gt;0")),2)</f>
        <v>0</v>
      </c>
      <c r="F10" s="26">
        <f>ROUND(SUMIFS('[1]2017'!$U$3:$U$3500,'[1]2017'!$N$3:$N$3500,$C10)+SUMIFS('[1]2017'!$W$3:$W$3500,'[1]2017'!$N$3:$N$3500,$C10),2)</f>
        <v>0</v>
      </c>
      <c r="G10" s="11">
        <f>ROUND(SUM(COUNTIFS('[1]2017'!$N$1:$N$3500,$C10,'[1]2017'!$T$1:$T$3500,{"EDF";"ENGIE"}))+SUM(COUNTIFS('[1]2017'!$N$1:$N$3500,$C10,'[1]2017'!$V$1:$V$3500,{"EDF";"ENGIE"})),2)</f>
        <v>0</v>
      </c>
      <c r="H10" s="25">
        <f>ROUND(SUMIFS('[1]2017'!$W$3:$W$3500,'[1]2017'!$N$3:$N$3500,$C10,'[1]2017'!$V$3:$V$3500,"EDF")+SUMIFS('[1]2017'!$U$3:$U$3500,'[1]2017'!$N$3:$N$3500,$C10,'[1]2017'!$T$3:$T$3500,"EDF")+SUMIFS('[1]2017'!$W$3:$W$3500,'[1]2017'!$N$3:$N$3500,$C10,'[1]2017'!$V$3:$V$3500,"ENGIE")+SUMIFS('[1]2017'!$U$3:$U$3500,'[1]2017'!$N$3:$N$3500,$C10,'[1]2017'!$T$3:$T$3500,"ENGIE"),2)</f>
        <v>0</v>
      </c>
      <c r="I10" s="11">
        <f>ROUND(SUM(COUNTIFS('[1]2017'!$N$1:$N$3500,$C10,'[1]2017'!$T$1:$T$3500,{"Rej*"}))+SUM(COUNTIFS('[1]2017'!$N$1:$N$3500,$C10,'[1]2017'!$V$1:$V$3500,{"Rej*"})),2)</f>
        <v>0</v>
      </c>
      <c r="J10" s="11">
        <f>ROUND(SUM(COUNTIFS('[1]2017'!$N$1:$N$3500,$C10,'[1]2017'!$T$1:$T$3500,{"annulé"}))+SUM(COUNTIFS('[1]2017'!$N$1:$N$3500,$C10,'[1]2017'!$V$1:$V$3500,{"annulé"})),2)</f>
        <v>0</v>
      </c>
      <c r="K10" s="11">
        <f>ROUND(SUM(COUNTIFS('[1]2017'!$N$1:$N$3500,$C10,'[1]2017'!$T$1:$T$3500,{"doublon"}))+SUM(COUNTIFS('[1]2017'!$N$1:$N$3500,$C10,'[1]2017'!$V$1:$V$3500,{"doublon"})),2)</f>
        <v>0</v>
      </c>
      <c r="L10" s="15">
        <f>ROUND(SUM(COUNTIFS('[1]2017'!$N$1:$N$3500,$C10,'[1]2017'!$T$1:$T$3500,{"NSPP"}))+SUM(COUNTIFS('[1]2017'!$N$1:$N$3500,$C10,'[1]2017'!$V$1:$V$3500,{"NSPP"})),2)</f>
        <v>0</v>
      </c>
      <c r="M10" s="1"/>
    </row>
    <row r="11" spans="1:13" x14ac:dyDescent="0.25">
      <c r="C11" s="10" t="s">
        <v>14</v>
      </c>
      <c r="D11" s="11">
        <f>ROUND(COUNTIFS('[1]2017'!$N$1:$N$3500,$C11),2)</f>
        <v>1</v>
      </c>
      <c r="E11" s="11">
        <f>ROUND(SUM(COUNTIFS('[1]2017'!$N$1:$N$3500,$C11,'[1]2017'!$U$1:$U$3500,"&gt;0"))+SUM(COUNTIFS('[1]2017'!$N$1:$N$3500,$C11,'[1]2017'!$W$1:$W$3500,"&gt;0")),2)</f>
        <v>0</v>
      </c>
      <c r="F11" s="26">
        <f>ROUND(SUMIFS('[1]2017'!$U$3:$U$3500,'[1]2017'!$N$3:$N$3500,$C11)+SUMIFS('[1]2017'!$W$3:$W$3500,'[1]2017'!$N$3:$N$3500,$C11),2)</f>
        <v>0</v>
      </c>
      <c r="G11" s="11">
        <f>ROUND(SUM(COUNTIFS('[1]2017'!$N$1:$N$3500,$C11,'[1]2017'!$T$1:$T$3500,{"EDF";"ENGIE"}))+SUM(COUNTIFS('[1]2017'!$N$1:$N$3500,$C11,'[1]2017'!$V$1:$V$3500,{"EDF";"ENGIE"})),2)</f>
        <v>0</v>
      </c>
      <c r="H11" s="25">
        <f>ROUND(SUMIFS('[1]2017'!$W$3:$W$3500,'[1]2017'!$N$3:$N$3500,$C11,'[1]2017'!$V$3:$V$3500,"EDF")+SUMIFS('[1]2017'!$U$3:$U$3500,'[1]2017'!$N$3:$N$3500,$C11,'[1]2017'!$T$3:$T$3500,"EDF")+SUMIFS('[1]2017'!$W$3:$W$3500,'[1]2017'!$N$3:$N$3500,$C11,'[1]2017'!$V$3:$V$3500,"ENGIE")+SUMIFS('[1]2017'!$U$3:$U$3500,'[1]2017'!$N$3:$N$3500,$C11,'[1]2017'!$T$3:$T$3500,"ENGIE"),2)</f>
        <v>0</v>
      </c>
      <c r="I11" s="11">
        <f>ROUND(SUM(COUNTIFS('[1]2017'!$N$1:$N$3500,$C11,'[1]2017'!$T$1:$T$3500,{"Rej*"}))+SUM(COUNTIFS('[1]2017'!$N$1:$N$3500,$C11,'[1]2017'!$V$1:$V$3500,{"Rej*"})),2)</f>
        <v>0</v>
      </c>
      <c r="J11" s="11">
        <f>ROUND(SUM(COUNTIFS('[1]2017'!$N$1:$N$3500,$C11,'[1]2017'!$T$1:$T$3500,{"annulé"}))+SUM(COUNTIFS('[1]2017'!$N$1:$N$3500,$C11,'[1]2017'!$V$1:$V$3500,{"annulé"})),2)</f>
        <v>0</v>
      </c>
      <c r="K11" s="11">
        <f>ROUND(SUM(COUNTIFS('[1]2017'!$N$1:$N$3500,$C11,'[1]2017'!$T$1:$T$3500,{"doublon"}))+SUM(COUNTIFS('[1]2017'!$N$1:$N$3500,$C11,'[1]2017'!$V$1:$V$3500,{"doublon"})),2)</f>
        <v>0</v>
      </c>
      <c r="L11" s="15">
        <f>ROUND(SUM(COUNTIFS('[1]2017'!$N$1:$N$3500,$C11,'[1]2017'!$T$1:$T$3500,{"NSPP"}))+SUM(COUNTIFS('[1]2017'!$N$1:$N$3500,$C11,'[1]2017'!$V$1:$V$3500,{"NSPP"})),2)</f>
        <v>0</v>
      </c>
      <c r="M11" s="1"/>
    </row>
    <row r="12" spans="1:13" x14ac:dyDescent="0.25">
      <c r="C12" s="10" t="s">
        <v>15</v>
      </c>
      <c r="D12" s="11">
        <f>ROUND(COUNTIFS('[1]2017'!$N$1:$N$3500,$C12),2)</f>
        <v>0</v>
      </c>
      <c r="E12" s="11">
        <f>ROUND(SUM(COUNTIFS('[1]2017'!$N$1:$N$3500,$C12,'[1]2017'!$U$1:$U$3500,"&gt;0"))+SUM(COUNTIFS('[1]2017'!$N$1:$N$3500,$C12,'[1]2017'!$W$1:$W$3500,"&gt;0")),2)</f>
        <v>0</v>
      </c>
      <c r="F12" s="26">
        <f>ROUND(SUMIFS('[1]2017'!$U$3:$U$3500,'[1]2017'!$N$3:$N$3500,$C12)+SUMIFS('[1]2017'!$W$3:$W$3500,'[1]2017'!$N$3:$N$3500,$C12),2)</f>
        <v>0</v>
      </c>
      <c r="G12" s="11">
        <f>ROUND(SUM(COUNTIFS('[1]2017'!$N$1:$N$3500,$C12,'[1]2017'!$T$1:$T$3500,{"EDF";"ENGIE"}))+SUM(COUNTIFS('[1]2017'!$N$1:$N$3500,$C12,'[1]2017'!$V$1:$V$3500,{"EDF";"ENGIE"})),2)</f>
        <v>0</v>
      </c>
      <c r="H12" s="25">
        <f>ROUND(SUMIFS('[1]2017'!$W$3:$W$3500,'[1]2017'!$N$3:$N$3500,$C12,'[1]2017'!$V$3:$V$3500,"EDF")+SUMIFS('[1]2017'!$U$3:$U$3500,'[1]2017'!$N$3:$N$3500,$C12,'[1]2017'!$T$3:$T$3500,"EDF")+SUMIFS('[1]2017'!$W$3:$W$3500,'[1]2017'!$N$3:$N$3500,$C12,'[1]2017'!$V$3:$V$3500,"ENGIE")+SUMIFS('[1]2017'!$U$3:$U$3500,'[1]2017'!$N$3:$N$3500,$C12,'[1]2017'!$T$3:$T$3500,"ENGIE"),2)</f>
        <v>0</v>
      </c>
      <c r="I12" s="11">
        <f>ROUND(SUM(COUNTIFS('[1]2017'!$N$1:$N$3500,$C12,'[1]2017'!$T$1:$T$3500,{"Rej*"}))+SUM(COUNTIFS('[1]2017'!$N$1:$N$3500,$C12,'[1]2017'!$V$1:$V$3500,{"Rej*"})),2)</f>
        <v>0</v>
      </c>
      <c r="J12" s="11">
        <f>ROUND(SUM(COUNTIFS('[1]2017'!$N$1:$N$3500,$C12,'[1]2017'!$T$1:$T$3500,{"annulé"}))+SUM(COUNTIFS('[1]2017'!$N$1:$N$3500,$C12,'[1]2017'!$V$1:$V$3500,{"annulé"})),2)</f>
        <v>0</v>
      </c>
      <c r="K12" s="11">
        <f>ROUND(SUM(COUNTIFS('[1]2017'!$N$1:$N$3500,$C12,'[1]2017'!$T$1:$T$3500,{"doublon"}))+SUM(COUNTIFS('[1]2017'!$N$1:$N$3500,$C12,'[1]2017'!$V$1:$V$3500,{"doublon"})),2)</f>
        <v>0</v>
      </c>
      <c r="L12" s="15">
        <f>ROUND(SUM(COUNTIFS('[1]2017'!$N$1:$N$3500,$C12,'[1]2017'!$T$1:$T$3500,{"NSPP"}))+SUM(COUNTIFS('[1]2017'!$N$1:$N$3500,$C12,'[1]2017'!$V$1:$V$3500,{"NSPP"})),2)</f>
        <v>0</v>
      </c>
      <c r="M12" s="1"/>
    </row>
    <row r="13" spans="1:13" ht="15.75" thickBot="1" x14ac:dyDescent="0.3">
      <c r="C13" s="17" t="s">
        <v>16</v>
      </c>
      <c r="D13" s="18">
        <f>ROUND(COUNTIFS('[1]2017'!$N$1:$N$3500,$C13),2)</f>
        <v>0</v>
      </c>
      <c r="E13" s="18">
        <f>ROUND(SUM(COUNTIFS('[1]2017'!$N$1:$N$3500,$C13,'[1]2017'!$U$1:$U$3500,"&gt;0"))+SUM(COUNTIFS('[1]2017'!$N$1:$N$3500,$C13,'[1]2017'!$W$1:$W$3500,"&gt;0")),2)</f>
        <v>0</v>
      </c>
      <c r="F13" s="27">
        <f>ROUND(SUMIFS('[1]2017'!$U$3:$U$3500,'[1]2017'!$N$3:$N$3500,$C13)+SUMIFS('[1]2017'!$W$3:$W$3500,'[1]2017'!$N$3:$N$3500,$C13),2)</f>
        <v>0</v>
      </c>
      <c r="G13" s="18">
        <f>ROUND(SUM(COUNTIFS('[1]2017'!$N$1:$N$3500,$C13,'[1]2017'!$T$1:$T$3500,{"EDF";"ENGIE"}))+SUM(COUNTIFS('[1]2017'!$N$1:$N$3500,$C13,'[1]2017'!$V$1:$V$3500,{"EDF";"ENGIE"})),2)</f>
        <v>0</v>
      </c>
      <c r="H13" s="25">
        <f>ROUND(SUMIFS('[1]2017'!$W$3:$W$3500,'[1]2017'!$N$3:$N$3500,$C13,'[1]2017'!$V$3:$V$3500,"EDF")+SUMIFS('[1]2017'!$U$3:$U$3500,'[1]2017'!$N$3:$N$3500,$C13,'[1]2017'!$T$3:$T$3500,"EDF")+SUMIFS('[1]2017'!$W$3:$W$3500,'[1]2017'!$N$3:$N$3500,$C13,'[1]2017'!$V$3:$V$3500,"ENGIE")+SUMIFS('[1]2017'!$U$3:$U$3500,'[1]2017'!$N$3:$N$3500,$C13,'[1]2017'!$T$3:$T$3500,"ENGIE"),2)</f>
        <v>0</v>
      </c>
      <c r="I13" s="18">
        <f>ROUND(SUM(COUNTIFS('[1]2017'!$N$1:$N$3500,$C13,'[1]2017'!$T$1:$T$3500,{"Rej*"}))+SUM(COUNTIFS('[1]2017'!$N$1:$N$3500,$C13,'[1]2017'!$V$1:$V$3500,{"Rej*"})),2)</f>
        <v>0</v>
      </c>
      <c r="J13" s="18">
        <f>ROUND(SUM(COUNTIFS('[1]2017'!$N$1:$N$3500,$C13,'[1]2017'!$T$1:$T$3500,{"annulé"}))+SUM(COUNTIFS('[1]2017'!$N$1:$N$3500,$C13,'[1]2017'!$V$1:$V$3500,{"annulé"})),2)</f>
        <v>0</v>
      </c>
      <c r="K13" s="18">
        <f>ROUND(SUM(COUNTIFS('[1]2017'!$N$1:$N$3500,$C13,'[1]2017'!$T$1:$T$3500,{"doublon"}))+SUM(COUNTIFS('[1]2017'!$N$1:$N$3500,$C13,'[1]2017'!$V$1:$V$3500,{"doublon"})),2)</f>
        <v>0</v>
      </c>
      <c r="L13" s="22">
        <f>ROUND(SUM(COUNTIFS('[1]2017'!$N$1:$N$3500,$C13,'[1]2017'!$T$1:$T$3500,{"NSPP"}))+SUM(COUNTIFS('[1]2017'!$N$1:$N$3500,$C13,'[1]2017'!$V$1:$V$3500,{"NSPP"})),2)</f>
        <v>0</v>
      </c>
      <c r="M13" s="1"/>
    </row>
    <row r="14" spans="1:13" ht="15.75" thickBot="1" x14ac:dyDescent="0.3">
      <c r="C14" s="19" t="s">
        <v>3</v>
      </c>
      <c r="D14" s="20">
        <f t="shared" ref="D14:L14" si="0">SUM(D7:D13)</f>
        <v>4</v>
      </c>
      <c r="E14" s="20">
        <f t="shared" si="0"/>
        <v>0</v>
      </c>
      <c r="F14" s="28">
        <f t="shared" si="0"/>
        <v>0</v>
      </c>
      <c r="G14" s="20">
        <f t="shared" si="0"/>
        <v>0</v>
      </c>
      <c r="H14" s="28">
        <f t="shared" si="0"/>
        <v>0</v>
      </c>
      <c r="I14" s="20">
        <f t="shared" si="0"/>
        <v>0</v>
      </c>
      <c r="J14" s="20">
        <f t="shared" si="0"/>
        <v>0</v>
      </c>
      <c r="K14" s="20">
        <f t="shared" si="0"/>
        <v>0</v>
      </c>
      <c r="L14" s="21">
        <f t="shared" si="0"/>
        <v>0</v>
      </c>
      <c r="M14" s="1"/>
    </row>
    <row r="15" spans="1:13" x14ac:dyDescent="0.25">
      <c r="C15" s="2"/>
      <c r="D15" s="3"/>
      <c r="E15" s="3"/>
      <c r="F15" s="3"/>
      <c r="G15" s="3"/>
      <c r="H15" s="4"/>
      <c r="I15" s="4"/>
      <c r="J15" s="4"/>
      <c r="K15" s="4"/>
      <c r="L15" s="5"/>
    </row>
    <row r="22" spans="6:10" x14ac:dyDescent="0.25">
      <c r="J22" s="23"/>
    </row>
    <row r="23" spans="6:10" x14ac:dyDescent="0.25">
      <c r="F23" s="8"/>
    </row>
    <row r="24" spans="6:10" x14ac:dyDescent="0.25">
      <c r="F24" s="7"/>
    </row>
  </sheetData>
  <mergeCells count="5">
    <mergeCell ref="C5:C6"/>
    <mergeCell ref="D5:D6"/>
    <mergeCell ref="E5:F5"/>
    <mergeCell ref="G5:H5"/>
    <mergeCell ref="C4:G4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General">
                <anchor moveWithCells="1" sizeWithCells="1">
                  <from>
                    <xdr:col>2</xdr:col>
                    <xdr:colOff>19050</xdr:colOff>
                    <xdr:row>17</xdr:row>
                    <xdr:rowOff>19050</xdr:rowOff>
                  </from>
                  <to>
                    <xdr:col>3</xdr:col>
                    <xdr:colOff>285750</xdr:colOff>
                    <xdr:row>20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 HUET</cp:lastModifiedBy>
  <dcterms:created xsi:type="dcterms:W3CDTF">2015-08-31T15:17:15Z</dcterms:created>
  <dcterms:modified xsi:type="dcterms:W3CDTF">2017-01-24T14:31:02Z</dcterms:modified>
</cp:coreProperties>
</file>