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8910" windowHeight="7305"/>
  </bookViews>
  <sheets>
    <sheet name="SUIVI FACTURATION" sheetId="1" r:id="rId1"/>
    <sheet name="PREVISIONNEL" sheetId="3" r:id="rId2"/>
    <sheet name="CALCULS ECHEANCES" sheetId="2" r:id="rId3"/>
  </sheets>
  <definedNames>
    <definedName name="_xlnm._FilterDatabase" localSheetId="0" hidden="1">'SUIVI FACTURATION'!$A$1:$N$7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/>
  <c r="N4"/>
  <c r="N5"/>
  <c r="N6"/>
  <c r="N7"/>
  <c r="N8"/>
  <c r="N2"/>
  <c r="B4" i="3"/>
  <c r="C5"/>
  <c r="C6"/>
  <c r="C7"/>
  <c r="C8"/>
  <c r="C9"/>
  <c r="C10"/>
  <c r="C11"/>
  <c r="C12"/>
  <c r="C13"/>
  <c r="C14"/>
  <c r="C15"/>
  <c r="C4"/>
  <c r="B5"/>
  <c r="B6"/>
  <c r="B7"/>
  <c r="D7" s="1"/>
  <c r="B8"/>
  <c r="B9"/>
  <c r="B10"/>
  <c r="D10" s="1"/>
  <c r="B11"/>
  <c r="D11" s="1"/>
  <c r="B12"/>
  <c r="D12" s="1"/>
  <c r="B13"/>
  <c r="B14"/>
  <c r="D14" s="1"/>
  <c r="B15"/>
  <c r="D15" s="1"/>
  <c r="K3" i="1"/>
  <c r="K4"/>
  <c r="K5"/>
  <c r="K6"/>
  <c r="K7"/>
  <c r="K8"/>
  <c r="K2"/>
  <c r="B1" i="3" l="1"/>
  <c r="E5"/>
  <c r="D8"/>
  <c r="D6"/>
  <c r="D13"/>
  <c r="C1"/>
  <c r="D9"/>
  <c r="E8"/>
  <c r="D4"/>
  <c r="D1" s="1"/>
  <c r="D5"/>
  <c r="E14"/>
  <c r="E10"/>
  <c r="E6"/>
  <c r="E9"/>
  <c r="E15"/>
  <c r="E11"/>
  <c r="E7"/>
  <c r="E13"/>
  <c r="E4"/>
  <c r="E12"/>
  <c r="F8" i="1"/>
  <c r="F4" i="3" l="1"/>
  <c r="F5"/>
  <c r="F9"/>
  <c r="F13"/>
  <c r="F8"/>
  <c r="F6"/>
  <c r="F7"/>
  <c r="F12"/>
  <c r="F10"/>
  <c r="F11"/>
  <c r="F14"/>
  <c r="F15"/>
  <c r="F4" i="1"/>
  <c r="F5"/>
  <c r="F6"/>
  <c r="F7"/>
  <c r="C8" i="2"/>
  <c r="C4"/>
  <c r="F3" i="1"/>
  <c r="F2"/>
  <c r="C12" i="2" l="1"/>
  <c r="C10"/>
  <c r="C6"/>
  <c r="C2"/>
</calcChain>
</file>

<file path=xl/sharedStrings.xml><?xml version="1.0" encoding="utf-8"?>
<sst xmlns="http://schemas.openxmlformats.org/spreadsheetml/2006/main" count="64" uniqueCount="60">
  <si>
    <t>DATE</t>
  </si>
  <si>
    <t>CHANTIER</t>
  </si>
  <si>
    <t>N° FACTURE</t>
  </si>
  <si>
    <t>ETAT</t>
  </si>
  <si>
    <t>ECHEANCE</t>
  </si>
  <si>
    <t>TTC FACTURE</t>
  </si>
  <si>
    <t>N° SITUATION</t>
  </si>
  <si>
    <t>date facture</t>
  </si>
  <si>
    <t>échéance</t>
  </si>
  <si>
    <t>30 jours nets</t>
  </si>
  <si>
    <t>30 jours FDM</t>
  </si>
  <si>
    <t>45 jours nets</t>
  </si>
  <si>
    <t>45 jours + FMD</t>
  </si>
  <si>
    <t>FDM + 45 jours</t>
  </si>
  <si>
    <t>60 jours nets</t>
  </si>
  <si>
    <t>INFOS RELANCE</t>
  </si>
  <si>
    <t>DATE RELANCE</t>
  </si>
  <si>
    <t>ARHCI</t>
  </si>
  <si>
    <t>MAITRE D'OUVRAGE</t>
  </si>
  <si>
    <t>18F000</t>
  </si>
  <si>
    <t>S1</t>
  </si>
  <si>
    <t>TEST 1</t>
  </si>
  <si>
    <t>18F001</t>
  </si>
  <si>
    <t>ABC</t>
  </si>
  <si>
    <t>XYZ</t>
  </si>
  <si>
    <t>OFFICE</t>
  </si>
  <si>
    <t>MAIRIE</t>
  </si>
  <si>
    <t>Date du règlement</t>
  </si>
  <si>
    <t>18F002</t>
  </si>
  <si>
    <t>18F004</t>
  </si>
  <si>
    <t>18F005</t>
  </si>
  <si>
    <t>tst2</t>
  </si>
  <si>
    <t>S2</t>
  </si>
  <si>
    <t>TST3</t>
  </si>
  <si>
    <t>Nombres de jours de retards</t>
  </si>
  <si>
    <t>S8</t>
  </si>
  <si>
    <t>Tst4</t>
  </si>
  <si>
    <t>VWXY</t>
  </si>
  <si>
    <t xml:space="preserve">OPH </t>
  </si>
  <si>
    <t>Mme Machin relance la tréso</t>
  </si>
  <si>
    <t>S3</t>
  </si>
  <si>
    <t>TST5</t>
  </si>
  <si>
    <t>EDC</t>
  </si>
  <si>
    <t>ZZZ</t>
  </si>
  <si>
    <t>18F006</t>
  </si>
  <si>
    <t>S4</t>
  </si>
  <si>
    <t>TST8</t>
  </si>
  <si>
    <t>FRG</t>
  </si>
  <si>
    <t>GFD</t>
  </si>
  <si>
    <t>FACTURATION EN ATTENTE DE PAIEMENT</t>
  </si>
  <si>
    <t>FACTURATION SOLDÉE</t>
  </si>
  <si>
    <t xml:space="preserve">FACTURATION MENSUELLE </t>
  </si>
  <si>
    <t>FACTURATION TOTAL 2018</t>
  </si>
  <si>
    <t>18F007</t>
  </si>
  <si>
    <t>TDT10</t>
  </si>
  <si>
    <t>TRD</t>
  </si>
  <si>
    <t>ZEST</t>
  </si>
  <si>
    <t>FACTURATION SOLDÉE CUMUL</t>
  </si>
  <si>
    <t>FACTURATION EN ATTENTE CUMUL</t>
  </si>
  <si>
    <t>Montant 
restant à
 payer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</si>
</sst>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dd/mm/yy;@"/>
    <numFmt numFmtId="165" formatCode="mmmm\ yyyy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CC0099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6EFCE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8" fillId="0" borderId="0" applyFont="0" applyFill="0" applyBorder="0" applyAlignment="0" applyProtection="0"/>
    <xf numFmtId="0" fontId="9" fillId="5" borderId="0" applyNumberFormat="0" applyBorder="0" applyAlignment="0" applyProtection="0"/>
  </cellStyleXfs>
  <cellXfs count="33">
    <xf numFmtId="0" fontId="0" fillId="0" borderId="0" xfId="0"/>
    <xf numFmtId="0" fontId="2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1" fontId="3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164" fontId="4" fillId="3" borderId="4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vertical="center"/>
    </xf>
    <xf numFmtId="164" fontId="3" fillId="0" borderId="6" xfId="0" applyNumberFormat="1" applyFont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164" fontId="5" fillId="0" borderId="6" xfId="0" applyNumberFormat="1" applyFont="1" applyFill="1" applyBorder="1" applyAlignment="1">
      <alignment vertical="center"/>
    </xf>
    <xf numFmtId="0" fontId="5" fillId="0" borderId="7" xfId="0" applyFont="1" applyFill="1" applyBorder="1" applyAlignment="1">
      <alignment vertical="center"/>
    </xf>
    <xf numFmtId="164" fontId="6" fillId="0" borderId="8" xfId="0" applyNumberFormat="1" applyFont="1" applyFill="1" applyBorder="1" applyAlignment="1">
      <alignment horizontal="right" vertical="center"/>
    </xf>
    <xf numFmtId="164" fontId="6" fillId="0" borderId="9" xfId="0" applyNumberFormat="1" applyFont="1" applyFill="1" applyBorder="1" applyAlignment="1">
      <alignment horizontal="right" vertical="center"/>
    </xf>
    <xf numFmtId="164" fontId="6" fillId="0" borderId="10" xfId="0" applyNumberFormat="1" applyFont="1" applyFill="1" applyBorder="1" applyAlignment="1">
      <alignment horizontal="right" vertical="center"/>
    </xf>
    <xf numFmtId="164" fontId="3" fillId="0" borderId="11" xfId="0" applyNumberFormat="1" applyFont="1" applyBorder="1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44" fontId="1" fillId="2" borderId="0" xfId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9" fillId="5" borderId="6" xfId="2" applyBorder="1" applyAlignment="1">
      <alignment horizontal="center" vertical="center" wrapText="1"/>
    </xf>
    <xf numFmtId="44" fontId="0" fillId="0" borderId="6" xfId="1" applyFont="1" applyBorder="1" applyAlignment="1">
      <alignment horizontal="center" vertical="center"/>
    </xf>
    <xf numFmtId="165" fontId="9" fillId="5" borderId="6" xfId="2" applyNumberFormat="1" applyBorder="1" applyAlignment="1">
      <alignment vertical="center"/>
    </xf>
    <xf numFmtId="44" fontId="1" fillId="4" borderId="6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0" fillId="0" borderId="6" xfId="0" applyNumberFormat="1" applyBorder="1" applyAlignment="1">
      <alignment vertical="center"/>
    </xf>
  </cellXfs>
  <cellStyles count="3">
    <cellStyle name="Monétaire" xfId="1" builtinId="4"/>
    <cellStyle name="Normal" xfId="0" builtinId="0"/>
    <cellStyle name="Satisfaisant" xfId="2" builtinId="26"/>
  </cellStyles>
  <dxfs count="27">
    <dxf>
      <font>
        <b/>
        <i val="0"/>
        <color theme="1"/>
      </font>
      <fill>
        <patternFill>
          <bgColor rgb="FFC6EF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171"/>
        </patternFill>
      </fill>
    </dxf>
    <dxf>
      <font>
        <b/>
        <i val="0"/>
        <color rgb="FFFF0000"/>
      </font>
    </dxf>
    <dxf>
      <font>
        <b/>
        <i val="0"/>
      </font>
      <fill>
        <patternFill>
          <bgColor rgb="FFFFF2C1"/>
        </patternFill>
      </fill>
    </dxf>
    <dxf>
      <font>
        <b/>
        <i val="0"/>
        <color theme="1"/>
      </font>
      <fill>
        <patternFill>
          <bgColor rgb="FFC6EF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171"/>
        </patternFill>
      </fill>
    </dxf>
    <dxf>
      <font>
        <b/>
        <i val="0"/>
        <color rgb="FFFF0000"/>
      </font>
    </dxf>
    <dxf>
      <font>
        <b/>
        <i val="0"/>
        <color theme="1"/>
      </font>
      <fill>
        <patternFill>
          <bgColor rgb="FFC6EF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171"/>
        </patternFill>
      </fill>
    </dxf>
    <dxf>
      <font>
        <b/>
        <i val="0"/>
        <color theme="1"/>
      </font>
      <fill>
        <patternFill>
          <bgColor rgb="FFC6EF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171"/>
        </patternFill>
      </fill>
    </dxf>
    <dxf>
      <font>
        <b/>
        <i val="0"/>
        <color theme="1"/>
      </font>
      <fill>
        <patternFill>
          <bgColor rgb="FFC6EF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171"/>
        </patternFill>
      </fill>
    </dxf>
    <dxf>
      <font>
        <b/>
        <i val="0"/>
        <color theme="1"/>
      </font>
      <fill>
        <patternFill>
          <bgColor rgb="FFC6EF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171"/>
        </patternFill>
      </fill>
    </dxf>
    <dxf>
      <font>
        <b/>
        <i val="0"/>
        <color theme="1"/>
      </font>
      <fill>
        <patternFill>
          <bgColor rgb="FFC6EF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171"/>
        </patternFill>
      </fill>
    </dxf>
    <dxf>
      <font>
        <b/>
        <i val="0"/>
        <color theme="1"/>
      </font>
      <fill>
        <patternFill>
          <bgColor rgb="FFC6EFCE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171"/>
        </patternFill>
      </fill>
    </dxf>
  </dxfs>
  <tableStyles count="0" defaultTableStyle="TableStyleMedium2" defaultPivotStyle="PivotStyleLight16"/>
  <colors>
    <mruColors>
      <color rgb="FFFFF2C1"/>
      <color rgb="FFFF7171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zoomScale="85" zoomScaleNormal="85" workbookViewId="0">
      <pane ySplit="1" topLeftCell="A2" activePane="bottomLeft" state="frozen"/>
      <selection pane="bottomLeft" activeCell="M7" sqref="M7"/>
    </sheetView>
  </sheetViews>
  <sheetFormatPr baseColWidth="10" defaultRowHeight="15"/>
  <cols>
    <col min="1" max="1" width="12.28515625" style="19" customWidth="1"/>
    <col min="2" max="2" width="13.5703125" style="19" customWidth="1"/>
    <col min="3" max="3" width="11.42578125" style="21"/>
    <col min="4" max="4" width="26.7109375" style="19" customWidth="1"/>
    <col min="5" max="5" width="18" style="22" customWidth="1"/>
    <col min="6" max="6" width="15.42578125" style="21" customWidth="1"/>
    <col min="7" max="7" width="20.5703125" style="19" customWidth="1"/>
    <col min="8" max="8" width="21.28515625" style="19" customWidth="1"/>
    <col min="9" max="9" width="15" style="19" customWidth="1"/>
    <col min="10" max="10" width="21.85546875" style="19" customWidth="1"/>
    <col min="11" max="11" width="10.140625" style="19" customWidth="1"/>
    <col min="12" max="13" width="11.42578125" style="19"/>
    <col min="14" max="14" width="15" style="19" customWidth="1"/>
    <col min="15" max="16384" width="11.42578125" style="19"/>
  </cols>
  <sheetData>
    <row r="1" spans="1:14" ht="45">
      <c r="A1" s="16" t="s">
        <v>2</v>
      </c>
      <c r="B1" s="15" t="s">
        <v>6</v>
      </c>
      <c r="C1" s="17" t="s">
        <v>0</v>
      </c>
      <c r="D1" s="16" t="s">
        <v>1</v>
      </c>
      <c r="E1" s="18" t="s">
        <v>5</v>
      </c>
      <c r="F1" s="17" t="s">
        <v>4</v>
      </c>
      <c r="G1" s="16" t="s">
        <v>17</v>
      </c>
      <c r="H1" s="16" t="s">
        <v>18</v>
      </c>
      <c r="I1" s="16" t="s">
        <v>16</v>
      </c>
      <c r="J1" s="16" t="s">
        <v>15</v>
      </c>
      <c r="K1" s="15" t="s">
        <v>34</v>
      </c>
      <c r="L1" s="15" t="s">
        <v>27</v>
      </c>
      <c r="M1" s="15" t="s">
        <v>59</v>
      </c>
      <c r="N1" s="16" t="s">
        <v>3</v>
      </c>
    </row>
    <row r="2" spans="1:14">
      <c r="A2" s="19" t="s">
        <v>19</v>
      </c>
      <c r="B2" s="19" t="s">
        <v>20</v>
      </c>
      <c r="C2" s="21">
        <v>43132</v>
      </c>
      <c r="D2" s="19" t="s">
        <v>21</v>
      </c>
      <c r="E2" s="22">
        <v>12500.32</v>
      </c>
      <c r="F2" s="20">
        <f>IF(C2&gt;0,EOMONTH(C2+30,0),"")</f>
        <v>43190</v>
      </c>
      <c r="G2" s="19" t="s">
        <v>23</v>
      </c>
      <c r="H2" s="19" t="s">
        <v>26</v>
      </c>
      <c r="K2" s="23">
        <f ca="1">IF(F2&gt;0,IF(L2&gt;0,"",TODAY()-F2),"")</f>
        <v>103</v>
      </c>
      <c r="M2" s="22"/>
      <c r="N2" s="19" t="str">
        <f t="shared" ref="N2:N8" ca="1" si="0">IF(C2&gt;0,IF(L2&gt;0,IF(M2=0,"Payé","RG à solder"),IF(F2&gt;=TODAY(),"En cours",IF(I2=0,"A relancer","Impayé"))),"")</f>
        <v>A relancer</v>
      </c>
    </row>
    <row r="3" spans="1:14">
      <c r="A3" s="19" t="s">
        <v>22</v>
      </c>
      <c r="B3" s="19" t="s">
        <v>20</v>
      </c>
      <c r="C3" s="21">
        <v>43132</v>
      </c>
      <c r="D3" s="19" t="s">
        <v>31</v>
      </c>
      <c r="E3" s="22">
        <v>1500</v>
      </c>
      <c r="F3" s="20">
        <f>IF(C3&gt;0,EOMONTH(C3+30,0),"")</f>
        <v>43190</v>
      </c>
      <c r="G3" s="19" t="s">
        <v>24</v>
      </c>
      <c r="H3" s="19" t="s">
        <v>25</v>
      </c>
      <c r="I3" s="21"/>
      <c r="K3" s="23" t="str">
        <f t="shared" ref="K3:K8" ca="1" si="1">IF(F3&gt;0,IF(L3&gt;0,"",TODAY()-F3),"")</f>
        <v/>
      </c>
      <c r="L3" s="21">
        <v>43283</v>
      </c>
      <c r="M3" s="22"/>
      <c r="N3" s="19" t="str">
        <f t="shared" ca="1" si="0"/>
        <v>Payé</v>
      </c>
    </row>
    <row r="4" spans="1:14" ht="30">
      <c r="A4" s="19" t="s">
        <v>28</v>
      </c>
      <c r="B4" s="19" t="s">
        <v>32</v>
      </c>
      <c r="C4" s="21">
        <v>43235</v>
      </c>
      <c r="D4" s="19" t="s">
        <v>33</v>
      </c>
      <c r="E4" s="22">
        <v>7350</v>
      </c>
      <c r="F4" s="20">
        <f>IF(C4&gt;0,EOMONTH(C4+30,0),"")</f>
        <v>43281</v>
      </c>
      <c r="G4" s="19" t="s">
        <v>23</v>
      </c>
      <c r="H4" s="19" t="s">
        <v>26</v>
      </c>
      <c r="I4" s="25">
        <v>43286</v>
      </c>
      <c r="J4" s="24" t="s">
        <v>39</v>
      </c>
      <c r="K4" s="23">
        <f t="shared" ca="1" si="1"/>
        <v>12</v>
      </c>
      <c r="M4" s="22"/>
      <c r="N4" s="19" t="str">
        <f t="shared" ca="1" si="0"/>
        <v>Impayé</v>
      </c>
    </row>
    <row r="5" spans="1:14">
      <c r="A5" s="19" t="s">
        <v>29</v>
      </c>
      <c r="B5" s="19" t="s">
        <v>35</v>
      </c>
      <c r="C5" s="21">
        <v>43271</v>
      </c>
      <c r="D5" s="19" t="s">
        <v>36</v>
      </c>
      <c r="E5" s="22">
        <v>50.2</v>
      </c>
      <c r="F5" s="20">
        <f t="shared" ref="F5:F8" si="2">IF(C5&gt;0,EOMONTH(C5+30,0),"")</f>
        <v>43312</v>
      </c>
      <c r="G5" s="19" t="s">
        <v>37</v>
      </c>
      <c r="H5" s="19" t="s">
        <v>38</v>
      </c>
      <c r="K5" s="23">
        <f t="shared" ca="1" si="1"/>
        <v>-19</v>
      </c>
      <c r="L5" s="21"/>
      <c r="M5" s="22"/>
      <c r="N5" s="19" t="str">
        <f t="shared" ca="1" si="0"/>
        <v>En cours</v>
      </c>
    </row>
    <row r="6" spans="1:14">
      <c r="A6" s="19" t="s">
        <v>30</v>
      </c>
      <c r="B6" s="19" t="s">
        <v>40</v>
      </c>
      <c r="C6" s="21">
        <v>43174</v>
      </c>
      <c r="D6" s="19" t="s">
        <v>41</v>
      </c>
      <c r="E6" s="22">
        <v>1475</v>
      </c>
      <c r="F6" s="20">
        <f t="shared" si="2"/>
        <v>43220</v>
      </c>
      <c r="G6" s="19" t="s">
        <v>42</v>
      </c>
      <c r="H6" s="19" t="s">
        <v>43</v>
      </c>
      <c r="K6" s="23" t="str">
        <f t="shared" ca="1" si="1"/>
        <v/>
      </c>
      <c r="L6" s="21">
        <v>43215</v>
      </c>
      <c r="M6" s="22">
        <v>120</v>
      </c>
      <c r="N6" s="19" t="str">
        <f t="shared" ca="1" si="0"/>
        <v>RG à solder</v>
      </c>
    </row>
    <row r="7" spans="1:14">
      <c r="A7" s="19" t="s">
        <v>44</v>
      </c>
      <c r="B7" s="19" t="s">
        <v>45</v>
      </c>
      <c r="C7" s="21">
        <v>43174</v>
      </c>
      <c r="D7" s="19" t="s">
        <v>46</v>
      </c>
      <c r="E7" s="22">
        <v>8679.5</v>
      </c>
      <c r="F7" s="20">
        <f t="shared" si="2"/>
        <v>43220</v>
      </c>
      <c r="G7" s="19" t="s">
        <v>47</v>
      </c>
      <c r="H7" s="19" t="s">
        <v>48</v>
      </c>
      <c r="I7" s="21">
        <v>43256</v>
      </c>
      <c r="K7" s="23">
        <f t="shared" ca="1" si="1"/>
        <v>73</v>
      </c>
      <c r="M7" s="22"/>
      <c r="N7" s="19" t="str">
        <f t="shared" ca="1" si="0"/>
        <v>Impayé</v>
      </c>
    </row>
    <row r="8" spans="1:14">
      <c r="A8" s="19" t="s">
        <v>53</v>
      </c>
      <c r="B8" s="19" t="s">
        <v>35</v>
      </c>
      <c r="C8" s="21">
        <v>43118</v>
      </c>
      <c r="D8" s="19" t="s">
        <v>54</v>
      </c>
      <c r="E8" s="22">
        <v>5243</v>
      </c>
      <c r="F8" s="21">
        <f t="shared" si="2"/>
        <v>43159</v>
      </c>
      <c r="G8" s="19" t="s">
        <v>55</v>
      </c>
      <c r="H8" s="19" t="s">
        <v>56</v>
      </c>
      <c r="K8" s="23" t="str">
        <f t="shared" ca="1" si="1"/>
        <v/>
      </c>
      <c r="L8" s="21">
        <v>43156</v>
      </c>
      <c r="M8" s="22"/>
      <c r="N8" s="19" t="str">
        <f t="shared" ca="1" si="0"/>
        <v>Payé</v>
      </c>
    </row>
  </sheetData>
  <autoFilter ref="A1:N7">
    <filterColumn colId="12"/>
  </autoFilter>
  <conditionalFormatting sqref="F2:F7">
    <cfRule type="expression" dxfId="8" priority="20">
      <formula>$F2&lt;TODAY()</formula>
    </cfRule>
  </conditionalFormatting>
  <conditionalFormatting sqref="N2:N8">
    <cfRule type="cellIs" dxfId="7" priority="1" operator="equal">
      <formula>"Impayé"</formula>
    </cfRule>
    <cfRule type="cellIs" dxfId="6" priority="2" operator="equal">
      <formula>"A relancer"</formula>
    </cfRule>
    <cfRule type="cellIs" dxfId="5" priority="17" operator="equal">
      <formula>"Payé"</formula>
    </cfRule>
    <cfRule type="cellIs" dxfId="4" priority="3" operator="equal">
      <formula>"Rg à solder"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5"/>
  <sheetViews>
    <sheetView topLeftCell="A4" workbookViewId="0">
      <selection activeCell="A3" sqref="A3"/>
    </sheetView>
  </sheetViews>
  <sheetFormatPr baseColWidth="10" defaultRowHeight="15"/>
  <cols>
    <col min="1" max="1" width="17.42578125" style="31" customWidth="1"/>
    <col min="2" max="6" width="16.42578125" style="31" customWidth="1"/>
    <col min="7" max="7" width="11.42578125" style="31"/>
    <col min="8" max="8" width="24.42578125" style="31" bestFit="1" customWidth="1"/>
    <col min="9" max="9" width="11.85546875" style="31" bestFit="1" customWidth="1"/>
    <col min="10" max="16384" width="11.42578125" style="31"/>
  </cols>
  <sheetData>
    <row r="1" spans="1:6" ht="30">
      <c r="A1" s="30" t="s">
        <v>52</v>
      </c>
      <c r="B1" s="29">
        <f>SUM(B4:B15)</f>
        <v>36798.019999999997</v>
      </c>
      <c r="C1" s="29">
        <f t="shared" ref="C1:D1" si="0">SUM(C4:C15)</f>
        <v>8218</v>
      </c>
      <c r="D1" s="29">
        <f t="shared" si="0"/>
        <v>28580.02</v>
      </c>
    </row>
    <row r="3" spans="1:6" ht="45">
      <c r="B3" s="26" t="s">
        <v>51</v>
      </c>
      <c r="C3" s="26" t="s">
        <v>50</v>
      </c>
      <c r="D3" s="26" t="s">
        <v>49</v>
      </c>
      <c r="E3" s="26" t="s">
        <v>57</v>
      </c>
      <c r="F3" s="26" t="s">
        <v>58</v>
      </c>
    </row>
    <row r="4" spans="1:6">
      <c r="A4" s="28">
        <v>43101</v>
      </c>
      <c r="B4" s="27">
        <f>SUMIFS('SUIVI FACTURATION'!E:E,'SUIVI FACTURATION'!C:C,"&gt;="&amp;A4,'SUIVI FACTURATION'!C:C,"&lt;"&amp;EOMONTH(A4,0))</f>
        <v>5243</v>
      </c>
      <c r="C4" s="27">
        <f>SUMIFS('SUIVI FACTURATION'!E:E,'SUIVI FACTURATION'!C:C,"&gt;="&amp;A4,'SUIVI FACTURATION'!C:C,"&lt;"&amp;EOMONTH(A4,0),'SUIVI FACTURATION'!L:L,"&gt;0")</f>
        <v>5243</v>
      </c>
      <c r="D4" s="32">
        <f>B4-C4</f>
        <v>0</v>
      </c>
      <c r="E4" s="32">
        <f>SUM($C$4:C4)</f>
        <v>5243</v>
      </c>
      <c r="F4" s="32">
        <f>SUM($D$4:D4)</f>
        <v>0</v>
      </c>
    </row>
    <row r="5" spans="1:6">
      <c r="A5" s="28">
        <v>43132</v>
      </c>
      <c r="B5" s="27">
        <f>SUMIFS('SUIVI FACTURATION'!E:E,'SUIVI FACTURATION'!C:C,"&gt;="&amp;A5,'SUIVI FACTURATION'!C:C,"&lt;"&amp;EOMONTH(A5,0))</f>
        <v>14000.32</v>
      </c>
      <c r="C5" s="27">
        <f>SUMIFS('SUIVI FACTURATION'!E:E,'SUIVI FACTURATION'!C:C,"&gt;="&amp;A5,'SUIVI FACTURATION'!C:C,"&lt;"&amp;EOMONTH(A5,0),'SUIVI FACTURATION'!L:L,"&gt;0")</f>
        <v>1500</v>
      </c>
      <c r="D5" s="32">
        <f t="shared" ref="D5:D15" si="1">B5-C5</f>
        <v>12500.32</v>
      </c>
      <c r="E5" s="32">
        <f>SUM($C$4:C5)</f>
        <v>6743</v>
      </c>
      <c r="F5" s="32">
        <f>SUM($D$4:D5)</f>
        <v>12500.32</v>
      </c>
    </row>
    <row r="6" spans="1:6">
      <c r="A6" s="28">
        <v>43160</v>
      </c>
      <c r="B6" s="27">
        <f>SUMIFS('SUIVI FACTURATION'!E:E,'SUIVI FACTURATION'!C:C,"&gt;="&amp;A6,'SUIVI FACTURATION'!C:C,"&lt;"&amp;EOMONTH(A6,0))</f>
        <v>10154.5</v>
      </c>
      <c r="C6" s="27">
        <f>SUMIFS('SUIVI FACTURATION'!E:E,'SUIVI FACTURATION'!C:C,"&gt;="&amp;A6,'SUIVI FACTURATION'!C:C,"&lt;"&amp;EOMONTH(A6,0),'SUIVI FACTURATION'!L:L,"&gt;0")</f>
        <v>1475</v>
      </c>
      <c r="D6" s="32">
        <f t="shared" si="1"/>
        <v>8679.5</v>
      </c>
      <c r="E6" s="32">
        <f>SUM($C$4:C6)</f>
        <v>8218</v>
      </c>
      <c r="F6" s="32">
        <f>SUM($D$4:D6)</f>
        <v>21179.82</v>
      </c>
    </row>
    <row r="7" spans="1:6">
      <c r="A7" s="28">
        <v>43191</v>
      </c>
      <c r="B7" s="27">
        <f>SUMIFS('SUIVI FACTURATION'!E:E,'SUIVI FACTURATION'!C:C,"&gt;="&amp;A7,'SUIVI FACTURATION'!C:C,"&lt;"&amp;EOMONTH(A7,0))</f>
        <v>0</v>
      </c>
      <c r="C7" s="27">
        <f>SUMIFS('SUIVI FACTURATION'!E:E,'SUIVI FACTURATION'!C:C,"&gt;="&amp;A7,'SUIVI FACTURATION'!C:C,"&lt;"&amp;EOMONTH(A7,0),'SUIVI FACTURATION'!L:L,"&gt;0")</f>
        <v>0</v>
      </c>
      <c r="D7" s="32">
        <f t="shared" si="1"/>
        <v>0</v>
      </c>
      <c r="E7" s="32">
        <f>SUM($C$4:C7)</f>
        <v>8218</v>
      </c>
      <c r="F7" s="32">
        <f>SUM($D$4:D7)</f>
        <v>21179.82</v>
      </c>
    </row>
    <row r="8" spans="1:6">
      <c r="A8" s="28">
        <v>43221</v>
      </c>
      <c r="B8" s="27">
        <f>SUMIFS('SUIVI FACTURATION'!E:E,'SUIVI FACTURATION'!C:C,"&gt;="&amp;A8,'SUIVI FACTURATION'!C:C,"&lt;"&amp;EOMONTH(A8,0))</f>
        <v>7350</v>
      </c>
      <c r="C8" s="27">
        <f>SUMIFS('SUIVI FACTURATION'!E:E,'SUIVI FACTURATION'!C:C,"&gt;="&amp;A8,'SUIVI FACTURATION'!C:C,"&lt;"&amp;EOMONTH(A8,0),'SUIVI FACTURATION'!L:L,"&gt;0")</f>
        <v>0</v>
      </c>
      <c r="D8" s="32">
        <f t="shared" si="1"/>
        <v>7350</v>
      </c>
      <c r="E8" s="32">
        <f>SUM($C$4:C8)</f>
        <v>8218</v>
      </c>
      <c r="F8" s="32">
        <f>SUM($D$4:D8)</f>
        <v>28529.82</v>
      </c>
    </row>
    <row r="9" spans="1:6">
      <c r="A9" s="28">
        <v>43252</v>
      </c>
      <c r="B9" s="27">
        <f>SUMIFS('SUIVI FACTURATION'!E:E,'SUIVI FACTURATION'!C:C,"&gt;="&amp;A9,'SUIVI FACTURATION'!C:C,"&lt;"&amp;EOMONTH(A9,0))</f>
        <v>50.2</v>
      </c>
      <c r="C9" s="27">
        <f>SUMIFS('SUIVI FACTURATION'!E:E,'SUIVI FACTURATION'!C:C,"&gt;="&amp;A9,'SUIVI FACTURATION'!C:C,"&lt;"&amp;EOMONTH(A9,0),'SUIVI FACTURATION'!L:L,"&gt;0")</f>
        <v>0</v>
      </c>
      <c r="D9" s="32">
        <f t="shared" si="1"/>
        <v>50.2</v>
      </c>
      <c r="E9" s="32">
        <f>SUM($C$4:C9)</f>
        <v>8218</v>
      </c>
      <c r="F9" s="32">
        <f>SUM($D$4:D9)</f>
        <v>28580.02</v>
      </c>
    </row>
    <row r="10" spans="1:6">
      <c r="A10" s="28">
        <v>43282</v>
      </c>
      <c r="B10" s="27">
        <f>SUMIFS('SUIVI FACTURATION'!E:E,'SUIVI FACTURATION'!C:C,"&gt;="&amp;A10,'SUIVI FACTURATION'!C:C,"&lt;"&amp;EOMONTH(A10,0))</f>
        <v>0</v>
      </c>
      <c r="C10" s="27">
        <f>SUMIFS('SUIVI FACTURATION'!E:E,'SUIVI FACTURATION'!C:C,"&gt;="&amp;A10,'SUIVI FACTURATION'!C:C,"&lt;"&amp;EOMONTH(A10,0),'SUIVI FACTURATION'!L:L,"&gt;0")</f>
        <v>0</v>
      </c>
      <c r="D10" s="32">
        <f t="shared" si="1"/>
        <v>0</v>
      </c>
      <c r="E10" s="32">
        <f>SUM($C$4:C10)</f>
        <v>8218</v>
      </c>
      <c r="F10" s="32">
        <f>SUM($D$4:D10)</f>
        <v>28580.02</v>
      </c>
    </row>
    <row r="11" spans="1:6">
      <c r="A11" s="28">
        <v>43313</v>
      </c>
      <c r="B11" s="27">
        <f>SUMIFS('SUIVI FACTURATION'!E:E,'SUIVI FACTURATION'!C:C,"&gt;="&amp;A11,'SUIVI FACTURATION'!C:C,"&lt;"&amp;EOMONTH(A11,0))</f>
        <v>0</v>
      </c>
      <c r="C11" s="27">
        <f>SUMIFS('SUIVI FACTURATION'!E:E,'SUIVI FACTURATION'!C:C,"&gt;="&amp;A11,'SUIVI FACTURATION'!C:C,"&lt;"&amp;EOMONTH(A11,0),'SUIVI FACTURATION'!L:L,"&gt;0")</f>
        <v>0</v>
      </c>
      <c r="D11" s="32">
        <f t="shared" si="1"/>
        <v>0</v>
      </c>
      <c r="E11" s="32">
        <f>SUM($C$4:C11)</f>
        <v>8218</v>
      </c>
      <c r="F11" s="32">
        <f>SUM($D$4:D11)</f>
        <v>28580.02</v>
      </c>
    </row>
    <row r="12" spans="1:6">
      <c r="A12" s="28">
        <v>43344</v>
      </c>
      <c r="B12" s="27">
        <f>SUMIFS('SUIVI FACTURATION'!E:E,'SUIVI FACTURATION'!C:C,"&gt;="&amp;A12,'SUIVI FACTURATION'!C:C,"&lt;"&amp;EOMONTH(A12,0))</f>
        <v>0</v>
      </c>
      <c r="C12" s="27">
        <f>SUMIFS('SUIVI FACTURATION'!E:E,'SUIVI FACTURATION'!C:C,"&gt;="&amp;A12,'SUIVI FACTURATION'!C:C,"&lt;"&amp;EOMONTH(A12,0),'SUIVI FACTURATION'!L:L,"&gt;0")</f>
        <v>0</v>
      </c>
      <c r="D12" s="32">
        <f t="shared" si="1"/>
        <v>0</v>
      </c>
      <c r="E12" s="32">
        <f>SUM($C$4:C12)</f>
        <v>8218</v>
      </c>
      <c r="F12" s="32">
        <f>SUM($D$4:D12)</f>
        <v>28580.02</v>
      </c>
    </row>
    <row r="13" spans="1:6">
      <c r="A13" s="28">
        <v>43374</v>
      </c>
      <c r="B13" s="27">
        <f>SUMIFS('SUIVI FACTURATION'!E:E,'SUIVI FACTURATION'!C:C,"&gt;="&amp;A13,'SUIVI FACTURATION'!C:C,"&lt;"&amp;EOMONTH(A13,0))</f>
        <v>0</v>
      </c>
      <c r="C13" s="27">
        <f>SUMIFS('SUIVI FACTURATION'!E:E,'SUIVI FACTURATION'!C:C,"&gt;="&amp;A13,'SUIVI FACTURATION'!C:C,"&lt;"&amp;EOMONTH(A13,0),'SUIVI FACTURATION'!L:L,"&gt;0")</f>
        <v>0</v>
      </c>
      <c r="D13" s="32">
        <f t="shared" si="1"/>
        <v>0</v>
      </c>
      <c r="E13" s="32">
        <f>SUM($C$4:C13)</f>
        <v>8218</v>
      </c>
      <c r="F13" s="32">
        <f>SUM($D$4:D13)</f>
        <v>28580.02</v>
      </c>
    </row>
    <row r="14" spans="1:6">
      <c r="A14" s="28">
        <v>43405</v>
      </c>
      <c r="B14" s="27">
        <f>SUMIFS('SUIVI FACTURATION'!E:E,'SUIVI FACTURATION'!C:C,"&gt;="&amp;A14,'SUIVI FACTURATION'!C:C,"&lt;"&amp;EOMONTH(A14,0))</f>
        <v>0</v>
      </c>
      <c r="C14" s="27">
        <f>SUMIFS('SUIVI FACTURATION'!E:E,'SUIVI FACTURATION'!C:C,"&gt;="&amp;A14,'SUIVI FACTURATION'!C:C,"&lt;"&amp;EOMONTH(A14,0),'SUIVI FACTURATION'!L:L,"&gt;0")</f>
        <v>0</v>
      </c>
      <c r="D14" s="32">
        <f t="shared" si="1"/>
        <v>0</v>
      </c>
      <c r="E14" s="32">
        <f>SUM($C$4:C14)</f>
        <v>8218</v>
      </c>
      <c r="F14" s="32">
        <f>SUM($D$4:D14)</f>
        <v>28580.02</v>
      </c>
    </row>
    <row r="15" spans="1:6">
      <c r="A15" s="28">
        <v>43435</v>
      </c>
      <c r="B15" s="27">
        <f>SUMIFS('SUIVI FACTURATION'!E:E,'SUIVI FACTURATION'!C:C,"&gt;="&amp;A15,'SUIVI FACTURATION'!C:C,"&lt;"&amp;EOMONTH(A15,0))</f>
        <v>0</v>
      </c>
      <c r="C15" s="27">
        <f>SUMIFS('SUIVI FACTURATION'!E:E,'SUIVI FACTURATION'!C:C,"&gt;="&amp;A15,'SUIVI FACTURATION'!C:C,"&lt;"&amp;EOMONTH(A15,0),'SUIVI FACTURATION'!L:L,"&gt;0")</f>
        <v>0</v>
      </c>
      <c r="D15" s="32">
        <f t="shared" si="1"/>
        <v>0</v>
      </c>
      <c r="E15" s="32">
        <f>SUM($C$4:C15)</f>
        <v>8218</v>
      </c>
      <c r="F15" s="32">
        <f>SUM($D$4:D15)</f>
        <v>28580.02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C9" sqref="C9"/>
    </sheetView>
  </sheetViews>
  <sheetFormatPr baseColWidth="10" defaultRowHeight="15"/>
  <cols>
    <col min="1" max="1" width="20.28515625" customWidth="1"/>
    <col min="2" max="2" width="21" customWidth="1"/>
    <col min="3" max="3" width="19.85546875" customWidth="1"/>
  </cols>
  <sheetData>
    <row r="1" spans="1:3" ht="19.5" thickBot="1">
      <c r="A1" s="1"/>
      <c r="B1" s="2" t="s">
        <v>7</v>
      </c>
      <c r="C1" s="3" t="s">
        <v>8</v>
      </c>
    </row>
    <row r="2" spans="1:3" ht="18.75">
      <c r="A2" s="4" t="s">
        <v>9</v>
      </c>
      <c r="B2" s="5">
        <v>40823</v>
      </c>
      <c r="C2" s="11">
        <f>B2+30</f>
        <v>40853</v>
      </c>
    </row>
    <row r="3" spans="1:3" ht="19.5" thickBot="1">
      <c r="A3" s="6"/>
      <c r="B3" s="14"/>
      <c r="C3" s="12"/>
    </row>
    <row r="4" spans="1:3" ht="18.75">
      <c r="A4" s="6" t="s">
        <v>10</v>
      </c>
      <c r="B4" s="5">
        <v>40823</v>
      </c>
      <c r="C4" s="12">
        <f>EOMONTH(B4+30,0)</f>
        <v>40877</v>
      </c>
    </row>
    <row r="5" spans="1:3" ht="19.5" thickBot="1">
      <c r="A5" s="6"/>
      <c r="B5" s="7"/>
      <c r="C5" s="12"/>
    </row>
    <row r="6" spans="1:3" ht="18.75">
      <c r="A6" s="8" t="s">
        <v>11</v>
      </c>
      <c r="B6" s="5">
        <v>40823</v>
      </c>
      <c r="C6" s="12">
        <f>B6+45</f>
        <v>40868</v>
      </c>
    </row>
    <row r="7" spans="1:3" ht="19.5" thickBot="1">
      <c r="A7" s="8"/>
      <c r="B7" s="9"/>
      <c r="C7" s="12"/>
    </row>
    <row r="8" spans="1:3" ht="18.75">
      <c r="A8" s="8" t="s">
        <v>12</v>
      </c>
      <c r="B8" s="5">
        <v>40823</v>
      </c>
      <c r="C8" s="12">
        <f>EOMONTH(B8+45,0)</f>
        <v>40877</v>
      </c>
    </row>
    <row r="9" spans="1:3" ht="19.5" thickBot="1">
      <c r="A9" s="8"/>
      <c r="B9" s="9"/>
      <c r="C9" s="12"/>
    </row>
    <row r="10" spans="1:3" ht="18.75">
      <c r="A10" s="8" t="s">
        <v>13</v>
      </c>
      <c r="B10" s="5">
        <v>40823</v>
      </c>
      <c r="C10" s="12">
        <f>EOMONTH(B10,0)+45</f>
        <v>40892</v>
      </c>
    </row>
    <row r="11" spans="1:3" ht="19.5" thickBot="1">
      <c r="A11" s="8"/>
      <c r="B11" s="9"/>
      <c r="C11" s="12"/>
    </row>
    <row r="12" spans="1:3" ht="19.5" thickBot="1">
      <c r="A12" s="10" t="s">
        <v>14</v>
      </c>
      <c r="B12" s="5">
        <v>40823</v>
      </c>
      <c r="C12" s="13">
        <f>B12+60</f>
        <v>40883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FACTURATION</vt:lpstr>
      <vt:lpstr>PREVISIONNEL</vt:lpstr>
      <vt:lpstr>CALCULS ECHEANCES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Bellaredj</dc:creator>
  <cp:lastModifiedBy>Patrice</cp:lastModifiedBy>
  <dcterms:created xsi:type="dcterms:W3CDTF">2018-06-13T19:23:52Z</dcterms:created>
  <dcterms:modified xsi:type="dcterms:W3CDTF">2018-07-12T14:57:54Z</dcterms:modified>
</cp:coreProperties>
</file>