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12240" windowHeight="7170" activeTab="5"/>
  </bookViews>
  <sheets>
    <sheet name="FP" sheetId="1" r:id="rId1"/>
    <sheet name="Données" sheetId="2" r:id="rId2"/>
    <sheet name="Fériés" sheetId="3" r:id="rId3"/>
    <sheet name="Brgd" sheetId="4" r:id="rId4"/>
    <sheet name="Mai" sheetId="5" r:id="rId5"/>
    <sheet name="(Mai) Résultat souhaité" sheetId="7" r:id="rId6"/>
  </sheets>
  <functionGroups/>
  <externalReferences>
    <externalReference r:id="rId7"/>
  </externalReferences>
  <definedNames>
    <definedName name="_xlnm._FilterDatabase" localSheetId="3" hidden="1">Brgd!$E$4:$I$35</definedName>
    <definedName name="_xlnm._FilterDatabase" localSheetId="1" hidden="1">Données!$A$2:$F$3</definedName>
    <definedName name="année">Fériés!$A$1</definedName>
    <definedName name="BDate">[1]Brigade!$B$5:$B$35</definedName>
    <definedName name="Bliste">OFFSET(Données!#REF!,,,COUNTA(Données!$A:$A)-1)</definedName>
    <definedName name="_xlnm.Criteria" localSheetId="1">Données!$J$1:$K$2</definedName>
    <definedName name="Données">OFFSET(Données!#REF!,,,COUNTA(Données!$A:$A)-2,6)</definedName>
    <definedName name="_xlnm.Extract" localSheetId="1">Données!$M$1:$R$1</definedName>
    <definedName name="Fériés">Fériés!$A$2:$A$11</definedName>
    <definedName name="Liste">Brgd!$A$6:$C$10</definedName>
    <definedName name="MichD">{1,2,3,5,7,8,10,12}</definedName>
    <definedName name="NBrgd">Brgd!$B$6:$B$10</definedName>
    <definedName name="Pâques">Fériés!$A$3</definedName>
    <definedName name="pEaster" localSheetId="2">Fériés!$A$3</definedName>
    <definedName name="pYear" localSheetId="2">Fériés!$A$1</definedName>
    <definedName name="SBrgd">Brgd!$A$6:$A$10</definedName>
    <definedName name="TabBrgd">Brgd!$E$5:$I$35</definedName>
    <definedName name="TypeArrêt">Données!$H$2:$H$7</definedName>
  </definedNames>
  <calcPr calcId="124519"/>
</workbook>
</file>

<file path=xl/calcChain.xml><?xml version="1.0" encoding="utf-8"?>
<calcChain xmlns="http://schemas.openxmlformats.org/spreadsheetml/2006/main">
  <c r="E3" i="2"/>
  <c r="B3" i="7" l="1"/>
  <c r="B3" i="5"/>
  <c r="A30" i="1"/>
  <c r="B30" s="1"/>
  <c r="A20"/>
  <c r="B20" s="1"/>
  <c r="I35" i="4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H5"/>
  <c r="G5"/>
  <c r="A10" i="1"/>
  <c r="B10" s="1"/>
  <c r="K1"/>
  <c r="L1" s="1"/>
  <c r="G6" i="4"/>
  <c r="H7" s="1"/>
  <c r="G8" s="1"/>
  <c r="H9" s="1"/>
  <c r="G10" s="1"/>
  <c r="H11" s="1"/>
  <c r="G12" s="1"/>
  <c r="H13" s="1"/>
  <c r="G14" s="1"/>
  <c r="H15" s="1"/>
  <c r="G16" s="1"/>
  <c r="H17" s="1"/>
  <c r="G18" s="1"/>
  <c r="H19" s="1"/>
  <c r="G20" s="1"/>
  <c r="H21" s="1"/>
  <c r="G22" s="1"/>
  <c r="H23" s="1"/>
  <c r="G24" s="1"/>
  <c r="H25" s="1"/>
  <c r="G26" s="1"/>
  <c r="H27" s="1"/>
  <c r="G28" s="1"/>
  <c r="H29" s="1"/>
  <c r="G30" s="1"/>
  <c r="H31" s="1"/>
  <c r="G32" s="1"/>
  <c r="H33" s="1"/>
  <c r="G34" s="1"/>
  <c r="H35" s="1"/>
  <c r="H6"/>
  <c r="G7" s="1"/>
  <c r="H8" s="1"/>
  <c r="G9" s="1"/>
  <c r="H10" s="1"/>
  <c r="G11" s="1"/>
  <c r="H12" s="1"/>
  <c r="G13" s="1"/>
  <c r="H14" s="1"/>
  <c r="G15" s="1"/>
  <c r="H16" s="1"/>
  <c r="G17" s="1"/>
  <c r="H18" s="1"/>
  <c r="G19" s="1"/>
  <c r="H20" s="1"/>
  <c r="G21" s="1"/>
  <c r="H22" s="1"/>
  <c r="G23" s="1"/>
  <c r="H24" s="1"/>
  <c r="G25" s="1"/>
  <c r="H26" s="1"/>
  <c r="G27" s="1"/>
  <c r="H28" s="1"/>
  <c r="G29" s="1"/>
  <c r="H30" s="1"/>
  <c r="G31" s="1"/>
  <c r="H32" s="1"/>
  <c r="G33" s="1"/>
  <c r="H34" s="1"/>
  <c r="G35" s="1"/>
  <c r="E2"/>
  <c r="F6"/>
  <c r="F7" s="1"/>
  <c r="E6"/>
  <c r="E5"/>
  <c r="B7" i="1" l="1"/>
  <c r="B27" s="1"/>
  <c r="B17"/>
  <c r="K4"/>
  <c r="F8" i="4"/>
  <c r="E7"/>
  <c r="A14" i="1" l="1"/>
  <c r="A13"/>
  <c r="B13" s="1"/>
  <c r="A24"/>
  <c r="A22"/>
  <c r="B22" s="1"/>
  <c r="A23"/>
  <c r="B23" s="1"/>
  <c r="A12"/>
  <c r="B12" s="1"/>
  <c r="A33"/>
  <c r="B33" s="1"/>
  <c r="A34"/>
  <c r="A32"/>
  <c r="B32" s="1"/>
  <c r="A15"/>
  <c r="B15" s="1"/>
  <c r="B14"/>
  <c r="F9" i="4"/>
  <c r="E8"/>
  <c r="A25" i="1" l="1"/>
  <c r="B25" s="1"/>
  <c r="B24"/>
  <c r="A35"/>
  <c r="B35" s="1"/>
  <c r="B34"/>
  <c r="F10" i="4"/>
  <c r="E9"/>
  <c r="F11" l="1"/>
  <c r="E10"/>
  <c r="F12" l="1"/>
  <c r="E11"/>
  <c r="F13" l="1"/>
  <c r="E12"/>
  <c r="F14" l="1"/>
  <c r="E13"/>
  <c r="F15" l="1"/>
  <c r="E14"/>
  <c r="F16" l="1"/>
  <c r="E15"/>
  <c r="F17" l="1"/>
  <c r="E16"/>
  <c r="F18" l="1"/>
  <c r="E17"/>
  <c r="F19" l="1"/>
  <c r="E18"/>
  <c r="F20" l="1"/>
  <c r="E19"/>
  <c r="F21" l="1"/>
  <c r="E20"/>
  <c r="F22" l="1"/>
  <c r="E21"/>
  <c r="F23" l="1"/>
  <c r="E22"/>
  <c r="F24" l="1"/>
  <c r="E23"/>
  <c r="F25" l="1"/>
  <c r="E24"/>
  <c r="F26" l="1"/>
  <c r="E25"/>
  <c r="F27" l="1"/>
  <c r="E26"/>
  <c r="F28" l="1"/>
  <c r="E27"/>
  <c r="F29" l="1"/>
  <c r="E28"/>
  <c r="F30" l="1"/>
  <c r="E29"/>
  <c r="F31" l="1"/>
  <c r="E30"/>
  <c r="F32" l="1"/>
  <c r="E31"/>
  <c r="F33" l="1"/>
  <c r="E32"/>
  <c r="F34" l="1"/>
  <c r="E33"/>
  <c r="F35" l="1"/>
  <c r="E35" s="1"/>
  <c r="E34"/>
  <c r="A1" i="3"/>
  <c r="A13" l="1"/>
  <c r="A2"/>
  <c r="A6"/>
  <c r="A10"/>
  <c r="A12"/>
  <c r="A14"/>
  <c r="A3"/>
  <c r="A5"/>
  <c r="A11"/>
  <c r="A9" l="1"/>
  <c r="A7"/>
  <c r="A8"/>
  <c r="A4"/>
  <c r="C30" i="1" l="1"/>
  <c r="C10"/>
  <c r="C20"/>
</calcChain>
</file>

<file path=xl/sharedStrings.xml><?xml version="1.0" encoding="utf-8"?>
<sst xmlns="http://schemas.openxmlformats.org/spreadsheetml/2006/main" count="427" uniqueCount="70">
  <si>
    <t>Premier de l'An</t>
  </si>
  <si>
    <t>Fête du Travail</t>
  </si>
  <si>
    <t>Fête Nationale</t>
  </si>
  <si>
    <t>PERIODE DES CONGES, FORMATION ET RECUPERATIONS</t>
  </si>
  <si>
    <t>Type</t>
  </si>
  <si>
    <t>Personnels</t>
  </si>
  <si>
    <t>Nbre jours</t>
  </si>
  <si>
    <t>Début</t>
  </si>
  <si>
    <t>Fin</t>
  </si>
  <si>
    <t>Reste</t>
  </si>
  <si>
    <t>CAI</t>
  </si>
  <si>
    <t>Nom2</t>
  </si>
  <si>
    <t>RC</t>
  </si>
  <si>
    <t>CAO</t>
  </si>
  <si>
    <t>CM</t>
  </si>
  <si>
    <t>CE</t>
  </si>
  <si>
    <t>FO</t>
  </si>
  <si>
    <t>Journée du</t>
  </si>
  <si>
    <t>Matinée</t>
  </si>
  <si>
    <t>Après midi</t>
  </si>
  <si>
    <t>Nuit</t>
  </si>
  <si>
    <t>Nom &amp; prénom</t>
  </si>
  <si>
    <t>Grade</t>
  </si>
  <si>
    <t>Emargement</t>
  </si>
  <si>
    <t>Limite</t>
  </si>
  <si>
    <t>08h00</t>
  </si>
  <si>
    <t>12h00</t>
  </si>
  <si>
    <t>13h00</t>
  </si>
  <si>
    <t>16h30</t>
  </si>
  <si>
    <t>Système</t>
  </si>
  <si>
    <t>Nom</t>
  </si>
  <si>
    <t>IGE</t>
  </si>
  <si>
    <t>L</t>
  </si>
  <si>
    <t>TS</t>
  </si>
  <si>
    <t>T</t>
  </si>
  <si>
    <t>Nom1</t>
  </si>
  <si>
    <t>Nom3</t>
  </si>
  <si>
    <t>Nom4</t>
  </si>
  <si>
    <t>Nom5</t>
  </si>
  <si>
    <t>OP</t>
  </si>
  <si>
    <t>Pâques</t>
  </si>
  <si>
    <t>Lundi de Pâques</t>
  </si>
  <si>
    <t>Victoire 1945</t>
  </si>
  <si>
    <t>Ascension</t>
  </si>
  <si>
    <t>Pentecôte</t>
  </si>
  <si>
    <t>Lundi de Pentecôte</t>
  </si>
  <si>
    <t>Assomption</t>
  </si>
  <si>
    <t>Toussaint</t>
  </si>
  <si>
    <t>Armistice</t>
  </si>
  <si>
    <t>Noël</t>
  </si>
  <si>
    <t>Grande</t>
  </si>
  <si>
    <t>Petite</t>
  </si>
  <si>
    <t>JOURNEE</t>
  </si>
  <si>
    <t>DATE</t>
  </si>
  <si>
    <r>
      <t xml:space="preserve">PETITE
</t>
    </r>
    <r>
      <rPr>
        <b/>
        <sz val="11"/>
        <color indexed="36"/>
        <rFont val="Century Gothic"/>
        <family val="2"/>
      </rPr>
      <t>(07h à 13h)</t>
    </r>
  </si>
  <si>
    <r>
      <t xml:space="preserve">GRANDE
</t>
    </r>
    <r>
      <rPr>
        <b/>
        <sz val="11"/>
        <color indexed="36"/>
        <rFont val="Century Gothic"/>
        <family val="2"/>
      </rPr>
      <t>(13h à 19h)</t>
    </r>
  </si>
  <si>
    <r>
      <t xml:space="preserve">NUIT
</t>
    </r>
    <r>
      <rPr>
        <b/>
        <sz val="11"/>
        <color indexed="36"/>
        <rFont val="Century Gothic"/>
        <family val="2"/>
      </rPr>
      <t>(19h à 07h)</t>
    </r>
  </si>
  <si>
    <t xml:space="preserve">VISA DU CHEF DE CENTRE                                              </t>
  </si>
  <si>
    <t>G</t>
  </si>
  <si>
    <t>P</t>
  </si>
  <si>
    <t>Nuit1</t>
  </si>
  <si>
    <t>N1</t>
  </si>
  <si>
    <t>Nuit2</t>
  </si>
  <si>
    <t>N2</t>
  </si>
  <si>
    <t>R</t>
  </si>
  <si>
    <t>07h00</t>
  </si>
  <si>
    <t>19h00</t>
  </si>
  <si>
    <t>REPOS</t>
  </si>
  <si>
    <t>Brgd</t>
  </si>
  <si>
    <t>N</t>
  </si>
</sst>
</file>

<file path=xl/styles.xml><?xml version="1.0" encoding="utf-8"?>
<styleSheet xmlns="http://schemas.openxmlformats.org/spreadsheetml/2006/main">
  <numFmts count="4">
    <numFmt numFmtId="164" formatCode="ddd* dd/mm/yyyy"/>
    <numFmt numFmtId="165" formatCode="0#"/>
    <numFmt numFmtId="166" formatCode="dd"/>
    <numFmt numFmtId="167" formatCode="mmm\ yyyy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i/>
      <sz val="10"/>
      <color theme="1"/>
      <name val="Trebuchet MS"/>
      <family val="2"/>
    </font>
    <font>
      <i/>
      <sz val="10"/>
      <color theme="1"/>
      <name val="Trebuchet MS"/>
      <family val="2"/>
    </font>
    <font>
      <sz val="10"/>
      <name val="Trebuchet MS"/>
      <family val="2"/>
    </font>
    <font>
      <sz val="11"/>
      <name val="Calibri"/>
      <family val="2"/>
      <scheme val="minor"/>
    </font>
    <font>
      <b/>
      <sz val="11"/>
      <color rgb="FFFF0000"/>
      <name val="Century Gothic"/>
      <family val="2"/>
    </font>
    <font>
      <b/>
      <sz val="11"/>
      <color indexed="36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FF0000"/>
      <name val="Century Gothic"/>
      <family val="2"/>
    </font>
    <font>
      <b/>
      <u/>
      <sz val="11"/>
      <color rgb="FFFF0000"/>
      <name val="Century Gothic"/>
      <family val="2"/>
    </font>
    <font>
      <b/>
      <i/>
      <sz val="11"/>
      <color rgb="FF00B050"/>
      <name val="Trebuchet MS"/>
      <family val="2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AF"/>
        <bgColor indexed="64"/>
      </patternFill>
    </fill>
    <fill>
      <patternFill patternType="solid">
        <fgColor rgb="FFFFFF7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2" borderId="1" xfId="0" applyFont="1" applyFill="1" applyBorder="1" applyAlignment="1">
      <alignment horizontal="centerContinuous"/>
    </xf>
    <xf numFmtId="164" fontId="3" fillId="3" borderId="0" xfId="0" applyNumberFormat="1" applyFont="1" applyFill="1" applyBorder="1" applyAlignment="1"/>
    <xf numFmtId="0" fontId="3" fillId="3" borderId="0" xfId="0" applyFont="1" applyFill="1" applyBorder="1" applyAlignment="1"/>
    <xf numFmtId="0" fontId="0" fillId="3" borderId="0" xfId="0" applyFill="1"/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165" fontId="8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Font="1" applyBorder="1"/>
    <xf numFmtId="0" fontId="10" fillId="6" borderId="2" xfId="0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12" fillId="0" borderId="7" xfId="0" applyFont="1" applyBorder="1" applyAlignment="1">
      <alignment vertical="top" wrapText="1"/>
    </xf>
    <xf numFmtId="167" fontId="13" fillId="0" borderId="0" xfId="0" applyNumberFormat="1" applyFont="1" applyAlignment="1">
      <alignment horizontal="centerContinuous" vertical="center"/>
    </xf>
    <xf numFmtId="17" fontId="0" fillId="0" borderId="0" xfId="0" applyNumberFormat="1" applyAlignment="1">
      <alignment horizontal="centerContinuous" vertical="center"/>
    </xf>
    <xf numFmtId="0" fontId="0" fillId="0" borderId="3" xfId="0" applyBorder="1"/>
    <xf numFmtId="0" fontId="1" fillId="5" borderId="3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0" borderId="3" xfId="0" applyFont="1" applyBorder="1"/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14" fontId="0" fillId="0" borderId="0" xfId="0" applyNumberFormat="1"/>
    <xf numFmtId="0" fontId="16" fillId="0" borderId="0" xfId="0" applyFont="1"/>
    <xf numFmtId="0" fontId="0" fillId="8" borderId="0" xfId="0" applyFill="1"/>
    <xf numFmtId="0" fontId="0" fillId="9" borderId="0" xfId="0" applyFill="1"/>
    <xf numFmtId="0" fontId="0" fillId="0" borderId="2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Continuous" vertical="center"/>
    </xf>
    <xf numFmtId="0" fontId="0" fillId="0" borderId="8" xfId="0" applyBorder="1" applyAlignment="1">
      <alignment horizontal="centerContinuous"/>
    </xf>
    <xf numFmtId="0" fontId="0" fillId="10" borderId="4" xfId="0" applyFill="1" applyBorder="1"/>
    <xf numFmtId="0" fontId="0" fillId="10" borderId="5" xfId="0" applyFill="1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20" fillId="0" borderId="10" xfId="0" applyFont="1" applyBorder="1" applyAlignment="1">
      <alignment horizontal="centerContinuous" vertical="center"/>
    </xf>
    <xf numFmtId="0" fontId="20" fillId="0" borderId="2" xfId="0" applyFont="1" applyBorder="1" applyAlignment="1">
      <alignment horizontal="centerContinuous" vertical="center"/>
    </xf>
    <xf numFmtId="0" fontId="20" fillId="0" borderId="2" xfId="0" applyFont="1" applyBorder="1"/>
    <xf numFmtId="0" fontId="9" fillId="4" borderId="11" xfId="0" applyFont="1" applyFill="1" applyBorder="1" applyAlignment="1">
      <alignment vertical="center"/>
    </xf>
    <xf numFmtId="14" fontId="1" fillId="11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Continuous" vertical="center"/>
    </xf>
    <xf numFmtId="0" fontId="0" fillId="0" borderId="13" xfId="0" applyBorder="1" applyAlignment="1">
      <alignment horizontal="centerContinuous" vertical="center"/>
    </xf>
    <xf numFmtId="0" fontId="9" fillId="4" borderId="14" xfId="0" applyFont="1" applyFill="1" applyBorder="1" applyAlignment="1">
      <alignment vertical="center"/>
    </xf>
    <xf numFmtId="0" fontId="0" fillId="10" borderId="16" xfId="0" applyFill="1" applyBorder="1"/>
    <xf numFmtId="0" fontId="0" fillId="10" borderId="17" xfId="0" applyFill="1" applyBorder="1"/>
    <xf numFmtId="0" fontId="0" fillId="0" borderId="15" xfId="0" applyBorder="1"/>
    <xf numFmtId="0" fontId="9" fillId="4" borderId="18" xfId="0" applyFont="1" applyFill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centerContinuous" vertical="center"/>
    </xf>
    <xf numFmtId="0" fontId="0" fillId="0" borderId="21" xfId="0" applyBorder="1" applyAlignment="1">
      <alignment horizontal="centerContinuous" vertical="center"/>
    </xf>
    <xf numFmtId="0" fontId="0" fillId="0" borderId="22" xfId="0" applyBorder="1" applyAlignment="1">
      <alignment horizontal="centerContinuous" vertical="center"/>
    </xf>
    <xf numFmtId="0" fontId="19" fillId="4" borderId="23" xfId="0" applyFont="1" applyFill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Continuous" vertical="center"/>
    </xf>
    <xf numFmtId="0" fontId="0" fillId="0" borderId="25" xfId="0" applyBorder="1" applyAlignment="1">
      <alignment horizontal="centerContinuous" vertical="center"/>
    </xf>
    <xf numFmtId="0" fontId="19" fillId="4" borderId="26" xfId="0" applyFont="1" applyFill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20" fillId="0" borderId="19" xfId="0" quotePrefix="1" applyFont="1" applyFill="1" applyBorder="1" applyAlignment="1">
      <alignment horizontal="centerContinuous" vertical="center"/>
    </xf>
    <xf numFmtId="0" fontId="9" fillId="4" borderId="29" xfId="0" applyFont="1" applyFill="1" applyBorder="1" applyAlignment="1">
      <alignment vertical="center"/>
    </xf>
    <xf numFmtId="14" fontId="18" fillId="11" borderId="30" xfId="0" applyNumberFormat="1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Continuous" vertical="center"/>
    </xf>
    <xf numFmtId="0" fontId="9" fillId="4" borderId="31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10" borderId="32" xfId="0" applyFill="1" applyBorder="1" applyAlignment="1">
      <alignment vertical="center"/>
    </xf>
    <xf numFmtId="0" fontId="0" fillId="10" borderId="33" xfId="0" applyFill="1" applyBorder="1" applyAlignment="1">
      <alignment vertical="center"/>
    </xf>
    <xf numFmtId="0" fontId="0" fillId="10" borderId="34" xfId="0" applyFill="1" applyBorder="1" applyAlignment="1">
      <alignment vertical="center"/>
    </xf>
    <xf numFmtId="0" fontId="0" fillId="10" borderId="35" xfId="0" applyFill="1" applyBorder="1" applyAlignment="1">
      <alignment vertical="center"/>
    </xf>
    <xf numFmtId="0" fontId="1" fillId="12" borderId="3" xfId="0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</cellXfs>
  <cellStyles count="1">
    <cellStyle name="Normal" xfId="0" builtinId="0"/>
  </cellStyles>
  <dxfs count="15">
    <dxf>
      <font>
        <b/>
        <i val="0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9" defaultPivotStyle="PivotStyleLight16"/>
  <colors>
    <mruColors>
      <color rgb="FFFFFF71"/>
      <color rgb="FFFFFFA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4331</xdr:rowOff>
    </xdr:from>
    <xdr:ext cx="441614" cy="186170"/>
    <xdr:sp macro="[0]!MarqueCouleur" textlink="">
      <xdr:nvSpPr>
        <xdr:cNvPr id="2" name="ZoneTexte 1"/>
        <xdr:cNvSpPr txBox="1"/>
      </xdr:nvSpPr>
      <xdr:spPr>
        <a:xfrm>
          <a:off x="1" y="4331"/>
          <a:ext cx="441614" cy="18617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/>
            <a:t>G</a:t>
          </a:r>
        </a:p>
      </xdr:txBody>
    </xdr:sp>
    <xdr:clientData/>
  </xdr:oneCellAnchor>
  <xdr:oneCellAnchor>
    <xdr:from>
      <xdr:col>0</xdr:col>
      <xdr:colOff>0</xdr:colOff>
      <xdr:row>1</xdr:row>
      <xdr:rowOff>4331</xdr:rowOff>
    </xdr:from>
    <xdr:ext cx="441614" cy="186170"/>
    <xdr:sp macro="[0]!MarqueCouleur" textlink="">
      <xdr:nvSpPr>
        <xdr:cNvPr id="3" name="ZoneTexte 2"/>
        <xdr:cNvSpPr txBox="1"/>
      </xdr:nvSpPr>
      <xdr:spPr>
        <a:xfrm>
          <a:off x="0" y="194831"/>
          <a:ext cx="441614" cy="18617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/>
            <a:t>P</a:t>
          </a:r>
        </a:p>
      </xdr:txBody>
    </xdr:sp>
    <xdr:clientData/>
  </xdr:oneCellAnchor>
  <xdr:oneCellAnchor>
    <xdr:from>
      <xdr:col>0</xdr:col>
      <xdr:colOff>0</xdr:colOff>
      <xdr:row>2</xdr:row>
      <xdr:rowOff>4331</xdr:rowOff>
    </xdr:from>
    <xdr:ext cx="441614" cy="186170"/>
    <xdr:sp macro="[0]!MarqueCouleur" textlink="">
      <xdr:nvSpPr>
        <xdr:cNvPr id="4" name="ZoneTexte 3"/>
        <xdr:cNvSpPr txBox="1"/>
      </xdr:nvSpPr>
      <xdr:spPr>
        <a:xfrm>
          <a:off x="0" y="385331"/>
          <a:ext cx="441614" cy="18617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/>
            <a:t>L</a:t>
          </a:r>
        </a:p>
      </xdr:txBody>
    </xdr:sp>
    <xdr:clientData/>
  </xdr:oneCellAnchor>
  <xdr:oneCellAnchor>
    <xdr:from>
      <xdr:col>0</xdr:col>
      <xdr:colOff>0</xdr:colOff>
      <xdr:row>3</xdr:row>
      <xdr:rowOff>4331</xdr:rowOff>
    </xdr:from>
    <xdr:ext cx="441614" cy="186170"/>
    <xdr:sp macro="" textlink="">
      <xdr:nvSpPr>
        <xdr:cNvPr id="5" name="ZoneTexte 4"/>
        <xdr:cNvSpPr txBox="1"/>
      </xdr:nvSpPr>
      <xdr:spPr>
        <a:xfrm>
          <a:off x="0" y="575831"/>
          <a:ext cx="441614" cy="1861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N</a:t>
          </a:r>
        </a:p>
      </xdr:txBody>
    </xdr:sp>
    <xdr:clientData/>
  </xdr:oneCellAnchor>
  <xdr:oneCellAnchor>
    <xdr:from>
      <xdr:col>0</xdr:col>
      <xdr:colOff>0</xdr:colOff>
      <xdr:row>3</xdr:row>
      <xdr:rowOff>186170</xdr:rowOff>
    </xdr:from>
    <xdr:ext cx="437284" cy="186170"/>
    <xdr:sp macro="" textlink="">
      <xdr:nvSpPr>
        <xdr:cNvPr id="6" name="ZoneTexte 5"/>
        <xdr:cNvSpPr txBox="1"/>
      </xdr:nvSpPr>
      <xdr:spPr>
        <a:xfrm>
          <a:off x="0" y="757670"/>
          <a:ext cx="437284" cy="1861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FO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4331</xdr:rowOff>
    </xdr:from>
    <xdr:ext cx="441614" cy="186170"/>
    <xdr:sp macro="[0]!MarqueCouleur" textlink="">
      <xdr:nvSpPr>
        <xdr:cNvPr id="2" name="ZoneTexte 1"/>
        <xdr:cNvSpPr txBox="1"/>
      </xdr:nvSpPr>
      <xdr:spPr>
        <a:xfrm>
          <a:off x="1" y="4331"/>
          <a:ext cx="441614" cy="18617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/>
            <a:t>G</a:t>
          </a:r>
        </a:p>
      </xdr:txBody>
    </xdr:sp>
    <xdr:clientData/>
  </xdr:oneCellAnchor>
  <xdr:oneCellAnchor>
    <xdr:from>
      <xdr:col>0</xdr:col>
      <xdr:colOff>0</xdr:colOff>
      <xdr:row>1</xdr:row>
      <xdr:rowOff>4331</xdr:rowOff>
    </xdr:from>
    <xdr:ext cx="441614" cy="186170"/>
    <xdr:sp macro="[0]!MarqueCouleur" textlink="">
      <xdr:nvSpPr>
        <xdr:cNvPr id="3" name="ZoneTexte 2"/>
        <xdr:cNvSpPr txBox="1"/>
      </xdr:nvSpPr>
      <xdr:spPr>
        <a:xfrm>
          <a:off x="0" y="194831"/>
          <a:ext cx="441614" cy="18617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/>
            <a:t>P</a:t>
          </a:r>
        </a:p>
      </xdr:txBody>
    </xdr:sp>
    <xdr:clientData/>
  </xdr:oneCellAnchor>
  <xdr:oneCellAnchor>
    <xdr:from>
      <xdr:col>0</xdr:col>
      <xdr:colOff>0</xdr:colOff>
      <xdr:row>2</xdr:row>
      <xdr:rowOff>4331</xdr:rowOff>
    </xdr:from>
    <xdr:ext cx="441614" cy="186170"/>
    <xdr:sp macro="[0]!MarqueCouleur" textlink="">
      <xdr:nvSpPr>
        <xdr:cNvPr id="4" name="ZoneTexte 3"/>
        <xdr:cNvSpPr txBox="1"/>
      </xdr:nvSpPr>
      <xdr:spPr>
        <a:xfrm>
          <a:off x="0" y="385331"/>
          <a:ext cx="441614" cy="18617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/>
            <a:t>L</a:t>
          </a:r>
        </a:p>
      </xdr:txBody>
    </xdr:sp>
    <xdr:clientData/>
  </xdr:oneCellAnchor>
  <xdr:oneCellAnchor>
    <xdr:from>
      <xdr:col>0</xdr:col>
      <xdr:colOff>0</xdr:colOff>
      <xdr:row>3</xdr:row>
      <xdr:rowOff>4331</xdr:rowOff>
    </xdr:from>
    <xdr:ext cx="441614" cy="186170"/>
    <xdr:sp macro="" textlink="">
      <xdr:nvSpPr>
        <xdr:cNvPr id="5" name="ZoneTexte 4"/>
        <xdr:cNvSpPr txBox="1"/>
      </xdr:nvSpPr>
      <xdr:spPr>
        <a:xfrm>
          <a:off x="0" y="575831"/>
          <a:ext cx="441614" cy="1861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N</a:t>
          </a:r>
        </a:p>
      </xdr:txBody>
    </xdr:sp>
    <xdr:clientData/>
  </xdr:oneCellAnchor>
  <xdr:oneCellAnchor>
    <xdr:from>
      <xdr:col>0</xdr:col>
      <xdr:colOff>0</xdr:colOff>
      <xdr:row>3</xdr:row>
      <xdr:rowOff>186170</xdr:rowOff>
    </xdr:from>
    <xdr:ext cx="437284" cy="186170"/>
    <xdr:sp macro="" textlink="">
      <xdr:nvSpPr>
        <xdr:cNvPr id="6" name="ZoneTexte 5"/>
        <xdr:cNvSpPr txBox="1"/>
      </xdr:nvSpPr>
      <xdr:spPr>
        <a:xfrm>
          <a:off x="0" y="757670"/>
          <a:ext cx="437284" cy="18617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FO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UESSAS/CCLT/Excel/Feuille%20de%20pr&#233;sence/Feuille%20de%20pr&#233;sence%20(v004)(MichD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rigade"/>
      <sheetName val="FP"/>
      <sheetName val="Fériés"/>
      <sheetName val="Données"/>
      <sheetName val="Feuil1"/>
      <sheetName val="Feuille de présence (v004)(Mich"/>
    </sheetNames>
    <sheetDataSet>
      <sheetData sheetId="0">
        <row r="5">
          <cell r="B5">
            <v>41395</v>
          </cell>
        </row>
        <row r="6">
          <cell r="B6">
            <v>41396</v>
          </cell>
        </row>
        <row r="7">
          <cell r="B7">
            <v>41397</v>
          </cell>
        </row>
        <row r="8">
          <cell r="B8">
            <v>41398</v>
          </cell>
        </row>
        <row r="9">
          <cell r="B9">
            <v>41399</v>
          </cell>
        </row>
        <row r="10">
          <cell r="B10">
            <v>41400</v>
          </cell>
        </row>
        <row r="11">
          <cell r="B11">
            <v>41401</v>
          </cell>
        </row>
        <row r="12">
          <cell r="B12">
            <v>41402</v>
          </cell>
        </row>
        <row r="13">
          <cell r="B13">
            <v>41403</v>
          </cell>
        </row>
        <row r="14">
          <cell r="B14">
            <v>41404</v>
          </cell>
        </row>
        <row r="15">
          <cell r="B15">
            <v>41405</v>
          </cell>
        </row>
        <row r="16">
          <cell r="B16">
            <v>41406</v>
          </cell>
        </row>
        <row r="17">
          <cell r="B17">
            <v>41407</v>
          </cell>
        </row>
        <row r="18">
          <cell r="B18">
            <v>41408</v>
          </cell>
        </row>
        <row r="19">
          <cell r="B19">
            <v>41409</v>
          </cell>
        </row>
        <row r="20">
          <cell r="B20">
            <v>41410</v>
          </cell>
        </row>
        <row r="21">
          <cell r="B21">
            <v>41411</v>
          </cell>
        </row>
        <row r="22">
          <cell r="B22">
            <v>41412</v>
          </cell>
        </row>
        <row r="23">
          <cell r="B23">
            <v>41413</v>
          </cell>
        </row>
        <row r="24">
          <cell r="B24">
            <v>41414</v>
          </cell>
        </row>
        <row r="25">
          <cell r="B25">
            <v>41415</v>
          </cell>
        </row>
        <row r="26">
          <cell r="B26">
            <v>41416</v>
          </cell>
        </row>
        <row r="27">
          <cell r="B27">
            <v>41417</v>
          </cell>
        </row>
        <row r="28">
          <cell r="B28">
            <v>41418</v>
          </cell>
        </row>
        <row r="29">
          <cell r="B29">
            <v>41419</v>
          </cell>
        </row>
        <row r="30">
          <cell r="B30">
            <v>41420</v>
          </cell>
        </row>
        <row r="31">
          <cell r="B31">
            <v>41421</v>
          </cell>
        </row>
        <row r="32">
          <cell r="B32">
            <v>41422</v>
          </cell>
        </row>
        <row r="33">
          <cell r="B33">
            <v>41423</v>
          </cell>
        </row>
        <row r="34">
          <cell r="B34">
            <v>41424</v>
          </cell>
        </row>
        <row r="35">
          <cell r="B35">
            <v>41425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5"/>
  <sheetViews>
    <sheetView showGridLines="0" topLeftCell="A13" workbookViewId="0">
      <selection activeCell="K13" sqref="K13"/>
    </sheetView>
  </sheetViews>
  <sheetFormatPr baseColWidth="10" defaultRowHeight="15"/>
  <cols>
    <col min="1" max="1" width="17.85546875" bestFit="1" customWidth="1"/>
    <col min="2" max="2" width="10.7109375" bestFit="1" customWidth="1"/>
  </cols>
  <sheetData>
    <row r="1" spans="1:16">
      <c r="K1" s="42">
        <f>DATEVALUE("01/" &amp; O1 &amp; "/" &amp; P1)+(M1*3)</f>
        <v>41395</v>
      </c>
      <c r="L1" s="42">
        <f>K1+2</f>
        <v>41397</v>
      </c>
      <c r="M1">
        <v>0</v>
      </c>
      <c r="O1" s="44">
        <v>5</v>
      </c>
      <c r="P1" s="45">
        <v>2013</v>
      </c>
    </row>
    <row r="4" spans="1:16" ht="16.5">
      <c r="K4" s="43" t="str">
        <f>IF(MOD(DAY(K1),6)=1,"RECTO","VERSO") &amp; " Feuille " &amp; INT(DAY(K1)/6)+1</f>
        <v>RECTO Feuille 1</v>
      </c>
      <c r="L4" s="43"/>
    </row>
    <row r="6" spans="1:16" ht="15.75" thickBot="1"/>
    <row r="7" spans="1:16">
      <c r="A7" s="59" t="s">
        <v>17</v>
      </c>
      <c r="B7" s="60">
        <f>K1</f>
        <v>41395</v>
      </c>
      <c r="C7" s="61" t="s">
        <v>18</v>
      </c>
      <c r="D7" s="61"/>
      <c r="E7" s="61" t="s">
        <v>19</v>
      </c>
      <c r="F7" s="61"/>
      <c r="G7" s="61" t="s">
        <v>20</v>
      </c>
      <c r="H7" s="62"/>
    </row>
    <row r="8" spans="1:16" ht="15.75" thickBot="1">
      <c r="A8" s="67" t="s">
        <v>21</v>
      </c>
      <c r="B8" s="68" t="s">
        <v>22</v>
      </c>
      <c r="C8" s="75" t="s">
        <v>23</v>
      </c>
      <c r="D8" s="75"/>
      <c r="E8" s="75"/>
      <c r="F8" s="75"/>
      <c r="G8" s="75"/>
      <c r="H8" s="76"/>
    </row>
    <row r="9" spans="1:16">
      <c r="A9" s="77" t="s">
        <v>24</v>
      </c>
      <c r="B9" s="78"/>
      <c r="C9" s="74" t="s">
        <v>25</v>
      </c>
      <c r="D9" s="74" t="s">
        <v>26</v>
      </c>
      <c r="E9" s="74" t="s">
        <v>27</v>
      </c>
      <c r="F9" s="74" t="s">
        <v>28</v>
      </c>
      <c r="G9" s="87"/>
      <c r="H9" s="88"/>
    </row>
    <row r="10" spans="1:16" ht="15.75" thickBot="1">
      <c r="A10" s="67" t="str">
        <f>IF(ISNA(INDEX(Liste,MATCH("L",SBrgd,0),2)),"",INDEX(Liste,MATCH("L",SBrgd,0),2))</f>
        <v>Nom2</v>
      </c>
      <c r="B10" s="68" t="str">
        <f>INDEX(Liste,MATCH(A10,NBrgd,0),3)</f>
        <v>TS</v>
      </c>
      <c r="C10" s="80" t="str">
        <f ca="1">IF(AND(ISNA(MATCH(A10,BlisteM,0)),OR(WEEKDAY($B7,1)&gt;5,ISNUMBER(MATCH($B7,Fériés,0)))),"REPOS",IF(ISNA(MATCH(A10,BlisteM,0)),"",IF(OR(WEEKDAY($B7,1)&gt;5,ISNUMBER(MATCH($B7,Fériés,0))),"REPOS",IF(ISNUMBER(MATCH(A10,BlisteM,0)),IF(AND(B7&gt;=INDIRECT("Données!C"&amp;MATCH(A10,BlisteM,0)+2),B7&lt;=INDIRECT("Données!D"&amp;MATCH(A10,BlisteM,0)+2)),INDEX(DonnéesM,MATCH($A10,BlisteM,0),6),"")))))</f>
        <v>REPOS</v>
      </c>
      <c r="D10" s="75"/>
      <c r="E10" s="75"/>
      <c r="F10" s="75"/>
      <c r="G10" s="89"/>
      <c r="H10" s="90"/>
    </row>
    <row r="11" spans="1:16">
      <c r="A11" s="72" t="s">
        <v>68</v>
      </c>
      <c r="B11" s="73"/>
      <c r="C11" s="48" t="s">
        <v>65</v>
      </c>
      <c r="D11" s="48" t="s">
        <v>27</v>
      </c>
      <c r="E11" s="48" t="s">
        <v>27</v>
      </c>
      <c r="F11" s="48" t="s">
        <v>66</v>
      </c>
      <c r="G11" s="48" t="s">
        <v>66</v>
      </c>
      <c r="H11" s="79" t="s">
        <v>65</v>
      </c>
    </row>
    <row r="12" spans="1:16">
      <c r="A12" s="63" t="str">
        <f>INDEX(TabBrgd,MATCH(B7,BDate,0),3)</f>
        <v>Nom1</v>
      </c>
      <c r="B12" s="47" t="str">
        <f>INDEX(Liste,MATCH(A12,NBrgd,0),3)</f>
        <v>IGE</v>
      </c>
      <c r="C12" s="22"/>
      <c r="D12" s="22"/>
      <c r="E12" s="56" t="s">
        <v>67</v>
      </c>
      <c r="F12" s="50"/>
      <c r="G12" s="51"/>
      <c r="H12" s="64"/>
    </row>
    <row r="13" spans="1:16">
      <c r="A13" s="63" t="str">
        <f>INDEX(TabBrgd,MATCH(B7,BDate,0),4)</f>
        <v>Nom3</v>
      </c>
      <c r="B13" s="47" t="str">
        <f>INDEX(Liste,MATCH(A13,NBrgd,0),3)</f>
        <v>IGE</v>
      </c>
      <c r="C13" s="56" t="s">
        <v>67</v>
      </c>
      <c r="D13" s="50"/>
      <c r="E13" s="22"/>
      <c r="F13" s="22"/>
      <c r="G13" s="52"/>
      <c r="H13" s="65"/>
    </row>
    <row r="14" spans="1:16">
      <c r="A14" s="63" t="str">
        <f>INDEX(TabBrgd,MATCH(B7,BDate,0),5)</f>
        <v>Nom4</v>
      </c>
      <c r="B14" s="47" t="str">
        <f>INDEX(Liste,MATCH(A14,NBrgd,0),3)</f>
        <v>T</v>
      </c>
      <c r="C14" s="56" t="s">
        <v>67</v>
      </c>
      <c r="D14" s="46"/>
      <c r="E14" s="46"/>
      <c r="F14" s="46"/>
      <c r="G14" s="22"/>
      <c r="H14" s="66"/>
    </row>
    <row r="15" spans="1:16" ht="15.75" thickBot="1">
      <c r="A15" s="67" t="str">
        <f>IF(A14="Nom5","Nom4","Nom5")</f>
        <v>Nom5</v>
      </c>
      <c r="B15" s="68" t="str">
        <f>INDEX(Liste,MATCH(A15,NBrgd,0),3)</f>
        <v>OP</v>
      </c>
      <c r="C15" s="69" t="s">
        <v>67</v>
      </c>
      <c r="D15" s="70"/>
      <c r="E15" s="70"/>
      <c r="F15" s="70"/>
      <c r="G15" s="70"/>
      <c r="H15" s="71"/>
    </row>
    <row r="16" spans="1:16" ht="15.75" thickBot="1">
      <c r="A16" s="53"/>
      <c r="B16" s="54"/>
      <c r="C16" s="55"/>
      <c r="D16" s="55"/>
      <c r="E16" s="55"/>
      <c r="F16" s="55"/>
      <c r="G16" s="55"/>
      <c r="H16" s="55"/>
    </row>
    <row r="17" spans="1:8">
      <c r="A17" s="81" t="s">
        <v>17</v>
      </c>
      <c r="B17" s="82">
        <f>B7+1</f>
        <v>41396</v>
      </c>
      <c r="C17" s="83" t="s">
        <v>18</v>
      </c>
      <c r="D17" s="83"/>
      <c r="E17" s="83" t="s">
        <v>19</v>
      </c>
      <c r="F17" s="83"/>
      <c r="G17" s="83" t="s">
        <v>20</v>
      </c>
      <c r="H17" s="84"/>
    </row>
    <row r="18" spans="1:8" ht="15.75" thickBot="1">
      <c r="A18" s="67" t="s">
        <v>21</v>
      </c>
      <c r="B18" s="68" t="s">
        <v>22</v>
      </c>
      <c r="C18" s="75" t="s">
        <v>23</v>
      </c>
      <c r="D18" s="75"/>
      <c r="E18" s="75"/>
      <c r="F18" s="75"/>
      <c r="G18" s="75"/>
      <c r="H18" s="76"/>
    </row>
    <row r="19" spans="1:8">
      <c r="A19" s="77" t="s">
        <v>24</v>
      </c>
      <c r="B19" s="78"/>
      <c r="C19" s="74" t="s">
        <v>25</v>
      </c>
      <c r="D19" s="74" t="s">
        <v>26</v>
      </c>
      <c r="E19" s="74" t="s">
        <v>27</v>
      </c>
      <c r="F19" s="74" t="s">
        <v>28</v>
      </c>
      <c r="G19" s="87"/>
      <c r="H19" s="88"/>
    </row>
    <row r="20" spans="1:8" ht="15.75" thickBot="1">
      <c r="A20" s="67" t="str">
        <f>IF(ISNA(INDEX(Liste,MATCH("L",SBrgd,0),2)),"",INDEX(Liste,MATCH("L",SBrgd,0),2))</f>
        <v>Nom2</v>
      </c>
      <c r="B20" s="68" t="str">
        <f>INDEX(Liste,MATCH(A20,NBrgd,0),3)</f>
        <v>TS</v>
      </c>
      <c r="C20" s="80" t="b">
        <f ca="1">IF(AND(ISNA(MATCH(A20,BlisteM,0)),OR(WEEKDAY($B17,1)&gt;5,ISNUMBER(MATCH($B17,Fériés,0)))),"REPOS",IF(ISNA(MATCH(A20,BlisteM,0)),"",IF(OR(WEEKDAY($B17,1)&gt;5,ISNUMBER(MATCH($B17,Fériés,0))),"REPOS",IF(ISNUMBER(MATCH(A20,BlisteM,0)),IF(AND(B17&gt;=INDIRECT("Données!C"&amp;MATCH(A20,BlisteM,0)+2),B17&lt;=INDIRECT("Données!D"&amp;MATCH(A20,BlisteM,0)+2)),INDEX(DonnéesM,MATCH($A20,BlisteM,0),6),"")))))</f>
        <v>0</v>
      </c>
      <c r="D20" s="75"/>
      <c r="E20" s="75"/>
      <c r="F20" s="75"/>
      <c r="G20" s="89"/>
      <c r="H20" s="90"/>
    </row>
    <row r="21" spans="1:8">
      <c r="A21" s="72" t="s">
        <v>68</v>
      </c>
      <c r="B21" s="73"/>
      <c r="C21" s="48" t="s">
        <v>65</v>
      </c>
      <c r="D21" s="48" t="s">
        <v>27</v>
      </c>
      <c r="E21" s="48" t="s">
        <v>27</v>
      </c>
      <c r="F21" s="48" t="s">
        <v>66</v>
      </c>
      <c r="G21" s="48" t="s">
        <v>66</v>
      </c>
      <c r="H21" s="79" t="s">
        <v>65</v>
      </c>
    </row>
    <row r="22" spans="1:8">
      <c r="A22" s="63" t="str">
        <f>INDEX(TabBrgd,MATCH(B17,BDate,0),3)</f>
        <v>Nom3</v>
      </c>
      <c r="B22" s="47" t="str">
        <f>INDEX(Liste,MATCH(A22,NBrgd,0),3)</f>
        <v>IGE</v>
      </c>
      <c r="C22" s="22"/>
      <c r="D22" s="22"/>
      <c r="E22" s="56" t="s">
        <v>67</v>
      </c>
      <c r="F22" s="50"/>
      <c r="G22" s="51"/>
      <c r="H22" s="64"/>
    </row>
    <row r="23" spans="1:8">
      <c r="A23" s="63" t="str">
        <f>INDEX(TabBrgd,MATCH(B17,BDate,0),4)</f>
        <v>Nom1</v>
      </c>
      <c r="B23" s="47" t="str">
        <f>INDEX(Liste,MATCH(A23,NBrgd,0),3)</f>
        <v>IGE</v>
      </c>
      <c r="C23" s="56" t="s">
        <v>67</v>
      </c>
      <c r="D23" s="50"/>
      <c r="E23" s="22"/>
      <c r="F23" s="22"/>
      <c r="G23" s="52"/>
      <c r="H23" s="65"/>
    </row>
    <row r="24" spans="1:8">
      <c r="A24" s="63" t="str">
        <f>INDEX(TabBrgd,MATCH(B17,BDate,0),5)</f>
        <v>Nom5</v>
      </c>
      <c r="B24" s="47" t="str">
        <f>INDEX(Liste,MATCH(A24,NBrgd,0),3)</f>
        <v>OP</v>
      </c>
      <c r="C24" s="56" t="s">
        <v>67</v>
      </c>
      <c r="D24" s="57"/>
      <c r="E24" s="46"/>
      <c r="F24" s="46"/>
      <c r="G24" s="22"/>
      <c r="H24" s="66"/>
    </row>
    <row r="25" spans="1:8" ht="15.75" thickBot="1">
      <c r="A25" s="67" t="str">
        <f>IF(A24="Nom5","Nom4","Nom5")</f>
        <v>Nom4</v>
      </c>
      <c r="B25" s="68" t="str">
        <f>INDEX(Liste,MATCH(A25,NBrgd,0),3)</f>
        <v>T</v>
      </c>
      <c r="C25" s="69" t="s">
        <v>67</v>
      </c>
      <c r="D25" s="70"/>
      <c r="E25" s="70"/>
      <c r="F25" s="70"/>
      <c r="G25" s="70"/>
      <c r="H25" s="71"/>
    </row>
    <row r="26" spans="1:8" ht="15.75" thickBot="1">
      <c r="A26" s="53"/>
      <c r="B26" s="54"/>
      <c r="C26" s="55"/>
      <c r="D26" s="55"/>
      <c r="E26" s="55"/>
      <c r="F26" s="55"/>
      <c r="G26" s="55"/>
      <c r="H26" s="55"/>
    </row>
    <row r="27" spans="1:8">
      <c r="A27" s="81" t="s">
        <v>17</v>
      </c>
      <c r="B27" s="82">
        <f>B7+2</f>
        <v>41397</v>
      </c>
      <c r="C27" s="83" t="s">
        <v>18</v>
      </c>
      <c r="D27" s="83"/>
      <c r="E27" s="83" t="s">
        <v>19</v>
      </c>
      <c r="F27" s="83"/>
      <c r="G27" s="83" t="s">
        <v>20</v>
      </c>
      <c r="H27" s="84"/>
    </row>
    <row r="28" spans="1:8" ht="15.75" thickBot="1">
      <c r="A28" s="67" t="s">
        <v>21</v>
      </c>
      <c r="B28" s="68" t="s">
        <v>22</v>
      </c>
      <c r="C28" s="75" t="s">
        <v>23</v>
      </c>
      <c r="D28" s="75"/>
      <c r="E28" s="75"/>
      <c r="F28" s="75"/>
      <c r="G28" s="75"/>
      <c r="H28" s="76"/>
    </row>
    <row r="29" spans="1:8">
      <c r="A29" s="77" t="s">
        <v>24</v>
      </c>
      <c r="B29" s="78"/>
      <c r="C29" s="74" t="s">
        <v>25</v>
      </c>
      <c r="D29" s="74" t="s">
        <v>26</v>
      </c>
      <c r="E29" s="74" t="s">
        <v>27</v>
      </c>
      <c r="F29" s="74" t="s">
        <v>28</v>
      </c>
      <c r="G29" s="87"/>
      <c r="H29" s="88"/>
    </row>
    <row r="30" spans="1:8" ht="15.75" thickBot="1">
      <c r="A30" s="67" t="str">
        <f>IF(ISNA(INDEX(Liste,MATCH("L",SBrgd,0),2)),"",INDEX(Liste,MATCH("L",SBrgd,0),2))</f>
        <v>Nom2</v>
      </c>
      <c r="B30" s="68" t="str">
        <f>INDEX(Liste,MATCH(A30,NBrgd,0),3)</f>
        <v>TS</v>
      </c>
      <c r="C30" s="80" t="str">
        <f ca="1">IF(AND(ISNA(MATCH(A30,BlisteM,0)),OR(WEEKDAY($B27,1)&gt;5,ISNUMBER(MATCH($B27,Fériés,0)))),"REPOS",IF(ISNA(MATCH(A30,BlisteM,0)),"",IF(OR(WEEKDAY($B27,1)&gt;5,ISNUMBER(MATCH($B27,Fériés,0))),"REPOS",IF(ISNUMBER(MATCH(A30,BlisteM,0)),IF(AND(B27&gt;=INDIRECT("Données!C"&amp;MATCH(A30,BlisteM,0)+2),B27&lt;=INDIRECT("Données!D"&amp;MATCH(A30,BlisteM,0)+2)),INDEX(DonnéesM,MATCH($A30,BlisteM,0),6),"")))))</f>
        <v>REPOS</v>
      </c>
      <c r="D30" s="75"/>
      <c r="E30" s="75"/>
      <c r="F30" s="75"/>
      <c r="G30" s="89"/>
      <c r="H30" s="90"/>
    </row>
    <row r="31" spans="1:8">
      <c r="A31" s="72" t="s">
        <v>68</v>
      </c>
      <c r="B31" s="73"/>
      <c r="C31" s="48" t="s">
        <v>65</v>
      </c>
      <c r="D31" s="48" t="s">
        <v>27</v>
      </c>
      <c r="E31" s="48" t="s">
        <v>27</v>
      </c>
      <c r="F31" s="48" t="s">
        <v>66</v>
      </c>
      <c r="G31" s="48" t="s">
        <v>66</v>
      </c>
      <c r="H31" s="79" t="s">
        <v>65</v>
      </c>
    </row>
    <row r="32" spans="1:8">
      <c r="A32" s="63" t="str">
        <f>INDEX(TabBrgd,MATCH(B27,BDate,0),3)</f>
        <v>Nom1</v>
      </c>
      <c r="B32" s="47" t="str">
        <f>INDEX(Liste,MATCH(A32,NBrgd,0),3)</f>
        <v>IGE</v>
      </c>
      <c r="C32" s="58"/>
      <c r="D32" s="22"/>
      <c r="E32" s="49" t="s">
        <v>67</v>
      </c>
      <c r="F32" s="50"/>
      <c r="G32" s="51"/>
      <c r="H32" s="64"/>
    </row>
    <row r="33" spans="1:8">
      <c r="A33" s="63" t="str">
        <f>INDEX(TabBrgd,MATCH(B27,BDate,0),4)</f>
        <v>Nom3</v>
      </c>
      <c r="B33" s="47" t="str">
        <f>INDEX(Liste,MATCH(A33,NBrgd,0),3)</f>
        <v>IGE</v>
      </c>
      <c r="C33" s="56" t="s">
        <v>67</v>
      </c>
      <c r="D33" s="50"/>
      <c r="E33" s="22"/>
      <c r="F33" s="22"/>
      <c r="G33" s="52"/>
      <c r="H33" s="65"/>
    </row>
    <row r="34" spans="1:8">
      <c r="A34" s="63" t="str">
        <f>INDEX(TabBrgd,MATCH(B27,BDate,0),5)</f>
        <v>Nom4</v>
      </c>
      <c r="B34" s="47" t="str">
        <f>INDEX(Liste,MATCH(A34,NBrgd,0),3)</f>
        <v>T</v>
      </c>
      <c r="C34" s="56" t="s">
        <v>67</v>
      </c>
      <c r="D34" s="46"/>
      <c r="E34" s="46"/>
      <c r="F34" s="46"/>
      <c r="G34" s="22"/>
      <c r="H34" s="66"/>
    </row>
    <row r="35" spans="1:8" ht="15.75" thickBot="1">
      <c r="A35" s="67" t="str">
        <f>IF(A34="Nom5","Nom4","Nom5")</f>
        <v>Nom5</v>
      </c>
      <c r="B35" s="68" t="str">
        <f>INDEX(Liste,MATCH(A35,NBrgd,0),3)</f>
        <v>OP</v>
      </c>
      <c r="C35" s="69" t="s">
        <v>67</v>
      </c>
      <c r="D35" s="70"/>
      <c r="E35" s="70"/>
      <c r="F35" s="70"/>
      <c r="G35" s="70"/>
      <c r="H35" s="71"/>
    </row>
  </sheetData>
  <conditionalFormatting sqref="G9:H10">
    <cfRule type="expression" dxfId="14" priority="14" stopIfTrue="1">
      <formula>((ISNUMBER(INDEX(MichD,MATCH(MONTH($B9),MichD,0))))+($B9&gt;(DATE(YEAR(TODAY()),MONTH(TODAY())+1,0))))=2</formula>
    </cfRule>
  </conditionalFormatting>
  <conditionalFormatting sqref="G12:H13">
    <cfRule type="expression" dxfId="13" priority="13" stopIfTrue="1">
      <formula>((ISNUMBER(INDEX(MichD,MATCH(MONTH($B12),MichD,0))))+($B12&gt;(DATE(YEAR(TODAY()),MONTH(TODAY())+1,0))))=2</formula>
    </cfRule>
  </conditionalFormatting>
  <conditionalFormatting sqref="G19:H20">
    <cfRule type="expression" dxfId="12" priority="12" stopIfTrue="1">
      <formula>((ISNUMBER(INDEX(MichD,MATCH(MONTH($B19),MichD,0))))+($B19&gt;(DATE(YEAR(TODAY()),MONTH(TODAY())+1,0))))=2</formula>
    </cfRule>
  </conditionalFormatting>
  <conditionalFormatting sqref="G22:H23">
    <cfRule type="expression" dxfId="11" priority="11" stopIfTrue="1">
      <formula>((ISNUMBER(INDEX(MichD,MATCH(MONTH($B22),MichD,0))))+($B22&gt;(DATE(YEAR(TODAY()),MONTH(TODAY())+1,0))))=2</formula>
    </cfRule>
  </conditionalFormatting>
  <conditionalFormatting sqref="G29:H30">
    <cfRule type="expression" dxfId="10" priority="10" stopIfTrue="1">
      <formula>((ISNUMBER(INDEX(MichD,MATCH(MONTH($B29),MichD,0))))+($B29&gt;(DATE(YEAR(TODAY()),MONTH(TODAY())+1,0))))=2</formula>
    </cfRule>
  </conditionalFormatting>
  <conditionalFormatting sqref="G32:H33">
    <cfRule type="expression" dxfId="9" priority="9" stopIfTrue="1">
      <formula>((ISNUMBER(INDEX(MichD,MATCH(MONTH($B32),MichD,0))))+($B32&gt;(DATE(YEAR(TODAY()),MONTH(TODAY())+1,0))))=2</formula>
    </cfRule>
  </conditionalFormatting>
  <conditionalFormatting sqref="G19:H20">
    <cfRule type="expression" dxfId="8" priority="8" stopIfTrue="1">
      <formula>((ISNUMBER(INDEX(MichD,MATCH(MONTH($B19),MichD,0))))+($B19&gt;(DATE(YEAR(TODAY()),MONTH(TODAY())+1,0))))=2</formula>
    </cfRule>
  </conditionalFormatting>
  <conditionalFormatting sqref="G22:H23">
    <cfRule type="expression" dxfId="7" priority="7" stopIfTrue="1">
      <formula>((ISNUMBER(INDEX(MichD,MATCH(MONTH($B22),MichD,0))))+($B22&gt;(DATE(YEAR(TODAY()),MONTH(TODAY())+1,0))))=2</formula>
    </cfRule>
  </conditionalFormatting>
  <conditionalFormatting sqref="G29:H30">
    <cfRule type="expression" dxfId="6" priority="6" stopIfTrue="1">
      <formula>((ISNUMBER(INDEX(MichD,MATCH(MONTH($B29),MichD,0))))+($B29&gt;(DATE(YEAR(TODAY()),MONTH(TODAY())+1,0))))=2</formula>
    </cfRule>
  </conditionalFormatting>
  <conditionalFormatting sqref="G32:H33">
    <cfRule type="expression" dxfId="5" priority="5" stopIfTrue="1">
      <formula>((ISNUMBER(INDEX(MichD,MATCH(MONTH($B32),MichD,0))))+($B32&gt;(DATE(YEAR(TODAY()),MONTH(TODAY())+1,0))))=2</formula>
    </cfRule>
  </conditionalFormatting>
  <conditionalFormatting sqref="G19:H20">
    <cfRule type="expression" dxfId="4" priority="4" stopIfTrue="1">
      <formula>((ISNUMBER(INDEX(MichD,MATCH(MONTH($B19),MichD,0))))+($B19&gt;(DATE(YEAR(TODAY()),MONTH(TODAY())+1,0))))=2</formula>
    </cfRule>
  </conditionalFormatting>
  <conditionalFormatting sqref="G29:H30">
    <cfRule type="expression" dxfId="3" priority="3" stopIfTrue="1">
      <formula>((ISNUMBER(INDEX(MichD,MATCH(MONTH($B29),MichD,0))))+($B29&gt;(DATE(YEAR(TODAY()),MONTH(TODAY())+1,0))))=2</formula>
    </cfRule>
  </conditionalFormatting>
  <conditionalFormatting sqref="G29:H30">
    <cfRule type="expression" dxfId="2" priority="2" stopIfTrue="1">
      <formula>((ISNUMBER(INDEX(MichD,MATCH(MONTH($B29),MichD,0))))+($B29&gt;(DATE(YEAR(TODAY()),MONTH(TODAY())+1,0))))=2</formula>
    </cfRule>
  </conditionalFormatting>
  <conditionalFormatting sqref="G29:H30">
    <cfRule type="expression" dxfId="1" priority="1" stopIfTrue="1">
      <formula>((ISNUMBER(INDEX(MichD,MATCH(MONTH($B29),MichD,0))))+($B29&gt;(DATE(YEAR(TODAY()),MONTH(TODAY())+1,0))))=2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2"/>
  <sheetViews>
    <sheetView workbookViewId="0">
      <selection activeCell="H1" sqref="H1"/>
    </sheetView>
  </sheetViews>
  <sheetFormatPr baseColWidth="10" defaultRowHeight="15"/>
  <cols>
    <col min="1" max="1" width="17.7109375" bestFit="1" customWidth="1"/>
  </cols>
  <sheetData>
    <row r="1" spans="1:18" ht="15.75">
      <c r="A1" s="5" t="s">
        <v>3</v>
      </c>
      <c r="B1" s="5"/>
      <c r="C1" s="6"/>
      <c r="D1" s="7"/>
      <c r="E1" s="7"/>
      <c r="F1" s="7"/>
      <c r="G1" s="8"/>
      <c r="H1" s="9" t="s">
        <v>4</v>
      </c>
      <c r="M1" s="10" t="s">
        <v>5</v>
      </c>
      <c r="N1" s="11" t="s">
        <v>6</v>
      </c>
      <c r="O1" s="11" t="s">
        <v>7</v>
      </c>
      <c r="P1" s="11" t="s">
        <v>8</v>
      </c>
      <c r="Q1" s="11" t="s">
        <v>9</v>
      </c>
      <c r="R1" s="11" t="s">
        <v>4</v>
      </c>
    </row>
    <row r="2" spans="1:18" ht="15.75">
      <c r="A2" s="10" t="s">
        <v>5</v>
      </c>
      <c r="B2" s="11" t="s">
        <v>6</v>
      </c>
      <c r="C2" s="11" t="s">
        <v>7</v>
      </c>
      <c r="D2" s="11" t="s">
        <v>8</v>
      </c>
      <c r="E2" s="11" t="s">
        <v>9</v>
      </c>
      <c r="F2" s="11" t="s">
        <v>4</v>
      </c>
      <c r="G2" s="12"/>
      <c r="H2" s="13" t="s">
        <v>10</v>
      </c>
    </row>
    <row r="3" spans="1:18" ht="15.75">
      <c r="A3" s="14" t="s">
        <v>35</v>
      </c>
      <c r="B3" s="15">
        <v>5</v>
      </c>
      <c r="C3" s="16">
        <v>41407</v>
      </c>
      <c r="D3" s="92">
        <v>41411</v>
      </c>
      <c r="E3" s="17">
        <f ca="1">IF((C3-TODAY())&gt;0,B3,IF(D3-TODAY()&lt;0,"",D3-TODAY()))</f>
        <v>5</v>
      </c>
      <c r="F3" s="18" t="s">
        <v>16</v>
      </c>
      <c r="G3" s="12"/>
      <c r="H3" s="13" t="s">
        <v>13</v>
      </c>
    </row>
    <row r="4" spans="1:18" ht="15.75">
      <c r="G4" s="12"/>
      <c r="H4" s="19" t="s">
        <v>14</v>
      </c>
    </row>
    <row r="5" spans="1:18" ht="15.75">
      <c r="G5" s="12"/>
      <c r="H5" s="19" t="s">
        <v>15</v>
      </c>
    </row>
    <row r="6" spans="1:18" ht="15.75">
      <c r="G6" s="12"/>
      <c r="H6" s="19" t="s">
        <v>16</v>
      </c>
    </row>
    <row r="7" spans="1:18" ht="15.75">
      <c r="G7" s="12"/>
      <c r="H7" s="19" t="s">
        <v>12</v>
      </c>
    </row>
    <row r="8" spans="1:18" ht="15.75">
      <c r="G8" s="20"/>
      <c r="H8" s="12"/>
    </row>
    <row r="9" spans="1:18" ht="15.75">
      <c r="G9" s="12"/>
      <c r="H9" s="12"/>
    </row>
    <row r="10" spans="1:18" ht="15.75">
      <c r="G10" s="12"/>
    </row>
    <row r="11" spans="1:18" ht="15.75">
      <c r="G11" s="12"/>
    </row>
    <row r="12" spans="1:18" ht="15.75">
      <c r="G12" s="12"/>
    </row>
  </sheetData>
  <dataValidations count="1">
    <dataValidation type="list" allowBlank="1" showInputMessage="1" showErrorMessage="1" sqref="F3">
      <formula1>TypeArrêt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0"/>
  <sheetViews>
    <sheetView workbookViewId="0">
      <selection activeCell="E14" sqref="E14"/>
    </sheetView>
  </sheetViews>
  <sheetFormatPr baseColWidth="10" defaultRowHeight="15"/>
  <cols>
    <col min="1" max="1" width="13.7109375" bestFit="1" customWidth="1"/>
    <col min="2" max="2" width="15.5703125" bestFit="1" customWidth="1"/>
  </cols>
  <sheetData>
    <row r="1" spans="1:2" ht="15.75" thickBot="1">
      <c r="A1" s="1">
        <f ca="1">YEAR(TODAY())</f>
        <v>2013</v>
      </c>
      <c r="B1" s="1"/>
    </row>
    <row r="2" spans="1:2" ht="15.75" thickTop="1">
      <c r="A2" s="2">
        <f ca="1">DATE(pYear,1,1)</f>
        <v>41275</v>
      </c>
      <c r="B2" s="3" t="s">
        <v>0</v>
      </c>
    </row>
    <row r="3" spans="1:2">
      <c r="A3" s="2">
        <f ca="1">DATE(pYear,3,29.56+0.979*MOD(204-11*MOD(pYear,19),30)-WEEKDAY(DATE(pYear,3,28.56+0.979*MOD(204-11*MOD(pYear,19),30))))</f>
        <v>41364</v>
      </c>
      <c r="B3" s="3" t="s">
        <v>40</v>
      </c>
    </row>
    <row r="4" spans="1:2">
      <c r="A4" s="2">
        <f ca="1">pEaster+1</f>
        <v>41365</v>
      </c>
      <c r="B4" s="3" t="s">
        <v>41</v>
      </c>
    </row>
    <row r="5" spans="1:2">
      <c r="A5" s="2">
        <f ca="1">DATE(pYear,5,1)</f>
        <v>41395</v>
      </c>
      <c r="B5" s="3" t="s">
        <v>1</v>
      </c>
    </row>
    <row r="6" spans="1:2">
      <c r="A6" s="2">
        <f ca="1">DATE(pYear,5,8)</f>
        <v>41402</v>
      </c>
      <c r="B6" s="3" t="s">
        <v>42</v>
      </c>
    </row>
    <row r="7" spans="1:2">
      <c r="A7" s="2">
        <f ca="1">pEaster+39</f>
        <v>41403</v>
      </c>
      <c r="B7" s="3" t="s">
        <v>43</v>
      </c>
    </row>
    <row r="8" spans="1:2">
      <c r="A8" s="2">
        <f ca="1">pEaster+49</f>
        <v>41413</v>
      </c>
      <c r="B8" s="3" t="s">
        <v>44</v>
      </c>
    </row>
    <row r="9" spans="1:2">
      <c r="A9" s="2">
        <f ca="1">pEaster+50</f>
        <v>41414</v>
      </c>
      <c r="B9" s="3" t="s">
        <v>45</v>
      </c>
    </row>
    <row r="10" spans="1:2">
      <c r="A10" s="2">
        <f ca="1">DATE(pYear,7,14)</f>
        <v>41469</v>
      </c>
      <c r="B10" s="3" t="s">
        <v>2</v>
      </c>
    </row>
    <row r="11" spans="1:2">
      <c r="A11" s="2">
        <f ca="1">DATE(pYear,8,15)</f>
        <v>41501</v>
      </c>
      <c r="B11" s="3" t="s">
        <v>46</v>
      </c>
    </row>
    <row r="12" spans="1:2">
      <c r="A12" s="2">
        <f ca="1">DATE(pYear,11,1)</f>
        <v>41579</v>
      </c>
      <c r="B12" s="3" t="s">
        <v>47</v>
      </c>
    </row>
    <row r="13" spans="1:2">
      <c r="A13" s="2">
        <f ca="1">DATE(pYear,11,11)</f>
        <v>41589</v>
      </c>
      <c r="B13" s="3" t="s">
        <v>48</v>
      </c>
    </row>
    <row r="14" spans="1:2">
      <c r="A14" s="2">
        <f ca="1">DATE(pYear,12,25)</f>
        <v>41633</v>
      </c>
      <c r="B14" s="3" t="s">
        <v>49</v>
      </c>
    </row>
    <row r="15" spans="1:2">
      <c r="A15" s="4"/>
      <c r="B15" s="4"/>
    </row>
    <row r="16" spans="1:2">
      <c r="A16" s="4"/>
      <c r="B16" s="4"/>
    </row>
    <row r="17" spans="1:2">
      <c r="A17" s="4"/>
      <c r="B17" s="4"/>
    </row>
    <row r="18" spans="1:2">
      <c r="A18" s="4"/>
      <c r="B18" s="4"/>
    </row>
    <row r="19" spans="1:2">
      <c r="A19" s="4"/>
      <c r="B19" s="4"/>
    </row>
    <row r="20" spans="1:2">
      <c r="A20" s="4"/>
      <c r="B20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R45"/>
  <sheetViews>
    <sheetView showGridLines="0" topLeftCell="A21" workbookViewId="0">
      <selection activeCell="I35" sqref="I35"/>
    </sheetView>
  </sheetViews>
  <sheetFormatPr baseColWidth="10" defaultRowHeight="15"/>
  <cols>
    <col min="1" max="1" width="8.5703125" bestFit="1" customWidth="1"/>
    <col min="2" max="2" width="6.28515625" bestFit="1" customWidth="1"/>
    <col min="3" max="3" width="6.42578125" bestFit="1" customWidth="1"/>
    <col min="4" max="4" width="4.85546875" customWidth="1"/>
    <col min="5" max="9" width="14.7109375" customWidth="1"/>
  </cols>
  <sheetData>
    <row r="2" spans="1:18">
      <c r="E2" s="28" t="str">
        <f ca="1">IF(MONTH(TODAY())={4,8}, "MOIS D'", "MOIS DE " ) &amp;  UPPER(TEXT(EDATE(TODAY(),0),"mmmm aaaa"))</f>
        <v>MOIS DE MAI 2013</v>
      </c>
      <c r="F2" s="28"/>
      <c r="G2" s="27"/>
      <c r="H2" s="28"/>
      <c r="I2" s="28"/>
    </row>
    <row r="4" spans="1:18" ht="28.5">
      <c r="E4" s="24" t="s">
        <v>52</v>
      </c>
      <c r="F4" s="24" t="s">
        <v>53</v>
      </c>
      <c r="G4" s="24" t="s">
        <v>54</v>
      </c>
      <c r="H4" s="24" t="s">
        <v>55</v>
      </c>
      <c r="I4" s="24" t="s">
        <v>56</v>
      </c>
    </row>
    <row r="5" spans="1:18" ht="16.5">
      <c r="A5" s="21" t="s">
        <v>29</v>
      </c>
      <c r="B5" s="21" t="s">
        <v>30</v>
      </c>
      <c r="C5" s="21" t="s">
        <v>22</v>
      </c>
      <c r="E5" s="40" t="str">
        <f>UPPER(TEXT(F5,"jjjj"))</f>
        <v>MERCREDI</v>
      </c>
      <c r="F5" s="39">
        <v>41395</v>
      </c>
      <c r="G5" s="40" t="str">
        <f>INDEX(Liste,MATCH("G",SBrgd,0),2)</f>
        <v>Nom1</v>
      </c>
      <c r="H5" s="40" t="str">
        <f>INDEX(Liste,MATCH("P",SBrgd,0),2)</f>
        <v>Nom3</v>
      </c>
      <c r="I5" s="40" t="str">
        <f>INDEX(Liste,MATCH("N1",SBrgd,0),2)</f>
        <v>Nom4</v>
      </c>
      <c r="Q5" t="s">
        <v>32</v>
      </c>
      <c r="R5" t="s">
        <v>24</v>
      </c>
    </row>
    <row r="6" spans="1:18" ht="16.5">
      <c r="A6" s="22" t="s">
        <v>58</v>
      </c>
      <c r="B6" s="22" t="s">
        <v>35</v>
      </c>
      <c r="C6" s="23" t="s">
        <v>31</v>
      </c>
      <c r="E6" s="40" t="str">
        <f t="shared" ref="E6:E35" si="0">UPPER(TEXT(F6,"jjjj"))</f>
        <v>JEUDI</v>
      </c>
      <c r="F6" s="39">
        <f>F5+1</f>
        <v>41396</v>
      </c>
      <c r="G6" s="40" t="str">
        <f t="shared" ref="G6:G35" si="1">H5</f>
        <v>Nom3</v>
      </c>
      <c r="H6" s="40" t="str">
        <f t="shared" ref="H6:H35" si="2">G5</f>
        <v>Nom1</v>
      </c>
      <c r="I6" s="40" t="str">
        <f>INDEX(Liste,MATCH("N2",SBrgd,0),2)</f>
        <v>Nom5</v>
      </c>
      <c r="Q6" t="s">
        <v>58</v>
      </c>
      <c r="R6" t="s">
        <v>50</v>
      </c>
    </row>
    <row r="7" spans="1:18" ht="16.5">
      <c r="A7" s="22" t="s">
        <v>32</v>
      </c>
      <c r="B7" s="22" t="s">
        <v>11</v>
      </c>
      <c r="C7" s="22" t="s">
        <v>33</v>
      </c>
      <c r="E7" s="40" t="str">
        <f t="shared" si="0"/>
        <v>VENDREDI</v>
      </c>
      <c r="F7" s="39">
        <f>F6+1</f>
        <v>41397</v>
      </c>
      <c r="G7" s="40" t="str">
        <f t="shared" si="1"/>
        <v>Nom1</v>
      </c>
      <c r="H7" s="40" t="str">
        <f t="shared" si="2"/>
        <v>Nom3</v>
      </c>
      <c r="I7" s="40" t="str">
        <f>INDEX(Liste,MATCH("N1",SBrgd,0),2)</f>
        <v>Nom4</v>
      </c>
      <c r="Q7" t="s">
        <v>59</v>
      </c>
      <c r="R7" t="s">
        <v>51</v>
      </c>
    </row>
    <row r="8" spans="1:18" ht="16.5">
      <c r="A8" s="22" t="s">
        <v>59</v>
      </c>
      <c r="B8" s="22" t="s">
        <v>36</v>
      </c>
      <c r="C8" s="22" t="s">
        <v>31</v>
      </c>
      <c r="E8" s="40" t="str">
        <f t="shared" si="0"/>
        <v>SAMEDI</v>
      </c>
      <c r="F8" s="39">
        <f t="shared" ref="F8:F35" si="3">F7+1</f>
        <v>41398</v>
      </c>
      <c r="G8" s="40" t="str">
        <f t="shared" si="1"/>
        <v>Nom3</v>
      </c>
      <c r="H8" s="40" t="str">
        <f t="shared" si="2"/>
        <v>Nom1</v>
      </c>
      <c r="I8" s="40" t="str">
        <f>INDEX(Liste,MATCH("N2",SBrgd,0),2)</f>
        <v>Nom5</v>
      </c>
      <c r="Q8" t="s">
        <v>60</v>
      </c>
      <c r="R8" t="s">
        <v>61</v>
      </c>
    </row>
    <row r="9" spans="1:18" ht="16.5">
      <c r="A9" s="22" t="s">
        <v>61</v>
      </c>
      <c r="B9" s="22" t="s">
        <v>37</v>
      </c>
      <c r="C9" s="22" t="s">
        <v>34</v>
      </c>
      <c r="E9" s="40" t="str">
        <f t="shared" si="0"/>
        <v>DIMANCHE</v>
      </c>
      <c r="F9" s="39">
        <f t="shared" si="3"/>
        <v>41399</v>
      </c>
      <c r="G9" s="40" t="str">
        <f t="shared" si="1"/>
        <v>Nom1</v>
      </c>
      <c r="H9" s="40" t="str">
        <f t="shared" si="2"/>
        <v>Nom3</v>
      </c>
      <c r="I9" s="40" t="str">
        <f>INDEX(Liste,MATCH("N1",SBrgd,0),2)</f>
        <v>Nom4</v>
      </c>
      <c r="Q9" t="s">
        <v>62</v>
      </c>
      <c r="R9" t="s">
        <v>63</v>
      </c>
    </row>
    <row r="10" spans="1:18" ht="16.5">
      <c r="A10" s="22" t="s">
        <v>63</v>
      </c>
      <c r="B10" s="22" t="s">
        <v>38</v>
      </c>
      <c r="C10" s="22" t="s">
        <v>39</v>
      </c>
      <c r="E10" s="40" t="str">
        <f t="shared" si="0"/>
        <v>LUNDI</v>
      </c>
      <c r="F10" s="39">
        <f t="shared" si="3"/>
        <v>41400</v>
      </c>
      <c r="G10" s="40" t="str">
        <f t="shared" si="1"/>
        <v>Nom3</v>
      </c>
      <c r="H10" s="40" t="str">
        <f t="shared" si="2"/>
        <v>Nom1</v>
      </c>
      <c r="I10" s="40" t="str">
        <f>INDEX(Liste,MATCH("N2",SBrgd,0),2)</f>
        <v>Nom5</v>
      </c>
    </row>
    <row r="11" spans="1:18" ht="16.5">
      <c r="E11" s="40" t="str">
        <f t="shared" si="0"/>
        <v>MARDI</v>
      </c>
      <c r="F11" s="39">
        <f t="shared" si="3"/>
        <v>41401</v>
      </c>
      <c r="G11" s="40" t="str">
        <f t="shared" si="1"/>
        <v>Nom1</v>
      </c>
      <c r="H11" s="40" t="str">
        <f t="shared" si="2"/>
        <v>Nom3</v>
      </c>
      <c r="I11" s="40" t="str">
        <f>INDEX(Liste,MATCH("N1",SBrgd,0),2)</f>
        <v>Nom4</v>
      </c>
    </row>
    <row r="12" spans="1:18" ht="16.5">
      <c r="E12" s="40" t="str">
        <f t="shared" si="0"/>
        <v>MERCREDI</v>
      </c>
      <c r="F12" s="39">
        <f t="shared" si="3"/>
        <v>41402</v>
      </c>
      <c r="G12" s="40" t="str">
        <f t="shared" si="1"/>
        <v>Nom3</v>
      </c>
      <c r="H12" s="40" t="str">
        <f t="shared" si="2"/>
        <v>Nom1</v>
      </c>
      <c r="I12" s="40" t="str">
        <f>INDEX(Liste,MATCH("N2",SBrgd,0),2)</f>
        <v>Nom5</v>
      </c>
    </row>
    <row r="13" spans="1:18" ht="16.5">
      <c r="E13" s="40" t="str">
        <f t="shared" si="0"/>
        <v>JEUDI</v>
      </c>
      <c r="F13" s="39">
        <f t="shared" si="3"/>
        <v>41403</v>
      </c>
      <c r="G13" s="40" t="str">
        <f t="shared" si="1"/>
        <v>Nom1</v>
      </c>
      <c r="H13" s="40" t="str">
        <f t="shared" si="2"/>
        <v>Nom3</v>
      </c>
      <c r="I13" s="40" t="str">
        <f>INDEX(Liste,MATCH("N1",SBrgd,0),2)</f>
        <v>Nom4</v>
      </c>
    </row>
    <row r="14" spans="1:18" ht="16.5">
      <c r="E14" s="40" t="str">
        <f t="shared" si="0"/>
        <v>VENDREDI</v>
      </c>
      <c r="F14" s="39">
        <f t="shared" si="3"/>
        <v>41404</v>
      </c>
      <c r="G14" s="40" t="str">
        <f t="shared" si="1"/>
        <v>Nom3</v>
      </c>
      <c r="H14" s="40" t="str">
        <f t="shared" si="2"/>
        <v>Nom1</v>
      </c>
      <c r="I14" s="40" t="str">
        <f>INDEX(Liste,MATCH("N2",SBrgd,0),2)</f>
        <v>Nom5</v>
      </c>
    </row>
    <row r="15" spans="1:18" ht="16.5">
      <c r="E15" s="40" t="str">
        <f t="shared" si="0"/>
        <v>SAMEDI</v>
      </c>
      <c r="F15" s="39">
        <f t="shared" si="3"/>
        <v>41405</v>
      </c>
      <c r="G15" s="40" t="str">
        <f t="shared" si="1"/>
        <v>Nom1</v>
      </c>
      <c r="H15" s="40" t="str">
        <f t="shared" si="2"/>
        <v>Nom3</v>
      </c>
      <c r="I15" s="40" t="str">
        <f>INDEX(Liste,MATCH("N1",SBrgd,0),2)</f>
        <v>Nom4</v>
      </c>
    </row>
    <row r="16" spans="1:18" ht="16.5">
      <c r="E16" s="40" t="str">
        <f t="shared" si="0"/>
        <v>DIMANCHE</v>
      </c>
      <c r="F16" s="39">
        <f t="shared" si="3"/>
        <v>41406</v>
      </c>
      <c r="G16" s="40" t="str">
        <f t="shared" si="1"/>
        <v>Nom3</v>
      </c>
      <c r="H16" s="40" t="str">
        <f t="shared" si="2"/>
        <v>Nom1</v>
      </c>
      <c r="I16" s="40" t="str">
        <f>INDEX(Liste,MATCH("N2",SBrgd,0),2)</f>
        <v>Nom5</v>
      </c>
    </row>
    <row r="17" spans="5:9" ht="16.5">
      <c r="E17" s="40" t="str">
        <f t="shared" si="0"/>
        <v>LUNDI</v>
      </c>
      <c r="F17" s="39">
        <f t="shared" si="3"/>
        <v>41407</v>
      </c>
      <c r="G17" s="40" t="str">
        <f t="shared" si="1"/>
        <v>Nom1</v>
      </c>
      <c r="H17" s="40" t="str">
        <f t="shared" si="2"/>
        <v>Nom3</v>
      </c>
      <c r="I17" s="40" t="str">
        <f>INDEX(Liste,MATCH("N1",SBrgd,0),2)</f>
        <v>Nom4</v>
      </c>
    </row>
    <row r="18" spans="5:9" ht="16.5">
      <c r="E18" s="40" t="str">
        <f t="shared" si="0"/>
        <v>MARDI</v>
      </c>
      <c r="F18" s="39">
        <f t="shared" si="3"/>
        <v>41408</v>
      </c>
      <c r="G18" s="40" t="str">
        <f t="shared" si="1"/>
        <v>Nom3</v>
      </c>
      <c r="H18" s="40" t="str">
        <f t="shared" si="2"/>
        <v>Nom1</v>
      </c>
      <c r="I18" s="40" t="str">
        <f>INDEX(Liste,MATCH("N2",SBrgd,0),2)</f>
        <v>Nom5</v>
      </c>
    </row>
    <row r="19" spans="5:9" ht="16.5">
      <c r="E19" s="40" t="str">
        <f t="shared" si="0"/>
        <v>MERCREDI</v>
      </c>
      <c r="F19" s="39">
        <f t="shared" si="3"/>
        <v>41409</v>
      </c>
      <c r="G19" s="40" t="str">
        <f t="shared" si="1"/>
        <v>Nom1</v>
      </c>
      <c r="H19" s="40" t="str">
        <f t="shared" si="2"/>
        <v>Nom3</v>
      </c>
      <c r="I19" s="40" t="str">
        <f>INDEX(Liste,MATCH("N1",SBrgd,0),2)</f>
        <v>Nom4</v>
      </c>
    </row>
    <row r="20" spans="5:9" ht="16.5">
      <c r="E20" s="40" t="str">
        <f t="shared" si="0"/>
        <v>JEUDI</v>
      </c>
      <c r="F20" s="39">
        <f t="shared" si="3"/>
        <v>41410</v>
      </c>
      <c r="G20" s="40" t="str">
        <f t="shared" si="1"/>
        <v>Nom3</v>
      </c>
      <c r="H20" s="40" t="str">
        <f t="shared" si="2"/>
        <v>Nom1</v>
      </c>
      <c r="I20" s="40" t="str">
        <f>INDEX(Liste,MATCH("N2",SBrgd,0),2)</f>
        <v>Nom5</v>
      </c>
    </row>
    <row r="21" spans="5:9" ht="16.5">
      <c r="E21" s="40" t="str">
        <f t="shared" si="0"/>
        <v>VENDREDI</v>
      </c>
      <c r="F21" s="39">
        <f t="shared" si="3"/>
        <v>41411</v>
      </c>
      <c r="G21" s="40" t="str">
        <f t="shared" si="1"/>
        <v>Nom1</v>
      </c>
      <c r="H21" s="40" t="str">
        <f t="shared" si="2"/>
        <v>Nom3</v>
      </c>
      <c r="I21" s="40" t="str">
        <f>INDEX(Liste,MATCH("N1",SBrgd,0),2)</f>
        <v>Nom4</v>
      </c>
    </row>
    <row r="22" spans="5:9" ht="16.5">
      <c r="E22" s="40" t="str">
        <f t="shared" si="0"/>
        <v>SAMEDI</v>
      </c>
      <c r="F22" s="39">
        <f t="shared" si="3"/>
        <v>41412</v>
      </c>
      <c r="G22" s="40" t="str">
        <f t="shared" si="1"/>
        <v>Nom3</v>
      </c>
      <c r="H22" s="40" t="str">
        <f t="shared" si="2"/>
        <v>Nom1</v>
      </c>
      <c r="I22" s="40" t="str">
        <f>INDEX(Liste,MATCH("N2",SBrgd,0),2)</f>
        <v>Nom5</v>
      </c>
    </row>
    <row r="23" spans="5:9" ht="16.5">
      <c r="E23" s="40" t="str">
        <f t="shared" si="0"/>
        <v>DIMANCHE</v>
      </c>
      <c r="F23" s="39">
        <f t="shared" si="3"/>
        <v>41413</v>
      </c>
      <c r="G23" s="40" t="str">
        <f t="shared" si="1"/>
        <v>Nom1</v>
      </c>
      <c r="H23" s="40" t="str">
        <f t="shared" si="2"/>
        <v>Nom3</v>
      </c>
      <c r="I23" s="40" t="str">
        <f>INDEX(Liste,MATCH("N1",SBrgd,0),2)</f>
        <v>Nom4</v>
      </c>
    </row>
    <row r="24" spans="5:9" ht="16.5">
      <c r="E24" s="40" t="str">
        <f t="shared" si="0"/>
        <v>LUNDI</v>
      </c>
      <c r="F24" s="39">
        <f t="shared" si="3"/>
        <v>41414</v>
      </c>
      <c r="G24" s="41" t="str">
        <f t="shared" si="1"/>
        <v>Nom3</v>
      </c>
      <c r="H24" s="41" t="str">
        <f t="shared" si="2"/>
        <v>Nom1</v>
      </c>
      <c r="I24" s="40" t="str">
        <f>INDEX(Liste,MATCH("N2",SBrgd,0),2)</f>
        <v>Nom5</v>
      </c>
    </row>
    <row r="25" spans="5:9" ht="16.5">
      <c r="E25" s="40" t="str">
        <f t="shared" si="0"/>
        <v>MARDI</v>
      </c>
      <c r="F25" s="39">
        <f t="shared" si="3"/>
        <v>41415</v>
      </c>
      <c r="G25" s="40" t="str">
        <f t="shared" si="1"/>
        <v>Nom1</v>
      </c>
      <c r="H25" s="40" t="str">
        <f t="shared" si="2"/>
        <v>Nom3</v>
      </c>
      <c r="I25" s="40" t="str">
        <f>INDEX(Liste,MATCH("N1",SBrgd,0),2)</f>
        <v>Nom4</v>
      </c>
    </row>
    <row r="26" spans="5:9" ht="16.5">
      <c r="E26" s="40" t="str">
        <f t="shared" si="0"/>
        <v>MERCREDI</v>
      </c>
      <c r="F26" s="39">
        <f t="shared" si="3"/>
        <v>41416</v>
      </c>
      <c r="G26" s="40" t="str">
        <f t="shared" si="1"/>
        <v>Nom3</v>
      </c>
      <c r="H26" s="40" t="str">
        <f t="shared" si="2"/>
        <v>Nom1</v>
      </c>
      <c r="I26" s="40" t="str">
        <f>INDEX(Liste,MATCH("N2",SBrgd,0),2)</f>
        <v>Nom5</v>
      </c>
    </row>
    <row r="27" spans="5:9" ht="16.5">
      <c r="E27" s="40" t="str">
        <f t="shared" si="0"/>
        <v>JEUDI</v>
      </c>
      <c r="F27" s="39">
        <f t="shared" si="3"/>
        <v>41417</v>
      </c>
      <c r="G27" s="40" t="str">
        <f t="shared" si="1"/>
        <v>Nom1</v>
      </c>
      <c r="H27" s="40" t="str">
        <f t="shared" si="2"/>
        <v>Nom3</v>
      </c>
      <c r="I27" s="40" t="str">
        <f>INDEX(Liste,MATCH("N1",SBrgd,0),2)</f>
        <v>Nom4</v>
      </c>
    </row>
    <row r="28" spans="5:9" ht="16.5">
      <c r="E28" s="40" t="str">
        <f t="shared" si="0"/>
        <v>VENDREDI</v>
      </c>
      <c r="F28" s="39">
        <f t="shared" si="3"/>
        <v>41418</v>
      </c>
      <c r="G28" s="40" t="str">
        <f t="shared" si="1"/>
        <v>Nom3</v>
      </c>
      <c r="H28" s="40" t="str">
        <f t="shared" si="2"/>
        <v>Nom1</v>
      </c>
      <c r="I28" s="40" t="str">
        <f>INDEX(Liste,MATCH("N2",SBrgd,0),2)</f>
        <v>Nom5</v>
      </c>
    </row>
    <row r="29" spans="5:9" ht="16.5">
      <c r="E29" s="40" t="str">
        <f t="shared" si="0"/>
        <v>SAMEDI</v>
      </c>
      <c r="F29" s="39">
        <f t="shared" si="3"/>
        <v>41419</v>
      </c>
      <c r="G29" s="40" t="str">
        <f t="shared" si="1"/>
        <v>Nom1</v>
      </c>
      <c r="H29" s="40" t="str">
        <f t="shared" si="2"/>
        <v>Nom3</v>
      </c>
      <c r="I29" s="40" t="str">
        <f>INDEX(Liste,MATCH("N1",SBrgd,0),2)</f>
        <v>Nom4</v>
      </c>
    </row>
    <row r="30" spans="5:9" ht="16.5">
      <c r="E30" s="40" t="str">
        <f t="shared" si="0"/>
        <v>DIMANCHE</v>
      </c>
      <c r="F30" s="39">
        <f t="shared" si="3"/>
        <v>41420</v>
      </c>
      <c r="G30" s="40" t="str">
        <f t="shared" si="1"/>
        <v>Nom3</v>
      </c>
      <c r="H30" s="40" t="str">
        <f t="shared" si="2"/>
        <v>Nom1</v>
      </c>
      <c r="I30" s="40" t="str">
        <f>INDEX(Liste,MATCH("N2",SBrgd,0),2)</f>
        <v>Nom5</v>
      </c>
    </row>
    <row r="31" spans="5:9" ht="16.5">
      <c r="E31" s="40" t="str">
        <f t="shared" si="0"/>
        <v>LUNDI</v>
      </c>
      <c r="F31" s="39">
        <f t="shared" si="3"/>
        <v>41421</v>
      </c>
      <c r="G31" s="40" t="str">
        <f t="shared" si="1"/>
        <v>Nom1</v>
      </c>
      <c r="H31" s="40" t="str">
        <f t="shared" si="2"/>
        <v>Nom3</v>
      </c>
      <c r="I31" s="40" t="str">
        <f>INDEX(Liste,MATCH("N1",SBrgd,0),2)</f>
        <v>Nom4</v>
      </c>
    </row>
    <row r="32" spans="5:9" ht="16.5">
      <c r="E32" s="40" t="str">
        <f t="shared" si="0"/>
        <v>MARDI</v>
      </c>
      <c r="F32" s="39">
        <f t="shared" si="3"/>
        <v>41422</v>
      </c>
      <c r="G32" s="40" t="str">
        <f t="shared" si="1"/>
        <v>Nom3</v>
      </c>
      <c r="H32" s="40" t="str">
        <f t="shared" si="2"/>
        <v>Nom1</v>
      </c>
      <c r="I32" s="40" t="str">
        <f>INDEX(Liste,MATCH("N2",SBrgd,0),2)</f>
        <v>Nom5</v>
      </c>
    </row>
    <row r="33" spans="5:9" ht="16.5">
      <c r="E33" s="40" t="str">
        <f t="shared" si="0"/>
        <v>MERCREDI</v>
      </c>
      <c r="F33" s="39">
        <f t="shared" si="3"/>
        <v>41423</v>
      </c>
      <c r="G33" s="40" t="str">
        <f t="shared" si="1"/>
        <v>Nom1</v>
      </c>
      <c r="H33" s="40" t="str">
        <f t="shared" si="2"/>
        <v>Nom3</v>
      </c>
      <c r="I33" s="40" t="str">
        <f>INDEX(Liste,MATCH("N1",SBrgd,0),2)</f>
        <v>Nom4</v>
      </c>
    </row>
    <row r="34" spans="5:9" ht="16.5">
      <c r="E34" s="40" t="str">
        <f t="shared" si="0"/>
        <v>JEUDI</v>
      </c>
      <c r="F34" s="39">
        <f t="shared" si="3"/>
        <v>41424</v>
      </c>
      <c r="G34" s="40" t="str">
        <f t="shared" si="1"/>
        <v>Nom3</v>
      </c>
      <c r="H34" s="40" t="str">
        <f t="shared" si="2"/>
        <v>Nom1</v>
      </c>
      <c r="I34" s="40" t="str">
        <f>INDEX(Liste,MATCH("N2",SBrgd,0),2)</f>
        <v>Nom5</v>
      </c>
    </row>
    <row r="35" spans="5:9" ht="16.5">
      <c r="E35" s="40" t="str">
        <f t="shared" si="0"/>
        <v>VENDREDI</v>
      </c>
      <c r="F35" s="39">
        <f t="shared" si="3"/>
        <v>41425</v>
      </c>
      <c r="G35" s="40" t="str">
        <f t="shared" si="1"/>
        <v>Nom1</v>
      </c>
      <c r="H35" s="40" t="str">
        <f t="shared" si="2"/>
        <v>Nom3</v>
      </c>
      <c r="I35" s="40" t="str">
        <f>INDEX(Liste,MATCH("N1",SBrgd,0),2)</f>
        <v>Nom4</v>
      </c>
    </row>
    <row r="36" spans="5:9" ht="16.5">
      <c r="E36" s="25"/>
      <c r="F36" s="25"/>
      <c r="G36" s="25"/>
      <c r="H36" s="25"/>
      <c r="I36" s="29"/>
    </row>
    <row r="37" spans="5:9" ht="16.5">
      <c r="E37" s="25"/>
      <c r="F37" s="25"/>
      <c r="G37" s="25"/>
      <c r="H37" s="25"/>
      <c r="I37" s="25"/>
    </row>
    <row r="38" spans="5:9" ht="16.5">
      <c r="E38" s="25"/>
      <c r="F38" s="25"/>
      <c r="G38" s="25"/>
      <c r="H38" s="25"/>
      <c r="I38" s="25"/>
    </row>
    <row r="39" spans="5:9" ht="16.5">
      <c r="E39" s="25"/>
      <c r="F39" s="25"/>
      <c r="G39" s="25"/>
      <c r="H39" s="26" t="s">
        <v>57</v>
      </c>
    </row>
    <row r="40" spans="5:9" ht="16.5">
      <c r="E40" s="25"/>
      <c r="F40" s="25"/>
      <c r="G40" s="25"/>
      <c r="H40" s="25"/>
      <c r="I40" s="25"/>
    </row>
    <row r="41" spans="5:9" ht="16.5">
      <c r="E41" s="25"/>
      <c r="F41" s="25"/>
      <c r="G41" s="25"/>
      <c r="H41" s="25"/>
      <c r="I41" s="25"/>
    </row>
    <row r="42" spans="5:9" ht="16.5">
      <c r="E42" s="25"/>
      <c r="F42" s="25"/>
      <c r="G42" s="25"/>
      <c r="H42" s="25"/>
      <c r="I42" s="25"/>
    </row>
    <row r="43" spans="5:9" ht="16.5">
      <c r="E43" s="25"/>
      <c r="F43" s="25"/>
      <c r="G43" s="25"/>
      <c r="H43" s="25"/>
      <c r="I43" s="25"/>
    </row>
    <row r="44" spans="5:9" ht="16.5">
      <c r="E44" s="25"/>
      <c r="F44" s="25"/>
      <c r="G44" s="25"/>
      <c r="H44" s="25"/>
      <c r="I44" s="25"/>
    </row>
    <row r="45" spans="5:9" ht="16.5">
      <c r="E45" s="25"/>
      <c r="F45" s="25"/>
      <c r="G45" s="25"/>
      <c r="H45" s="25"/>
      <c r="I45" s="25"/>
    </row>
  </sheetData>
  <sortState ref="A6:C10">
    <sortCondition ref="B6:B10"/>
  </sortState>
  <conditionalFormatting sqref="E5:I35">
    <cfRule type="expression" dxfId="0" priority="27" stopIfTrue="1">
      <formula>OR(WEEKDAY($F5,2)&gt;5,COUNTIF(Fériés,$F5)&gt;0)</formula>
    </cfRule>
  </conditionalFormatting>
  <conditionalFormatting sqref="E33:I35">
    <cfRule type="expression" priority="1">
      <formula>MONTH($F33)&gt;MONTH($F32)</formula>
    </cfRule>
  </conditionalFormatting>
  <dataValidations count="1">
    <dataValidation type="list" allowBlank="1" showInputMessage="1" showErrorMessage="1" sqref="A6:A10">
      <formula1>"L,G,P,N1,N2"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3:AK13"/>
  <sheetViews>
    <sheetView showGridLines="0"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Q23" sqref="Q23"/>
    </sheetView>
  </sheetViews>
  <sheetFormatPr baseColWidth="10" defaultRowHeight="15"/>
  <cols>
    <col min="1" max="1" width="6.5703125" bestFit="1" customWidth="1"/>
    <col min="2" max="32" width="4.7109375" customWidth="1"/>
  </cols>
  <sheetData>
    <row r="3" spans="1:37">
      <c r="B3">
        <f>MONTH(B4)</f>
        <v>5</v>
      </c>
    </row>
    <row r="4" spans="1:37">
      <c r="A4" s="86"/>
      <c r="B4" s="30">
        <v>41395</v>
      </c>
      <c r="C4" s="6"/>
      <c r="D4" s="31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7">
      <c r="A5" s="32"/>
      <c r="B5" s="33">
        <v>1</v>
      </c>
      <c r="C5" s="91">
        <v>2</v>
      </c>
      <c r="D5" s="91">
        <v>3</v>
      </c>
      <c r="E5" s="34">
        <v>4</v>
      </c>
      <c r="F5" s="34">
        <v>5</v>
      </c>
      <c r="G5" s="91">
        <v>6</v>
      </c>
      <c r="H5" s="91">
        <v>7</v>
      </c>
      <c r="I5" s="33">
        <v>8</v>
      </c>
      <c r="J5" s="33">
        <v>9</v>
      </c>
      <c r="K5" s="91">
        <v>10</v>
      </c>
      <c r="L5" s="34">
        <v>11</v>
      </c>
      <c r="M5" s="34">
        <v>12</v>
      </c>
      <c r="N5" s="91">
        <v>13</v>
      </c>
      <c r="O5" s="91">
        <v>14</v>
      </c>
      <c r="P5" s="91">
        <v>15</v>
      </c>
      <c r="Q5" s="91">
        <v>16</v>
      </c>
      <c r="R5" s="91">
        <v>17</v>
      </c>
      <c r="S5" s="34">
        <v>18</v>
      </c>
      <c r="T5" s="34">
        <v>19</v>
      </c>
      <c r="U5" s="33">
        <v>20</v>
      </c>
      <c r="V5" s="91">
        <v>21</v>
      </c>
      <c r="W5" s="91">
        <v>22</v>
      </c>
      <c r="X5" s="91">
        <v>23</v>
      </c>
      <c r="Y5" s="91">
        <v>24</v>
      </c>
      <c r="Z5" s="34">
        <v>25</v>
      </c>
      <c r="AA5" s="34">
        <v>26</v>
      </c>
      <c r="AB5" s="91">
        <v>27</v>
      </c>
      <c r="AC5" s="91">
        <v>28</v>
      </c>
      <c r="AD5" s="91">
        <v>29</v>
      </c>
      <c r="AE5" s="91">
        <v>30</v>
      </c>
      <c r="AF5" s="91">
        <v>31</v>
      </c>
    </row>
    <row r="6" spans="1:37">
      <c r="A6" s="35" t="s">
        <v>35</v>
      </c>
      <c r="B6" s="36" t="s">
        <v>59</v>
      </c>
      <c r="C6" s="37" t="s">
        <v>58</v>
      </c>
      <c r="D6" s="37" t="s">
        <v>59</v>
      </c>
      <c r="E6" s="34" t="s">
        <v>58</v>
      </c>
      <c r="F6" s="34" t="s">
        <v>59</v>
      </c>
      <c r="G6" s="37" t="s">
        <v>58</v>
      </c>
      <c r="H6" s="37" t="s">
        <v>59</v>
      </c>
      <c r="I6" s="36" t="s">
        <v>58</v>
      </c>
      <c r="J6" s="36" t="s">
        <v>59</v>
      </c>
      <c r="K6" s="37" t="s">
        <v>58</v>
      </c>
      <c r="L6" s="34" t="s">
        <v>59</v>
      </c>
      <c r="M6" s="34" t="s">
        <v>58</v>
      </c>
      <c r="N6" s="37" t="s">
        <v>59</v>
      </c>
      <c r="O6" s="37" t="s">
        <v>58</v>
      </c>
      <c r="P6" s="37" t="s">
        <v>59</v>
      </c>
      <c r="Q6" s="37" t="s">
        <v>58</v>
      </c>
      <c r="R6" s="37" t="s">
        <v>59</v>
      </c>
      <c r="S6" s="34" t="s">
        <v>58</v>
      </c>
      <c r="T6" s="34" t="s">
        <v>59</v>
      </c>
      <c r="U6" s="36" t="s">
        <v>58</v>
      </c>
      <c r="V6" s="37" t="s">
        <v>59</v>
      </c>
      <c r="W6" s="37" t="s">
        <v>58</v>
      </c>
      <c r="X6" s="37" t="s">
        <v>59</v>
      </c>
      <c r="Y6" s="37" t="s">
        <v>58</v>
      </c>
      <c r="Z6" s="34" t="s">
        <v>59</v>
      </c>
      <c r="AA6" s="34" t="s">
        <v>58</v>
      </c>
      <c r="AB6" s="85" t="s">
        <v>59</v>
      </c>
      <c r="AC6" s="85" t="s">
        <v>58</v>
      </c>
      <c r="AD6" s="85" t="s">
        <v>59</v>
      </c>
      <c r="AE6" s="85" t="s">
        <v>58</v>
      </c>
      <c r="AF6" s="85" t="s">
        <v>59</v>
      </c>
    </row>
    <row r="7" spans="1:37">
      <c r="A7" s="35" t="s">
        <v>11</v>
      </c>
      <c r="B7" s="36"/>
      <c r="C7" s="37"/>
      <c r="D7" s="37"/>
      <c r="E7" s="34"/>
      <c r="F7" s="34"/>
      <c r="G7" s="37"/>
      <c r="H7" s="37"/>
      <c r="I7" s="36"/>
      <c r="J7" s="36"/>
      <c r="K7" s="37"/>
      <c r="L7" s="34"/>
      <c r="M7" s="34"/>
      <c r="N7" s="37"/>
      <c r="O7" s="85"/>
      <c r="P7" s="85"/>
      <c r="Q7" s="85"/>
      <c r="R7" s="37"/>
      <c r="S7" s="34"/>
      <c r="T7" s="34"/>
      <c r="U7" s="36"/>
      <c r="V7" s="37"/>
      <c r="W7" s="37"/>
      <c r="X7" s="37"/>
      <c r="Y7" s="37"/>
      <c r="Z7" s="34"/>
      <c r="AA7" s="34"/>
      <c r="AB7" s="37"/>
      <c r="AC7" s="37"/>
      <c r="AD7" s="37"/>
      <c r="AE7" s="37"/>
      <c r="AF7" s="37"/>
      <c r="AG7" s="38"/>
    </row>
    <row r="8" spans="1:37">
      <c r="A8" s="35" t="s">
        <v>36</v>
      </c>
      <c r="B8" s="36" t="s">
        <v>59</v>
      </c>
      <c r="C8" s="37" t="s">
        <v>58</v>
      </c>
      <c r="D8" s="85" t="s">
        <v>59</v>
      </c>
      <c r="E8" s="34" t="s">
        <v>58</v>
      </c>
      <c r="F8" s="34" t="s">
        <v>59</v>
      </c>
      <c r="G8" s="85" t="s">
        <v>58</v>
      </c>
      <c r="H8" s="85" t="s">
        <v>59</v>
      </c>
      <c r="I8" s="36" t="s">
        <v>58</v>
      </c>
      <c r="J8" s="36" t="s">
        <v>59</v>
      </c>
      <c r="K8" s="37" t="s">
        <v>58</v>
      </c>
      <c r="L8" s="34" t="s">
        <v>59</v>
      </c>
      <c r="M8" s="34" t="s">
        <v>58</v>
      </c>
      <c r="N8" s="37" t="s">
        <v>59</v>
      </c>
      <c r="O8" s="37" t="s">
        <v>58</v>
      </c>
      <c r="P8" s="37" t="s">
        <v>59</v>
      </c>
      <c r="Q8" s="37" t="s">
        <v>58</v>
      </c>
      <c r="R8" s="37" t="s">
        <v>59</v>
      </c>
      <c r="S8" s="34" t="s">
        <v>58</v>
      </c>
      <c r="T8" s="34" t="s">
        <v>59</v>
      </c>
      <c r="U8" s="36" t="s">
        <v>58</v>
      </c>
      <c r="V8" s="37" t="s">
        <v>59</v>
      </c>
      <c r="W8" s="37" t="s">
        <v>58</v>
      </c>
      <c r="X8" s="37" t="s">
        <v>59</v>
      </c>
      <c r="Y8" s="37" t="s">
        <v>58</v>
      </c>
      <c r="Z8" s="34" t="s">
        <v>59</v>
      </c>
      <c r="AA8" s="34" t="s">
        <v>58</v>
      </c>
      <c r="AB8" s="37" t="s">
        <v>59</v>
      </c>
      <c r="AC8" s="37" t="s">
        <v>58</v>
      </c>
      <c r="AD8" s="37" t="s">
        <v>59</v>
      </c>
      <c r="AE8" s="37" t="s">
        <v>58</v>
      </c>
      <c r="AF8" s="37" t="s">
        <v>59</v>
      </c>
    </row>
    <row r="9" spans="1:37">
      <c r="A9" s="35" t="s">
        <v>37</v>
      </c>
      <c r="B9" s="36" t="s">
        <v>59</v>
      </c>
      <c r="C9" s="37" t="s">
        <v>58</v>
      </c>
      <c r="D9" s="37" t="s">
        <v>59</v>
      </c>
      <c r="E9" s="34" t="s">
        <v>58</v>
      </c>
      <c r="F9" s="34" t="s">
        <v>59</v>
      </c>
      <c r="G9" s="37" t="s">
        <v>58</v>
      </c>
      <c r="H9" s="37" t="s">
        <v>59</v>
      </c>
      <c r="I9" s="36" t="s">
        <v>58</v>
      </c>
      <c r="J9" s="36" t="s">
        <v>59</v>
      </c>
      <c r="K9" s="37" t="s">
        <v>58</v>
      </c>
      <c r="L9" s="34" t="s">
        <v>59</v>
      </c>
      <c r="M9" s="34" t="s">
        <v>58</v>
      </c>
      <c r="N9" s="37" t="s">
        <v>59</v>
      </c>
      <c r="O9" s="37" t="s">
        <v>58</v>
      </c>
      <c r="P9" s="37" t="s">
        <v>59</v>
      </c>
      <c r="Q9" s="37" t="s">
        <v>58</v>
      </c>
      <c r="R9" s="37" t="s">
        <v>59</v>
      </c>
      <c r="S9" s="34" t="s">
        <v>58</v>
      </c>
      <c r="T9" s="34" t="s">
        <v>59</v>
      </c>
      <c r="U9" s="36" t="s">
        <v>58</v>
      </c>
      <c r="V9" s="37" t="s">
        <v>59</v>
      </c>
      <c r="W9" s="37" t="s">
        <v>58</v>
      </c>
      <c r="X9" s="37" t="s">
        <v>59</v>
      </c>
      <c r="Y9" s="37" t="s">
        <v>58</v>
      </c>
      <c r="Z9" s="34" t="s">
        <v>59</v>
      </c>
      <c r="AA9" s="34" t="s">
        <v>58</v>
      </c>
      <c r="AB9" s="37" t="s">
        <v>59</v>
      </c>
      <c r="AC9" s="37" t="s">
        <v>58</v>
      </c>
      <c r="AD9" s="37" t="s">
        <v>59</v>
      </c>
      <c r="AE9" s="37" t="s">
        <v>58</v>
      </c>
      <c r="AF9" s="37" t="s">
        <v>59</v>
      </c>
      <c r="AG9" s="38"/>
    </row>
    <row r="10" spans="1:37">
      <c r="A10" s="35" t="s">
        <v>38</v>
      </c>
      <c r="B10" s="36" t="s">
        <v>59</v>
      </c>
      <c r="C10" s="37" t="s">
        <v>58</v>
      </c>
      <c r="D10" s="37" t="s">
        <v>59</v>
      </c>
      <c r="E10" s="34" t="s">
        <v>58</v>
      </c>
      <c r="F10" s="34" t="s">
        <v>59</v>
      </c>
      <c r="G10" s="37" t="s">
        <v>58</v>
      </c>
      <c r="H10" s="37" t="s">
        <v>59</v>
      </c>
      <c r="I10" s="36" t="s">
        <v>58</v>
      </c>
      <c r="J10" s="36" t="s">
        <v>59</v>
      </c>
      <c r="K10" s="37" t="s">
        <v>58</v>
      </c>
      <c r="L10" s="34" t="s">
        <v>59</v>
      </c>
      <c r="M10" s="34" t="s">
        <v>58</v>
      </c>
      <c r="N10" s="37" t="s">
        <v>59</v>
      </c>
      <c r="O10" s="37" t="s">
        <v>58</v>
      </c>
      <c r="P10" s="37" t="s">
        <v>59</v>
      </c>
      <c r="Q10" s="37" t="s">
        <v>58</v>
      </c>
      <c r="R10" s="37" t="s">
        <v>59</v>
      </c>
      <c r="S10" s="34" t="s">
        <v>58</v>
      </c>
      <c r="T10" s="34" t="s">
        <v>59</v>
      </c>
      <c r="U10" s="36" t="s">
        <v>58</v>
      </c>
      <c r="V10" s="37" t="s">
        <v>59</v>
      </c>
      <c r="W10" s="37" t="s">
        <v>58</v>
      </c>
      <c r="X10" s="37" t="s">
        <v>59</v>
      </c>
      <c r="Y10" s="37" t="s">
        <v>58</v>
      </c>
      <c r="Z10" s="34" t="s">
        <v>59</v>
      </c>
      <c r="AA10" s="34" t="s">
        <v>58</v>
      </c>
      <c r="AB10" s="37" t="s">
        <v>59</v>
      </c>
      <c r="AC10" s="37" t="s">
        <v>58</v>
      </c>
      <c r="AD10" s="37" t="s">
        <v>59</v>
      </c>
      <c r="AE10" s="37" t="s">
        <v>58</v>
      </c>
      <c r="AF10" s="37" t="s">
        <v>59</v>
      </c>
      <c r="AG10" s="38"/>
      <c r="AH10" s="38"/>
      <c r="AI10" s="38"/>
      <c r="AJ10" s="38"/>
      <c r="AK10" s="38"/>
    </row>
    <row r="13" spans="1:37">
      <c r="C13" s="38"/>
      <c r="D13" s="38"/>
      <c r="J13" s="3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3:AK13"/>
  <sheetViews>
    <sheetView showGridLines="0" tabSelected="1"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Y23" sqref="Y23"/>
    </sheetView>
  </sheetViews>
  <sheetFormatPr baseColWidth="10" defaultRowHeight="15"/>
  <cols>
    <col min="1" max="1" width="6.5703125" bestFit="1" customWidth="1"/>
    <col min="2" max="32" width="4.7109375" customWidth="1"/>
  </cols>
  <sheetData>
    <row r="3" spans="1:37">
      <c r="B3">
        <f>MONTH(B4)</f>
        <v>5</v>
      </c>
    </row>
    <row r="4" spans="1:37">
      <c r="A4" s="86"/>
      <c r="B4" s="30">
        <v>41395</v>
      </c>
      <c r="C4" s="6"/>
      <c r="D4" s="31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7">
      <c r="A5" s="32"/>
      <c r="B5" s="33">
        <v>1</v>
      </c>
      <c r="C5" s="91">
        <v>2</v>
      </c>
      <c r="D5" s="91">
        <v>3</v>
      </c>
      <c r="E5" s="34">
        <v>4</v>
      </c>
      <c r="F5" s="34">
        <v>5</v>
      </c>
      <c r="G5" s="91">
        <v>6</v>
      </c>
      <c r="H5" s="91">
        <v>7</v>
      </c>
      <c r="I5" s="33">
        <v>8</v>
      </c>
      <c r="J5" s="33">
        <v>9</v>
      </c>
      <c r="K5" s="91">
        <v>10</v>
      </c>
      <c r="L5" s="34">
        <v>11</v>
      </c>
      <c r="M5" s="34">
        <v>12</v>
      </c>
      <c r="N5" s="91">
        <v>13</v>
      </c>
      <c r="O5" s="91">
        <v>14</v>
      </c>
      <c r="P5" s="91">
        <v>15</v>
      </c>
      <c r="Q5" s="91">
        <v>16</v>
      </c>
      <c r="R5" s="91">
        <v>17</v>
      </c>
      <c r="S5" s="34">
        <v>18</v>
      </c>
      <c r="T5" s="34">
        <v>19</v>
      </c>
      <c r="U5" s="33">
        <v>20</v>
      </c>
      <c r="V5" s="91">
        <v>21</v>
      </c>
      <c r="W5" s="91">
        <v>22</v>
      </c>
      <c r="X5" s="91">
        <v>23</v>
      </c>
      <c r="Y5" s="91">
        <v>24</v>
      </c>
      <c r="Z5" s="34">
        <v>25</v>
      </c>
      <c r="AA5" s="34">
        <v>26</v>
      </c>
      <c r="AB5" s="91">
        <v>27</v>
      </c>
      <c r="AC5" s="91">
        <v>28</v>
      </c>
      <c r="AD5" s="91">
        <v>29</v>
      </c>
      <c r="AE5" s="91">
        <v>30</v>
      </c>
      <c r="AF5" s="91">
        <v>31</v>
      </c>
    </row>
    <row r="6" spans="1:37">
      <c r="A6" s="35" t="s">
        <v>35</v>
      </c>
      <c r="B6" s="36" t="s">
        <v>59</v>
      </c>
      <c r="C6" s="37" t="s">
        <v>58</v>
      </c>
      <c r="D6" s="37" t="s">
        <v>59</v>
      </c>
      <c r="E6" s="34" t="s">
        <v>58</v>
      </c>
      <c r="F6" s="34" t="s">
        <v>59</v>
      </c>
      <c r="G6" s="37" t="s">
        <v>58</v>
      </c>
      <c r="H6" s="37" t="s">
        <v>59</v>
      </c>
      <c r="I6" s="36" t="s">
        <v>58</v>
      </c>
      <c r="J6" s="36" t="s">
        <v>59</v>
      </c>
      <c r="K6" s="37" t="s">
        <v>58</v>
      </c>
      <c r="L6" s="34" t="s">
        <v>59</v>
      </c>
      <c r="M6" s="34" t="s">
        <v>58</v>
      </c>
      <c r="N6" s="93" t="s">
        <v>16</v>
      </c>
      <c r="O6" s="93" t="s">
        <v>16</v>
      </c>
      <c r="P6" s="93" t="s">
        <v>16</v>
      </c>
      <c r="Q6" s="93" t="s">
        <v>16</v>
      </c>
      <c r="R6" s="93" t="s">
        <v>16</v>
      </c>
      <c r="S6" s="34" t="s">
        <v>58</v>
      </c>
      <c r="T6" s="34" t="s">
        <v>59</v>
      </c>
      <c r="U6" s="36" t="s">
        <v>58</v>
      </c>
      <c r="V6" s="37" t="s">
        <v>59</v>
      </c>
      <c r="W6" s="37" t="s">
        <v>58</v>
      </c>
      <c r="X6" s="37" t="s">
        <v>59</v>
      </c>
      <c r="Y6" s="37" t="s">
        <v>58</v>
      </c>
      <c r="Z6" s="34" t="s">
        <v>59</v>
      </c>
      <c r="AA6" s="34" t="s">
        <v>58</v>
      </c>
      <c r="AB6" s="85" t="s">
        <v>59</v>
      </c>
      <c r="AC6" s="85" t="s">
        <v>58</v>
      </c>
      <c r="AD6" s="85" t="s">
        <v>59</v>
      </c>
      <c r="AE6" s="85" t="s">
        <v>58</v>
      </c>
      <c r="AF6" s="85" t="s">
        <v>59</v>
      </c>
    </row>
    <row r="7" spans="1:37">
      <c r="A7" s="35" t="s">
        <v>11</v>
      </c>
      <c r="B7" s="36" t="s">
        <v>32</v>
      </c>
      <c r="C7" s="37" t="s">
        <v>32</v>
      </c>
      <c r="D7" s="37" t="s">
        <v>32</v>
      </c>
      <c r="E7" s="34" t="s">
        <v>64</v>
      </c>
      <c r="F7" s="34" t="s">
        <v>64</v>
      </c>
      <c r="G7" s="37" t="s">
        <v>32</v>
      </c>
      <c r="H7" s="37" t="s">
        <v>32</v>
      </c>
      <c r="I7" s="36" t="s">
        <v>32</v>
      </c>
      <c r="J7" s="36" t="s">
        <v>32</v>
      </c>
      <c r="K7" s="37" t="s">
        <v>32</v>
      </c>
      <c r="L7" s="34" t="s">
        <v>64</v>
      </c>
      <c r="M7" s="34" t="s">
        <v>64</v>
      </c>
      <c r="N7" s="37" t="s">
        <v>59</v>
      </c>
      <c r="O7" s="85" t="s">
        <v>58</v>
      </c>
      <c r="P7" s="85" t="s">
        <v>59</v>
      </c>
      <c r="Q7" s="85" t="s">
        <v>58</v>
      </c>
      <c r="R7" s="37" t="s">
        <v>59</v>
      </c>
      <c r="S7" s="34" t="s">
        <v>64</v>
      </c>
      <c r="T7" s="34" t="s">
        <v>64</v>
      </c>
      <c r="U7" s="36" t="s">
        <v>32</v>
      </c>
      <c r="V7" s="37" t="s">
        <v>32</v>
      </c>
      <c r="W7" s="37" t="s">
        <v>32</v>
      </c>
      <c r="X7" s="37" t="s">
        <v>32</v>
      </c>
      <c r="Y7" s="37" t="s">
        <v>32</v>
      </c>
      <c r="Z7" s="34" t="s">
        <v>64</v>
      </c>
      <c r="AA7" s="34" t="s">
        <v>64</v>
      </c>
      <c r="AB7" s="37" t="s">
        <v>32</v>
      </c>
      <c r="AC7" s="37" t="s">
        <v>32</v>
      </c>
      <c r="AD7" s="37" t="s">
        <v>32</v>
      </c>
      <c r="AE7" s="37" t="s">
        <v>32</v>
      </c>
      <c r="AF7" s="37" t="s">
        <v>32</v>
      </c>
      <c r="AG7" s="38"/>
    </row>
    <row r="8" spans="1:37">
      <c r="A8" s="35" t="s">
        <v>36</v>
      </c>
      <c r="B8" s="36" t="s">
        <v>58</v>
      </c>
      <c r="C8" s="37" t="s">
        <v>59</v>
      </c>
      <c r="D8" s="85" t="s">
        <v>58</v>
      </c>
      <c r="E8" s="34" t="s">
        <v>59</v>
      </c>
      <c r="F8" s="34" t="s">
        <v>58</v>
      </c>
      <c r="G8" s="85" t="s">
        <v>59</v>
      </c>
      <c r="H8" s="85" t="s">
        <v>58</v>
      </c>
      <c r="I8" s="36" t="s">
        <v>59</v>
      </c>
      <c r="J8" s="36" t="s">
        <v>58</v>
      </c>
      <c r="K8" s="37" t="s">
        <v>59</v>
      </c>
      <c r="L8" s="34" t="s">
        <v>58</v>
      </c>
      <c r="M8" s="34" t="s">
        <v>59</v>
      </c>
      <c r="N8" s="37" t="s">
        <v>58</v>
      </c>
      <c r="O8" s="37" t="s">
        <v>59</v>
      </c>
      <c r="P8" s="37" t="s">
        <v>58</v>
      </c>
      <c r="Q8" s="37" t="s">
        <v>59</v>
      </c>
      <c r="R8" s="37" t="s">
        <v>58</v>
      </c>
      <c r="S8" s="34" t="s">
        <v>59</v>
      </c>
      <c r="T8" s="34" t="s">
        <v>58</v>
      </c>
      <c r="U8" s="36" t="s">
        <v>59</v>
      </c>
      <c r="V8" s="37" t="s">
        <v>58</v>
      </c>
      <c r="W8" s="37" t="s">
        <v>59</v>
      </c>
      <c r="X8" s="37" t="s">
        <v>58</v>
      </c>
      <c r="Y8" s="37" t="s">
        <v>59</v>
      </c>
      <c r="Z8" s="34" t="s">
        <v>58</v>
      </c>
      <c r="AA8" s="34" t="s">
        <v>59</v>
      </c>
      <c r="AB8" s="37" t="s">
        <v>58</v>
      </c>
      <c r="AC8" s="37" t="s">
        <v>59</v>
      </c>
      <c r="AD8" s="37" t="s">
        <v>58</v>
      </c>
      <c r="AE8" s="37" t="s">
        <v>59</v>
      </c>
      <c r="AF8" s="37" t="s">
        <v>58</v>
      </c>
    </row>
    <row r="9" spans="1:37">
      <c r="A9" s="35" t="s">
        <v>37</v>
      </c>
      <c r="B9" s="36" t="s">
        <v>69</v>
      </c>
      <c r="C9" s="37" t="s">
        <v>64</v>
      </c>
      <c r="D9" s="37" t="s">
        <v>69</v>
      </c>
      <c r="E9" s="34" t="s">
        <v>64</v>
      </c>
      <c r="F9" s="34" t="s">
        <v>69</v>
      </c>
      <c r="G9" s="37" t="s">
        <v>64</v>
      </c>
      <c r="H9" s="37" t="s">
        <v>69</v>
      </c>
      <c r="I9" s="36" t="s">
        <v>64</v>
      </c>
      <c r="J9" s="36" t="s">
        <v>69</v>
      </c>
      <c r="K9" s="37" t="s">
        <v>64</v>
      </c>
      <c r="L9" s="34" t="s">
        <v>69</v>
      </c>
      <c r="M9" s="34" t="s">
        <v>64</v>
      </c>
      <c r="N9" s="37" t="s">
        <v>69</v>
      </c>
      <c r="O9" s="37" t="s">
        <v>64</v>
      </c>
      <c r="P9" s="37" t="s">
        <v>69</v>
      </c>
      <c r="Q9" s="37" t="s">
        <v>64</v>
      </c>
      <c r="R9" s="37" t="s">
        <v>69</v>
      </c>
      <c r="S9" s="34" t="s">
        <v>64</v>
      </c>
      <c r="T9" s="34" t="s">
        <v>69</v>
      </c>
      <c r="U9" s="36" t="s">
        <v>64</v>
      </c>
      <c r="V9" s="37" t="s">
        <v>69</v>
      </c>
      <c r="W9" s="37" t="s">
        <v>64</v>
      </c>
      <c r="X9" s="37" t="s">
        <v>69</v>
      </c>
      <c r="Y9" s="37" t="s">
        <v>64</v>
      </c>
      <c r="Z9" s="34" t="s">
        <v>69</v>
      </c>
      <c r="AA9" s="34" t="s">
        <v>64</v>
      </c>
      <c r="AB9" s="37" t="s">
        <v>69</v>
      </c>
      <c r="AC9" s="37" t="s">
        <v>64</v>
      </c>
      <c r="AD9" s="37" t="s">
        <v>69</v>
      </c>
      <c r="AE9" s="37" t="s">
        <v>64</v>
      </c>
      <c r="AF9" s="37" t="s">
        <v>69</v>
      </c>
      <c r="AG9" s="38"/>
    </row>
    <row r="10" spans="1:37">
      <c r="A10" s="35" t="s">
        <v>38</v>
      </c>
      <c r="B10" s="36" t="s">
        <v>64</v>
      </c>
      <c r="C10" s="37" t="s">
        <v>69</v>
      </c>
      <c r="D10" s="37" t="s">
        <v>64</v>
      </c>
      <c r="E10" s="34" t="s">
        <v>69</v>
      </c>
      <c r="F10" s="34" t="s">
        <v>64</v>
      </c>
      <c r="G10" s="37" t="s">
        <v>69</v>
      </c>
      <c r="H10" s="37" t="s">
        <v>64</v>
      </c>
      <c r="I10" s="36" t="s">
        <v>69</v>
      </c>
      <c r="J10" s="36" t="s">
        <v>64</v>
      </c>
      <c r="K10" s="37" t="s">
        <v>69</v>
      </c>
      <c r="L10" s="34" t="s">
        <v>64</v>
      </c>
      <c r="M10" s="34" t="s">
        <v>69</v>
      </c>
      <c r="N10" s="37" t="s">
        <v>64</v>
      </c>
      <c r="O10" s="37" t="s">
        <v>69</v>
      </c>
      <c r="P10" s="37" t="s">
        <v>64</v>
      </c>
      <c r="Q10" s="37" t="s">
        <v>69</v>
      </c>
      <c r="R10" s="37" t="s">
        <v>64</v>
      </c>
      <c r="S10" s="34" t="s">
        <v>69</v>
      </c>
      <c r="T10" s="34" t="s">
        <v>64</v>
      </c>
      <c r="U10" s="36" t="s">
        <v>69</v>
      </c>
      <c r="V10" s="37" t="s">
        <v>64</v>
      </c>
      <c r="W10" s="37" t="s">
        <v>69</v>
      </c>
      <c r="X10" s="37" t="s">
        <v>64</v>
      </c>
      <c r="Y10" s="37" t="s">
        <v>69</v>
      </c>
      <c r="Z10" s="34" t="s">
        <v>64</v>
      </c>
      <c r="AA10" s="34" t="s">
        <v>69</v>
      </c>
      <c r="AB10" s="37" t="s">
        <v>64</v>
      </c>
      <c r="AC10" s="37" t="s">
        <v>69</v>
      </c>
      <c r="AD10" s="37" t="s">
        <v>64</v>
      </c>
      <c r="AE10" s="37" t="s">
        <v>69</v>
      </c>
      <c r="AF10" s="37" t="s">
        <v>69</v>
      </c>
      <c r="AG10" s="38"/>
      <c r="AH10" s="38"/>
      <c r="AI10" s="38"/>
      <c r="AJ10" s="38"/>
      <c r="AK10" s="38"/>
    </row>
    <row r="13" spans="1:37">
      <c r="C13" s="38"/>
      <c r="D13" s="38"/>
      <c r="J13" s="3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FP</vt:lpstr>
      <vt:lpstr>Données</vt:lpstr>
      <vt:lpstr>Fériés</vt:lpstr>
      <vt:lpstr>Brgd</vt:lpstr>
      <vt:lpstr>Mai</vt:lpstr>
      <vt:lpstr>(Mai) Résultat souhaité</vt:lpstr>
      <vt:lpstr>année</vt:lpstr>
      <vt:lpstr>Données!Criteres</vt:lpstr>
      <vt:lpstr>Données!Extraire</vt:lpstr>
      <vt:lpstr>Fériés</vt:lpstr>
      <vt:lpstr>Liste</vt:lpstr>
      <vt:lpstr>NBrgd</vt:lpstr>
      <vt:lpstr>Pâques</vt:lpstr>
      <vt:lpstr>Fériés!pEaster</vt:lpstr>
      <vt:lpstr>Fériés!pYear</vt:lpstr>
      <vt:lpstr>SBrgd</vt:lpstr>
      <vt:lpstr>TabBrgd</vt:lpstr>
      <vt:lpstr>TypeArrêt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guessas amar</cp:lastModifiedBy>
  <cp:lastPrinted>2013-05-05T23:02:05Z</cp:lastPrinted>
  <dcterms:created xsi:type="dcterms:W3CDTF">2013-05-02T13:03:07Z</dcterms:created>
  <dcterms:modified xsi:type="dcterms:W3CDTF">2013-05-11T07:36:03Z</dcterms:modified>
</cp:coreProperties>
</file>