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20" yWindow="270" windowWidth="14955" windowHeight="7935"/>
  </bookViews>
  <sheets>
    <sheet name="FP" sheetId="1" r:id="rId1"/>
    <sheet name="Brgd" sheetId="2" r:id="rId2"/>
    <sheet name="Données" sheetId="3" r:id="rId3"/>
    <sheet name="Mai" sheetId="4" r:id="rId4"/>
    <sheet name="Fériés" sheetId="5" r:id="rId5"/>
    <sheet name="Modéle FP" sheetId="6" r:id="rId6"/>
  </sheets>
  <externalReferences>
    <externalReference r:id="rId7"/>
  </externalReferences>
  <definedNames>
    <definedName name="année">[1]Fériés!$A$1</definedName>
    <definedName name="BDate">[1]Brgd!$H$5:$H$35</definedName>
    <definedName name="Fériés">[1]Fériés!$A$2:$A$11</definedName>
    <definedName name="Liste">[1]Brgd!$A$6:$E$11</definedName>
    <definedName name="NBrgd">[1]Brgd!$B$6:$B$11</definedName>
    <definedName name="pEaster" localSheetId="4">Fériés!$A$3</definedName>
    <definedName name="PlgNom">OFFSET([1]Mai!$A$8,,,COUNTA([1]Mai!$A$8:$A$20))</definedName>
    <definedName name="pYear" localSheetId="4">Fériés!$A$1</definedName>
    <definedName name="SBrgd">[1]Brgd!$A$6:$A$11</definedName>
    <definedName name="TabBrgd">[1]Brgd!$G$5:$K$35</definedName>
    <definedName name="TypeArrêt">[1]Données!$H$2:$H$7</definedName>
  </definedNames>
  <calcPr calcId="125725"/>
</workbook>
</file>

<file path=xl/calcChain.xml><?xml version="1.0" encoding="utf-8"?>
<calcChain xmlns="http://schemas.openxmlformats.org/spreadsheetml/2006/main">
  <c r="A1" i="5"/>
  <c r="A13" s="1"/>
  <c r="A6" l="1"/>
  <c r="A12"/>
  <c r="A2"/>
  <c r="A10"/>
  <c r="A14"/>
  <c r="A3"/>
  <c r="A5"/>
  <c r="A11"/>
  <c r="A9" l="1"/>
  <c r="A7"/>
  <c r="A8"/>
  <c r="A4"/>
  <c r="B34" i="1" l="1"/>
  <c r="E5" i="3"/>
  <c r="E3"/>
  <c r="J35" i="2"/>
  <c r="J34"/>
  <c r="J33"/>
  <c r="J32"/>
  <c r="J31"/>
  <c r="J30"/>
  <c r="J29"/>
  <c r="J28"/>
  <c r="J27"/>
  <c r="J26"/>
  <c r="J25"/>
  <c r="J24"/>
  <c r="J23"/>
  <c r="J22"/>
  <c r="J21"/>
  <c r="J20"/>
  <c r="J19"/>
  <c r="J18"/>
  <c r="J17"/>
  <c r="J16"/>
  <c r="J15"/>
  <c r="J14"/>
  <c r="J13"/>
  <c r="J12"/>
  <c r="J11"/>
  <c r="J10"/>
  <c r="J9"/>
  <c r="J8"/>
  <c r="J7"/>
  <c r="J6"/>
  <c r="G6"/>
  <c r="G7" s="1"/>
  <c r="J5"/>
  <c r="I5"/>
  <c r="H6" s="1"/>
  <c r="I7" s="1"/>
  <c r="H8" s="1"/>
  <c r="I9" s="1"/>
  <c r="H10" s="1"/>
  <c r="I11" s="1"/>
  <c r="H12" s="1"/>
  <c r="I13" s="1"/>
  <c r="H14" s="1"/>
  <c r="I15" s="1"/>
  <c r="H16" s="1"/>
  <c r="I17" s="1"/>
  <c r="H18" s="1"/>
  <c r="I19" s="1"/>
  <c r="H20" s="1"/>
  <c r="I21" s="1"/>
  <c r="H22" s="1"/>
  <c r="I23" s="1"/>
  <c r="H24" s="1"/>
  <c r="I25" s="1"/>
  <c r="H26" s="1"/>
  <c r="I27" s="1"/>
  <c r="H28" s="1"/>
  <c r="I29" s="1"/>
  <c r="H30" s="1"/>
  <c r="I31" s="1"/>
  <c r="H32" s="1"/>
  <c r="I33" s="1"/>
  <c r="H34" s="1"/>
  <c r="I35" s="1"/>
  <c r="H5"/>
  <c r="I6" s="1"/>
  <c r="H7" s="1"/>
  <c r="I8" s="1"/>
  <c r="H9" s="1"/>
  <c r="I10" s="1"/>
  <c r="H11" s="1"/>
  <c r="I12" s="1"/>
  <c r="H13" s="1"/>
  <c r="I14" s="1"/>
  <c r="H15" s="1"/>
  <c r="I16" s="1"/>
  <c r="H17" s="1"/>
  <c r="I18" s="1"/>
  <c r="H19" s="1"/>
  <c r="I20" s="1"/>
  <c r="H21" s="1"/>
  <c r="I22" s="1"/>
  <c r="H23" s="1"/>
  <c r="I24" s="1"/>
  <c r="H25" s="1"/>
  <c r="I26" s="1"/>
  <c r="H27" s="1"/>
  <c r="I28" s="1"/>
  <c r="H29" s="1"/>
  <c r="I30" s="1"/>
  <c r="H31" s="1"/>
  <c r="I32" s="1"/>
  <c r="H33" s="1"/>
  <c r="I34" s="1"/>
  <c r="H35" s="1"/>
  <c r="F5"/>
  <c r="F2"/>
  <c r="G8" l="1"/>
  <c r="F7"/>
  <c r="F6"/>
  <c r="G9" l="1"/>
  <c r="F8"/>
  <c r="G10" l="1"/>
  <c r="F9"/>
  <c r="G11" l="1"/>
  <c r="F10"/>
  <c r="G12" l="1"/>
  <c r="F11"/>
  <c r="G13" l="1"/>
  <c r="F12"/>
  <c r="G14" l="1"/>
  <c r="F13"/>
  <c r="G15" l="1"/>
  <c r="F14"/>
  <c r="G16" l="1"/>
  <c r="F15"/>
  <c r="G17" l="1"/>
  <c r="F16"/>
  <c r="G18" l="1"/>
  <c r="F17"/>
  <c r="G19" l="1"/>
  <c r="F18"/>
  <c r="G20" l="1"/>
  <c r="F19"/>
  <c r="G21" l="1"/>
  <c r="F20"/>
  <c r="G22" l="1"/>
  <c r="F21"/>
  <c r="G23" l="1"/>
  <c r="F22"/>
  <c r="G24" l="1"/>
  <c r="F23"/>
  <c r="G25" l="1"/>
  <c r="F24"/>
  <c r="G26" l="1"/>
  <c r="F25"/>
  <c r="G27" l="1"/>
  <c r="F26"/>
  <c r="G28" l="1"/>
  <c r="F27"/>
  <c r="G29" l="1"/>
  <c r="F28"/>
  <c r="G30" l="1"/>
  <c r="F29"/>
  <c r="G31" l="1"/>
  <c r="F30"/>
  <c r="G32" l="1"/>
  <c r="F31"/>
  <c r="G33" l="1"/>
  <c r="F32"/>
  <c r="G34" l="1"/>
  <c r="F33"/>
  <c r="G35" l="1"/>
  <c r="F35" s="1"/>
  <c r="F34"/>
  <c r="B5" i="4" l="1"/>
  <c r="B6" l="1"/>
  <c r="B7"/>
  <c r="C7" s="1"/>
  <c r="D7" s="1"/>
  <c r="E7" s="1"/>
  <c r="F7" s="1"/>
  <c r="G7" s="1"/>
  <c r="H7" s="1"/>
  <c r="I7" s="1"/>
  <c r="J7" s="1"/>
  <c r="K7" s="1"/>
  <c r="L7" s="1"/>
  <c r="M7" s="1"/>
  <c r="N7" s="1"/>
  <c r="O7" s="1"/>
  <c r="P7" s="1"/>
  <c r="Q7" s="1"/>
  <c r="R7" s="1"/>
  <c r="S7" s="1"/>
  <c r="T7" s="1"/>
  <c r="U7" s="1"/>
  <c r="V7" s="1"/>
  <c r="W7" s="1"/>
  <c r="X7" s="1"/>
  <c r="Y7" s="1"/>
  <c r="Z7" s="1"/>
  <c r="AA7" s="1"/>
  <c r="AB7" s="1"/>
  <c r="AC7" s="1"/>
  <c r="AD7" s="1"/>
  <c r="AE7" s="1"/>
  <c r="AF7" s="1"/>
  <c r="AF6" l="1"/>
  <c r="AD6"/>
  <c r="AB6"/>
  <c r="Z6"/>
  <c r="X6"/>
  <c r="V6"/>
  <c r="T6"/>
  <c r="R6"/>
  <c r="P6"/>
  <c r="N6"/>
  <c r="L6"/>
  <c r="J6"/>
  <c r="H6"/>
  <c r="F6"/>
  <c r="D6"/>
  <c r="AE6"/>
  <c r="AC6"/>
  <c r="AA6"/>
  <c r="Y6"/>
  <c r="W6"/>
  <c r="U6"/>
  <c r="S6"/>
  <c r="Q6"/>
  <c r="O6"/>
  <c r="M6"/>
  <c r="K6"/>
  <c r="I6"/>
  <c r="G6"/>
  <c r="E6"/>
  <c r="C6"/>
  <c r="D4" i="3" l="1"/>
  <c r="E4" s="1"/>
</calcChain>
</file>

<file path=xl/sharedStrings.xml><?xml version="1.0" encoding="utf-8"?>
<sst xmlns="http://schemas.openxmlformats.org/spreadsheetml/2006/main" count="370" uniqueCount="83">
  <si>
    <t>Journée du</t>
  </si>
  <si>
    <t>Matinée</t>
  </si>
  <si>
    <t>Après midi</t>
  </si>
  <si>
    <t>Nuit</t>
  </si>
  <si>
    <t>Nom &amp; prénom</t>
  </si>
  <si>
    <t>Grade</t>
  </si>
  <si>
    <t>Emargement</t>
  </si>
  <si>
    <t>Limite</t>
  </si>
  <si>
    <t>08h00</t>
  </si>
  <si>
    <t>12h00</t>
  </si>
  <si>
    <t>13h00</t>
  </si>
  <si>
    <t>16h30</t>
  </si>
  <si>
    <t>Nom6</t>
  </si>
  <si>
    <t>T</t>
  </si>
  <si>
    <t>Brgd</t>
  </si>
  <si>
    <t>07h00</t>
  </si>
  <si>
    <t>19h00</t>
  </si>
  <si>
    <t>REPOS</t>
  </si>
  <si>
    <t>Nom2</t>
  </si>
  <si>
    <t>TS</t>
  </si>
  <si>
    <t>Nom1</t>
  </si>
  <si>
    <t>IGE</t>
  </si>
  <si>
    <t>Nom3</t>
  </si>
  <si>
    <t>Nom4</t>
  </si>
  <si>
    <t>Nom5</t>
  </si>
  <si>
    <t>OP</t>
  </si>
  <si>
    <t>JOURNEE</t>
  </si>
  <si>
    <t>DATE</t>
  </si>
  <si>
    <r>
      <t xml:space="preserve">PETITE
</t>
    </r>
    <r>
      <rPr>
        <b/>
        <sz val="11"/>
        <color indexed="36"/>
        <rFont val="Century Gothic"/>
        <family val="2"/>
      </rPr>
      <t>(07h à 13h)</t>
    </r>
  </si>
  <si>
    <r>
      <t xml:space="preserve">GRANDE
</t>
    </r>
    <r>
      <rPr>
        <b/>
        <sz val="11"/>
        <color indexed="36"/>
        <rFont val="Century Gothic"/>
        <family val="2"/>
      </rPr>
      <t>(13h à 19h)</t>
    </r>
  </si>
  <si>
    <r>
      <t xml:space="preserve">NUIT
</t>
    </r>
    <r>
      <rPr>
        <b/>
        <sz val="11"/>
        <color indexed="36"/>
        <rFont val="Century Gothic"/>
        <family val="2"/>
      </rPr>
      <t>(19h à 07h)</t>
    </r>
  </si>
  <si>
    <t>Système</t>
  </si>
  <si>
    <t>Nom</t>
  </si>
  <si>
    <t>Remplaçant</t>
  </si>
  <si>
    <t>G</t>
  </si>
  <si>
    <t>L</t>
  </si>
  <si>
    <t>X</t>
  </si>
  <si>
    <t>P</t>
  </si>
  <si>
    <t>N1</t>
  </si>
  <si>
    <t>N2</t>
  </si>
  <si>
    <t xml:space="preserve">VISA DU SERVICE                                              </t>
  </si>
  <si>
    <t>PERIODE DES CONGES, FORMATION ET RECUPERATIONS</t>
  </si>
  <si>
    <t>Type</t>
  </si>
  <si>
    <t>Personnels</t>
  </si>
  <si>
    <t>Nbre jours</t>
  </si>
  <si>
    <t>Début</t>
  </si>
  <si>
    <t>Fin</t>
  </si>
  <si>
    <t>Reste</t>
  </si>
  <si>
    <t>CAI</t>
  </si>
  <si>
    <t>CM</t>
  </si>
  <si>
    <t>CAO</t>
  </si>
  <si>
    <t>RC</t>
  </si>
  <si>
    <t>FO</t>
  </si>
  <si>
    <t>CE</t>
  </si>
  <si>
    <t>R</t>
  </si>
  <si>
    <t>N</t>
  </si>
  <si>
    <t>Premier de l'An</t>
  </si>
  <si>
    <t>Pâques</t>
  </si>
  <si>
    <t>Lundi de Pâques</t>
  </si>
  <si>
    <t>Fête du Travail</t>
  </si>
  <si>
    <t>Victoire 1945</t>
  </si>
  <si>
    <t>Ascension</t>
  </si>
  <si>
    <t>Pentecôte</t>
  </si>
  <si>
    <t>Lundi de Pentecôte</t>
  </si>
  <si>
    <t>Fête Nationale</t>
  </si>
  <si>
    <t>Assomption</t>
  </si>
  <si>
    <t>Toussaint</t>
  </si>
  <si>
    <t>Armistice</t>
  </si>
  <si>
    <t>Noël</t>
  </si>
  <si>
    <t>Date</t>
  </si>
  <si>
    <t>Agent "P"</t>
  </si>
  <si>
    <t>Agent "G"</t>
  </si>
  <si>
    <t>Agent "N"</t>
  </si>
  <si>
    <t>Agent "N" en Repos</t>
  </si>
  <si>
    <t>Agent1 "L"</t>
  </si>
  <si>
    <t>Agent2 "L"</t>
  </si>
  <si>
    <t>Agent "G" toujours repos la matinée</t>
  </si>
  <si>
    <t>Agent "P" toujours repos le soir</t>
  </si>
  <si>
    <t>pour les "L"</t>
  </si>
  <si>
    <t>Heures creuses</t>
  </si>
  <si>
    <t>pour les "P/G"</t>
  </si>
  <si>
    <t>Agent1 "N" repos toute la journée</t>
  </si>
  <si>
    <t>Agent2 "N" repos 24 heures</t>
  </si>
</sst>
</file>

<file path=xl/styles.xml><?xml version="1.0" encoding="utf-8"?>
<styleSheet xmlns="http://schemas.openxmlformats.org/spreadsheetml/2006/main">
  <numFmts count="6">
    <numFmt numFmtId="164" formatCode="0#"/>
    <numFmt numFmtId="165" formatCode="dd"/>
    <numFmt numFmtId="166" formatCode="mmmm\ yyyy"/>
    <numFmt numFmtId="167" formatCode="ddd"/>
    <numFmt numFmtId="168" formatCode="00"/>
    <numFmt numFmtId="169" formatCode="ddd* dd/mm/yyyy"/>
  </numFmts>
  <fonts count="20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rgb="FFFF0000"/>
      <name val="Century Gothic"/>
      <family val="2"/>
    </font>
    <font>
      <b/>
      <u/>
      <sz val="11"/>
      <color rgb="FFFF0000"/>
      <name val="Century Gothic"/>
      <family val="2"/>
    </font>
    <font>
      <b/>
      <sz val="11"/>
      <color indexed="36"/>
      <name val="Century Gothic"/>
      <family val="2"/>
    </font>
    <font>
      <sz val="11"/>
      <color theme="1"/>
      <name val="Century Gothic"/>
      <family val="2"/>
    </font>
    <font>
      <b/>
      <sz val="11"/>
      <color theme="1"/>
      <name val="Century Gothic"/>
      <family val="2"/>
    </font>
    <font>
      <sz val="11"/>
      <color rgb="FFFF0000"/>
      <name val="Century Gothic"/>
      <family val="2"/>
    </font>
    <font>
      <b/>
      <sz val="10"/>
      <color theme="1"/>
      <name val="Trebuchet MS"/>
      <family val="2"/>
    </font>
    <font>
      <sz val="10"/>
      <color theme="1"/>
      <name val="Trebuchet MS"/>
      <family val="2"/>
    </font>
    <font>
      <b/>
      <i/>
      <sz val="10"/>
      <color theme="1"/>
      <name val="Trebuchet MS"/>
      <family val="2"/>
    </font>
    <font>
      <i/>
      <sz val="10"/>
      <color theme="1"/>
      <name val="Trebuchet MS"/>
      <family val="2"/>
    </font>
    <font>
      <sz val="10"/>
      <name val="Trebuchet MS"/>
      <family val="2"/>
    </font>
    <font>
      <sz val="9"/>
      <name val="Tahoma"/>
      <family val="2"/>
    </font>
    <font>
      <sz val="8"/>
      <name val="Calibri"/>
      <family val="2"/>
      <scheme val="minor"/>
    </font>
    <font>
      <b/>
      <sz val="11"/>
      <color theme="0"/>
      <name val="Arial"/>
      <family val="2"/>
    </font>
    <font>
      <sz val="1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AF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/>
      <bottom style="thick">
        <color theme="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9">
    <xf numFmtId="0" fontId="0" fillId="0" borderId="0" xfId="0"/>
    <xf numFmtId="0" fontId="2" fillId="2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Continuous"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vertical="center"/>
    </xf>
    <xf numFmtId="0" fontId="4" fillId="0" borderId="3" xfId="0" applyFont="1" applyBorder="1" applyAlignment="1">
      <alignment vertical="center"/>
    </xf>
    <xf numFmtId="0" fontId="2" fillId="4" borderId="4" xfId="0" applyFont="1" applyFill="1" applyBorder="1" applyAlignment="1">
      <alignment vertical="center"/>
    </xf>
    <xf numFmtId="0" fontId="2" fillId="4" borderId="5" xfId="0" applyFont="1" applyFill="1" applyBorder="1" applyAlignment="1">
      <alignment vertical="center"/>
    </xf>
    <xf numFmtId="0" fontId="2" fillId="4" borderId="6" xfId="0" applyFont="1" applyFill="1" applyBorder="1" applyAlignment="1">
      <alignment vertical="center"/>
    </xf>
    <xf numFmtId="0" fontId="2" fillId="4" borderId="7" xfId="0" applyFont="1" applyFill="1" applyBorder="1" applyAlignment="1">
      <alignment vertical="center"/>
    </xf>
    <xf numFmtId="0" fontId="2" fillId="4" borderId="8" xfId="0" applyFont="1" applyFill="1" applyBorder="1" applyAlignment="1">
      <alignment vertical="center"/>
    </xf>
    <xf numFmtId="0" fontId="2" fillId="4" borderId="3" xfId="0" applyFont="1" applyFill="1" applyBorder="1" applyAlignment="1">
      <alignment vertical="center"/>
    </xf>
    <xf numFmtId="0" fontId="2" fillId="2" borderId="1" xfId="0" applyFont="1" applyFill="1" applyBorder="1"/>
    <xf numFmtId="0" fontId="2" fillId="2" borderId="1" xfId="0" applyFont="1" applyFill="1" applyBorder="1" applyAlignment="1">
      <alignment horizontal="centerContinuous"/>
    </xf>
    <xf numFmtId="0" fontId="2" fillId="4" borderId="4" xfId="0" applyFont="1" applyFill="1" applyBorder="1"/>
    <xf numFmtId="0" fontId="2" fillId="4" borderId="5" xfId="0" applyFont="1" applyFill="1" applyBorder="1"/>
    <xf numFmtId="0" fontId="2" fillId="4" borderId="8" xfId="0" applyFont="1" applyFill="1" applyBorder="1"/>
    <xf numFmtId="0" fontId="2" fillId="4" borderId="3" xfId="0" applyFont="1" applyFill="1" applyBorder="1"/>
    <xf numFmtId="0" fontId="5" fillId="0" borderId="0" xfId="0" applyFont="1" applyAlignment="1">
      <alignment horizontal="centerContinuous" vertical="center"/>
    </xf>
    <xf numFmtId="0" fontId="6" fillId="0" borderId="0" xfId="0" applyFont="1" applyAlignment="1">
      <alignment horizontal="centerContinuous" vertical="center"/>
    </xf>
    <xf numFmtId="0" fontId="5" fillId="5" borderId="1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vertical="center" wrapText="1"/>
    </xf>
    <xf numFmtId="14" fontId="8" fillId="0" borderId="1" xfId="0" applyNumberFormat="1" applyFont="1" applyBorder="1" applyAlignment="1">
      <alignment horizontal="center" vertical="center" wrapText="1"/>
    </xf>
    <xf numFmtId="0" fontId="0" fillId="0" borderId="1" xfId="0" applyBorder="1"/>
    <xf numFmtId="0" fontId="0" fillId="0" borderId="1" xfId="0" applyFont="1" applyBorder="1"/>
    <xf numFmtId="0" fontId="0" fillId="0" borderId="1" xfId="0" applyBorder="1" applyAlignment="1">
      <alignment horizontal="center" vertical="center"/>
    </xf>
    <xf numFmtId="0" fontId="10" fillId="0" borderId="1" xfId="0" applyFont="1" applyBorder="1" applyAlignment="1">
      <alignment vertical="center" wrapText="1"/>
    </xf>
    <xf numFmtId="0" fontId="8" fillId="0" borderId="0" xfId="0" applyFont="1"/>
    <xf numFmtId="0" fontId="8" fillId="0" borderId="9" xfId="0" applyFont="1" applyBorder="1" applyAlignment="1">
      <alignment vertical="top" wrapText="1"/>
    </xf>
    <xf numFmtId="0" fontId="9" fillId="0" borderId="0" xfId="0" applyFont="1" applyAlignment="1">
      <alignment horizontal="left" vertical="center"/>
    </xf>
    <xf numFmtId="14" fontId="1" fillId="3" borderId="1" xfId="0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centerContinuous" vertical="center"/>
    </xf>
    <xf numFmtId="0" fontId="0" fillId="0" borderId="0" xfId="0" applyAlignment="1">
      <alignment horizontal="centerContinuous" vertical="center"/>
    </xf>
    <xf numFmtId="0" fontId="12" fillId="0" borderId="0" xfId="0" applyFont="1" applyAlignment="1">
      <alignment horizontal="centerContinuous" vertical="center"/>
    </xf>
    <xf numFmtId="0" fontId="11" fillId="0" borderId="0" xfId="0" applyFont="1" applyAlignment="1">
      <alignment horizontal="centerContinuous"/>
    </xf>
    <xf numFmtId="0" fontId="13" fillId="0" borderId="0" xfId="0" applyFont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2" fillId="0" borderId="0" xfId="0" applyFont="1"/>
    <xf numFmtId="0" fontId="12" fillId="0" borderId="10" xfId="0" applyFont="1" applyBorder="1" applyAlignment="1">
      <alignment horizontal="center" vertical="center"/>
    </xf>
    <xf numFmtId="0" fontId="15" fillId="0" borderId="1" xfId="0" applyFont="1" applyBorder="1" applyAlignment="1">
      <alignment horizontal="left"/>
    </xf>
    <xf numFmtId="164" fontId="15" fillId="0" borderId="1" xfId="0" applyNumberFormat="1" applyFont="1" applyBorder="1" applyAlignment="1">
      <alignment horizontal="center" vertical="center"/>
    </xf>
    <xf numFmtId="14" fontId="12" fillId="0" borderId="1" xfId="0" applyNumberFormat="1" applyFont="1" applyBorder="1" applyAlignment="1">
      <alignment horizontal="center" vertical="center"/>
    </xf>
    <xf numFmtId="165" fontId="12" fillId="0" borderId="1" xfId="0" applyNumberFormat="1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/>
    </xf>
    <xf numFmtId="0" fontId="11" fillId="0" borderId="0" xfId="0" applyFont="1" applyAlignment="1">
      <alignment horizontal="center" vertical="center"/>
    </xf>
    <xf numFmtId="0" fontId="2" fillId="2" borderId="11" xfId="0" applyFont="1" applyFill="1" applyBorder="1" applyAlignment="1">
      <alignment vertical="center"/>
    </xf>
    <xf numFmtId="0" fontId="2" fillId="2" borderId="9" xfId="0" applyFont="1" applyFill="1" applyBorder="1" applyAlignment="1">
      <alignment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9" xfId="0" quotePrefix="1" applyFont="1" applyFill="1" applyBorder="1" applyAlignment="1">
      <alignment horizontal="centerContinuous" vertical="center"/>
    </xf>
    <xf numFmtId="0" fontId="2" fillId="2" borderId="9" xfId="0" applyFont="1" applyFill="1" applyBorder="1" applyAlignment="1">
      <alignment horizontal="centerContinuous" vertical="center"/>
    </xf>
    <xf numFmtId="0" fontId="2" fillId="2" borderId="0" xfId="0" applyFont="1" applyFill="1" applyBorder="1" applyAlignment="1">
      <alignment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0" xfId="0" quotePrefix="1" applyFont="1" applyFill="1" applyBorder="1" applyAlignment="1">
      <alignment horizontal="centerContinuous" vertical="center"/>
    </xf>
    <xf numFmtId="0" fontId="2" fillId="2" borderId="0" xfId="0" applyFont="1" applyFill="1" applyBorder="1" applyAlignment="1">
      <alignment horizontal="centerContinuous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1" xfId="0" quotePrefix="1" applyFont="1" applyFill="1" applyBorder="1" applyAlignment="1">
      <alignment horizontal="centerContinuous" vertical="center"/>
    </xf>
    <xf numFmtId="0" fontId="2" fillId="2" borderId="11" xfId="0" applyFont="1" applyFill="1" applyBorder="1" applyAlignment="1">
      <alignment horizontal="centerContinuous" vertical="center"/>
    </xf>
    <xf numFmtId="0" fontId="2" fillId="0" borderId="9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2" fillId="0" borderId="11" xfId="0" applyFont="1" applyFill="1" applyBorder="1" applyAlignment="1">
      <alignment vertical="center"/>
    </xf>
    <xf numFmtId="166" fontId="8" fillId="0" borderId="0" xfId="0" applyNumberFormat="1" applyFont="1" applyAlignment="1">
      <alignment horizontal="centerContinuous" vertical="center"/>
    </xf>
    <xf numFmtId="167" fontId="16" fillId="0" borderId="12" xfId="0" applyNumberFormat="1" applyFont="1" applyFill="1" applyBorder="1" applyAlignment="1" applyProtection="1">
      <alignment horizontal="center" vertical="center" wrapText="1"/>
      <protection hidden="1"/>
    </xf>
    <xf numFmtId="167" fontId="16" fillId="0" borderId="5" xfId="0" applyNumberFormat="1" applyFont="1" applyFill="1" applyBorder="1" applyAlignment="1" applyProtection="1">
      <alignment horizontal="center" vertical="center" wrapText="1"/>
      <protection hidden="1"/>
    </xf>
    <xf numFmtId="168" fontId="16" fillId="0" borderId="13" xfId="0" applyNumberFormat="1" applyFont="1" applyFill="1" applyBorder="1" applyAlignment="1" applyProtection="1">
      <alignment horizontal="center" vertical="center" wrapText="1"/>
      <protection hidden="1"/>
    </xf>
    <xf numFmtId="0" fontId="1" fillId="7" borderId="14" xfId="0" applyFont="1" applyFill="1" applyBorder="1"/>
    <xf numFmtId="15" fontId="17" fillId="0" borderId="1" xfId="0" applyNumberFormat="1" applyFont="1" applyFill="1" applyBorder="1" applyAlignment="1" applyProtection="1">
      <alignment horizontal="center" vertical="center" wrapText="1"/>
      <protection locked="0" hidden="1"/>
    </xf>
    <xf numFmtId="15" fontId="17" fillId="4" borderId="1" xfId="0" applyNumberFormat="1" applyFont="1" applyFill="1" applyBorder="1" applyAlignment="1" applyProtection="1">
      <alignment horizontal="center" vertical="center" wrapText="1"/>
      <protection locked="0" hidden="1"/>
    </xf>
    <xf numFmtId="0" fontId="1" fillId="6" borderId="14" xfId="0" applyFont="1" applyFill="1" applyBorder="1"/>
    <xf numFmtId="0" fontId="1" fillId="8" borderId="14" xfId="0" applyFont="1" applyFill="1" applyBorder="1"/>
    <xf numFmtId="0" fontId="2" fillId="7" borderId="1" xfId="0" applyFont="1" applyFill="1" applyBorder="1" applyAlignment="1">
      <alignment vertical="center"/>
    </xf>
    <xf numFmtId="0" fontId="2" fillId="7" borderId="1" xfId="0" applyFont="1" applyFill="1" applyBorder="1" applyAlignment="1">
      <alignment horizontal="center" vertical="center"/>
    </xf>
    <xf numFmtId="0" fontId="2" fillId="7" borderId="1" xfId="0" applyFont="1" applyFill="1" applyBorder="1"/>
    <xf numFmtId="0" fontId="2" fillId="8" borderId="1" xfId="0" applyFont="1" applyFill="1" applyBorder="1" applyAlignment="1">
      <alignment vertical="center"/>
    </xf>
    <xf numFmtId="0" fontId="2" fillId="8" borderId="1" xfId="0" applyFont="1" applyFill="1" applyBorder="1" applyAlignment="1">
      <alignment horizontal="center" vertical="center"/>
    </xf>
    <xf numFmtId="0" fontId="2" fillId="8" borderId="1" xfId="0" applyFont="1" applyFill="1" applyBorder="1"/>
    <xf numFmtId="0" fontId="2" fillId="6" borderId="1" xfId="0" applyFont="1" applyFill="1" applyBorder="1" applyAlignment="1">
      <alignment vertical="center"/>
    </xf>
    <xf numFmtId="0" fontId="2" fillId="6" borderId="1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Continuous" vertical="center"/>
    </xf>
    <xf numFmtId="0" fontId="18" fillId="9" borderId="15" xfId="0" applyFont="1" applyFill="1" applyBorder="1" applyAlignment="1">
      <alignment horizontal="centerContinuous"/>
    </xf>
    <xf numFmtId="169" fontId="19" fillId="10" borderId="0" xfId="0" applyNumberFormat="1" applyFont="1" applyFill="1" applyBorder="1" applyAlignment="1"/>
    <xf numFmtId="0" fontId="19" fillId="10" borderId="0" xfId="0" applyFont="1" applyFill="1" applyBorder="1" applyAlignment="1"/>
    <xf numFmtId="0" fontId="0" fillId="10" borderId="0" xfId="0" applyFill="1"/>
    <xf numFmtId="14" fontId="1" fillId="3" borderId="16" xfId="0" applyNumberFormat="1" applyFont="1" applyFill="1" applyBorder="1" applyAlignment="1">
      <alignment horizontal="center" vertical="center"/>
    </xf>
    <xf numFmtId="0" fontId="2" fillId="2" borderId="1" xfId="0" quotePrefix="1" applyFont="1" applyFill="1" applyBorder="1" applyAlignment="1">
      <alignment horizontal="centerContinuous" vertical="center"/>
    </xf>
    <xf numFmtId="0" fontId="3" fillId="2" borderId="1" xfId="0" applyFont="1" applyFill="1" applyBorder="1" applyAlignment="1">
      <alignment vertical="center"/>
    </xf>
    <xf numFmtId="0" fontId="4" fillId="0" borderId="1" xfId="0" applyFont="1" applyBorder="1" applyAlignment="1">
      <alignment vertical="center"/>
    </xf>
  </cellXfs>
  <cellStyles count="1">
    <cellStyle name="Normal" xfId="0" builtinId="0"/>
  </cellStyles>
  <dxfs count="30"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ill>
        <patternFill>
          <bgColor theme="6" tint="0.79998168889431442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ill>
        <patternFill patternType="none">
          <bgColor indexed="65"/>
        </patternFill>
      </fill>
    </dxf>
    <dxf>
      <font>
        <color theme="0"/>
      </font>
      <fill>
        <patternFill patternType="none">
          <bgColor indexed="65"/>
        </patternFill>
      </fill>
    </dxf>
    <dxf>
      <font>
        <b/>
        <i val="0"/>
      </font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752475</xdr:colOff>
      <xdr:row>5</xdr:row>
      <xdr:rowOff>9525</xdr:rowOff>
    </xdr:from>
    <xdr:to>
      <xdr:col>8</xdr:col>
      <xdr:colOff>323850</xdr:colOff>
      <xdr:row>8</xdr:row>
      <xdr:rowOff>180975</xdr:rowOff>
    </xdr:to>
    <xdr:sp macro="" textlink="">
      <xdr:nvSpPr>
        <xdr:cNvPr id="2" name="Accolade fermante 1"/>
        <xdr:cNvSpPr/>
      </xdr:nvSpPr>
      <xdr:spPr>
        <a:xfrm>
          <a:off x="6305550" y="962025"/>
          <a:ext cx="333375" cy="74295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8</xdr:col>
      <xdr:colOff>0</xdr:colOff>
      <xdr:row>11</xdr:row>
      <xdr:rowOff>0</xdr:rowOff>
    </xdr:from>
    <xdr:to>
      <xdr:col>8</xdr:col>
      <xdr:colOff>333375</xdr:colOff>
      <xdr:row>16</xdr:row>
      <xdr:rowOff>9526</xdr:rowOff>
    </xdr:to>
    <xdr:sp macro="" textlink="">
      <xdr:nvSpPr>
        <xdr:cNvPr id="3" name="Accolade fermante 2"/>
        <xdr:cNvSpPr/>
      </xdr:nvSpPr>
      <xdr:spPr>
        <a:xfrm>
          <a:off x="6315075" y="2095500"/>
          <a:ext cx="333375" cy="9620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8</xdr:col>
      <xdr:colOff>19050</xdr:colOff>
      <xdr:row>21</xdr:row>
      <xdr:rowOff>190499</xdr:rowOff>
    </xdr:from>
    <xdr:to>
      <xdr:col>8</xdr:col>
      <xdr:colOff>333375</xdr:colOff>
      <xdr:row>24</xdr:row>
      <xdr:rowOff>0</xdr:rowOff>
    </xdr:to>
    <xdr:sp macro="" textlink="">
      <xdr:nvSpPr>
        <xdr:cNvPr id="4" name="Accolade fermante 3"/>
        <xdr:cNvSpPr/>
      </xdr:nvSpPr>
      <xdr:spPr>
        <a:xfrm>
          <a:off x="6334125" y="4190999"/>
          <a:ext cx="314325" cy="381001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8</xdr:col>
      <xdr:colOff>476250</xdr:colOff>
      <xdr:row>5</xdr:row>
      <xdr:rowOff>9525</xdr:rowOff>
    </xdr:from>
    <xdr:to>
      <xdr:col>11</xdr:col>
      <xdr:colOff>428625</xdr:colOff>
      <xdr:row>9</xdr:row>
      <xdr:rowOff>0</xdr:rowOff>
    </xdr:to>
    <xdr:sp macro="" textlink="">
      <xdr:nvSpPr>
        <xdr:cNvPr id="5" name="Rectangle à coins arrondis 4"/>
        <xdr:cNvSpPr/>
      </xdr:nvSpPr>
      <xdr:spPr>
        <a:xfrm>
          <a:off x="6791325" y="962025"/>
          <a:ext cx="2238375" cy="752475"/>
        </a:xfrm>
        <a:prstGeom prst="wedgeRoundRectCallout">
          <a:avLst>
            <a:gd name="adj1" fmla="val -58121"/>
            <a:gd name="adj2" fmla="val -373"/>
            <a:gd name="adj3" fmla="val 16667"/>
          </a:avLst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Partie en-tête</a:t>
          </a:r>
          <a:r>
            <a:rPr lang="fr-FR" sz="1100" baseline="0"/>
            <a:t> de la feuille de présence</a:t>
          </a:r>
          <a:endParaRPr lang="fr-FR" sz="1100"/>
        </a:p>
      </xdr:txBody>
    </xdr:sp>
    <xdr:clientData/>
  </xdr:twoCellAnchor>
  <xdr:twoCellAnchor>
    <xdr:from>
      <xdr:col>8</xdr:col>
      <xdr:colOff>495300</xdr:colOff>
      <xdr:row>10</xdr:row>
      <xdr:rowOff>19051</xdr:rowOff>
    </xdr:from>
    <xdr:to>
      <xdr:col>11</xdr:col>
      <xdr:colOff>438150</xdr:colOff>
      <xdr:row>17</xdr:row>
      <xdr:rowOff>9525</xdr:rowOff>
    </xdr:to>
    <xdr:sp macro="" textlink="">
      <xdr:nvSpPr>
        <xdr:cNvPr id="6" name="Rectangle à coins arrondis 5"/>
        <xdr:cNvSpPr/>
      </xdr:nvSpPr>
      <xdr:spPr>
        <a:xfrm>
          <a:off x="6810375" y="1924051"/>
          <a:ext cx="2228850" cy="1323974"/>
        </a:xfrm>
        <a:prstGeom prst="wedgeRoundRectCallout">
          <a:avLst>
            <a:gd name="adj1" fmla="val -58547"/>
            <a:gd name="adj2" fmla="val -1265"/>
            <a:gd name="adj3" fmla="val 16667"/>
          </a:avLst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Partie réservée aux agents qui suivent un système de travail par défaut qui</a:t>
          </a:r>
          <a:r>
            <a:rPr lang="fr-FR" sz="1100" baseline="0"/>
            <a:t> est "L"</a:t>
          </a:r>
        </a:p>
        <a:p>
          <a:pPr algn="ctr"/>
          <a:r>
            <a:rPr lang="fr-FR" sz="1100" baseline="0"/>
            <a:t>Les noms sont tirés du planning</a:t>
          </a:r>
        </a:p>
        <a:p>
          <a:pPr algn="ctr"/>
          <a:r>
            <a:rPr lang="fr-FR" sz="1100" baseline="0"/>
            <a:t>Les grades sont tirés du tableau Brgd!$A$5:$D$11</a:t>
          </a:r>
          <a:endParaRPr lang="fr-FR" sz="1100"/>
        </a:p>
      </xdr:txBody>
    </xdr:sp>
    <xdr:clientData/>
  </xdr:twoCellAnchor>
  <xdr:twoCellAnchor>
    <xdr:from>
      <xdr:col>8</xdr:col>
      <xdr:colOff>476250</xdr:colOff>
      <xdr:row>17</xdr:row>
      <xdr:rowOff>76200</xdr:rowOff>
    </xdr:from>
    <xdr:to>
      <xdr:col>11</xdr:col>
      <xdr:colOff>447675</xdr:colOff>
      <xdr:row>24</xdr:row>
      <xdr:rowOff>9525</xdr:rowOff>
    </xdr:to>
    <xdr:sp macro="" textlink="">
      <xdr:nvSpPr>
        <xdr:cNvPr id="7" name="Rectangle à coins arrondis 6"/>
        <xdr:cNvSpPr/>
      </xdr:nvSpPr>
      <xdr:spPr>
        <a:xfrm>
          <a:off x="6791325" y="3314700"/>
          <a:ext cx="2257425" cy="1266825"/>
        </a:xfrm>
        <a:prstGeom prst="wedgeRoundRectCallout">
          <a:avLst>
            <a:gd name="adj1" fmla="val -57008"/>
            <a:gd name="adj2" fmla="val 35235"/>
            <a:gd name="adj3" fmla="val 16667"/>
          </a:avLst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Partie réservée aux agents qui suivent le  système de travail de permanence par roulement "P/G"</a:t>
          </a:r>
        </a:p>
        <a:p>
          <a:pPr algn="ctr"/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Les noms sont tirés du planning</a:t>
          </a:r>
        </a:p>
        <a:p>
          <a:pPr algn="ctr"/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Les grades sont tirés du tableau </a:t>
          </a: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Brgd!$A$5:$D$11</a:t>
          </a:r>
        </a:p>
      </xdr:txBody>
    </xdr:sp>
    <xdr:clientData/>
  </xdr:twoCellAnchor>
  <xdr:twoCellAnchor>
    <xdr:from>
      <xdr:col>8</xdr:col>
      <xdr:colOff>9525</xdr:colOff>
      <xdr:row>24</xdr:row>
      <xdr:rowOff>19050</xdr:rowOff>
    </xdr:from>
    <xdr:to>
      <xdr:col>8</xdr:col>
      <xdr:colOff>342900</xdr:colOff>
      <xdr:row>26</xdr:row>
      <xdr:rowOff>9525</xdr:rowOff>
    </xdr:to>
    <xdr:sp macro="" textlink="">
      <xdr:nvSpPr>
        <xdr:cNvPr id="8" name="Accolade fermante 7"/>
        <xdr:cNvSpPr/>
      </xdr:nvSpPr>
      <xdr:spPr>
        <a:xfrm>
          <a:off x="6324600" y="4591050"/>
          <a:ext cx="333375" cy="37147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8</xdr:col>
      <xdr:colOff>485775</xdr:colOff>
      <xdr:row>24</xdr:row>
      <xdr:rowOff>57149</xdr:rowOff>
    </xdr:from>
    <xdr:to>
      <xdr:col>11</xdr:col>
      <xdr:colOff>466725</xdr:colOff>
      <xdr:row>31</xdr:row>
      <xdr:rowOff>9525</xdr:rowOff>
    </xdr:to>
    <xdr:sp macro="" textlink="">
      <xdr:nvSpPr>
        <xdr:cNvPr id="9" name="Rectangle à coins arrondis 8"/>
        <xdr:cNvSpPr/>
      </xdr:nvSpPr>
      <xdr:spPr>
        <a:xfrm>
          <a:off x="6800850" y="4629149"/>
          <a:ext cx="2266950" cy="1285876"/>
        </a:xfrm>
        <a:prstGeom prst="wedgeRoundRectCallout">
          <a:avLst>
            <a:gd name="adj1" fmla="val -56716"/>
            <a:gd name="adj2" fmla="val -38482"/>
            <a:gd name="adj3" fmla="val 16667"/>
          </a:avLst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Partie réservée aux agents qui suivent le  système de  travail par roulement une nuit sur deux "N"</a:t>
          </a:r>
        </a:p>
        <a:p>
          <a:pPr algn="ctr"/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Les noms sont tirés du planning</a:t>
          </a:r>
          <a:endParaRPr lang="fr-FR"/>
        </a:p>
        <a:p>
          <a:pPr algn="ctr"/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Les grades sont tirés du tableau </a:t>
          </a: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Brgd!$A$5:$D$11</a:t>
          </a:r>
          <a:endParaRPr lang="fr-FR"/>
        </a:p>
        <a:p>
          <a:pPr algn="ctr"/>
          <a:endParaRPr lang="fr-FR" sz="1100">
            <a:solidFill>
              <a:schemeClr val="dk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762002</xdr:colOff>
      <xdr:row>19</xdr:row>
      <xdr:rowOff>28571</xdr:rowOff>
    </xdr:from>
    <xdr:to>
      <xdr:col>3</xdr:col>
      <xdr:colOff>752474</xdr:colOff>
      <xdr:row>20</xdr:row>
      <xdr:rowOff>66674</xdr:rowOff>
    </xdr:to>
    <xdr:sp macro="" textlink="">
      <xdr:nvSpPr>
        <xdr:cNvPr id="10" name="Accolade fermante 9"/>
        <xdr:cNvSpPr/>
      </xdr:nvSpPr>
      <xdr:spPr>
        <a:xfrm rot="16200000">
          <a:off x="2381249" y="3000374"/>
          <a:ext cx="228603" cy="1523997"/>
        </a:xfrm>
        <a:prstGeom prst="rightBrace">
          <a:avLst>
            <a:gd name="adj1" fmla="val 8333"/>
            <a:gd name="adj2" fmla="val 49333"/>
          </a:avLst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</xdr:col>
      <xdr:colOff>0</xdr:colOff>
      <xdr:row>19</xdr:row>
      <xdr:rowOff>19050</xdr:rowOff>
    </xdr:from>
    <xdr:to>
      <xdr:col>5</xdr:col>
      <xdr:colOff>761997</xdr:colOff>
      <xdr:row>20</xdr:row>
      <xdr:rowOff>57153</xdr:rowOff>
    </xdr:to>
    <xdr:sp macro="" textlink="">
      <xdr:nvSpPr>
        <xdr:cNvPr id="11" name="Accolade fermante 10"/>
        <xdr:cNvSpPr/>
      </xdr:nvSpPr>
      <xdr:spPr>
        <a:xfrm rot="16200000">
          <a:off x="3914772" y="2990853"/>
          <a:ext cx="228603" cy="1523997"/>
        </a:xfrm>
        <a:prstGeom prst="rightBrace">
          <a:avLst>
            <a:gd name="adj1" fmla="val 8333"/>
            <a:gd name="adj2" fmla="val 49333"/>
          </a:avLst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6</xdr:col>
      <xdr:colOff>0</xdr:colOff>
      <xdr:row>19</xdr:row>
      <xdr:rowOff>19050</xdr:rowOff>
    </xdr:from>
    <xdr:to>
      <xdr:col>7</xdr:col>
      <xdr:colOff>761997</xdr:colOff>
      <xdr:row>20</xdr:row>
      <xdr:rowOff>57153</xdr:rowOff>
    </xdr:to>
    <xdr:sp macro="" textlink="">
      <xdr:nvSpPr>
        <xdr:cNvPr id="13" name="Accolade fermante 12"/>
        <xdr:cNvSpPr/>
      </xdr:nvSpPr>
      <xdr:spPr>
        <a:xfrm rot="16200000">
          <a:off x="5438772" y="2990853"/>
          <a:ext cx="228603" cy="1523997"/>
        </a:xfrm>
        <a:prstGeom prst="rightBrace">
          <a:avLst>
            <a:gd name="adj1" fmla="val 8333"/>
            <a:gd name="adj2" fmla="val 49333"/>
          </a:avLst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</xdr:col>
      <xdr:colOff>104774</xdr:colOff>
      <xdr:row>17</xdr:row>
      <xdr:rowOff>1</xdr:rowOff>
    </xdr:from>
    <xdr:to>
      <xdr:col>3</xdr:col>
      <xdr:colOff>638175</xdr:colOff>
      <xdr:row>18</xdr:row>
      <xdr:rowOff>152401</xdr:rowOff>
    </xdr:to>
    <xdr:sp macro="" textlink="">
      <xdr:nvSpPr>
        <xdr:cNvPr id="14" name="Ellipse 13"/>
        <xdr:cNvSpPr/>
      </xdr:nvSpPr>
      <xdr:spPr>
        <a:xfrm>
          <a:off x="1847849" y="3238501"/>
          <a:ext cx="1295401" cy="342900"/>
        </a:xfrm>
        <a:prstGeom prst="ellipse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Petite "P"</a:t>
          </a:r>
        </a:p>
      </xdr:txBody>
    </xdr:sp>
    <xdr:clientData/>
  </xdr:twoCellAnchor>
  <xdr:twoCellAnchor>
    <xdr:from>
      <xdr:col>4</xdr:col>
      <xdr:colOff>104775</xdr:colOff>
      <xdr:row>17</xdr:row>
      <xdr:rowOff>0</xdr:rowOff>
    </xdr:from>
    <xdr:to>
      <xdr:col>5</xdr:col>
      <xdr:colOff>638176</xdr:colOff>
      <xdr:row>18</xdr:row>
      <xdr:rowOff>152400</xdr:rowOff>
    </xdr:to>
    <xdr:sp macro="" textlink="">
      <xdr:nvSpPr>
        <xdr:cNvPr id="15" name="Ellipse 14"/>
        <xdr:cNvSpPr/>
      </xdr:nvSpPr>
      <xdr:spPr>
        <a:xfrm>
          <a:off x="3371850" y="3238500"/>
          <a:ext cx="1295401" cy="342900"/>
        </a:xfrm>
        <a:prstGeom prst="ellipse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Grande "G"</a:t>
          </a:r>
        </a:p>
      </xdr:txBody>
    </xdr:sp>
    <xdr:clientData/>
  </xdr:twoCellAnchor>
  <xdr:twoCellAnchor>
    <xdr:from>
      <xdr:col>6</xdr:col>
      <xdr:colOff>114300</xdr:colOff>
      <xdr:row>17</xdr:row>
      <xdr:rowOff>0</xdr:rowOff>
    </xdr:from>
    <xdr:to>
      <xdr:col>7</xdr:col>
      <xdr:colOff>647701</xdr:colOff>
      <xdr:row>18</xdr:row>
      <xdr:rowOff>152400</xdr:rowOff>
    </xdr:to>
    <xdr:sp macro="" textlink="">
      <xdr:nvSpPr>
        <xdr:cNvPr id="16" name="Ellipse 15"/>
        <xdr:cNvSpPr/>
      </xdr:nvSpPr>
      <xdr:spPr>
        <a:xfrm>
          <a:off x="4905375" y="3238500"/>
          <a:ext cx="1295401" cy="342900"/>
        </a:xfrm>
        <a:prstGeom prst="ellipse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Nuit "N"</a:t>
          </a:r>
        </a:p>
      </xdr:txBody>
    </xdr:sp>
    <xdr:clientData/>
  </xdr:twoCellAnchor>
  <xdr:twoCellAnchor>
    <xdr:from>
      <xdr:col>2</xdr:col>
      <xdr:colOff>0</xdr:colOff>
      <xdr:row>10</xdr:row>
      <xdr:rowOff>161918</xdr:rowOff>
    </xdr:from>
    <xdr:to>
      <xdr:col>6</xdr:col>
      <xdr:colOff>0</xdr:colOff>
      <xdr:row>11</xdr:row>
      <xdr:rowOff>152399</xdr:rowOff>
    </xdr:to>
    <xdr:sp macro="" textlink="">
      <xdr:nvSpPr>
        <xdr:cNvPr id="17" name="Accolade fermante 16"/>
        <xdr:cNvSpPr/>
      </xdr:nvSpPr>
      <xdr:spPr>
        <a:xfrm rot="16200000">
          <a:off x="3176584" y="633409"/>
          <a:ext cx="180981" cy="3048000"/>
        </a:xfrm>
        <a:prstGeom prst="rightBrace">
          <a:avLst>
            <a:gd name="adj1" fmla="val 8333"/>
            <a:gd name="adj2" fmla="val 49333"/>
          </a:avLst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</xdr:col>
      <xdr:colOff>228595</xdr:colOff>
      <xdr:row>8</xdr:row>
      <xdr:rowOff>133350</xdr:rowOff>
    </xdr:from>
    <xdr:to>
      <xdr:col>5</xdr:col>
      <xdr:colOff>533402</xdr:colOff>
      <xdr:row>10</xdr:row>
      <xdr:rowOff>23818</xdr:rowOff>
    </xdr:to>
    <xdr:sp macro="" textlink="">
      <xdr:nvSpPr>
        <xdr:cNvPr id="18" name="Ellipse 17"/>
        <xdr:cNvSpPr/>
      </xdr:nvSpPr>
      <xdr:spPr>
        <a:xfrm>
          <a:off x="1971670" y="1657350"/>
          <a:ext cx="2590807" cy="271468"/>
        </a:xfrm>
        <a:prstGeom prst="ellipse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Limite "L"</a:t>
          </a:r>
        </a:p>
      </xdr:txBody>
    </xdr:sp>
    <xdr:clientData/>
  </xdr:twoCellAnchor>
  <xdr:twoCellAnchor>
    <xdr:from>
      <xdr:col>1</xdr:col>
      <xdr:colOff>352425</xdr:colOff>
      <xdr:row>17</xdr:row>
      <xdr:rowOff>28575</xdr:rowOff>
    </xdr:from>
    <xdr:to>
      <xdr:col>1</xdr:col>
      <xdr:colOff>714375</xdr:colOff>
      <xdr:row>20</xdr:row>
      <xdr:rowOff>114300</xdr:rowOff>
    </xdr:to>
    <xdr:sp macro="" textlink="">
      <xdr:nvSpPr>
        <xdr:cNvPr id="19" name="Accolade ouvrante 18"/>
        <xdr:cNvSpPr/>
      </xdr:nvSpPr>
      <xdr:spPr>
        <a:xfrm>
          <a:off x="1323975" y="3267075"/>
          <a:ext cx="361950" cy="657225"/>
        </a:xfrm>
        <a:prstGeom prst="lef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0</xdr:colOff>
      <xdr:row>18</xdr:row>
      <xdr:rowOff>0</xdr:rowOff>
    </xdr:from>
    <xdr:to>
      <xdr:col>1</xdr:col>
      <xdr:colOff>323851</xdr:colOff>
      <xdr:row>19</xdr:row>
      <xdr:rowOff>152400</xdr:rowOff>
    </xdr:to>
    <xdr:sp macro="" textlink="">
      <xdr:nvSpPr>
        <xdr:cNvPr id="20" name="Ellipse 19"/>
        <xdr:cNvSpPr/>
      </xdr:nvSpPr>
      <xdr:spPr>
        <a:xfrm>
          <a:off x="0" y="3429000"/>
          <a:ext cx="1295401" cy="342900"/>
        </a:xfrm>
        <a:prstGeom prst="ellipse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Brgd</a:t>
          </a:r>
        </a:p>
      </xdr:txBody>
    </xdr:sp>
    <xdr:clientData/>
  </xdr:twoCellAnchor>
  <xdr:twoCellAnchor>
    <xdr:from>
      <xdr:col>0</xdr:col>
      <xdr:colOff>904876</xdr:colOff>
      <xdr:row>0</xdr:row>
      <xdr:rowOff>47624</xdr:rowOff>
    </xdr:from>
    <xdr:to>
      <xdr:col>5</xdr:col>
      <xdr:colOff>657225</xdr:colOff>
      <xdr:row>3</xdr:row>
      <xdr:rowOff>171450</xdr:rowOff>
    </xdr:to>
    <xdr:sp macro="" textlink="">
      <xdr:nvSpPr>
        <xdr:cNvPr id="21" name="Bulle ronde 20"/>
        <xdr:cNvSpPr/>
      </xdr:nvSpPr>
      <xdr:spPr>
        <a:xfrm>
          <a:off x="904876" y="47624"/>
          <a:ext cx="3781424" cy="695326"/>
        </a:xfrm>
        <a:prstGeom prst="wedgeEllipseCallout">
          <a:avLst>
            <a:gd name="adj1" fmla="val -41790"/>
            <a:gd name="adj2" fmla="val 106849"/>
          </a:avLst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Le 1er Mai est un jour férié</a:t>
          </a:r>
        </a:p>
        <a:p>
          <a:pPr algn="ctr"/>
          <a:r>
            <a:rPr lang="fr-FR" sz="1100"/>
            <a:t>Les agents en "L" sont automatiquement en repos</a:t>
          </a:r>
        </a:p>
      </xdr:txBody>
    </xdr:sp>
    <xdr:clientData/>
  </xdr:twoCellAnchor>
  <xdr:twoCellAnchor>
    <xdr:from>
      <xdr:col>1</xdr:col>
      <xdr:colOff>762002</xdr:colOff>
      <xdr:row>46</xdr:row>
      <xdr:rowOff>28571</xdr:rowOff>
    </xdr:from>
    <xdr:to>
      <xdr:col>3</xdr:col>
      <xdr:colOff>752474</xdr:colOff>
      <xdr:row>47</xdr:row>
      <xdr:rowOff>66674</xdr:rowOff>
    </xdr:to>
    <xdr:sp macro="" textlink="">
      <xdr:nvSpPr>
        <xdr:cNvPr id="23" name="Accolade fermante 22"/>
        <xdr:cNvSpPr/>
      </xdr:nvSpPr>
      <xdr:spPr>
        <a:xfrm rot="16200000">
          <a:off x="2381249" y="3000374"/>
          <a:ext cx="228603" cy="1523997"/>
        </a:xfrm>
        <a:prstGeom prst="rightBrace">
          <a:avLst>
            <a:gd name="adj1" fmla="val 8333"/>
            <a:gd name="adj2" fmla="val 49333"/>
          </a:avLst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</xdr:col>
      <xdr:colOff>0</xdr:colOff>
      <xdr:row>46</xdr:row>
      <xdr:rowOff>19050</xdr:rowOff>
    </xdr:from>
    <xdr:to>
      <xdr:col>5</xdr:col>
      <xdr:colOff>761997</xdr:colOff>
      <xdr:row>47</xdr:row>
      <xdr:rowOff>57153</xdr:rowOff>
    </xdr:to>
    <xdr:sp macro="" textlink="">
      <xdr:nvSpPr>
        <xdr:cNvPr id="24" name="Accolade fermante 23"/>
        <xdr:cNvSpPr/>
      </xdr:nvSpPr>
      <xdr:spPr>
        <a:xfrm rot="16200000">
          <a:off x="3914772" y="2990853"/>
          <a:ext cx="228603" cy="1523997"/>
        </a:xfrm>
        <a:prstGeom prst="rightBrace">
          <a:avLst>
            <a:gd name="adj1" fmla="val 8333"/>
            <a:gd name="adj2" fmla="val 49333"/>
          </a:avLst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6</xdr:col>
      <xdr:colOff>0</xdr:colOff>
      <xdr:row>46</xdr:row>
      <xdr:rowOff>19050</xdr:rowOff>
    </xdr:from>
    <xdr:to>
      <xdr:col>7</xdr:col>
      <xdr:colOff>761997</xdr:colOff>
      <xdr:row>47</xdr:row>
      <xdr:rowOff>57153</xdr:rowOff>
    </xdr:to>
    <xdr:sp macro="" textlink="">
      <xdr:nvSpPr>
        <xdr:cNvPr id="25" name="Accolade fermante 24"/>
        <xdr:cNvSpPr/>
      </xdr:nvSpPr>
      <xdr:spPr>
        <a:xfrm rot="16200000">
          <a:off x="5438772" y="2990853"/>
          <a:ext cx="228603" cy="1523997"/>
        </a:xfrm>
        <a:prstGeom prst="rightBrace">
          <a:avLst>
            <a:gd name="adj1" fmla="val 8333"/>
            <a:gd name="adj2" fmla="val 49333"/>
          </a:avLst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</xdr:col>
      <xdr:colOff>104774</xdr:colOff>
      <xdr:row>44</xdr:row>
      <xdr:rowOff>1</xdr:rowOff>
    </xdr:from>
    <xdr:to>
      <xdr:col>3</xdr:col>
      <xdr:colOff>638175</xdr:colOff>
      <xdr:row>45</xdr:row>
      <xdr:rowOff>152401</xdr:rowOff>
    </xdr:to>
    <xdr:sp macro="" textlink="">
      <xdr:nvSpPr>
        <xdr:cNvPr id="26" name="Ellipse 25"/>
        <xdr:cNvSpPr/>
      </xdr:nvSpPr>
      <xdr:spPr>
        <a:xfrm>
          <a:off x="1847849" y="3238501"/>
          <a:ext cx="1295401" cy="342900"/>
        </a:xfrm>
        <a:prstGeom prst="ellipse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Petite "P"</a:t>
          </a:r>
        </a:p>
      </xdr:txBody>
    </xdr:sp>
    <xdr:clientData/>
  </xdr:twoCellAnchor>
  <xdr:twoCellAnchor>
    <xdr:from>
      <xdr:col>4</xdr:col>
      <xdr:colOff>104775</xdr:colOff>
      <xdr:row>44</xdr:row>
      <xdr:rowOff>0</xdr:rowOff>
    </xdr:from>
    <xdr:to>
      <xdr:col>5</xdr:col>
      <xdr:colOff>638176</xdr:colOff>
      <xdr:row>45</xdr:row>
      <xdr:rowOff>152400</xdr:rowOff>
    </xdr:to>
    <xdr:sp macro="" textlink="">
      <xdr:nvSpPr>
        <xdr:cNvPr id="27" name="Ellipse 26"/>
        <xdr:cNvSpPr/>
      </xdr:nvSpPr>
      <xdr:spPr>
        <a:xfrm>
          <a:off x="3371850" y="3238500"/>
          <a:ext cx="1295401" cy="342900"/>
        </a:xfrm>
        <a:prstGeom prst="ellipse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Grande "G"</a:t>
          </a:r>
        </a:p>
      </xdr:txBody>
    </xdr:sp>
    <xdr:clientData/>
  </xdr:twoCellAnchor>
  <xdr:twoCellAnchor>
    <xdr:from>
      <xdr:col>6</xdr:col>
      <xdr:colOff>114300</xdr:colOff>
      <xdr:row>44</xdr:row>
      <xdr:rowOff>0</xdr:rowOff>
    </xdr:from>
    <xdr:to>
      <xdr:col>7</xdr:col>
      <xdr:colOff>647701</xdr:colOff>
      <xdr:row>45</xdr:row>
      <xdr:rowOff>152400</xdr:rowOff>
    </xdr:to>
    <xdr:sp macro="" textlink="">
      <xdr:nvSpPr>
        <xdr:cNvPr id="28" name="Ellipse 27"/>
        <xdr:cNvSpPr/>
      </xdr:nvSpPr>
      <xdr:spPr>
        <a:xfrm>
          <a:off x="4905375" y="3238500"/>
          <a:ext cx="1295401" cy="342900"/>
        </a:xfrm>
        <a:prstGeom prst="ellipse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Nuit "N"</a:t>
          </a:r>
        </a:p>
      </xdr:txBody>
    </xdr:sp>
    <xdr:clientData/>
  </xdr:twoCellAnchor>
  <xdr:twoCellAnchor>
    <xdr:from>
      <xdr:col>2</xdr:col>
      <xdr:colOff>0</xdr:colOff>
      <xdr:row>37</xdr:row>
      <xdr:rowOff>161918</xdr:rowOff>
    </xdr:from>
    <xdr:to>
      <xdr:col>6</xdr:col>
      <xdr:colOff>0</xdr:colOff>
      <xdr:row>38</xdr:row>
      <xdr:rowOff>152399</xdr:rowOff>
    </xdr:to>
    <xdr:sp macro="" textlink="">
      <xdr:nvSpPr>
        <xdr:cNvPr id="29" name="Accolade fermante 28"/>
        <xdr:cNvSpPr/>
      </xdr:nvSpPr>
      <xdr:spPr>
        <a:xfrm rot="16200000">
          <a:off x="3176584" y="633409"/>
          <a:ext cx="180981" cy="3048000"/>
        </a:xfrm>
        <a:prstGeom prst="rightBrace">
          <a:avLst>
            <a:gd name="adj1" fmla="val 8333"/>
            <a:gd name="adj2" fmla="val 49333"/>
          </a:avLst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</xdr:col>
      <xdr:colOff>228595</xdr:colOff>
      <xdr:row>35</xdr:row>
      <xdr:rowOff>133350</xdr:rowOff>
    </xdr:from>
    <xdr:to>
      <xdr:col>5</xdr:col>
      <xdr:colOff>533402</xdr:colOff>
      <xdr:row>37</xdr:row>
      <xdr:rowOff>23818</xdr:rowOff>
    </xdr:to>
    <xdr:sp macro="" textlink="">
      <xdr:nvSpPr>
        <xdr:cNvPr id="30" name="Ellipse 29"/>
        <xdr:cNvSpPr/>
      </xdr:nvSpPr>
      <xdr:spPr>
        <a:xfrm>
          <a:off x="1971670" y="1657350"/>
          <a:ext cx="2590807" cy="271468"/>
        </a:xfrm>
        <a:prstGeom prst="ellipse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Limite "L"</a:t>
          </a:r>
        </a:p>
      </xdr:txBody>
    </xdr:sp>
    <xdr:clientData/>
  </xdr:twoCellAnchor>
  <xdr:twoCellAnchor>
    <xdr:from>
      <xdr:col>1</xdr:col>
      <xdr:colOff>352425</xdr:colOff>
      <xdr:row>44</xdr:row>
      <xdr:rowOff>28575</xdr:rowOff>
    </xdr:from>
    <xdr:to>
      <xdr:col>1</xdr:col>
      <xdr:colOff>714375</xdr:colOff>
      <xdr:row>47</xdr:row>
      <xdr:rowOff>114300</xdr:rowOff>
    </xdr:to>
    <xdr:sp macro="" textlink="">
      <xdr:nvSpPr>
        <xdr:cNvPr id="31" name="Accolade ouvrante 30"/>
        <xdr:cNvSpPr/>
      </xdr:nvSpPr>
      <xdr:spPr>
        <a:xfrm>
          <a:off x="1323975" y="3267075"/>
          <a:ext cx="361950" cy="657225"/>
        </a:xfrm>
        <a:prstGeom prst="lef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0</xdr:colOff>
      <xdr:row>45</xdr:row>
      <xdr:rowOff>0</xdr:rowOff>
    </xdr:from>
    <xdr:to>
      <xdr:col>1</xdr:col>
      <xdr:colOff>323851</xdr:colOff>
      <xdr:row>46</xdr:row>
      <xdr:rowOff>152400</xdr:rowOff>
    </xdr:to>
    <xdr:sp macro="" textlink="">
      <xdr:nvSpPr>
        <xdr:cNvPr id="32" name="Ellipse 31"/>
        <xdr:cNvSpPr/>
      </xdr:nvSpPr>
      <xdr:spPr>
        <a:xfrm>
          <a:off x="0" y="3429000"/>
          <a:ext cx="1295401" cy="342900"/>
        </a:xfrm>
        <a:prstGeom prst="ellipse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Brgd</a:t>
          </a:r>
        </a:p>
      </xdr:txBody>
    </xdr:sp>
    <xdr:clientData/>
  </xdr:twoCellAnchor>
  <xdr:twoCellAnchor>
    <xdr:from>
      <xdr:col>8</xdr:col>
      <xdr:colOff>581025</xdr:colOff>
      <xdr:row>45</xdr:row>
      <xdr:rowOff>28574</xdr:rowOff>
    </xdr:from>
    <xdr:to>
      <xdr:col>11</xdr:col>
      <xdr:colOff>523875</xdr:colOff>
      <xdr:row>58</xdr:row>
      <xdr:rowOff>123825</xdr:rowOff>
    </xdr:to>
    <xdr:sp macro="" textlink="">
      <xdr:nvSpPr>
        <xdr:cNvPr id="34" name="Rectangle à coins arrondis 33"/>
        <xdr:cNvSpPr/>
      </xdr:nvSpPr>
      <xdr:spPr>
        <a:xfrm>
          <a:off x="6896100" y="8601074"/>
          <a:ext cx="2228850" cy="2571751"/>
        </a:xfrm>
        <a:prstGeom prst="wedgeRoundRectCallout">
          <a:avLst>
            <a:gd name="adj1" fmla="val -58905"/>
            <a:gd name="adj2" fmla="val -10328"/>
            <a:gd name="adj3" fmla="val 16667"/>
          </a:avLst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Dans ce deuxième tableau "Nom3" </a:t>
          </a:r>
          <a:r>
            <a:rPr lang="fr-FR" sz="1100" baseline="0"/>
            <a:t>travaille en "P" et "Nom1" travaille en "G"</a:t>
          </a:r>
        </a:p>
        <a:p>
          <a:pPr algn="ctr"/>
          <a:r>
            <a:rPr lang="fr-FR" sz="1100" baseline="0"/>
            <a:t>L'agent qui travaille en "P" est toujours classé dans la première ligne de la partie "Brgd"  au dessus de l'agent travaillant en "G"</a:t>
          </a:r>
        </a:p>
        <a:p>
          <a:pPr algn="ctr"/>
          <a:r>
            <a:rPr lang="fr-FR" sz="1100" baseline="0"/>
            <a:t>De même pour l'agent qui travaille la nuit.</a:t>
          </a:r>
        </a:p>
        <a:p>
          <a:pPr algn="ctr"/>
          <a:r>
            <a:rPr lang="fr-FR" sz="1100" baseline="0"/>
            <a:t>Il est toujours classé au dessus que celui qui est en repos (Qui a travaillé la nuit précédente)</a:t>
          </a:r>
          <a:endParaRPr lang="fr-FR" sz="1100"/>
        </a:p>
      </xdr:txBody>
    </xdr:sp>
    <xdr:clientData/>
  </xdr:twoCellAnchor>
  <xdr:twoCellAnchor>
    <xdr:from>
      <xdr:col>8</xdr:col>
      <xdr:colOff>38100</xdr:colOff>
      <xdr:row>47</xdr:row>
      <xdr:rowOff>180975</xdr:rowOff>
    </xdr:from>
    <xdr:to>
      <xdr:col>8</xdr:col>
      <xdr:colOff>371475</xdr:colOff>
      <xdr:row>53</xdr:row>
      <xdr:rowOff>9525</xdr:rowOff>
    </xdr:to>
    <xdr:sp macro="" textlink="">
      <xdr:nvSpPr>
        <xdr:cNvPr id="35" name="Accolade fermante 34"/>
        <xdr:cNvSpPr/>
      </xdr:nvSpPr>
      <xdr:spPr>
        <a:xfrm>
          <a:off x="6353175" y="9515475"/>
          <a:ext cx="333375" cy="97155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5953</xdr:rowOff>
    </xdr:from>
    <xdr:to>
      <xdr:col>1</xdr:col>
      <xdr:colOff>4763</xdr:colOff>
      <xdr:row>1</xdr:row>
      <xdr:rowOff>0</xdr:rowOff>
    </xdr:to>
    <xdr:sp macro="[1]!MarqueCouleur" textlink="">
      <xdr:nvSpPr>
        <xdr:cNvPr id="2" name="ZoneTexte 1"/>
        <xdr:cNvSpPr txBox="1"/>
      </xdr:nvSpPr>
      <xdr:spPr>
        <a:xfrm>
          <a:off x="0" y="5953"/>
          <a:ext cx="766763" cy="18454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fr-FR" sz="1000"/>
            <a:t>Brgd</a:t>
          </a:r>
        </a:p>
      </xdr:txBody>
    </xdr:sp>
    <xdr:clientData/>
  </xdr:twoCellAnchor>
  <xdr:twoCellAnchor>
    <xdr:from>
      <xdr:col>0</xdr:col>
      <xdr:colOff>0</xdr:colOff>
      <xdr:row>0</xdr:row>
      <xdr:rowOff>191195</xdr:rowOff>
    </xdr:from>
    <xdr:to>
      <xdr:col>1</xdr:col>
      <xdr:colOff>3572</xdr:colOff>
      <xdr:row>2</xdr:row>
      <xdr:rowOff>3476</xdr:rowOff>
    </xdr:to>
    <xdr:sp macro="[1]!MarqueCouleur" textlink="">
      <xdr:nvSpPr>
        <xdr:cNvPr id="3" name="ZoneTexte 2"/>
        <xdr:cNvSpPr txBox="1"/>
      </xdr:nvSpPr>
      <xdr:spPr>
        <a:xfrm>
          <a:off x="0" y="191195"/>
          <a:ext cx="765572" cy="193281"/>
        </a:xfrm>
        <a:prstGeom prst="rect">
          <a:avLst/>
        </a:prstGeom>
        <a:solidFill>
          <a:schemeClr val="bg1">
            <a:lumMod val="9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fr-FR" sz="1000"/>
            <a:t>FO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1</xdr:col>
      <xdr:colOff>3572</xdr:colOff>
      <xdr:row>3</xdr:row>
      <xdr:rowOff>3476</xdr:rowOff>
    </xdr:to>
    <xdr:sp macro="" textlink="">
      <xdr:nvSpPr>
        <xdr:cNvPr id="4" name="ZoneTexte 3"/>
        <xdr:cNvSpPr txBox="1"/>
      </xdr:nvSpPr>
      <xdr:spPr>
        <a:xfrm>
          <a:off x="0" y="381000"/>
          <a:ext cx="765572" cy="193976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fr-FR" sz="1100"/>
            <a:t>Ré</a:t>
          </a:r>
        </a:p>
      </xdr:txBody>
    </xdr:sp>
    <xdr:clientData/>
  </xdr:twoCellAnchor>
  <xdr:twoCellAnchor>
    <xdr:from>
      <xdr:col>0</xdr:col>
      <xdr:colOff>0</xdr:colOff>
      <xdr:row>3</xdr:row>
      <xdr:rowOff>0</xdr:rowOff>
    </xdr:from>
    <xdr:to>
      <xdr:col>1</xdr:col>
      <xdr:colOff>3572</xdr:colOff>
      <xdr:row>4</xdr:row>
      <xdr:rowOff>0</xdr:rowOff>
    </xdr:to>
    <xdr:sp macro="" textlink="">
      <xdr:nvSpPr>
        <xdr:cNvPr id="5" name="ZoneTexte 4"/>
        <xdr:cNvSpPr txBox="1"/>
      </xdr:nvSpPr>
      <xdr:spPr>
        <a:xfrm>
          <a:off x="0" y="571500"/>
          <a:ext cx="765572" cy="190500"/>
        </a:xfrm>
        <a:prstGeom prst="rect">
          <a:avLst/>
        </a:prstGeom>
        <a:solidFill>
          <a:srgbClr val="E5F648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fr-FR" sz="1100"/>
            <a:t>CM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1</xdr:col>
      <xdr:colOff>3572</xdr:colOff>
      <xdr:row>4</xdr:row>
      <xdr:rowOff>184547</xdr:rowOff>
    </xdr:to>
    <xdr:sp macro="" textlink="">
      <xdr:nvSpPr>
        <xdr:cNvPr id="6" name="ZoneTexte 5"/>
        <xdr:cNvSpPr txBox="1"/>
      </xdr:nvSpPr>
      <xdr:spPr>
        <a:xfrm>
          <a:off x="0" y="762000"/>
          <a:ext cx="765572" cy="18454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opie%20de%20FeuillePr&#233;sence_v003.0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P"/>
      <sheetName val="Données"/>
      <sheetName val="Fériés"/>
      <sheetName val="Brgd"/>
      <sheetName val="Mai (Résultat souhaité)"/>
      <sheetName val="Mai"/>
      <sheetName val="Feuil1"/>
    </sheetNames>
    <definedNames>
      <definedName name="MarqueCouleur"/>
    </definedNames>
    <sheetDataSet>
      <sheetData sheetId="0"/>
      <sheetData sheetId="1">
        <row r="2">
          <cell r="H2" t="str">
            <v>CAI</v>
          </cell>
        </row>
        <row r="3">
          <cell r="H3" t="str">
            <v>CAO</v>
          </cell>
        </row>
        <row r="4">
          <cell r="H4" t="str">
            <v>CM</v>
          </cell>
        </row>
        <row r="5">
          <cell r="H5" t="str">
            <v>CE</v>
          </cell>
        </row>
        <row r="6">
          <cell r="H6" t="str">
            <v>FO</v>
          </cell>
        </row>
        <row r="7">
          <cell r="H7" t="str">
            <v>RC</v>
          </cell>
        </row>
      </sheetData>
      <sheetData sheetId="2">
        <row r="1">
          <cell r="A1">
            <v>2013</v>
          </cell>
        </row>
        <row r="2">
          <cell r="A2">
            <v>41275</v>
          </cell>
        </row>
        <row r="3">
          <cell r="A3">
            <v>41364</v>
          </cell>
        </row>
        <row r="4">
          <cell r="A4">
            <v>41365</v>
          </cell>
        </row>
        <row r="5">
          <cell r="A5">
            <v>41395</v>
          </cell>
        </row>
        <row r="6">
          <cell r="A6">
            <v>41402</v>
          </cell>
        </row>
        <row r="7">
          <cell r="A7">
            <v>41403</v>
          </cell>
        </row>
        <row r="8">
          <cell r="A8">
            <v>41413</v>
          </cell>
        </row>
        <row r="9">
          <cell r="A9">
            <v>41414</v>
          </cell>
        </row>
        <row r="10">
          <cell r="A10">
            <v>41469</v>
          </cell>
        </row>
        <row r="11">
          <cell r="A11">
            <v>41501</v>
          </cell>
        </row>
      </sheetData>
      <sheetData sheetId="3">
        <row r="5">
          <cell r="G5" t="str">
            <v>MERCREDI</v>
          </cell>
          <cell r="H5">
            <v>41395</v>
          </cell>
          <cell r="I5" t="str">
            <v>Nom1</v>
          </cell>
          <cell r="J5" t="str">
            <v>Nom3</v>
          </cell>
          <cell r="K5" t="str">
            <v>Nom4</v>
          </cell>
        </row>
        <row r="6">
          <cell r="A6" t="str">
            <v>G</v>
          </cell>
          <cell r="B6" t="str">
            <v>Nom1</v>
          </cell>
          <cell r="C6" t="str">
            <v>IGE</v>
          </cell>
          <cell r="D6">
            <v>8</v>
          </cell>
          <cell r="G6" t="str">
            <v>JEUDI</v>
          </cell>
          <cell r="H6">
            <v>41396</v>
          </cell>
          <cell r="I6" t="str">
            <v>Nom3</v>
          </cell>
          <cell r="J6" t="str">
            <v>Nom1</v>
          </cell>
          <cell r="K6" t="str">
            <v>Nom5</v>
          </cell>
        </row>
        <row r="7">
          <cell r="A7" t="str">
            <v>L</v>
          </cell>
          <cell r="B7" t="str">
            <v>Nom2</v>
          </cell>
          <cell r="C7" t="str">
            <v>TS</v>
          </cell>
          <cell r="D7">
            <v>9</v>
          </cell>
          <cell r="E7" t="str">
            <v>X</v>
          </cell>
          <cell r="G7" t="str">
            <v>VENDREDI</v>
          </cell>
          <cell r="H7">
            <v>41397</v>
          </cell>
          <cell r="I7" t="str">
            <v>Nom1</v>
          </cell>
          <cell r="J7" t="str">
            <v>Nom3</v>
          </cell>
          <cell r="K7" t="str">
            <v>Nom4</v>
          </cell>
        </row>
        <row r="8">
          <cell r="A8" t="str">
            <v>P</v>
          </cell>
          <cell r="B8" t="str">
            <v>Nom3</v>
          </cell>
          <cell r="C8" t="str">
            <v>IGE</v>
          </cell>
          <cell r="D8">
            <v>10</v>
          </cell>
          <cell r="G8" t="str">
            <v>SAMEDI</v>
          </cell>
          <cell r="H8">
            <v>41398</v>
          </cell>
          <cell r="I8" t="str">
            <v>Nom3</v>
          </cell>
          <cell r="J8" t="str">
            <v>Nom1</v>
          </cell>
          <cell r="K8" t="str">
            <v>Nom5</v>
          </cell>
        </row>
        <row r="9">
          <cell r="A9" t="str">
            <v>N1</v>
          </cell>
          <cell r="B9" t="str">
            <v>Nom4</v>
          </cell>
          <cell r="C9" t="str">
            <v>T</v>
          </cell>
          <cell r="D9">
            <v>11</v>
          </cell>
          <cell r="G9" t="str">
            <v>DIMANCHE</v>
          </cell>
          <cell r="H9">
            <v>41399</v>
          </cell>
          <cell r="I9" t="str">
            <v>Nom1</v>
          </cell>
          <cell r="J9" t="str">
            <v>Nom3</v>
          </cell>
          <cell r="K9" t="str">
            <v>Nom4</v>
          </cell>
        </row>
        <row r="10">
          <cell r="A10" t="str">
            <v>N2</v>
          </cell>
          <cell r="B10" t="str">
            <v>Nom5</v>
          </cell>
          <cell r="C10" t="str">
            <v>OP</v>
          </cell>
          <cell r="D10">
            <v>12</v>
          </cell>
          <cell r="G10" t="str">
            <v>LUNDI</v>
          </cell>
          <cell r="H10">
            <v>41400</v>
          </cell>
          <cell r="I10" t="str">
            <v>Nom3</v>
          </cell>
          <cell r="J10" t="str">
            <v>Nom1</v>
          </cell>
          <cell r="K10" t="str">
            <v>Nom5</v>
          </cell>
        </row>
        <row r="11">
          <cell r="A11" t="str">
            <v>L</v>
          </cell>
          <cell r="B11" t="str">
            <v>Nom6</v>
          </cell>
          <cell r="C11" t="str">
            <v>T</v>
          </cell>
          <cell r="D11">
            <v>13</v>
          </cell>
          <cell r="G11" t="str">
            <v>MARDI</v>
          </cell>
          <cell r="H11">
            <v>41401</v>
          </cell>
          <cell r="I11" t="str">
            <v>Nom1</v>
          </cell>
          <cell r="J11" t="str">
            <v>Nom3</v>
          </cell>
          <cell r="K11" t="str">
            <v>Nom4</v>
          </cell>
        </row>
        <row r="12">
          <cell r="G12" t="str">
            <v>MERCREDI</v>
          </cell>
          <cell r="H12">
            <v>41402</v>
          </cell>
          <cell r="I12" t="str">
            <v>Nom3</v>
          </cell>
          <cell r="J12" t="str">
            <v>Nom1</v>
          </cell>
          <cell r="K12" t="str">
            <v>Nom5</v>
          </cell>
        </row>
        <row r="13">
          <cell r="G13" t="str">
            <v>JEUDI</v>
          </cell>
          <cell r="H13">
            <v>41403</v>
          </cell>
          <cell r="I13" t="str">
            <v>Nom1</v>
          </cell>
          <cell r="J13" t="str">
            <v>Nom3</v>
          </cell>
          <cell r="K13" t="str">
            <v>Nom4</v>
          </cell>
        </row>
        <row r="14">
          <cell r="G14" t="str">
            <v>VENDREDI</v>
          </cell>
          <cell r="H14">
            <v>41404</v>
          </cell>
          <cell r="I14" t="str">
            <v>Nom3</v>
          </cell>
          <cell r="J14" t="str">
            <v>Nom1</v>
          </cell>
          <cell r="K14" t="str">
            <v>Nom5</v>
          </cell>
        </row>
        <row r="15">
          <cell r="G15" t="str">
            <v>SAMEDI</v>
          </cell>
          <cell r="H15">
            <v>41405</v>
          </cell>
          <cell r="I15" t="str">
            <v>Nom1</v>
          </cell>
          <cell r="J15" t="str">
            <v>Nom3</v>
          </cell>
          <cell r="K15" t="str">
            <v>Nom4</v>
          </cell>
        </row>
        <row r="16">
          <cell r="G16" t="str">
            <v>DIMANCHE</v>
          </cell>
          <cell r="H16">
            <v>41406</v>
          </cell>
          <cell r="I16" t="str">
            <v>Nom3</v>
          </cell>
          <cell r="J16" t="str">
            <v>Nom1</v>
          </cell>
          <cell r="K16" t="str">
            <v>Nom5</v>
          </cell>
        </row>
        <row r="17">
          <cell r="G17" t="str">
            <v>LUNDI</v>
          </cell>
          <cell r="H17">
            <v>41407</v>
          </cell>
          <cell r="I17" t="str">
            <v>Nom1</v>
          </cell>
          <cell r="J17" t="str">
            <v>Nom3</v>
          </cell>
          <cell r="K17" t="str">
            <v>Nom4</v>
          </cell>
        </row>
        <row r="18">
          <cell r="G18" t="str">
            <v>MARDI</v>
          </cell>
          <cell r="H18">
            <v>41408</v>
          </cell>
          <cell r="I18" t="str">
            <v>Nom3</v>
          </cell>
          <cell r="J18" t="str">
            <v>Nom1</v>
          </cell>
          <cell r="K18" t="str">
            <v>Nom5</v>
          </cell>
        </row>
        <row r="19">
          <cell r="G19" t="str">
            <v>MERCREDI</v>
          </cell>
          <cell r="H19">
            <v>41409</v>
          </cell>
          <cell r="I19" t="str">
            <v>Nom1</v>
          </cell>
          <cell r="J19" t="str">
            <v>Nom3</v>
          </cell>
          <cell r="K19" t="str">
            <v>Nom4</v>
          </cell>
        </row>
        <row r="20">
          <cell r="G20" t="str">
            <v>JEUDI</v>
          </cell>
          <cell r="H20">
            <v>41410</v>
          </cell>
          <cell r="I20" t="str">
            <v>Nom3</v>
          </cell>
          <cell r="J20" t="str">
            <v>Nom1</v>
          </cell>
          <cell r="K20" t="str">
            <v>Nom5</v>
          </cell>
        </row>
        <row r="21">
          <cell r="G21" t="str">
            <v>VENDREDI</v>
          </cell>
          <cell r="H21">
            <v>41411</v>
          </cell>
          <cell r="I21" t="str">
            <v>Nom1</v>
          </cell>
          <cell r="J21" t="str">
            <v>Nom3</v>
          </cell>
          <cell r="K21" t="str">
            <v>Nom4</v>
          </cell>
        </row>
        <row r="22">
          <cell r="G22" t="str">
            <v>SAMEDI</v>
          </cell>
          <cell r="H22">
            <v>41412</v>
          </cell>
          <cell r="I22" t="str">
            <v>Nom3</v>
          </cell>
          <cell r="J22" t="str">
            <v>Nom1</v>
          </cell>
          <cell r="K22" t="str">
            <v>Nom5</v>
          </cell>
        </row>
        <row r="23">
          <cell r="G23" t="str">
            <v>DIMANCHE</v>
          </cell>
          <cell r="H23">
            <v>41413</v>
          </cell>
          <cell r="I23" t="str">
            <v>Nom1</v>
          </cell>
          <cell r="J23" t="str">
            <v>Nom3</v>
          </cell>
          <cell r="K23" t="str">
            <v>Nom4</v>
          </cell>
        </row>
        <row r="24">
          <cell r="G24" t="str">
            <v>LUNDI</v>
          </cell>
          <cell r="H24">
            <v>41414</v>
          </cell>
          <cell r="I24" t="str">
            <v>Nom3</v>
          </cell>
          <cell r="J24" t="str">
            <v>Nom1</v>
          </cell>
          <cell r="K24" t="str">
            <v>Nom5</v>
          </cell>
        </row>
        <row r="25">
          <cell r="G25" t="str">
            <v>MARDI</v>
          </cell>
          <cell r="H25">
            <v>41415</v>
          </cell>
          <cell r="I25" t="str">
            <v>Nom1</v>
          </cell>
          <cell r="J25" t="str">
            <v>Nom3</v>
          </cell>
          <cell r="K25" t="str">
            <v>Nom4</v>
          </cell>
        </row>
        <row r="26">
          <cell r="G26" t="str">
            <v>MERCREDI</v>
          </cell>
          <cell r="H26">
            <v>41416</v>
          </cell>
          <cell r="I26" t="str">
            <v>Nom3</v>
          </cell>
          <cell r="J26" t="str">
            <v>Nom1</v>
          </cell>
          <cell r="K26" t="str">
            <v>Nom5</v>
          </cell>
        </row>
        <row r="27">
          <cell r="G27" t="str">
            <v>JEUDI</v>
          </cell>
          <cell r="H27">
            <v>41417</v>
          </cell>
          <cell r="I27" t="str">
            <v>Nom1</v>
          </cell>
          <cell r="J27" t="str">
            <v>Nom3</v>
          </cell>
          <cell r="K27" t="str">
            <v>Nom4</v>
          </cell>
        </row>
        <row r="28">
          <cell r="G28" t="str">
            <v>VENDREDI</v>
          </cell>
          <cell r="H28">
            <v>41418</v>
          </cell>
          <cell r="I28" t="str">
            <v>Nom3</v>
          </cell>
          <cell r="J28" t="str">
            <v>Nom1</v>
          </cell>
          <cell r="K28" t="str">
            <v>Nom5</v>
          </cell>
        </row>
        <row r="29">
          <cell r="G29" t="str">
            <v>SAMEDI</v>
          </cell>
          <cell r="H29">
            <v>41419</v>
          </cell>
          <cell r="I29" t="str">
            <v>Nom1</v>
          </cell>
          <cell r="J29" t="str">
            <v>Nom3</v>
          </cell>
          <cell r="K29" t="str">
            <v>Nom4</v>
          </cell>
        </row>
        <row r="30">
          <cell r="G30" t="str">
            <v>DIMANCHE</v>
          </cell>
          <cell r="H30">
            <v>41420</v>
          </cell>
          <cell r="I30" t="str">
            <v>Nom3</v>
          </cell>
          <cell r="J30" t="str">
            <v>Nom1</v>
          </cell>
          <cell r="K30" t="str">
            <v>Nom5</v>
          </cell>
        </row>
        <row r="31">
          <cell r="G31" t="str">
            <v>LUNDI</v>
          </cell>
          <cell r="H31">
            <v>41421</v>
          </cell>
          <cell r="I31" t="str">
            <v>Nom1</v>
          </cell>
          <cell r="J31" t="str">
            <v>Nom3</v>
          </cell>
          <cell r="K31" t="str">
            <v>Nom4</v>
          </cell>
        </row>
        <row r="32">
          <cell r="G32" t="str">
            <v>MARDI</v>
          </cell>
          <cell r="H32">
            <v>41422</v>
          </cell>
          <cell r="I32" t="str">
            <v>Nom3</v>
          </cell>
          <cell r="J32" t="str">
            <v>Nom1</v>
          </cell>
          <cell r="K32" t="str">
            <v>Nom5</v>
          </cell>
        </row>
        <row r="33">
          <cell r="G33" t="str">
            <v>MERCREDI</v>
          </cell>
          <cell r="H33">
            <v>41423</v>
          </cell>
          <cell r="I33" t="str">
            <v>Nom1</v>
          </cell>
          <cell r="J33" t="str">
            <v>Nom3</v>
          </cell>
          <cell r="K33" t="str">
            <v>Nom4</v>
          </cell>
        </row>
        <row r="34">
          <cell r="G34" t="str">
            <v>JEUDI</v>
          </cell>
          <cell r="H34">
            <v>41424</v>
          </cell>
          <cell r="I34" t="str">
            <v>Nom3</v>
          </cell>
          <cell r="J34" t="str">
            <v>Nom1</v>
          </cell>
          <cell r="K34" t="str">
            <v>Nom5</v>
          </cell>
        </row>
        <row r="35">
          <cell r="G35" t="str">
            <v>VENDREDI</v>
          </cell>
          <cell r="H35">
            <v>41425</v>
          </cell>
          <cell r="I35" t="str">
            <v>Nom1</v>
          </cell>
          <cell r="J35" t="str">
            <v>Nom3</v>
          </cell>
          <cell r="K35" t="str">
            <v>Nom4</v>
          </cell>
        </row>
      </sheetData>
      <sheetData sheetId="4"/>
      <sheetData sheetId="5">
        <row r="8">
          <cell r="A8" t="str">
            <v>Nom1</v>
          </cell>
        </row>
        <row r="9">
          <cell r="A9" t="str">
            <v>Nom2</v>
          </cell>
        </row>
        <row r="10">
          <cell r="A10" t="str">
            <v>Nom3</v>
          </cell>
        </row>
        <row r="11">
          <cell r="A11" t="str">
            <v>Nom4</v>
          </cell>
        </row>
        <row r="12">
          <cell r="A12" t="str">
            <v>Nom5</v>
          </cell>
        </row>
        <row r="13">
          <cell r="A13" t="str">
            <v>Nom6</v>
          </cell>
        </row>
      </sheetData>
      <sheetData sheetId="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7:H53"/>
  <sheetViews>
    <sheetView showGridLines="0" tabSelected="1" workbookViewId="0">
      <selection activeCell="I49" sqref="I49"/>
    </sheetView>
  </sheetViews>
  <sheetFormatPr baseColWidth="10" defaultRowHeight="15"/>
  <cols>
    <col min="1" max="1" width="14.5703125" bestFit="1" customWidth="1"/>
    <col min="2" max="2" width="11.5703125" bestFit="1" customWidth="1"/>
  </cols>
  <sheetData>
    <row r="7" spans="1:8">
      <c r="A7" s="1" t="s">
        <v>0</v>
      </c>
      <c r="B7" s="31">
        <v>41395</v>
      </c>
      <c r="C7" s="2" t="s">
        <v>1</v>
      </c>
      <c r="D7" s="2"/>
      <c r="E7" s="2" t="s">
        <v>2</v>
      </c>
      <c r="F7" s="2"/>
      <c r="G7" s="2" t="s">
        <v>3</v>
      </c>
      <c r="H7" s="2"/>
    </row>
    <row r="8" spans="1:8">
      <c r="A8" s="1" t="s">
        <v>4</v>
      </c>
      <c r="B8" s="3" t="s">
        <v>5</v>
      </c>
      <c r="C8" s="2" t="s">
        <v>6</v>
      </c>
      <c r="D8" s="2"/>
      <c r="E8" s="2"/>
      <c r="F8" s="2"/>
      <c r="G8" s="2"/>
      <c r="H8" s="2"/>
    </row>
    <row r="9" spans="1:8">
      <c r="A9" s="49"/>
      <c r="B9" s="50"/>
      <c r="C9" s="51"/>
      <c r="D9" s="52"/>
      <c r="E9" s="52"/>
      <c r="F9" s="52"/>
      <c r="G9" s="60"/>
      <c r="H9" s="60"/>
    </row>
    <row r="10" spans="1:8">
      <c r="A10" s="53"/>
      <c r="B10" s="54"/>
      <c r="C10" s="55"/>
      <c r="D10" s="56"/>
      <c r="E10" s="56"/>
      <c r="F10" s="56"/>
      <c r="G10" s="61"/>
      <c r="H10" s="61"/>
    </row>
    <row r="11" spans="1:8">
      <c r="A11" s="53"/>
      <c r="B11" s="54"/>
      <c r="C11" s="55"/>
      <c r="D11" s="56"/>
      <c r="E11" s="56"/>
      <c r="F11" s="56"/>
      <c r="G11" s="61"/>
      <c r="H11" s="61"/>
    </row>
    <row r="12" spans="1:8">
      <c r="A12" s="48"/>
      <c r="B12" s="57"/>
      <c r="C12" s="58"/>
      <c r="D12" s="59"/>
      <c r="E12" s="59"/>
      <c r="F12" s="59"/>
      <c r="G12" s="62"/>
      <c r="H12" s="62"/>
    </row>
    <row r="13" spans="1:8">
      <c r="A13" s="4" t="s">
        <v>7</v>
      </c>
      <c r="B13" s="5"/>
      <c r="C13" s="3" t="s">
        <v>8</v>
      </c>
      <c r="D13" s="3" t="s">
        <v>9</v>
      </c>
      <c r="E13" s="3" t="s">
        <v>10</v>
      </c>
      <c r="F13" s="3" t="s">
        <v>11</v>
      </c>
      <c r="G13" s="6"/>
      <c r="H13" s="7"/>
    </row>
    <row r="14" spans="1:8">
      <c r="A14" s="78" t="s">
        <v>18</v>
      </c>
      <c r="B14" s="79" t="s">
        <v>19</v>
      </c>
      <c r="C14" s="2" t="s">
        <v>17</v>
      </c>
      <c r="D14" s="2"/>
      <c r="E14" s="2"/>
      <c r="F14" s="2"/>
      <c r="G14" s="8"/>
      <c r="H14" s="9"/>
    </row>
    <row r="15" spans="1:8">
      <c r="A15" s="78" t="s">
        <v>12</v>
      </c>
      <c r="B15" s="79" t="s">
        <v>13</v>
      </c>
      <c r="C15" s="2" t="s">
        <v>17</v>
      </c>
      <c r="D15" s="2"/>
      <c r="E15" s="2"/>
      <c r="F15" s="2"/>
      <c r="G15" s="10"/>
      <c r="H15" s="11"/>
    </row>
    <row r="16" spans="1:8">
      <c r="A16" s="49"/>
      <c r="B16" s="50"/>
      <c r="C16" s="51"/>
      <c r="D16" s="52"/>
      <c r="E16" s="52"/>
      <c r="F16" s="52"/>
      <c r="G16" s="60"/>
      <c r="H16" s="60"/>
    </row>
    <row r="17" spans="1:8">
      <c r="A17" s="53"/>
      <c r="B17" s="54"/>
      <c r="C17" s="55"/>
      <c r="D17" s="56"/>
      <c r="E17" s="56"/>
      <c r="F17" s="56"/>
      <c r="G17" s="61"/>
      <c r="H17" s="61"/>
    </row>
    <row r="18" spans="1:8">
      <c r="A18" s="53"/>
      <c r="B18" s="54"/>
      <c r="C18" s="55"/>
      <c r="D18" s="56"/>
      <c r="E18" s="56"/>
      <c r="F18" s="56"/>
      <c r="G18" s="61"/>
      <c r="H18" s="61"/>
    </row>
    <row r="19" spans="1:8">
      <c r="A19" s="53"/>
      <c r="B19" s="54"/>
      <c r="C19" s="55"/>
      <c r="D19" s="56"/>
      <c r="E19" s="56"/>
      <c r="F19" s="56"/>
      <c r="G19" s="61"/>
      <c r="H19" s="61"/>
    </row>
    <row r="20" spans="1:8">
      <c r="A20" s="53"/>
      <c r="B20" s="54"/>
      <c r="C20" s="55"/>
      <c r="D20" s="56"/>
      <c r="E20" s="56"/>
      <c r="F20" s="56"/>
      <c r="G20" s="61"/>
      <c r="H20" s="61"/>
    </row>
    <row r="21" spans="1:8">
      <c r="A21" s="48"/>
      <c r="B21" s="57"/>
      <c r="C21" s="58"/>
      <c r="D21" s="59"/>
      <c r="E21" s="59"/>
      <c r="F21" s="59"/>
      <c r="G21" s="62"/>
      <c r="H21" s="62"/>
    </row>
    <row r="22" spans="1:8">
      <c r="A22" s="4" t="s">
        <v>14</v>
      </c>
      <c r="B22" s="5"/>
      <c r="C22" s="3" t="s">
        <v>15</v>
      </c>
      <c r="D22" s="3" t="s">
        <v>10</v>
      </c>
      <c r="E22" s="3" t="s">
        <v>10</v>
      </c>
      <c r="F22" s="3" t="s">
        <v>16</v>
      </c>
      <c r="G22" s="3" t="s">
        <v>16</v>
      </c>
      <c r="H22" s="3" t="s">
        <v>15</v>
      </c>
    </row>
    <row r="23" spans="1:8">
      <c r="A23" s="72" t="s">
        <v>20</v>
      </c>
      <c r="B23" s="73" t="s">
        <v>21</v>
      </c>
      <c r="C23" s="74"/>
      <c r="D23" s="74"/>
      <c r="E23" s="2" t="s">
        <v>17</v>
      </c>
      <c r="F23" s="13"/>
      <c r="G23" s="14"/>
      <c r="H23" s="15"/>
    </row>
    <row r="24" spans="1:8">
      <c r="A24" s="72" t="s">
        <v>22</v>
      </c>
      <c r="B24" s="73" t="s">
        <v>21</v>
      </c>
      <c r="C24" s="2" t="s">
        <v>17</v>
      </c>
      <c r="D24" s="13"/>
      <c r="E24" s="74"/>
      <c r="F24" s="74"/>
      <c r="G24" s="16"/>
      <c r="H24" s="17"/>
    </row>
    <row r="25" spans="1:8">
      <c r="A25" s="75" t="s">
        <v>23</v>
      </c>
      <c r="B25" s="76" t="s">
        <v>13</v>
      </c>
      <c r="C25" s="2" t="s">
        <v>17</v>
      </c>
      <c r="D25" s="2"/>
      <c r="E25" s="2"/>
      <c r="F25" s="2"/>
      <c r="G25" s="77"/>
      <c r="H25" s="77"/>
    </row>
    <row r="26" spans="1:8">
      <c r="A26" s="75" t="s">
        <v>24</v>
      </c>
      <c r="B26" s="76" t="s">
        <v>25</v>
      </c>
      <c r="C26" s="2" t="s">
        <v>17</v>
      </c>
      <c r="D26" s="2"/>
      <c r="E26" s="2"/>
      <c r="F26" s="2"/>
      <c r="G26" s="2"/>
      <c r="H26" s="2"/>
    </row>
    <row r="34" spans="1:8">
      <c r="A34" s="1" t="s">
        <v>0</v>
      </c>
      <c r="B34" s="31">
        <f>B7+1</f>
        <v>41396</v>
      </c>
      <c r="C34" s="2" t="s">
        <v>1</v>
      </c>
      <c r="D34" s="2"/>
      <c r="E34" s="2" t="s">
        <v>2</v>
      </c>
      <c r="F34" s="2"/>
      <c r="G34" s="2" t="s">
        <v>3</v>
      </c>
      <c r="H34" s="2"/>
    </row>
    <row r="35" spans="1:8">
      <c r="A35" s="1" t="s">
        <v>4</v>
      </c>
      <c r="B35" s="3" t="s">
        <v>5</v>
      </c>
      <c r="C35" s="2" t="s">
        <v>6</v>
      </c>
      <c r="D35" s="2"/>
      <c r="E35" s="2"/>
      <c r="F35" s="2"/>
      <c r="G35" s="2"/>
      <c r="H35" s="2"/>
    </row>
    <row r="36" spans="1:8">
      <c r="A36" s="49"/>
      <c r="B36" s="50"/>
      <c r="C36" s="51"/>
      <c r="D36" s="52"/>
      <c r="E36" s="52"/>
      <c r="F36" s="52"/>
      <c r="G36" s="60"/>
      <c r="H36" s="60"/>
    </row>
    <row r="37" spans="1:8">
      <c r="A37" s="53"/>
      <c r="B37" s="54"/>
      <c r="C37" s="55"/>
      <c r="D37" s="56"/>
      <c r="E37" s="56"/>
      <c r="F37" s="56"/>
      <c r="G37" s="61"/>
      <c r="H37" s="61"/>
    </row>
    <row r="38" spans="1:8">
      <c r="A38" s="53"/>
      <c r="B38" s="54"/>
      <c r="C38" s="55"/>
      <c r="D38" s="56"/>
      <c r="E38" s="56"/>
      <c r="F38" s="56"/>
      <c r="G38" s="61"/>
      <c r="H38" s="61"/>
    </row>
    <row r="39" spans="1:8">
      <c r="A39" s="48"/>
      <c r="B39" s="57"/>
      <c r="C39" s="58"/>
      <c r="D39" s="59"/>
      <c r="E39" s="59"/>
      <c r="F39" s="59"/>
      <c r="G39" s="62"/>
      <c r="H39" s="62"/>
    </row>
    <row r="40" spans="1:8">
      <c r="A40" s="4" t="s">
        <v>7</v>
      </c>
      <c r="B40" s="5"/>
      <c r="C40" s="3" t="s">
        <v>8</v>
      </c>
      <c r="D40" s="3" t="s">
        <v>9</v>
      </c>
      <c r="E40" s="3" t="s">
        <v>10</v>
      </c>
      <c r="F40" s="3" t="s">
        <v>11</v>
      </c>
      <c r="G40" s="6"/>
      <c r="H40" s="7"/>
    </row>
    <row r="41" spans="1:8">
      <c r="A41" s="78" t="s">
        <v>18</v>
      </c>
      <c r="B41" s="79" t="s">
        <v>19</v>
      </c>
      <c r="C41" s="80"/>
      <c r="D41" s="80"/>
      <c r="E41" s="80"/>
      <c r="F41" s="80"/>
      <c r="G41" s="8"/>
      <c r="H41" s="9"/>
    </row>
    <row r="42" spans="1:8">
      <c r="A42" s="78" t="s">
        <v>12</v>
      </c>
      <c r="B42" s="79" t="s">
        <v>13</v>
      </c>
      <c r="C42" s="80"/>
      <c r="D42" s="80"/>
      <c r="E42" s="80"/>
      <c r="F42" s="80"/>
      <c r="G42" s="10"/>
      <c r="H42" s="11"/>
    </row>
    <row r="43" spans="1:8">
      <c r="A43" s="49"/>
      <c r="B43" s="50"/>
      <c r="C43" s="51"/>
      <c r="D43" s="52"/>
      <c r="E43" s="52"/>
      <c r="F43" s="52"/>
      <c r="G43" s="60"/>
      <c r="H43" s="60"/>
    </row>
    <row r="44" spans="1:8">
      <c r="A44" s="53"/>
      <c r="B44" s="54"/>
      <c r="C44" s="55"/>
      <c r="D44" s="56"/>
      <c r="E44" s="56"/>
      <c r="F44" s="56"/>
      <c r="G44" s="61"/>
      <c r="H44" s="61"/>
    </row>
    <row r="45" spans="1:8">
      <c r="A45" s="53"/>
      <c r="B45" s="54"/>
      <c r="C45" s="55"/>
      <c r="D45" s="56"/>
      <c r="E45" s="56"/>
      <c r="F45" s="56"/>
      <c r="G45" s="61"/>
      <c r="H45" s="61"/>
    </row>
    <row r="46" spans="1:8">
      <c r="A46" s="53"/>
      <c r="B46" s="54"/>
      <c r="C46" s="55"/>
      <c r="D46" s="56"/>
      <c r="E46" s="56"/>
      <c r="F46" s="56"/>
      <c r="G46" s="61"/>
      <c r="H46" s="61"/>
    </row>
    <row r="47" spans="1:8">
      <c r="A47" s="53"/>
      <c r="B47" s="54"/>
      <c r="C47" s="55"/>
      <c r="D47" s="56"/>
      <c r="E47" s="56"/>
      <c r="F47" s="56"/>
      <c r="G47" s="61"/>
      <c r="H47" s="61"/>
    </row>
    <row r="48" spans="1:8">
      <c r="A48" s="48"/>
      <c r="B48" s="57"/>
      <c r="C48" s="58"/>
      <c r="D48" s="59"/>
      <c r="E48" s="59"/>
      <c r="F48" s="59"/>
      <c r="G48" s="62"/>
      <c r="H48" s="62"/>
    </row>
    <row r="49" spans="1:8">
      <c r="A49" s="4" t="s">
        <v>14</v>
      </c>
      <c r="B49" s="5"/>
      <c r="C49" s="3" t="s">
        <v>15</v>
      </c>
      <c r="D49" s="3" t="s">
        <v>10</v>
      </c>
      <c r="E49" s="3" t="s">
        <v>10</v>
      </c>
      <c r="F49" s="3" t="s">
        <v>16</v>
      </c>
      <c r="G49" s="3" t="s">
        <v>16</v>
      </c>
      <c r="H49" s="3" t="s">
        <v>15</v>
      </c>
    </row>
    <row r="50" spans="1:8">
      <c r="A50" s="72" t="s">
        <v>22</v>
      </c>
      <c r="B50" s="73" t="s">
        <v>21</v>
      </c>
      <c r="C50" s="74"/>
      <c r="D50" s="74"/>
      <c r="E50" s="2" t="s">
        <v>17</v>
      </c>
      <c r="F50" s="13"/>
      <c r="G50" s="14"/>
      <c r="H50" s="15"/>
    </row>
    <row r="51" spans="1:8">
      <c r="A51" s="72" t="s">
        <v>20</v>
      </c>
      <c r="B51" s="73" t="s">
        <v>21</v>
      </c>
      <c r="C51" s="2" t="s">
        <v>17</v>
      </c>
      <c r="D51" s="13"/>
      <c r="E51" s="74"/>
      <c r="F51" s="74"/>
      <c r="G51" s="16"/>
      <c r="H51" s="17"/>
    </row>
    <row r="52" spans="1:8">
      <c r="A52" s="75" t="s">
        <v>24</v>
      </c>
      <c r="B52" s="76" t="s">
        <v>25</v>
      </c>
      <c r="C52" s="2" t="s">
        <v>17</v>
      </c>
      <c r="D52" s="2"/>
      <c r="E52" s="2"/>
      <c r="F52" s="2"/>
      <c r="G52" s="77"/>
      <c r="H52" s="77"/>
    </row>
    <row r="53" spans="1:8">
      <c r="A53" s="75" t="s">
        <v>23</v>
      </c>
      <c r="B53" s="76" t="s">
        <v>13</v>
      </c>
      <c r="C53" s="2" t="s">
        <v>17</v>
      </c>
      <c r="D53" s="2"/>
      <c r="E53" s="2"/>
      <c r="F53" s="2"/>
      <c r="G53" s="2"/>
      <c r="H53" s="2"/>
    </row>
  </sheetData>
  <conditionalFormatting sqref="G13:H21">
    <cfRule type="expression" dxfId="29" priority="16" stopIfTrue="1">
      <formula>((ISNUMBER(INDEX(MichD,MATCH(MONTH($B13),MichD,0))))+($B13&gt;(DATE(YEAR(TODAY()),MONTH(TODAY())+1,0))))=2</formula>
    </cfRule>
  </conditionalFormatting>
  <conditionalFormatting sqref="G13:H14">
    <cfRule type="expression" dxfId="28" priority="15" stopIfTrue="1">
      <formula>((ISNUMBER(INDEX(MichD,MATCH(MONTH($B13),MichD,0))))+($B13&gt;(DATE(YEAR(TODAY()),MONTH(TODAY())+1,0))))=2</formula>
    </cfRule>
  </conditionalFormatting>
  <conditionalFormatting sqref="G23:H24">
    <cfRule type="expression" dxfId="27" priority="14" stopIfTrue="1">
      <formula>((ISNUMBER(INDEX(MichD,MATCH(MONTH($B23),MichD,0))))+($B23&gt;(DATE(YEAR(TODAY()),MONTH(TODAY())+1,0))))=2</formula>
    </cfRule>
  </conditionalFormatting>
  <conditionalFormatting sqref="G13:H14">
    <cfRule type="expression" dxfId="26" priority="13" stopIfTrue="1">
      <formula>((ISNUMBER(INDEX(MichD,MATCH(MONTH($B13),MichD,0))))+($B13&gt;(DATE(YEAR(TODAY()),MONTH(TODAY())+1,0))))=2</formula>
    </cfRule>
  </conditionalFormatting>
  <conditionalFormatting sqref="G23:H24">
    <cfRule type="expression" dxfId="25" priority="12" stopIfTrue="1">
      <formula>((ISNUMBER(INDEX(MichD,MATCH(MONTH($B23),MichD,0))))+($B23&gt;(DATE(YEAR(TODAY()),MONTH(TODAY())+1,0))))=2</formula>
    </cfRule>
  </conditionalFormatting>
  <conditionalFormatting sqref="G13:H14">
    <cfRule type="expression" dxfId="24" priority="11" stopIfTrue="1">
      <formula>((ISNUMBER(INDEX(MichD,MATCH(MONTH($B13),MichD,0))))+($B13&gt;(DATE(YEAR(TODAY()),MONTH(TODAY())+1,0))))=2</formula>
    </cfRule>
  </conditionalFormatting>
  <conditionalFormatting sqref="G23:H24">
    <cfRule type="expression" dxfId="23" priority="10" stopIfTrue="1">
      <formula>((ISNUMBER(INDEX(MichD,MATCH(MONTH($B23),MichD,0))))+($B23&gt;(DATE(YEAR(TODAY()),MONTH(TODAY())+1,0))))=2</formula>
    </cfRule>
  </conditionalFormatting>
  <conditionalFormatting sqref="G9:H12">
    <cfRule type="expression" dxfId="22" priority="9" stopIfTrue="1">
      <formula>((ISNUMBER(INDEX(MichD,MATCH(MONTH($B9),MichD,0))))+($B9&gt;(DATE(YEAR(TODAY()),MONTH(TODAY())+1,0))))=2</formula>
    </cfRule>
  </conditionalFormatting>
  <conditionalFormatting sqref="G40:H48">
    <cfRule type="expression" dxfId="21" priority="8" stopIfTrue="1">
      <formula>((ISNUMBER(INDEX(MichD,MATCH(MONTH($B40),MichD,0))))+($B40&gt;(DATE(YEAR(TODAY()),MONTH(TODAY())+1,0))))=2</formula>
    </cfRule>
  </conditionalFormatting>
  <conditionalFormatting sqref="G40:H41">
    <cfRule type="expression" dxfId="20" priority="7" stopIfTrue="1">
      <formula>((ISNUMBER(INDEX(MichD,MATCH(MONTH($B40),MichD,0))))+($B40&gt;(DATE(YEAR(TODAY()),MONTH(TODAY())+1,0))))=2</formula>
    </cfRule>
  </conditionalFormatting>
  <conditionalFormatting sqref="G50:H51">
    <cfRule type="expression" dxfId="19" priority="6" stopIfTrue="1">
      <formula>((ISNUMBER(INDEX(MichD,MATCH(MONTH($B50),MichD,0))))+($B50&gt;(DATE(YEAR(TODAY()),MONTH(TODAY())+1,0))))=2</formula>
    </cfRule>
  </conditionalFormatting>
  <conditionalFormatting sqref="G40:H41">
    <cfRule type="expression" dxfId="18" priority="5" stopIfTrue="1">
      <formula>((ISNUMBER(INDEX(MichD,MATCH(MONTH($B40),MichD,0))))+($B40&gt;(DATE(YEAR(TODAY()),MONTH(TODAY())+1,0))))=2</formula>
    </cfRule>
  </conditionalFormatting>
  <conditionalFormatting sqref="G50:H51">
    <cfRule type="expression" dxfId="17" priority="4" stopIfTrue="1">
      <formula>((ISNUMBER(INDEX(MichD,MATCH(MONTH($B50),MichD,0))))+($B50&gt;(DATE(YEAR(TODAY()),MONTH(TODAY())+1,0))))=2</formula>
    </cfRule>
  </conditionalFormatting>
  <conditionalFormatting sqref="G40:H41">
    <cfRule type="expression" dxfId="16" priority="3" stopIfTrue="1">
      <formula>((ISNUMBER(INDEX(MichD,MATCH(MONTH($B40),MichD,0))))+($B40&gt;(DATE(YEAR(TODAY()),MONTH(TODAY())+1,0))))=2</formula>
    </cfRule>
  </conditionalFormatting>
  <conditionalFormatting sqref="G50:H51">
    <cfRule type="expression" dxfId="15" priority="2" stopIfTrue="1">
      <formula>((ISNUMBER(INDEX(MichD,MATCH(MONTH($B50),MichD,0))))+($B50&gt;(DATE(YEAR(TODAY()),MONTH(TODAY())+1,0))))=2</formula>
    </cfRule>
  </conditionalFormatting>
  <conditionalFormatting sqref="G36:H39">
    <cfRule type="expression" dxfId="14" priority="1" stopIfTrue="1">
      <formula>((ISNUMBER(INDEX(MichD,MATCH(MONTH($B36),MichD,0))))+($B36&gt;(DATE(YEAR(TODAY()),MONTH(TODAY())+1,0))))=2</formula>
    </cfRule>
  </conditionalFormatting>
  <pageMargins left="0.7" right="0.7" top="0.75" bottom="0.75" header="0.3" footer="0.3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2:J45"/>
  <sheetViews>
    <sheetView workbookViewId="0">
      <selection activeCell="F4" sqref="F4:J6"/>
    </sheetView>
  </sheetViews>
  <sheetFormatPr baseColWidth="10" defaultRowHeight="15"/>
  <cols>
    <col min="1" max="1" width="8.5703125" bestFit="1" customWidth="1"/>
    <col min="2" max="2" width="6.28515625" bestFit="1" customWidth="1"/>
    <col min="3" max="3" width="6.42578125" bestFit="1" customWidth="1"/>
    <col min="4" max="4" width="11.5703125" bestFit="1" customWidth="1"/>
    <col min="5" max="5" width="9.85546875" customWidth="1"/>
    <col min="6" max="10" width="14.7109375" customWidth="1"/>
  </cols>
  <sheetData>
    <row r="2" spans="1:10">
      <c r="F2" s="18" t="str">
        <f ca="1">IF(MONTH(TODAY())={4,8}, "MOIS D'", "MOIS DE " ) &amp;  UPPER(TEXT(EDATE(TODAY(),0),"mmmm aaaa"))</f>
        <v>MOIS DE MAI 2013</v>
      </c>
      <c r="G2" s="18"/>
      <c r="H2" s="19"/>
      <c r="I2" s="18"/>
      <c r="J2" s="18"/>
    </row>
    <row r="4" spans="1:10" ht="28.5">
      <c r="F4" s="20" t="s">
        <v>26</v>
      </c>
      <c r="G4" s="20" t="s">
        <v>27</v>
      </c>
      <c r="H4" s="20" t="s">
        <v>28</v>
      </c>
      <c r="I4" s="20" t="s">
        <v>29</v>
      </c>
      <c r="J4" s="20" t="s">
        <v>30</v>
      </c>
    </row>
    <row r="5" spans="1:10" ht="16.5">
      <c r="A5" s="21" t="s">
        <v>31</v>
      </c>
      <c r="B5" s="21" t="s">
        <v>32</v>
      </c>
      <c r="C5" s="21" t="s">
        <v>5</v>
      </c>
      <c r="D5" s="21" t="s">
        <v>33</v>
      </c>
      <c r="F5" s="22" t="str">
        <f>UPPER(TEXT(G5,"jjjj"))</f>
        <v>MERCREDI</v>
      </c>
      <c r="G5" s="23">
        <v>41395</v>
      </c>
      <c r="H5" s="22" t="str">
        <f>INDEX(Liste,MATCH("G",SBrgd,0),2)</f>
        <v>Nom1</v>
      </c>
      <c r="I5" s="22" t="str">
        <f>INDEX(Liste,MATCH("P",SBrgd,0),2)</f>
        <v>Nom3</v>
      </c>
      <c r="J5" s="22" t="str">
        <f>INDEX(Liste,MATCH("N1",SBrgd,0),2)</f>
        <v>Nom4</v>
      </c>
    </row>
    <row r="6" spans="1:10" ht="16.5">
      <c r="A6" s="24" t="s">
        <v>34</v>
      </c>
      <c r="B6" s="24" t="s">
        <v>20</v>
      </c>
      <c r="C6" s="25" t="s">
        <v>21</v>
      </c>
      <c r="D6" s="25"/>
      <c r="F6" s="22" t="str">
        <f t="shared" ref="F6:F35" si="0">UPPER(TEXT(G6,"jjjj"))</f>
        <v>JEUDI</v>
      </c>
      <c r="G6" s="23">
        <f>G5+1</f>
        <v>41396</v>
      </c>
      <c r="H6" s="22" t="str">
        <f t="shared" ref="H6:H35" si="1">I5</f>
        <v>Nom3</v>
      </c>
      <c r="I6" s="22" t="str">
        <f t="shared" ref="I6:I35" si="2">H5</f>
        <v>Nom1</v>
      </c>
      <c r="J6" s="22" t="str">
        <f>INDEX(Liste,MATCH("N2",SBrgd,0),2)</f>
        <v>Nom5</v>
      </c>
    </row>
    <row r="7" spans="1:10" ht="16.5">
      <c r="A7" s="24" t="s">
        <v>35</v>
      </c>
      <c r="B7" s="24" t="s">
        <v>18</v>
      </c>
      <c r="C7" s="24" t="s">
        <v>19</v>
      </c>
      <c r="D7" s="26" t="s">
        <v>36</v>
      </c>
      <c r="F7" s="22" t="str">
        <f t="shared" si="0"/>
        <v>VENDREDI</v>
      </c>
      <c r="G7" s="23">
        <f>G6+1</f>
        <v>41397</v>
      </c>
      <c r="H7" s="22" t="str">
        <f t="shared" si="1"/>
        <v>Nom1</v>
      </c>
      <c r="I7" s="22" t="str">
        <f t="shared" si="2"/>
        <v>Nom3</v>
      </c>
      <c r="J7" s="22" t="str">
        <f>INDEX(Liste,MATCH("N1",SBrgd,0),2)</f>
        <v>Nom4</v>
      </c>
    </row>
    <row r="8" spans="1:10" ht="16.5">
      <c r="A8" s="24" t="s">
        <v>37</v>
      </c>
      <c r="B8" s="24" t="s">
        <v>22</v>
      </c>
      <c r="C8" s="24" t="s">
        <v>21</v>
      </c>
      <c r="D8" s="24"/>
      <c r="F8" s="22" t="str">
        <f t="shared" si="0"/>
        <v>SAMEDI</v>
      </c>
      <c r="G8" s="23">
        <f t="shared" ref="G8:G35" si="3">G7+1</f>
        <v>41398</v>
      </c>
      <c r="H8" s="22" t="str">
        <f t="shared" si="1"/>
        <v>Nom3</v>
      </c>
      <c r="I8" s="22" t="str">
        <f t="shared" si="2"/>
        <v>Nom1</v>
      </c>
      <c r="J8" s="22" t="str">
        <f>INDEX(Liste,MATCH("N2",SBrgd,0),2)</f>
        <v>Nom5</v>
      </c>
    </row>
    <row r="9" spans="1:10" ht="16.5">
      <c r="A9" s="24" t="s">
        <v>38</v>
      </c>
      <c r="B9" s="24" t="s">
        <v>23</v>
      </c>
      <c r="C9" s="24" t="s">
        <v>13</v>
      </c>
      <c r="D9" s="24"/>
      <c r="F9" s="22" t="str">
        <f t="shared" si="0"/>
        <v>DIMANCHE</v>
      </c>
      <c r="G9" s="23">
        <f t="shared" si="3"/>
        <v>41399</v>
      </c>
      <c r="H9" s="22" t="str">
        <f t="shared" si="1"/>
        <v>Nom1</v>
      </c>
      <c r="I9" s="22" t="str">
        <f t="shared" si="2"/>
        <v>Nom3</v>
      </c>
      <c r="J9" s="22" t="str">
        <f>INDEX(Liste,MATCH("N1",SBrgd,0),2)</f>
        <v>Nom4</v>
      </c>
    </row>
    <row r="10" spans="1:10" ht="16.5">
      <c r="A10" s="24" t="s">
        <v>39</v>
      </c>
      <c r="B10" s="24" t="s">
        <v>24</v>
      </c>
      <c r="C10" s="24" t="s">
        <v>25</v>
      </c>
      <c r="D10" s="24"/>
      <c r="F10" s="22" t="str">
        <f t="shared" si="0"/>
        <v>LUNDI</v>
      </c>
      <c r="G10" s="23">
        <f t="shared" si="3"/>
        <v>41400</v>
      </c>
      <c r="H10" s="22" t="str">
        <f t="shared" si="1"/>
        <v>Nom3</v>
      </c>
      <c r="I10" s="22" t="str">
        <f t="shared" si="2"/>
        <v>Nom1</v>
      </c>
      <c r="J10" s="22" t="str">
        <f>INDEX(Liste,MATCH("N2",SBrgd,0),2)</f>
        <v>Nom5</v>
      </c>
    </row>
    <row r="11" spans="1:10" ht="16.5">
      <c r="A11" s="24" t="s">
        <v>35</v>
      </c>
      <c r="B11" s="24" t="s">
        <v>12</v>
      </c>
      <c r="C11" s="24" t="s">
        <v>13</v>
      </c>
      <c r="D11" s="24"/>
      <c r="F11" s="22" t="str">
        <f t="shared" si="0"/>
        <v>MARDI</v>
      </c>
      <c r="G11" s="23">
        <f t="shared" si="3"/>
        <v>41401</v>
      </c>
      <c r="H11" s="22" t="str">
        <f t="shared" si="1"/>
        <v>Nom1</v>
      </c>
      <c r="I11" s="22" t="str">
        <f t="shared" si="2"/>
        <v>Nom3</v>
      </c>
      <c r="J11" s="22" t="str">
        <f>INDEX(Liste,MATCH("N1",SBrgd,0),2)</f>
        <v>Nom4</v>
      </c>
    </row>
    <row r="12" spans="1:10" ht="16.5">
      <c r="F12" s="22" t="str">
        <f t="shared" si="0"/>
        <v>MERCREDI</v>
      </c>
      <c r="G12" s="23">
        <f t="shared" si="3"/>
        <v>41402</v>
      </c>
      <c r="H12" s="22" t="str">
        <f t="shared" si="1"/>
        <v>Nom3</v>
      </c>
      <c r="I12" s="22" t="str">
        <f t="shared" si="2"/>
        <v>Nom1</v>
      </c>
      <c r="J12" s="22" t="str">
        <f>INDEX(Liste,MATCH("N2",SBrgd,0),2)</f>
        <v>Nom5</v>
      </c>
    </row>
    <row r="13" spans="1:10" ht="16.5">
      <c r="F13" s="22" t="str">
        <f t="shared" si="0"/>
        <v>JEUDI</v>
      </c>
      <c r="G13" s="23">
        <f t="shared" si="3"/>
        <v>41403</v>
      </c>
      <c r="H13" s="22" t="str">
        <f t="shared" si="1"/>
        <v>Nom1</v>
      </c>
      <c r="I13" s="22" t="str">
        <f t="shared" si="2"/>
        <v>Nom3</v>
      </c>
      <c r="J13" s="22" t="str">
        <f>INDEX(Liste,MATCH("N1",SBrgd,0),2)</f>
        <v>Nom4</v>
      </c>
    </row>
    <row r="14" spans="1:10" ht="16.5">
      <c r="F14" s="22" t="str">
        <f t="shared" si="0"/>
        <v>VENDREDI</v>
      </c>
      <c r="G14" s="23">
        <f t="shared" si="3"/>
        <v>41404</v>
      </c>
      <c r="H14" s="22" t="str">
        <f t="shared" si="1"/>
        <v>Nom3</v>
      </c>
      <c r="I14" s="22" t="str">
        <f t="shared" si="2"/>
        <v>Nom1</v>
      </c>
      <c r="J14" s="22" t="str">
        <f>INDEX(Liste,MATCH("N2",SBrgd,0),2)</f>
        <v>Nom5</v>
      </c>
    </row>
    <row r="15" spans="1:10" ht="16.5">
      <c r="F15" s="22" t="str">
        <f t="shared" si="0"/>
        <v>SAMEDI</v>
      </c>
      <c r="G15" s="23">
        <f t="shared" si="3"/>
        <v>41405</v>
      </c>
      <c r="H15" s="22" t="str">
        <f t="shared" si="1"/>
        <v>Nom1</v>
      </c>
      <c r="I15" s="22" t="str">
        <f t="shared" si="2"/>
        <v>Nom3</v>
      </c>
      <c r="J15" s="22" t="str">
        <f>INDEX(Liste,MATCH("N1",SBrgd,0),2)</f>
        <v>Nom4</v>
      </c>
    </row>
    <row r="16" spans="1:10" ht="16.5">
      <c r="F16" s="22" t="str">
        <f t="shared" si="0"/>
        <v>DIMANCHE</v>
      </c>
      <c r="G16" s="23">
        <f t="shared" si="3"/>
        <v>41406</v>
      </c>
      <c r="H16" s="22" t="str">
        <f t="shared" si="1"/>
        <v>Nom3</v>
      </c>
      <c r="I16" s="22" t="str">
        <f t="shared" si="2"/>
        <v>Nom1</v>
      </c>
      <c r="J16" s="22" t="str">
        <f>INDEX(Liste,MATCH("N2",SBrgd,0),2)</f>
        <v>Nom5</v>
      </c>
    </row>
    <row r="17" spans="6:10" ht="16.5">
      <c r="F17" s="22" t="str">
        <f t="shared" si="0"/>
        <v>LUNDI</v>
      </c>
      <c r="G17" s="23">
        <f t="shared" si="3"/>
        <v>41407</v>
      </c>
      <c r="H17" s="22" t="str">
        <f t="shared" si="1"/>
        <v>Nom1</v>
      </c>
      <c r="I17" s="22" t="str">
        <f t="shared" si="2"/>
        <v>Nom3</v>
      </c>
      <c r="J17" s="22" t="str">
        <f>INDEX(Liste,MATCH("N1",SBrgd,0),2)</f>
        <v>Nom4</v>
      </c>
    </row>
    <row r="18" spans="6:10" ht="16.5">
      <c r="F18" s="22" t="str">
        <f t="shared" si="0"/>
        <v>MARDI</v>
      </c>
      <c r="G18" s="23">
        <f t="shared" si="3"/>
        <v>41408</v>
      </c>
      <c r="H18" s="22" t="str">
        <f t="shared" si="1"/>
        <v>Nom3</v>
      </c>
      <c r="I18" s="22" t="str">
        <f t="shared" si="2"/>
        <v>Nom1</v>
      </c>
      <c r="J18" s="22" t="str">
        <f>INDEX(Liste,MATCH("N2",SBrgd,0),2)</f>
        <v>Nom5</v>
      </c>
    </row>
    <row r="19" spans="6:10" ht="16.5">
      <c r="F19" s="22" t="str">
        <f t="shared" si="0"/>
        <v>MERCREDI</v>
      </c>
      <c r="G19" s="23">
        <f t="shared" si="3"/>
        <v>41409</v>
      </c>
      <c r="H19" s="22" t="str">
        <f t="shared" si="1"/>
        <v>Nom1</v>
      </c>
      <c r="I19" s="22" t="str">
        <f t="shared" si="2"/>
        <v>Nom3</v>
      </c>
      <c r="J19" s="22" t="str">
        <f>INDEX(Liste,MATCH("N1",SBrgd,0),2)</f>
        <v>Nom4</v>
      </c>
    </row>
    <row r="20" spans="6:10" ht="16.5">
      <c r="F20" s="22" t="str">
        <f t="shared" si="0"/>
        <v>JEUDI</v>
      </c>
      <c r="G20" s="23">
        <f t="shared" si="3"/>
        <v>41410</v>
      </c>
      <c r="H20" s="22" t="str">
        <f t="shared" si="1"/>
        <v>Nom3</v>
      </c>
      <c r="I20" s="22" t="str">
        <f t="shared" si="2"/>
        <v>Nom1</v>
      </c>
      <c r="J20" s="22" t="str">
        <f>INDEX(Liste,MATCH("N2",SBrgd,0),2)</f>
        <v>Nom5</v>
      </c>
    </row>
    <row r="21" spans="6:10" ht="16.5">
      <c r="F21" s="22" t="str">
        <f t="shared" si="0"/>
        <v>VENDREDI</v>
      </c>
      <c r="G21" s="23">
        <f t="shared" si="3"/>
        <v>41411</v>
      </c>
      <c r="H21" s="22" t="str">
        <f t="shared" si="1"/>
        <v>Nom1</v>
      </c>
      <c r="I21" s="22" t="str">
        <f t="shared" si="2"/>
        <v>Nom3</v>
      </c>
      <c r="J21" s="22" t="str">
        <f>INDEX(Liste,MATCH("N1",SBrgd,0),2)</f>
        <v>Nom4</v>
      </c>
    </row>
    <row r="22" spans="6:10" ht="16.5">
      <c r="F22" s="22" t="str">
        <f t="shared" si="0"/>
        <v>SAMEDI</v>
      </c>
      <c r="G22" s="23">
        <f t="shared" si="3"/>
        <v>41412</v>
      </c>
      <c r="H22" s="22" t="str">
        <f t="shared" si="1"/>
        <v>Nom3</v>
      </c>
      <c r="I22" s="22" t="str">
        <f t="shared" si="2"/>
        <v>Nom1</v>
      </c>
      <c r="J22" s="22" t="str">
        <f>INDEX(Liste,MATCH("N2",SBrgd,0),2)</f>
        <v>Nom5</v>
      </c>
    </row>
    <row r="23" spans="6:10" ht="16.5">
      <c r="F23" s="22" t="str">
        <f t="shared" si="0"/>
        <v>DIMANCHE</v>
      </c>
      <c r="G23" s="23">
        <f t="shared" si="3"/>
        <v>41413</v>
      </c>
      <c r="H23" s="22" t="str">
        <f t="shared" si="1"/>
        <v>Nom1</v>
      </c>
      <c r="I23" s="22" t="str">
        <f t="shared" si="2"/>
        <v>Nom3</v>
      </c>
      <c r="J23" s="22" t="str">
        <f>INDEX(Liste,MATCH("N1",SBrgd,0),2)</f>
        <v>Nom4</v>
      </c>
    </row>
    <row r="24" spans="6:10" ht="16.5">
      <c r="F24" s="22" t="str">
        <f t="shared" si="0"/>
        <v>LUNDI</v>
      </c>
      <c r="G24" s="23">
        <f t="shared" si="3"/>
        <v>41414</v>
      </c>
      <c r="H24" s="27" t="str">
        <f t="shared" si="1"/>
        <v>Nom3</v>
      </c>
      <c r="I24" s="27" t="str">
        <f t="shared" si="2"/>
        <v>Nom1</v>
      </c>
      <c r="J24" s="22" t="str">
        <f>INDEX(Liste,MATCH("N2",SBrgd,0),2)</f>
        <v>Nom5</v>
      </c>
    </row>
    <row r="25" spans="6:10" ht="16.5">
      <c r="F25" s="22" t="str">
        <f t="shared" si="0"/>
        <v>MARDI</v>
      </c>
      <c r="G25" s="23">
        <f t="shared" si="3"/>
        <v>41415</v>
      </c>
      <c r="H25" s="22" t="str">
        <f t="shared" si="1"/>
        <v>Nom1</v>
      </c>
      <c r="I25" s="22" t="str">
        <f t="shared" si="2"/>
        <v>Nom3</v>
      </c>
      <c r="J25" s="22" t="str">
        <f>INDEX(Liste,MATCH("N1",SBrgd,0),2)</f>
        <v>Nom4</v>
      </c>
    </row>
    <row r="26" spans="6:10" ht="16.5">
      <c r="F26" s="22" t="str">
        <f t="shared" si="0"/>
        <v>MERCREDI</v>
      </c>
      <c r="G26" s="23">
        <f t="shared" si="3"/>
        <v>41416</v>
      </c>
      <c r="H26" s="22" t="str">
        <f t="shared" si="1"/>
        <v>Nom3</v>
      </c>
      <c r="I26" s="22" t="str">
        <f t="shared" si="2"/>
        <v>Nom1</v>
      </c>
      <c r="J26" s="22" t="str">
        <f>INDEX(Liste,MATCH("N2",SBrgd,0),2)</f>
        <v>Nom5</v>
      </c>
    </row>
    <row r="27" spans="6:10" ht="16.5">
      <c r="F27" s="22" t="str">
        <f t="shared" si="0"/>
        <v>JEUDI</v>
      </c>
      <c r="G27" s="23">
        <f t="shared" si="3"/>
        <v>41417</v>
      </c>
      <c r="H27" s="22" t="str">
        <f t="shared" si="1"/>
        <v>Nom1</v>
      </c>
      <c r="I27" s="22" t="str">
        <f t="shared" si="2"/>
        <v>Nom3</v>
      </c>
      <c r="J27" s="22" t="str">
        <f>INDEX(Liste,MATCH("N1",SBrgd,0),2)</f>
        <v>Nom4</v>
      </c>
    </row>
    <row r="28" spans="6:10" ht="16.5">
      <c r="F28" s="22" t="str">
        <f t="shared" si="0"/>
        <v>VENDREDI</v>
      </c>
      <c r="G28" s="23">
        <f t="shared" si="3"/>
        <v>41418</v>
      </c>
      <c r="H28" s="22" t="str">
        <f t="shared" si="1"/>
        <v>Nom3</v>
      </c>
      <c r="I28" s="22" t="str">
        <f t="shared" si="2"/>
        <v>Nom1</v>
      </c>
      <c r="J28" s="22" t="str">
        <f>INDEX(Liste,MATCH("N2",SBrgd,0),2)</f>
        <v>Nom5</v>
      </c>
    </row>
    <row r="29" spans="6:10" ht="16.5">
      <c r="F29" s="22" t="str">
        <f t="shared" si="0"/>
        <v>SAMEDI</v>
      </c>
      <c r="G29" s="23">
        <f t="shared" si="3"/>
        <v>41419</v>
      </c>
      <c r="H29" s="22" t="str">
        <f t="shared" si="1"/>
        <v>Nom1</v>
      </c>
      <c r="I29" s="22" t="str">
        <f t="shared" si="2"/>
        <v>Nom3</v>
      </c>
      <c r="J29" s="22" t="str">
        <f>INDEX(Liste,MATCH("N1",SBrgd,0),2)</f>
        <v>Nom4</v>
      </c>
    </row>
    <row r="30" spans="6:10" ht="16.5">
      <c r="F30" s="22" t="str">
        <f t="shared" si="0"/>
        <v>DIMANCHE</v>
      </c>
      <c r="G30" s="23">
        <f t="shared" si="3"/>
        <v>41420</v>
      </c>
      <c r="H30" s="22" t="str">
        <f t="shared" si="1"/>
        <v>Nom3</v>
      </c>
      <c r="I30" s="22" t="str">
        <f t="shared" si="2"/>
        <v>Nom1</v>
      </c>
      <c r="J30" s="22" t="str">
        <f>INDEX(Liste,MATCH("N2",SBrgd,0),2)</f>
        <v>Nom5</v>
      </c>
    </row>
    <row r="31" spans="6:10" ht="16.5">
      <c r="F31" s="22" t="str">
        <f t="shared" si="0"/>
        <v>LUNDI</v>
      </c>
      <c r="G31" s="23">
        <f t="shared" si="3"/>
        <v>41421</v>
      </c>
      <c r="H31" s="22" t="str">
        <f t="shared" si="1"/>
        <v>Nom1</v>
      </c>
      <c r="I31" s="22" t="str">
        <f t="shared" si="2"/>
        <v>Nom3</v>
      </c>
      <c r="J31" s="22" t="str">
        <f>INDEX(Liste,MATCH("N1",SBrgd,0),2)</f>
        <v>Nom4</v>
      </c>
    </row>
    <row r="32" spans="6:10" ht="16.5">
      <c r="F32" s="22" t="str">
        <f t="shared" si="0"/>
        <v>MARDI</v>
      </c>
      <c r="G32" s="23">
        <f t="shared" si="3"/>
        <v>41422</v>
      </c>
      <c r="H32" s="22" t="str">
        <f t="shared" si="1"/>
        <v>Nom3</v>
      </c>
      <c r="I32" s="22" t="str">
        <f t="shared" si="2"/>
        <v>Nom1</v>
      </c>
      <c r="J32" s="22" t="str">
        <f>INDEX(Liste,MATCH("N2",SBrgd,0),2)</f>
        <v>Nom5</v>
      </c>
    </row>
    <row r="33" spans="6:10" ht="16.5">
      <c r="F33" s="22" t="str">
        <f t="shared" si="0"/>
        <v>MERCREDI</v>
      </c>
      <c r="G33" s="23">
        <f t="shared" si="3"/>
        <v>41423</v>
      </c>
      <c r="H33" s="22" t="str">
        <f t="shared" si="1"/>
        <v>Nom1</v>
      </c>
      <c r="I33" s="22" t="str">
        <f t="shared" si="2"/>
        <v>Nom3</v>
      </c>
      <c r="J33" s="22" t="str">
        <f>INDEX(Liste,MATCH("N1",SBrgd,0),2)</f>
        <v>Nom4</v>
      </c>
    </row>
    <row r="34" spans="6:10" ht="16.5">
      <c r="F34" s="22" t="str">
        <f t="shared" si="0"/>
        <v>JEUDI</v>
      </c>
      <c r="G34" s="23">
        <f t="shared" si="3"/>
        <v>41424</v>
      </c>
      <c r="H34" s="22" t="str">
        <f t="shared" si="1"/>
        <v>Nom3</v>
      </c>
      <c r="I34" s="22" t="str">
        <f t="shared" si="2"/>
        <v>Nom1</v>
      </c>
      <c r="J34" s="22" t="str">
        <f>INDEX(Liste,MATCH("N2",SBrgd,0),2)</f>
        <v>Nom5</v>
      </c>
    </row>
    <row r="35" spans="6:10" ht="16.5">
      <c r="F35" s="22" t="str">
        <f t="shared" si="0"/>
        <v>VENDREDI</v>
      </c>
      <c r="G35" s="23">
        <f t="shared" si="3"/>
        <v>41425</v>
      </c>
      <c r="H35" s="22" t="str">
        <f t="shared" si="1"/>
        <v>Nom1</v>
      </c>
      <c r="I35" s="22" t="str">
        <f t="shared" si="2"/>
        <v>Nom3</v>
      </c>
      <c r="J35" s="22" t="str">
        <f>INDEX(Liste,MATCH("N1",SBrgd,0),2)</f>
        <v>Nom4</v>
      </c>
    </row>
    <row r="36" spans="6:10" ht="16.5">
      <c r="F36" s="28"/>
      <c r="G36" s="28"/>
      <c r="H36" s="28"/>
      <c r="I36" s="28"/>
      <c r="J36" s="29"/>
    </row>
    <row r="37" spans="6:10" ht="16.5">
      <c r="F37" s="28"/>
      <c r="G37" s="28"/>
      <c r="H37" s="28"/>
      <c r="I37" s="28"/>
      <c r="J37" s="28"/>
    </row>
    <row r="38" spans="6:10" ht="16.5">
      <c r="F38" s="28"/>
      <c r="G38" s="28"/>
      <c r="H38" s="28"/>
      <c r="I38" s="28"/>
      <c r="J38" s="28"/>
    </row>
    <row r="39" spans="6:10" ht="16.5">
      <c r="F39" s="28"/>
      <c r="G39" s="28"/>
      <c r="H39" s="28"/>
      <c r="I39" s="30" t="s">
        <v>40</v>
      </c>
    </row>
    <row r="40" spans="6:10" ht="16.5">
      <c r="F40" s="28"/>
      <c r="G40" s="28"/>
      <c r="H40" s="28"/>
      <c r="I40" s="28"/>
      <c r="J40" s="28"/>
    </row>
    <row r="41" spans="6:10" ht="16.5">
      <c r="F41" s="28"/>
      <c r="G41" s="28"/>
      <c r="H41" s="28"/>
      <c r="I41" s="28"/>
      <c r="J41" s="28"/>
    </row>
    <row r="42" spans="6:10" ht="16.5">
      <c r="F42" s="28"/>
      <c r="G42" s="28"/>
      <c r="H42" s="28"/>
      <c r="I42" s="28"/>
      <c r="J42" s="28"/>
    </row>
    <row r="43" spans="6:10" ht="16.5">
      <c r="F43" s="28"/>
      <c r="G43" s="28"/>
      <c r="H43" s="28"/>
      <c r="I43" s="28"/>
      <c r="J43" s="28"/>
    </row>
    <row r="44" spans="6:10" ht="16.5">
      <c r="F44" s="28"/>
      <c r="G44" s="28"/>
      <c r="H44" s="28"/>
      <c r="I44" s="28"/>
      <c r="J44" s="28"/>
    </row>
    <row r="45" spans="6:10" ht="16.5">
      <c r="F45" s="28"/>
      <c r="G45" s="28"/>
      <c r="H45" s="28"/>
      <c r="I45" s="28"/>
      <c r="J45" s="28"/>
    </row>
  </sheetData>
  <conditionalFormatting sqref="F5:J35">
    <cfRule type="expression" dxfId="13" priority="2" stopIfTrue="1">
      <formula>OR(WEEKDAY($G5,2)&gt;5,COUNTIF(Fériés,$G5)&gt;0)</formula>
    </cfRule>
  </conditionalFormatting>
  <conditionalFormatting sqref="F33:J35">
    <cfRule type="expression" priority="1">
      <formula>MONTH($G33)&gt;MONTH($G32)</formula>
    </cfRule>
  </conditionalFormatting>
  <dataValidations count="1">
    <dataValidation type="list" allowBlank="1" showInputMessage="1" showErrorMessage="1" sqref="A6:A11">
      <formula1>"L,G,P,N1,N2"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H12"/>
  <sheetViews>
    <sheetView workbookViewId="0">
      <selection activeCell="B9" sqref="B9"/>
    </sheetView>
  </sheetViews>
  <sheetFormatPr baseColWidth="10" defaultRowHeight="15"/>
  <cols>
    <col min="1" max="1" width="17.7109375" bestFit="1" customWidth="1"/>
  </cols>
  <sheetData>
    <row r="1" spans="1:8" ht="15.75">
      <c r="A1" s="32" t="s">
        <v>41</v>
      </c>
      <c r="B1" s="32"/>
      <c r="C1" s="33"/>
      <c r="D1" s="34"/>
      <c r="E1" s="34"/>
      <c r="F1" s="34"/>
      <c r="G1" s="35"/>
      <c r="H1" s="36" t="s">
        <v>42</v>
      </c>
    </row>
    <row r="2" spans="1:8" ht="15.75">
      <c r="A2" s="37" t="s">
        <v>43</v>
      </c>
      <c r="B2" s="38" t="s">
        <v>44</v>
      </c>
      <c r="C2" s="38" t="s">
        <v>45</v>
      </c>
      <c r="D2" s="38" t="s">
        <v>46</v>
      </c>
      <c r="E2" s="38" t="s">
        <v>47</v>
      </c>
      <c r="F2" s="38" t="s">
        <v>42</v>
      </c>
      <c r="G2" s="39"/>
      <c r="H2" s="40" t="s">
        <v>48</v>
      </c>
    </row>
    <row r="3" spans="1:8" ht="15.75">
      <c r="A3" s="41" t="s">
        <v>22</v>
      </c>
      <c r="B3" s="42">
        <v>5</v>
      </c>
      <c r="C3" s="43">
        <v>41353</v>
      </c>
      <c r="D3" s="43">
        <v>41357</v>
      </c>
      <c r="E3" s="44" t="str">
        <f ca="1">IF((C3-TODAY())&gt;0,B3,IF(D3-TODAY()&lt;0,"",D3-TODAY()))</f>
        <v/>
      </c>
      <c r="F3" s="45" t="s">
        <v>49</v>
      </c>
      <c r="G3" s="39"/>
      <c r="H3" s="40" t="s">
        <v>50</v>
      </c>
    </row>
    <row r="4" spans="1:8" ht="15.75">
      <c r="A4" s="41" t="s">
        <v>20</v>
      </c>
      <c r="B4" s="42">
        <v>3</v>
      </c>
      <c r="C4" s="43">
        <v>41383</v>
      </c>
      <c r="D4" s="43">
        <f ca="1">WORKDAY(C4,B4-1,Fériés)</f>
        <v>41387</v>
      </c>
      <c r="E4" s="44" t="str">
        <f ca="1">IF((C4-TODAY())&gt;0,B4,IF(D4-TODAY()&lt;0,"",D4-TODAY()))</f>
        <v/>
      </c>
      <c r="F4" s="45" t="s">
        <v>51</v>
      </c>
      <c r="G4" s="39"/>
      <c r="H4" s="46" t="s">
        <v>49</v>
      </c>
    </row>
    <row r="5" spans="1:8" ht="15.75">
      <c r="A5" s="41" t="s">
        <v>20</v>
      </c>
      <c r="B5" s="42">
        <v>5</v>
      </c>
      <c r="C5" s="43">
        <v>41407</v>
      </c>
      <c r="D5" s="43">
        <v>41411</v>
      </c>
      <c r="E5" s="44" t="str">
        <f ca="1">IF((C5-TODAY())&gt;0,B5,IF(D5-TODAY()&lt;0,"",D5-TODAY()))</f>
        <v/>
      </c>
      <c r="F5" s="45" t="s">
        <v>52</v>
      </c>
      <c r="G5" s="39"/>
      <c r="H5" s="46" t="s">
        <v>53</v>
      </c>
    </row>
    <row r="6" spans="1:8" ht="15.75">
      <c r="G6" s="39"/>
      <c r="H6" s="46" t="s">
        <v>52</v>
      </c>
    </row>
    <row r="7" spans="1:8" ht="15.75">
      <c r="G7" s="39"/>
      <c r="H7" s="46" t="s">
        <v>51</v>
      </c>
    </row>
    <row r="8" spans="1:8" ht="15.75">
      <c r="G8" s="47"/>
      <c r="H8" s="39"/>
    </row>
    <row r="9" spans="1:8" ht="15.75">
      <c r="G9" s="39"/>
      <c r="H9" s="39"/>
    </row>
    <row r="10" spans="1:8" ht="15.75">
      <c r="G10" s="39"/>
    </row>
    <row r="11" spans="1:8" ht="15.75">
      <c r="G11" s="39"/>
    </row>
    <row r="12" spans="1:8" ht="15.75">
      <c r="G12" s="39"/>
    </row>
  </sheetData>
  <dataValidations count="1">
    <dataValidation type="list" allowBlank="1" showInputMessage="1" showErrorMessage="1" sqref="F3:F5">
      <formula1>TypeArrêt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5:AF13"/>
  <sheetViews>
    <sheetView showGridLines="0" zoomScale="90" zoomScaleNormal="90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G18" sqref="G18"/>
    </sheetView>
  </sheetViews>
  <sheetFormatPr baseColWidth="10" defaultRowHeight="15"/>
  <cols>
    <col min="2" max="32" width="4.7109375" customWidth="1"/>
  </cols>
  <sheetData>
    <row r="5" spans="1:32" ht="16.5">
      <c r="B5" s="63">
        <f ca="1">DATE(année,5,1)</f>
        <v>41395</v>
      </c>
      <c r="C5" s="63"/>
      <c r="D5" s="63"/>
      <c r="E5" s="63"/>
      <c r="F5" s="63"/>
      <c r="G5" s="63"/>
      <c r="H5" s="63"/>
      <c r="I5" s="63"/>
      <c r="J5" s="63"/>
      <c r="K5" s="63"/>
      <c r="L5" s="63"/>
      <c r="M5" s="63"/>
      <c r="N5" s="63"/>
      <c r="O5" s="63"/>
      <c r="P5" s="63"/>
      <c r="Q5" s="63"/>
      <c r="R5" s="63"/>
      <c r="S5" s="63"/>
      <c r="T5" s="63"/>
      <c r="U5" s="63"/>
      <c r="V5" s="63"/>
      <c r="W5" s="63"/>
      <c r="X5" s="63"/>
      <c r="Y5" s="63"/>
      <c r="Z5" s="63"/>
      <c r="AA5" s="63"/>
      <c r="AB5" s="63"/>
      <c r="AC5" s="63"/>
      <c r="AD5" s="63"/>
      <c r="AE5" s="63"/>
      <c r="AF5" s="63"/>
    </row>
    <row r="6" spans="1:32">
      <c r="B6" s="64">
        <f ca="1">WEEKDAY(B5)</f>
        <v>4</v>
      </c>
      <c r="C6" s="65">
        <f ca="1">WEEKDAY($B$6+1)</f>
        <v>5</v>
      </c>
      <c r="D6" s="65">
        <f ca="1">WEEKDAY($B$6+2)</f>
        <v>6</v>
      </c>
      <c r="E6" s="65">
        <f ca="1">WEEKDAY($B$6+3)</f>
        <v>7</v>
      </c>
      <c r="F6" s="65">
        <f ca="1">WEEKDAY($B$6+4)</f>
        <v>1</v>
      </c>
      <c r="G6" s="65">
        <f ca="1">WEEKDAY($B$6+5)</f>
        <v>2</v>
      </c>
      <c r="H6" s="65">
        <f ca="1">WEEKDAY($B$6+6)</f>
        <v>3</v>
      </c>
      <c r="I6" s="65">
        <f ca="1">WEEKDAY($B$6+7)</f>
        <v>4</v>
      </c>
      <c r="J6" s="65">
        <f ca="1">WEEKDAY($B$6+8)</f>
        <v>5</v>
      </c>
      <c r="K6" s="65">
        <f ca="1">WEEKDAY($B$6+9)</f>
        <v>6</v>
      </c>
      <c r="L6" s="65">
        <f ca="1">WEEKDAY($B$6+10)</f>
        <v>7</v>
      </c>
      <c r="M6" s="65">
        <f ca="1">WEEKDAY($B$6+11)</f>
        <v>1</v>
      </c>
      <c r="N6" s="65">
        <f ca="1">WEEKDAY($B$6+12)</f>
        <v>2</v>
      </c>
      <c r="O6" s="65">
        <f ca="1">WEEKDAY($B$6+13)</f>
        <v>3</v>
      </c>
      <c r="P6" s="65">
        <f ca="1">WEEKDAY($B$6+14)</f>
        <v>4</v>
      </c>
      <c r="Q6" s="65">
        <f ca="1">WEEKDAY($B$6+15)</f>
        <v>5</v>
      </c>
      <c r="R6" s="65">
        <f ca="1">WEEKDAY($B$6+16)</f>
        <v>6</v>
      </c>
      <c r="S6" s="65">
        <f ca="1">WEEKDAY($B$6+17)</f>
        <v>7</v>
      </c>
      <c r="T6" s="65">
        <f ca="1">WEEKDAY($B$6+18)</f>
        <v>1</v>
      </c>
      <c r="U6" s="65">
        <f ca="1">WEEKDAY($B$6+19)</f>
        <v>2</v>
      </c>
      <c r="V6" s="65">
        <f ca="1">WEEKDAY($B$6+20)</f>
        <v>3</v>
      </c>
      <c r="W6" s="65">
        <f ca="1">WEEKDAY($B$6+21)</f>
        <v>4</v>
      </c>
      <c r="X6" s="65">
        <f ca="1">WEEKDAY($B$6+22)</f>
        <v>5</v>
      </c>
      <c r="Y6" s="65">
        <f ca="1">WEEKDAY($B$6+23)</f>
        <v>6</v>
      </c>
      <c r="Z6" s="65">
        <f ca="1">WEEKDAY($B$6+24)</f>
        <v>7</v>
      </c>
      <c r="AA6" s="65">
        <f ca="1">WEEKDAY($B$6+25)</f>
        <v>1</v>
      </c>
      <c r="AB6" s="65">
        <f ca="1">WEEKDAY($B$6+26)</f>
        <v>2</v>
      </c>
      <c r="AC6" s="65">
        <f ca="1">WEEKDAY($B$6+27)</f>
        <v>3</v>
      </c>
      <c r="AD6" s="65">
        <f ca="1">WEEKDAY($B$6+28)</f>
        <v>4</v>
      </c>
      <c r="AE6" s="65">
        <f ca="1">WEEKDAY($B$6+29)</f>
        <v>5</v>
      </c>
      <c r="AF6" s="65">
        <f ca="1">WEEKDAY($B$6+30)</f>
        <v>6</v>
      </c>
    </row>
    <row r="7" spans="1:32">
      <c r="B7" s="66">
        <f ca="1">DAY(B5)</f>
        <v>1</v>
      </c>
      <c r="C7" s="66">
        <f ca="1">B7+1</f>
        <v>2</v>
      </c>
      <c r="D7" s="66">
        <f t="shared" ref="D7:V7" ca="1" si="0">C7+1</f>
        <v>3</v>
      </c>
      <c r="E7" s="66">
        <f t="shared" ca="1" si="0"/>
        <v>4</v>
      </c>
      <c r="F7" s="66">
        <f t="shared" ca="1" si="0"/>
        <v>5</v>
      </c>
      <c r="G7" s="66">
        <f t="shared" ca="1" si="0"/>
        <v>6</v>
      </c>
      <c r="H7" s="66">
        <f t="shared" ca="1" si="0"/>
        <v>7</v>
      </c>
      <c r="I7" s="66">
        <f t="shared" ca="1" si="0"/>
        <v>8</v>
      </c>
      <c r="J7" s="66">
        <f t="shared" ca="1" si="0"/>
        <v>9</v>
      </c>
      <c r="K7" s="66">
        <f t="shared" ca="1" si="0"/>
        <v>10</v>
      </c>
      <c r="L7" s="66">
        <f t="shared" ca="1" si="0"/>
        <v>11</v>
      </c>
      <c r="M7" s="66">
        <f t="shared" ca="1" si="0"/>
        <v>12</v>
      </c>
      <c r="N7" s="66">
        <f t="shared" ca="1" si="0"/>
        <v>13</v>
      </c>
      <c r="O7" s="66">
        <f t="shared" ca="1" si="0"/>
        <v>14</v>
      </c>
      <c r="P7" s="66">
        <f t="shared" ca="1" si="0"/>
        <v>15</v>
      </c>
      <c r="Q7" s="66">
        <f t="shared" ca="1" si="0"/>
        <v>16</v>
      </c>
      <c r="R7" s="66">
        <f t="shared" ca="1" si="0"/>
        <v>17</v>
      </c>
      <c r="S7" s="66">
        <f t="shared" ca="1" si="0"/>
        <v>18</v>
      </c>
      <c r="T7" s="66">
        <f t="shared" ca="1" si="0"/>
        <v>19</v>
      </c>
      <c r="U7" s="66">
        <f t="shared" ca="1" si="0"/>
        <v>20</v>
      </c>
      <c r="V7" s="66">
        <f t="shared" ca="1" si="0"/>
        <v>21</v>
      </c>
      <c r="W7" s="66">
        <f ca="1">V7+1</f>
        <v>22</v>
      </c>
      <c r="X7" s="66">
        <f t="shared" ref="X7:AF7" ca="1" si="1">W7+1</f>
        <v>23</v>
      </c>
      <c r="Y7" s="66">
        <f t="shared" ca="1" si="1"/>
        <v>24</v>
      </c>
      <c r="Z7" s="66">
        <f t="shared" ca="1" si="1"/>
        <v>25</v>
      </c>
      <c r="AA7" s="66">
        <f t="shared" ca="1" si="1"/>
        <v>26</v>
      </c>
      <c r="AB7" s="66">
        <f t="shared" ca="1" si="1"/>
        <v>27</v>
      </c>
      <c r="AC7" s="66">
        <f t="shared" ca="1" si="1"/>
        <v>28</v>
      </c>
      <c r="AD7" s="66">
        <f t="shared" ca="1" si="1"/>
        <v>29</v>
      </c>
      <c r="AE7" s="66">
        <f t="shared" ca="1" si="1"/>
        <v>30</v>
      </c>
      <c r="AF7" s="66">
        <f t="shared" ca="1" si="1"/>
        <v>31</v>
      </c>
    </row>
    <row r="8" spans="1:32">
      <c r="A8" s="67" t="s">
        <v>20</v>
      </c>
      <c r="B8" s="68" t="s">
        <v>37</v>
      </c>
      <c r="C8" s="68" t="s">
        <v>34</v>
      </c>
      <c r="D8" s="68" t="s">
        <v>37</v>
      </c>
      <c r="E8" s="68" t="s">
        <v>34</v>
      </c>
      <c r="F8" s="68" t="s">
        <v>37</v>
      </c>
      <c r="G8" s="68" t="s">
        <v>34</v>
      </c>
      <c r="H8" s="68" t="s">
        <v>37</v>
      </c>
      <c r="I8" s="68" t="s">
        <v>34</v>
      </c>
      <c r="J8" s="68" t="s">
        <v>37</v>
      </c>
      <c r="K8" s="68" t="s">
        <v>34</v>
      </c>
      <c r="L8" s="68" t="s">
        <v>37</v>
      </c>
      <c r="M8" s="68" t="s">
        <v>34</v>
      </c>
      <c r="N8" s="69" t="s">
        <v>52</v>
      </c>
      <c r="O8" s="69" t="s">
        <v>52</v>
      </c>
      <c r="P8" s="69" t="s">
        <v>52</v>
      </c>
      <c r="Q8" s="69" t="s">
        <v>52</v>
      </c>
      <c r="R8" s="69" t="s">
        <v>52</v>
      </c>
      <c r="S8" s="68" t="s">
        <v>34</v>
      </c>
      <c r="T8" s="68" t="s">
        <v>37</v>
      </c>
      <c r="U8" s="68" t="s">
        <v>34</v>
      </c>
      <c r="V8" s="68" t="s">
        <v>37</v>
      </c>
      <c r="W8" s="68" t="s">
        <v>34</v>
      </c>
      <c r="X8" s="68" t="s">
        <v>37</v>
      </c>
      <c r="Y8" s="68" t="s">
        <v>34</v>
      </c>
      <c r="Z8" s="68" t="s">
        <v>37</v>
      </c>
      <c r="AA8" s="68" t="s">
        <v>34</v>
      </c>
      <c r="AB8" s="68" t="s">
        <v>37</v>
      </c>
      <c r="AC8" s="68" t="s">
        <v>34</v>
      </c>
      <c r="AD8" s="68" t="s">
        <v>37</v>
      </c>
      <c r="AE8" s="68" t="s">
        <v>34</v>
      </c>
      <c r="AF8" s="68" t="s">
        <v>37</v>
      </c>
    </row>
    <row r="9" spans="1:32">
      <c r="A9" s="70" t="s">
        <v>18</v>
      </c>
      <c r="B9" s="68" t="s">
        <v>54</v>
      </c>
      <c r="C9" s="68" t="s">
        <v>35</v>
      </c>
      <c r="D9" s="68" t="s">
        <v>35</v>
      </c>
      <c r="E9" s="68" t="s">
        <v>54</v>
      </c>
      <c r="F9" s="68" t="s">
        <v>54</v>
      </c>
      <c r="G9" s="68" t="s">
        <v>35</v>
      </c>
      <c r="H9" s="68" t="s">
        <v>35</v>
      </c>
      <c r="I9" s="68" t="s">
        <v>54</v>
      </c>
      <c r="J9" s="68" t="s">
        <v>54</v>
      </c>
      <c r="K9" s="68" t="s">
        <v>35</v>
      </c>
      <c r="L9" s="68" t="s">
        <v>54</v>
      </c>
      <c r="M9" s="68" t="s">
        <v>54</v>
      </c>
      <c r="N9" s="68" t="s">
        <v>37</v>
      </c>
      <c r="O9" s="68" t="s">
        <v>34</v>
      </c>
      <c r="P9" s="68" t="s">
        <v>37</v>
      </c>
      <c r="Q9" s="68" t="s">
        <v>34</v>
      </c>
      <c r="R9" s="68" t="s">
        <v>37</v>
      </c>
      <c r="S9" s="68" t="s">
        <v>54</v>
      </c>
      <c r="T9" s="68" t="s">
        <v>54</v>
      </c>
      <c r="U9" s="68" t="s">
        <v>54</v>
      </c>
      <c r="V9" s="68" t="s">
        <v>35</v>
      </c>
      <c r="W9" s="68" t="s">
        <v>35</v>
      </c>
      <c r="X9" s="68" t="s">
        <v>35</v>
      </c>
      <c r="Y9" s="68" t="s">
        <v>35</v>
      </c>
      <c r="Z9" s="68" t="s">
        <v>54</v>
      </c>
      <c r="AA9" s="68" t="s">
        <v>54</v>
      </c>
      <c r="AB9" s="68" t="s">
        <v>35</v>
      </c>
      <c r="AC9" s="68" t="s">
        <v>35</v>
      </c>
      <c r="AD9" s="68" t="s">
        <v>35</v>
      </c>
      <c r="AE9" s="68" t="s">
        <v>35</v>
      </c>
      <c r="AF9" s="68" t="s">
        <v>35</v>
      </c>
    </row>
    <row r="10" spans="1:32">
      <c r="A10" s="67" t="s">
        <v>22</v>
      </c>
      <c r="B10" s="68" t="s">
        <v>34</v>
      </c>
      <c r="C10" s="68" t="s">
        <v>37</v>
      </c>
      <c r="D10" s="68" t="s">
        <v>34</v>
      </c>
      <c r="E10" s="68" t="s">
        <v>37</v>
      </c>
      <c r="F10" s="68" t="s">
        <v>34</v>
      </c>
      <c r="G10" s="68" t="s">
        <v>37</v>
      </c>
      <c r="H10" s="68" t="s">
        <v>34</v>
      </c>
      <c r="I10" s="68" t="s">
        <v>37</v>
      </c>
      <c r="J10" s="68" t="s">
        <v>34</v>
      </c>
      <c r="K10" s="68" t="s">
        <v>37</v>
      </c>
      <c r="L10" s="68" t="s">
        <v>34</v>
      </c>
      <c r="M10" s="68" t="s">
        <v>37</v>
      </c>
      <c r="N10" s="68" t="s">
        <v>34</v>
      </c>
      <c r="O10" s="68" t="s">
        <v>37</v>
      </c>
      <c r="P10" s="68" t="s">
        <v>34</v>
      </c>
      <c r="Q10" s="68" t="s">
        <v>37</v>
      </c>
      <c r="R10" s="68" t="s">
        <v>34</v>
      </c>
      <c r="S10" s="68" t="s">
        <v>37</v>
      </c>
      <c r="T10" s="68" t="s">
        <v>34</v>
      </c>
      <c r="U10" s="68" t="s">
        <v>37</v>
      </c>
      <c r="V10" s="68" t="s">
        <v>34</v>
      </c>
      <c r="W10" s="68" t="s">
        <v>37</v>
      </c>
      <c r="X10" s="68" t="s">
        <v>34</v>
      </c>
      <c r="Y10" s="68" t="s">
        <v>37</v>
      </c>
      <c r="Z10" s="68" t="s">
        <v>34</v>
      </c>
      <c r="AA10" s="68" t="s">
        <v>37</v>
      </c>
      <c r="AB10" s="68" t="s">
        <v>34</v>
      </c>
      <c r="AC10" s="68" t="s">
        <v>37</v>
      </c>
      <c r="AD10" s="68" t="s">
        <v>34</v>
      </c>
      <c r="AE10" s="68" t="s">
        <v>37</v>
      </c>
      <c r="AF10" s="68" t="s">
        <v>34</v>
      </c>
    </row>
    <row r="11" spans="1:32">
      <c r="A11" s="71" t="s">
        <v>23</v>
      </c>
      <c r="B11" s="68" t="s">
        <v>55</v>
      </c>
      <c r="C11" s="68" t="s">
        <v>54</v>
      </c>
      <c r="D11" s="68" t="s">
        <v>55</v>
      </c>
      <c r="E11" s="68" t="s">
        <v>54</v>
      </c>
      <c r="F11" s="68" t="s">
        <v>55</v>
      </c>
      <c r="G11" s="68" t="s">
        <v>54</v>
      </c>
      <c r="H11" s="68" t="s">
        <v>55</v>
      </c>
      <c r="I11" s="68" t="s">
        <v>54</v>
      </c>
      <c r="J11" s="68" t="s">
        <v>55</v>
      </c>
      <c r="K11" s="68" t="s">
        <v>54</v>
      </c>
      <c r="L11" s="68" t="s">
        <v>55</v>
      </c>
      <c r="M11" s="68" t="s">
        <v>54</v>
      </c>
      <c r="N11" s="68" t="s">
        <v>55</v>
      </c>
      <c r="O11" s="68" t="s">
        <v>54</v>
      </c>
      <c r="P11" s="68" t="s">
        <v>55</v>
      </c>
      <c r="Q11" s="68" t="s">
        <v>54</v>
      </c>
      <c r="R11" s="68" t="s">
        <v>55</v>
      </c>
      <c r="S11" s="68" t="s">
        <v>54</v>
      </c>
      <c r="T11" s="68" t="s">
        <v>55</v>
      </c>
      <c r="U11" s="68" t="s">
        <v>54</v>
      </c>
      <c r="V11" s="68" t="s">
        <v>55</v>
      </c>
      <c r="W11" s="68" t="s">
        <v>54</v>
      </c>
      <c r="X11" s="68" t="s">
        <v>55</v>
      </c>
      <c r="Y11" s="68" t="s">
        <v>54</v>
      </c>
      <c r="Z11" s="68" t="s">
        <v>55</v>
      </c>
      <c r="AA11" s="68" t="s">
        <v>54</v>
      </c>
      <c r="AB11" s="68" t="s">
        <v>55</v>
      </c>
      <c r="AC11" s="68" t="s">
        <v>54</v>
      </c>
      <c r="AD11" s="68" t="s">
        <v>55</v>
      </c>
      <c r="AE11" s="68" t="s">
        <v>54</v>
      </c>
      <c r="AF11" s="68" t="s">
        <v>55</v>
      </c>
    </row>
    <row r="12" spans="1:32">
      <c r="A12" s="71" t="s">
        <v>24</v>
      </c>
      <c r="B12" s="68" t="s">
        <v>54</v>
      </c>
      <c r="C12" s="68" t="s">
        <v>55</v>
      </c>
      <c r="D12" s="68" t="s">
        <v>54</v>
      </c>
      <c r="E12" s="68" t="s">
        <v>55</v>
      </c>
      <c r="F12" s="68" t="s">
        <v>54</v>
      </c>
      <c r="G12" s="68" t="s">
        <v>55</v>
      </c>
      <c r="H12" s="68" t="s">
        <v>54</v>
      </c>
      <c r="I12" s="68" t="s">
        <v>55</v>
      </c>
      <c r="J12" s="68" t="s">
        <v>54</v>
      </c>
      <c r="K12" s="68" t="s">
        <v>55</v>
      </c>
      <c r="L12" s="68" t="s">
        <v>54</v>
      </c>
      <c r="M12" s="68" t="s">
        <v>55</v>
      </c>
      <c r="N12" s="68" t="s">
        <v>54</v>
      </c>
      <c r="O12" s="68" t="s">
        <v>55</v>
      </c>
      <c r="P12" s="68" t="s">
        <v>54</v>
      </c>
      <c r="Q12" s="68" t="s">
        <v>55</v>
      </c>
      <c r="R12" s="68" t="s">
        <v>54</v>
      </c>
      <c r="S12" s="68" t="s">
        <v>55</v>
      </c>
      <c r="T12" s="68" t="s">
        <v>54</v>
      </c>
      <c r="U12" s="68" t="s">
        <v>55</v>
      </c>
      <c r="V12" s="68" t="s">
        <v>54</v>
      </c>
      <c r="W12" s="68" t="s">
        <v>55</v>
      </c>
      <c r="X12" s="68" t="s">
        <v>54</v>
      </c>
      <c r="Y12" s="68" t="s">
        <v>55</v>
      </c>
      <c r="Z12" s="68" t="s">
        <v>54</v>
      </c>
      <c r="AA12" s="68" t="s">
        <v>55</v>
      </c>
      <c r="AB12" s="68" t="s">
        <v>54</v>
      </c>
      <c r="AC12" s="68" t="s">
        <v>55</v>
      </c>
      <c r="AD12" s="68" t="s">
        <v>54</v>
      </c>
      <c r="AE12" s="68" t="s">
        <v>55</v>
      </c>
      <c r="AF12" s="68" t="s">
        <v>54</v>
      </c>
    </row>
    <row r="13" spans="1:32">
      <c r="A13" s="70" t="s">
        <v>12</v>
      </c>
      <c r="B13" s="68" t="s">
        <v>54</v>
      </c>
      <c r="C13" s="68" t="s">
        <v>35</v>
      </c>
      <c r="D13" s="68" t="s">
        <v>35</v>
      </c>
      <c r="E13" s="68" t="s">
        <v>54</v>
      </c>
      <c r="F13" s="68" t="s">
        <v>54</v>
      </c>
      <c r="G13" s="68" t="s">
        <v>35</v>
      </c>
      <c r="H13" s="68" t="s">
        <v>35</v>
      </c>
      <c r="I13" s="68" t="s">
        <v>54</v>
      </c>
      <c r="J13" s="68" t="s">
        <v>54</v>
      </c>
      <c r="K13" s="68" t="s">
        <v>35</v>
      </c>
      <c r="L13" s="68" t="s">
        <v>54</v>
      </c>
      <c r="M13" s="68" t="s">
        <v>54</v>
      </c>
      <c r="N13" s="68" t="s">
        <v>35</v>
      </c>
      <c r="O13" s="68" t="s">
        <v>35</v>
      </c>
      <c r="P13" s="68" t="s">
        <v>35</v>
      </c>
      <c r="Q13" s="68" t="s">
        <v>35</v>
      </c>
      <c r="R13" s="68" t="s">
        <v>35</v>
      </c>
      <c r="S13" s="68" t="s">
        <v>54</v>
      </c>
      <c r="T13" s="68" t="s">
        <v>54</v>
      </c>
      <c r="U13" s="68" t="s">
        <v>54</v>
      </c>
      <c r="V13" s="68" t="s">
        <v>35</v>
      </c>
      <c r="W13" s="68" t="s">
        <v>35</v>
      </c>
      <c r="X13" s="68" t="s">
        <v>35</v>
      </c>
      <c r="Y13" s="68" t="s">
        <v>35</v>
      </c>
      <c r="Z13" s="68" t="s">
        <v>54</v>
      </c>
      <c r="AA13" s="68" t="s">
        <v>54</v>
      </c>
      <c r="AB13" s="68" t="s">
        <v>35</v>
      </c>
      <c r="AC13" s="68" t="s">
        <v>35</v>
      </c>
      <c r="AD13" s="68" t="s">
        <v>35</v>
      </c>
      <c r="AE13" s="68" t="s">
        <v>35</v>
      </c>
      <c r="AF13" s="68" t="s">
        <v>35</v>
      </c>
    </row>
  </sheetData>
  <conditionalFormatting sqref="AD6:AF7">
    <cfRule type="expression" dxfId="12" priority="4">
      <formula>ISERROR(MONTH(AD$7&amp;"/"&amp;MONTH($B$5)&amp;"/"&amp;YEAR($B$5))&lt;&gt;MONTH($B$5))</formula>
    </cfRule>
  </conditionalFormatting>
  <conditionalFormatting sqref="B8:AF13">
    <cfRule type="expression" dxfId="11" priority="3">
      <formula>B8=""</formula>
    </cfRule>
  </conditionalFormatting>
  <conditionalFormatting sqref="B6:AF13">
    <cfRule type="expression" dxfId="10" priority="1">
      <formula>OR(WEEKDAY(B$6,2)=6,WEEKDAY(B$6,2)=7)</formula>
    </cfRule>
    <cfRule type="expression" dxfId="9" priority="2">
      <formula>COUNTIF(Fériés,"="&amp;B$7&amp;"/"&amp;MONTH($B$5)&amp;"/"&amp;YEAR($B$5))&gt;0</formula>
    </cfRule>
  </conditionalFormatting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B19"/>
  <sheetViews>
    <sheetView workbookViewId="0">
      <selection activeCell="D21" sqref="D21"/>
    </sheetView>
  </sheetViews>
  <sheetFormatPr baseColWidth="10" defaultRowHeight="15"/>
  <cols>
    <col min="1" max="1" width="13.5703125" bestFit="1" customWidth="1"/>
    <col min="2" max="2" width="15.5703125" bestFit="1" customWidth="1"/>
  </cols>
  <sheetData>
    <row r="1" spans="1:2" ht="15.75" thickBot="1">
      <c r="A1" s="81">
        <f ca="1">YEAR(TODAY())</f>
        <v>2013</v>
      </c>
      <c r="B1" s="81"/>
    </row>
    <row r="2" spans="1:2" ht="15.75" thickTop="1">
      <c r="A2" s="82">
        <f ca="1">DATE(pYear,1,1)</f>
        <v>41275</v>
      </c>
      <c r="B2" s="83" t="s">
        <v>56</v>
      </c>
    </row>
    <row r="3" spans="1:2">
      <c r="A3" s="82">
        <f ca="1">DATE(pYear,3,29.56+0.979*MOD(204-11*MOD(pYear,19),30)-WEEKDAY(DATE(pYear,3,28.56+0.979*MOD(204-11*MOD(pYear,19),30))))</f>
        <v>41364</v>
      </c>
      <c r="B3" s="83" t="s">
        <v>57</v>
      </c>
    </row>
    <row r="4" spans="1:2">
      <c r="A4" s="82">
        <f ca="1">pEaster+1</f>
        <v>41365</v>
      </c>
      <c r="B4" s="83" t="s">
        <v>58</v>
      </c>
    </row>
    <row r="5" spans="1:2">
      <c r="A5" s="82">
        <f ca="1">DATE(pYear,5,1)</f>
        <v>41395</v>
      </c>
      <c r="B5" s="83" t="s">
        <v>59</v>
      </c>
    </row>
    <row r="6" spans="1:2">
      <c r="A6" s="82">
        <f ca="1">DATE(pYear,5,8)</f>
        <v>41402</v>
      </c>
      <c r="B6" s="83" t="s">
        <v>60</v>
      </c>
    </row>
    <row r="7" spans="1:2">
      <c r="A7" s="82">
        <f ca="1">pEaster+39</f>
        <v>41403</v>
      </c>
      <c r="B7" s="83" t="s">
        <v>61</v>
      </c>
    </row>
    <row r="8" spans="1:2">
      <c r="A8" s="82">
        <f ca="1">pEaster+49</f>
        <v>41413</v>
      </c>
      <c r="B8" s="83" t="s">
        <v>62</v>
      </c>
    </row>
    <row r="9" spans="1:2">
      <c r="A9" s="82">
        <f ca="1">pEaster+50</f>
        <v>41414</v>
      </c>
      <c r="B9" s="83" t="s">
        <v>63</v>
      </c>
    </row>
    <row r="10" spans="1:2">
      <c r="A10" s="82">
        <f ca="1">DATE(pYear,7,14)</f>
        <v>41469</v>
      </c>
      <c r="B10" s="83" t="s">
        <v>64</v>
      </c>
    </row>
    <row r="11" spans="1:2">
      <c r="A11" s="82">
        <f ca="1">DATE(pYear,8,15)</f>
        <v>41501</v>
      </c>
      <c r="B11" s="83" t="s">
        <v>65</v>
      </c>
    </row>
    <row r="12" spans="1:2">
      <c r="A12" s="82">
        <f ca="1">DATE(pYear,11,1)</f>
        <v>41579</v>
      </c>
      <c r="B12" s="83" t="s">
        <v>66</v>
      </c>
    </row>
    <row r="13" spans="1:2">
      <c r="A13" s="82">
        <f ca="1">DATE(pYear,11,11)</f>
        <v>41589</v>
      </c>
      <c r="B13" s="83" t="s">
        <v>67</v>
      </c>
    </row>
    <row r="14" spans="1:2">
      <c r="A14" s="82">
        <f ca="1">DATE(pYear,12,25)</f>
        <v>41633</v>
      </c>
      <c r="B14" s="83" t="s">
        <v>68</v>
      </c>
    </row>
    <row r="15" spans="1:2">
      <c r="A15" s="84"/>
      <c r="B15" s="84"/>
    </row>
    <row r="16" spans="1:2">
      <c r="A16" s="84"/>
      <c r="B16" s="84"/>
    </row>
    <row r="17" spans="1:2">
      <c r="A17" s="84"/>
      <c r="B17" s="84"/>
    </row>
    <row r="18" spans="1:2">
      <c r="A18" s="84"/>
      <c r="B18" s="84"/>
    </row>
    <row r="19" spans="1:2">
      <c r="A19" s="84"/>
      <c r="B19" s="84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:I14"/>
  <sheetViews>
    <sheetView workbookViewId="0">
      <selection activeCell="I15" sqref="I15"/>
    </sheetView>
  </sheetViews>
  <sheetFormatPr baseColWidth="10" defaultRowHeight="15"/>
  <cols>
    <col min="1" max="1" width="18.5703125" bestFit="1" customWidth="1"/>
    <col min="8" max="8" width="15.140625" customWidth="1"/>
  </cols>
  <sheetData>
    <row r="1" spans="1:9">
      <c r="A1" s="1" t="s">
        <v>0</v>
      </c>
      <c r="B1" s="85" t="s">
        <v>69</v>
      </c>
      <c r="C1" s="2" t="s">
        <v>1</v>
      </c>
      <c r="D1" s="2"/>
      <c r="E1" s="2" t="s">
        <v>2</v>
      </c>
      <c r="F1" s="2"/>
      <c r="G1" s="2" t="s">
        <v>3</v>
      </c>
      <c r="H1" s="2"/>
    </row>
    <row r="2" spans="1:9">
      <c r="A2" s="1" t="s">
        <v>4</v>
      </c>
      <c r="B2" s="3" t="s">
        <v>5</v>
      </c>
      <c r="C2" s="2" t="s">
        <v>6</v>
      </c>
      <c r="D2" s="2"/>
      <c r="E2" s="2"/>
      <c r="F2" s="2"/>
      <c r="G2" s="2"/>
      <c r="H2" s="2"/>
    </row>
    <row r="5" spans="1:9">
      <c r="A5" s="87" t="s">
        <v>7</v>
      </c>
      <c r="B5" s="88"/>
      <c r="C5" s="3" t="s">
        <v>8</v>
      </c>
      <c r="D5" s="3" t="s">
        <v>9</v>
      </c>
      <c r="E5" s="3" t="s">
        <v>10</v>
      </c>
      <c r="F5" s="3" t="s">
        <v>11</v>
      </c>
      <c r="G5" s="6" t="s">
        <v>79</v>
      </c>
      <c r="H5" s="7"/>
    </row>
    <row r="6" spans="1:9">
      <c r="A6" s="1" t="s">
        <v>74</v>
      </c>
      <c r="B6" s="3" t="s">
        <v>5</v>
      </c>
      <c r="C6" s="86"/>
      <c r="D6" s="2"/>
      <c r="E6" s="2"/>
      <c r="F6" s="2"/>
      <c r="G6" s="8" t="s">
        <v>78</v>
      </c>
      <c r="H6" s="9"/>
    </row>
    <row r="7" spans="1:9">
      <c r="A7" s="1" t="s">
        <v>75</v>
      </c>
      <c r="B7" s="3" t="s">
        <v>5</v>
      </c>
      <c r="C7" s="86"/>
      <c r="D7" s="2"/>
      <c r="E7" s="2"/>
      <c r="F7" s="2"/>
      <c r="G7" s="10"/>
      <c r="H7" s="11"/>
    </row>
    <row r="10" spans="1:9">
      <c r="A10" s="87" t="s">
        <v>14</v>
      </c>
      <c r="B10" s="88"/>
      <c r="C10" s="3" t="s">
        <v>15</v>
      </c>
      <c r="D10" s="3" t="s">
        <v>10</v>
      </c>
      <c r="E10" s="3" t="s">
        <v>10</v>
      </c>
      <c r="F10" s="3" t="s">
        <v>16</v>
      </c>
      <c r="G10" s="3" t="s">
        <v>16</v>
      </c>
      <c r="H10" s="3" t="s">
        <v>15</v>
      </c>
    </row>
    <row r="11" spans="1:9">
      <c r="A11" s="1" t="s">
        <v>70</v>
      </c>
      <c r="B11" s="3" t="s">
        <v>5</v>
      </c>
      <c r="C11" s="12"/>
      <c r="D11" s="12"/>
      <c r="E11" s="2" t="s">
        <v>17</v>
      </c>
      <c r="F11" s="13"/>
      <c r="G11" s="6" t="s">
        <v>79</v>
      </c>
      <c r="H11" s="15"/>
      <c r="I11" t="s">
        <v>77</v>
      </c>
    </row>
    <row r="12" spans="1:9">
      <c r="A12" s="1" t="s">
        <v>71</v>
      </c>
      <c r="B12" s="3" t="s">
        <v>5</v>
      </c>
      <c r="C12" s="2" t="s">
        <v>17</v>
      </c>
      <c r="D12" s="13"/>
      <c r="E12" s="12"/>
      <c r="F12" s="12"/>
      <c r="G12" s="16" t="s">
        <v>80</v>
      </c>
      <c r="H12" s="17"/>
      <c r="I12" t="s">
        <v>76</v>
      </c>
    </row>
    <row r="13" spans="1:9">
      <c r="A13" s="1" t="s">
        <v>72</v>
      </c>
      <c r="B13" s="3" t="s">
        <v>5</v>
      </c>
      <c r="C13" s="2" t="s">
        <v>17</v>
      </c>
      <c r="D13" s="2"/>
      <c r="E13" s="2"/>
      <c r="F13" s="2"/>
      <c r="G13" s="12"/>
      <c r="H13" s="12"/>
      <c r="I13" t="s">
        <v>81</v>
      </c>
    </row>
    <row r="14" spans="1:9">
      <c r="A14" s="1" t="s">
        <v>73</v>
      </c>
      <c r="B14" s="3" t="s">
        <v>5</v>
      </c>
      <c r="C14" s="2" t="s">
        <v>17</v>
      </c>
      <c r="D14" s="2"/>
      <c r="E14" s="2"/>
      <c r="F14" s="2"/>
      <c r="G14" s="2"/>
      <c r="H14" s="2"/>
      <c r="I14" t="s">
        <v>82</v>
      </c>
    </row>
  </sheetData>
  <conditionalFormatting sqref="G5:H7 G11:H12">
    <cfRule type="expression" dxfId="1" priority="7" stopIfTrue="1">
      <formula>((ISNUMBER(INDEX(MichD,MATCH(MONTH($B5),MichD,0))))+($B5&gt;(DATE(YEAR(TODAY()),MONTH(TODAY())+1,0))))=2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2</vt:i4>
      </vt:variant>
    </vt:vector>
  </HeadingPairs>
  <TitlesOfParts>
    <vt:vector size="8" baseType="lpstr">
      <vt:lpstr>FP</vt:lpstr>
      <vt:lpstr>Brgd</vt:lpstr>
      <vt:lpstr>Données</vt:lpstr>
      <vt:lpstr>Mai</vt:lpstr>
      <vt:lpstr>Fériés</vt:lpstr>
      <vt:lpstr>Modéle FP</vt:lpstr>
      <vt:lpstr>Fériés!pEaster</vt:lpstr>
      <vt:lpstr>Fériés!pYear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</dc:creator>
  <cp:lastModifiedBy>AT</cp:lastModifiedBy>
  <dcterms:created xsi:type="dcterms:W3CDTF">2013-05-19T14:04:08Z</dcterms:created>
  <dcterms:modified xsi:type="dcterms:W3CDTF">2013-05-20T10:57:16Z</dcterms:modified>
</cp:coreProperties>
</file>