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795" yWindow="2055" windowWidth="20115" windowHeight="7995"/>
  </bookViews>
  <sheets>
    <sheet name="BMO" sheetId="1" r:id="rId1"/>
    <sheet name="Biblio" sheetId="4" state="hidden" r:id="rId2"/>
  </sheets>
  <calcPr calcId="145621"/>
</workbook>
</file>

<file path=xl/calcChain.xml><?xml version="1.0" encoding="utf-8"?>
<calcChain xmlns="http://schemas.openxmlformats.org/spreadsheetml/2006/main">
  <c r="H24" i="1" l="1"/>
  <c r="G24" i="1"/>
  <c r="K23" i="1"/>
  <c r="M23" i="1" s="1"/>
  <c r="I23" i="1"/>
  <c r="F23" i="1"/>
  <c r="N23" i="1" s="1"/>
  <c r="A22" i="1"/>
  <c r="A23" i="1" s="1"/>
  <c r="I22" i="1"/>
  <c r="K22" i="1" s="1"/>
  <c r="M22" i="1" s="1"/>
  <c r="F22" i="1"/>
  <c r="K20" i="1"/>
  <c r="M20" i="1" s="1"/>
  <c r="I20" i="1"/>
  <c r="F20" i="1"/>
  <c r="N20" i="1" s="1"/>
  <c r="K19" i="1"/>
  <c r="M19" i="1" s="1"/>
  <c r="I19" i="1"/>
  <c r="F19" i="1"/>
  <c r="K18" i="1"/>
  <c r="M18" i="1" s="1"/>
  <c r="I18" i="1"/>
  <c r="F18" i="1"/>
  <c r="A17" i="1"/>
  <c r="A18" i="1" s="1"/>
  <c r="A19" i="1" s="1"/>
  <c r="A20" i="1" s="1"/>
  <c r="K17" i="1"/>
  <c r="M17" i="1" s="1"/>
  <c r="I17" i="1"/>
  <c r="F17" i="1"/>
  <c r="A16" i="1"/>
  <c r="K16" i="1"/>
  <c r="M16" i="1" s="1"/>
  <c r="I16" i="1"/>
  <c r="F16" i="1"/>
  <c r="K14" i="1"/>
  <c r="M14" i="1" s="1"/>
  <c r="I14" i="1"/>
  <c r="F14" i="1"/>
  <c r="N14" i="1" s="1"/>
  <c r="K13" i="1"/>
  <c r="M13" i="1" s="1"/>
  <c r="I13" i="1"/>
  <c r="F13" i="1"/>
  <c r="N13" i="1" s="1"/>
  <c r="K12" i="1"/>
  <c r="M12" i="1" s="1"/>
  <c r="I12" i="1"/>
  <c r="F12" i="1"/>
  <c r="A11" i="1"/>
  <c r="A12" i="1" s="1"/>
  <c r="A13" i="1" s="1"/>
  <c r="A14" i="1" s="1"/>
  <c r="K11" i="1"/>
  <c r="M11" i="1" s="1"/>
  <c r="I11" i="1"/>
  <c r="F11" i="1"/>
  <c r="N22" i="1" l="1"/>
  <c r="N11" i="1"/>
  <c r="N19" i="1"/>
  <c r="N18" i="1"/>
  <c r="N17" i="1"/>
  <c r="N16" i="1"/>
  <c r="N12" i="1"/>
  <c r="I24" i="1"/>
  <c r="M24" i="1"/>
  <c r="F24" i="1"/>
  <c r="D8" i="4"/>
  <c r="E8" i="4"/>
  <c r="F8" i="4"/>
  <c r="D7" i="4"/>
  <c r="E7" i="4"/>
  <c r="F7" i="4"/>
  <c r="D9" i="4"/>
  <c r="E9" i="4"/>
  <c r="F9" i="4"/>
  <c r="D10" i="4"/>
  <c r="E10" i="4"/>
  <c r="F10" i="4"/>
  <c r="D11" i="4"/>
  <c r="E11" i="4"/>
  <c r="F11" i="4"/>
  <c r="D12" i="4"/>
  <c r="E12" i="4"/>
  <c r="F12" i="4"/>
  <c r="D13" i="4"/>
  <c r="E13" i="4"/>
  <c r="F13" i="4"/>
  <c r="D14" i="4"/>
  <c r="E14" i="4"/>
  <c r="F14" i="4"/>
  <c r="D16" i="4"/>
  <c r="E16" i="4"/>
  <c r="F16" i="4"/>
  <c r="D17" i="4"/>
  <c r="E17" i="4"/>
  <c r="F17" i="4"/>
  <c r="D18" i="4"/>
  <c r="E18" i="4"/>
  <c r="F18" i="4"/>
  <c r="D19" i="4"/>
  <c r="E19" i="4"/>
  <c r="F19" i="4"/>
  <c r="D20" i="4"/>
  <c r="E20" i="4"/>
  <c r="F20" i="4"/>
  <c r="D21" i="4"/>
  <c r="E21" i="4"/>
  <c r="F21" i="4"/>
  <c r="D22" i="4"/>
  <c r="E22" i="4"/>
  <c r="F22" i="4"/>
  <c r="N4" i="1" l="1"/>
</calcChain>
</file>

<file path=xl/sharedStrings.xml><?xml version="1.0" encoding="utf-8"?>
<sst xmlns="http://schemas.openxmlformats.org/spreadsheetml/2006/main" count="102" uniqueCount="73">
  <si>
    <t>Màj:</t>
  </si>
  <si>
    <t>Budget</t>
  </si>
  <si>
    <t>Réalisation</t>
  </si>
  <si>
    <t>Ecart</t>
  </si>
  <si>
    <t>Quantité</t>
  </si>
  <si>
    <t>Heures cumulées consommées</t>
  </si>
  <si>
    <t>Heures</t>
  </si>
  <si>
    <t>%</t>
  </si>
  <si>
    <t>Désignation</t>
  </si>
  <si>
    <t>n-1 cumul.</t>
  </si>
  <si>
    <t>Mois n</t>
  </si>
  <si>
    <t>Total</t>
  </si>
  <si>
    <t xml:space="preserve"> "+" est 1 gain</t>
  </si>
  <si>
    <t>n°</t>
  </si>
  <si>
    <t>Norme Réelle</t>
  </si>
  <si>
    <t>Avanc.        %</t>
  </si>
  <si>
    <t>Budget    heures</t>
  </si>
  <si>
    <t>Norme   (h/u)</t>
  </si>
  <si>
    <t xml:space="preserve">BUDGET HEURE </t>
  </si>
  <si>
    <t>Installation</t>
  </si>
  <si>
    <t>h</t>
  </si>
  <si>
    <t>m²</t>
  </si>
  <si>
    <t>m3</t>
  </si>
  <si>
    <t>u</t>
  </si>
  <si>
    <t>Unité</t>
  </si>
  <si>
    <t>T-U max</t>
  </si>
  <si>
    <t>T-U min</t>
  </si>
  <si>
    <t>T-U Moy</t>
  </si>
  <si>
    <t>QT</t>
  </si>
  <si>
    <t>TRAVAUX PREPARATOIRES/INSTALLATION</t>
  </si>
  <si>
    <t>FONDATIONS</t>
  </si>
  <si>
    <t>Béton longrines</t>
  </si>
  <si>
    <t>Kg</t>
  </si>
  <si>
    <t>N° chantier :</t>
  </si>
  <si>
    <t>Implantation</t>
  </si>
  <si>
    <t>Béton Propreté</t>
  </si>
  <si>
    <t>Puits en gros béton</t>
  </si>
  <si>
    <t>Semelles BA</t>
  </si>
  <si>
    <t>Coffrage dés</t>
  </si>
  <si>
    <t>Coffrage encuvement</t>
  </si>
  <si>
    <t>Acier HA</t>
  </si>
  <si>
    <t>STRUCTURE</t>
  </si>
  <si>
    <t>Coffrage longrines</t>
  </si>
  <si>
    <t>ASTRON WIWERSHEIM</t>
  </si>
  <si>
    <t>P38 019</t>
  </si>
  <si>
    <t>TU</t>
  </si>
  <si>
    <t>Semelles en gros béton</t>
  </si>
  <si>
    <t>Dés</t>
  </si>
  <si>
    <t>Escalier</t>
  </si>
  <si>
    <t>Tirant parasismique</t>
  </si>
  <si>
    <t>MONOMATIC - Extension atelier</t>
  </si>
  <si>
    <t>220 704</t>
  </si>
  <si>
    <t>Fouilles en trous isolés</t>
  </si>
  <si>
    <t>Platines</t>
  </si>
  <si>
    <t>Fouilles complémentaires</t>
  </si>
  <si>
    <t>SOFIDAL MUR CF</t>
  </si>
  <si>
    <t>P0</t>
  </si>
  <si>
    <t>RADIER EP.35CM</t>
  </si>
  <si>
    <t>Coffrage caniveaux</t>
  </si>
  <si>
    <t>ml</t>
  </si>
  <si>
    <t>Béton radier</t>
  </si>
  <si>
    <t>POSE RAILS U50</t>
  </si>
  <si>
    <t>Pose selles</t>
  </si>
  <si>
    <t>Pose rails U50</t>
  </si>
  <si>
    <t>Fixation selles</t>
  </si>
  <si>
    <t>Soudure rails existants</t>
  </si>
  <si>
    <t>Pose cornières</t>
  </si>
  <si>
    <t>DALLAGE EP.20CM</t>
  </si>
  <si>
    <t>Coffrage dallage</t>
  </si>
  <si>
    <t>Béton dallage (y.c finition balayée)</t>
  </si>
  <si>
    <t>TOTAUX</t>
  </si>
  <si>
    <t>TCB SNCF Voie 20 - 2014</t>
  </si>
  <si>
    <t>220 044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</si>
</sst>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5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0"/>
      <name val="Comic Sans MS"/>
      <family val="4"/>
    </font>
    <font>
      <b/>
      <sz val="16"/>
      <name val="Comic Sans MS"/>
      <family val="4"/>
    </font>
    <font>
      <b/>
      <sz val="10"/>
      <name val="Comic Sans MS"/>
      <family val="4"/>
    </font>
    <font>
      <b/>
      <sz val="22"/>
      <name val="Comic Sans MS"/>
      <family val="4"/>
    </font>
    <font>
      <b/>
      <i/>
      <u/>
      <sz val="10"/>
      <name val="Comic Sans MS"/>
      <family val="4"/>
    </font>
    <font>
      <b/>
      <i/>
      <sz val="12"/>
      <name val="Comic Sans MS"/>
      <family val="4"/>
    </font>
    <font>
      <b/>
      <sz val="14"/>
      <name val="Comic Sans MS"/>
      <family val="4"/>
    </font>
    <font>
      <sz val="10"/>
      <color rgb="FF000000"/>
      <name val="Comic Sans MS"/>
      <family val="4"/>
    </font>
    <font>
      <b/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6"/>
      <color theme="1"/>
      <name val="Calibri"/>
      <family val="2"/>
      <scheme val="minor"/>
    </font>
    <font>
      <sz val="10"/>
      <color theme="1"/>
      <name val="Comic sans MS"/>
      <family val="4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9"/>
      <color rgb="FFFF0000"/>
      <name val="Comic Sans MS"/>
      <family val="4"/>
    </font>
    <font>
      <b/>
      <sz val="11"/>
      <name val="Comic Sans MS"/>
      <family val="4"/>
    </font>
    <font>
      <b/>
      <sz val="8"/>
      <name val="Comic sans MS"/>
      <family val="4"/>
    </font>
    <font>
      <b/>
      <sz val="8"/>
      <name val="Calibri"/>
      <family val="2"/>
      <scheme val="minor"/>
    </font>
    <font>
      <b/>
      <i/>
      <sz val="10"/>
      <name val="Comic sans MS"/>
      <family val="4"/>
    </font>
    <font>
      <sz val="11"/>
      <name val="Calibri"/>
      <family val="2"/>
      <scheme val="minor"/>
    </font>
    <font>
      <b/>
      <i/>
      <sz val="10"/>
      <color theme="1"/>
      <name val="Comic sans MS"/>
      <family val="4"/>
    </font>
    <font>
      <b/>
      <sz val="14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-0.24994659260841701"/>
        <bgColor indexed="64"/>
      </patternFill>
    </fill>
  </fills>
  <borders count="5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21">
    <xf numFmtId="0" fontId="0" fillId="0" borderId="0" xfId="0"/>
    <xf numFmtId="0" fontId="1" fillId="0" borderId="0" xfId="2"/>
    <xf numFmtId="0" fontId="1" fillId="0" borderId="1" xfId="2" applyBorder="1"/>
    <xf numFmtId="0" fontId="1" fillId="0" borderId="3" xfId="2" applyBorder="1"/>
    <xf numFmtId="0" fontId="1" fillId="0" borderId="9" xfId="2" applyBorder="1"/>
    <xf numFmtId="0" fontId="1" fillId="0" borderId="11" xfId="2" applyBorder="1"/>
    <xf numFmtId="0" fontId="1" fillId="0" borderId="2" xfId="2" applyBorder="1"/>
    <xf numFmtId="0" fontId="1" fillId="0" borderId="0" xfId="2" applyBorder="1" applyAlignment="1">
      <alignment vertical="center"/>
    </xf>
    <xf numFmtId="0" fontId="0" fillId="0" borderId="0" xfId="0" applyAlignment="1">
      <alignment vertical="center"/>
    </xf>
    <xf numFmtId="0" fontId="4" fillId="0" borderId="1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1" fillId="0" borderId="5" xfId="2" applyBorder="1"/>
    <xf numFmtId="0" fontId="1" fillId="0" borderId="19" xfId="2" applyBorder="1"/>
    <xf numFmtId="0" fontId="8" fillId="2" borderId="8" xfId="2" applyFont="1" applyFill="1" applyBorder="1" applyAlignment="1" applyProtection="1">
      <protection locked="0"/>
    </xf>
    <xf numFmtId="0" fontId="8" fillId="2" borderId="6" xfId="2" applyFont="1" applyFill="1" applyBorder="1" applyAlignment="1" applyProtection="1">
      <protection locked="0"/>
    </xf>
    <xf numFmtId="3" fontId="8" fillId="2" borderId="6" xfId="2" applyNumberFormat="1" applyFont="1" applyFill="1" applyBorder="1" applyProtection="1">
      <protection locked="0"/>
    </xf>
    <xf numFmtId="3" fontId="7" fillId="2" borderId="7" xfId="2" applyNumberFormat="1" applyFont="1" applyFill="1" applyBorder="1" applyAlignment="1" applyProtection="1">
      <alignment horizontal="center"/>
      <protection locked="0"/>
    </xf>
    <xf numFmtId="0" fontId="1" fillId="2" borderId="8" xfId="2" applyFill="1" applyBorder="1"/>
    <xf numFmtId="0" fontId="5" fillId="2" borderId="6" xfId="2" applyFont="1" applyFill="1" applyBorder="1"/>
    <xf numFmtId="0" fontId="1" fillId="2" borderId="6" xfId="2" applyFill="1" applyBorder="1"/>
    <xf numFmtId="0" fontId="4" fillId="2" borderId="6" xfId="2" applyFont="1" applyFill="1" applyBorder="1" applyAlignment="1">
      <alignment horizontal="center"/>
    </xf>
    <xf numFmtId="15" fontId="6" fillId="2" borderId="7" xfId="2" applyNumberFormat="1" applyFont="1" applyFill="1" applyBorder="1" applyAlignment="1" applyProtection="1">
      <alignment horizontal="center"/>
      <protection locked="0"/>
    </xf>
    <xf numFmtId="0" fontId="18" fillId="2" borderId="6" xfId="2" applyFont="1" applyFill="1" applyBorder="1" applyAlignment="1" applyProtection="1">
      <alignment horizontal="right"/>
      <protection locked="0"/>
    </xf>
    <xf numFmtId="0" fontId="0" fillId="0" borderId="1" xfId="0" applyBorder="1"/>
    <xf numFmtId="0" fontId="10" fillId="0" borderId="1" xfId="0" applyFont="1" applyFill="1" applyBorder="1" applyAlignment="1">
      <alignment horizontal="center" vertical="center"/>
    </xf>
    <xf numFmtId="0" fontId="0" fillId="0" borderId="3" xfId="0" applyBorder="1"/>
    <xf numFmtId="0" fontId="10" fillId="0" borderId="3" xfId="0" applyFont="1" applyFill="1" applyBorder="1" applyAlignment="1">
      <alignment horizontal="center" vertical="center"/>
    </xf>
    <xf numFmtId="0" fontId="0" fillId="0" borderId="0" xfId="0" applyNumberFormat="1"/>
    <xf numFmtId="0" fontId="19" fillId="3" borderId="10" xfId="0" applyFont="1" applyFill="1" applyBorder="1" applyAlignment="1">
      <alignment horizontal="center" vertical="center" textRotation="45"/>
    </xf>
    <xf numFmtId="0" fontId="20" fillId="0" borderId="30" xfId="0" applyFont="1" applyBorder="1" applyAlignment="1">
      <alignment horizontal="center" vertical="center"/>
    </xf>
    <xf numFmtId="0" fontId="21" fillId="2" borderId="13" xfId="0" applyNumberFormat="1" applyFont="1" applyFill="1" applyBorder="1"/>
    <xf numFmtId="0" fontId="22" fillId="2" borderId="14" xfId="0" applyNumberFormat="1" applyFont="1" applyFill="1" applyBorder="1"/>
    <xf numFmtId="0" fontId="1" fillId="0" borderId="10" xfId="4" applyNumberFormat="1" applyFont="1" applyBorder="1"/>
    <xf numFmtId="0" fontId="22" fillId="0" borderId="22" xfId="4" applyNumberFormat="1" applyFont="1" applyBorder="1"/>
    <xf numFmtId="0" fontId="1" fillId="0" borderId="20" xfId="4" applyNumberFormat="1" applyFont="1" applyBorder="1"/>
    <xf numFmtId="0" fontId="22" fillId="0" borderId="21" xfId="4" applyNumberFormat="1" applyFont="1" applyBorder="1"/>
    <xf numFmtId="0" fontId="21" fillId="2" borderId="13" xfId="4" applyNumberFormat="1" applyFont="1" applyFill="1" applyBorder="1"/>
    <xf numFmtId="0" fontId="22" fillId="2" borderId="14" xfId="4" applyNumberFormat="1" applyFont="1" applyFill="1" applyBorder="1"/>
    <xf numFmtId="0" fontId="1" fillId="0" borderId="20" xfId="4" applyNumberFormat="1" applyFont="1" applyFill="1" applyBorder="1"/>
    <xf numFmtId="0" fontId="22" fillId="0" borderId="21" xfId="4" applyNumberFormat="1" applyFont="1" applyFill="1" applyBorder="1"/>
    <xf numFmtId="2" fontId="0" fillId="0" borderId="10" xfId="0" applyNumberFormat="1" applyBorder="1" applyAlignment="1">
      <alignment horizontal="center" vertical="center"/>
    </xf>
    <xf numFmtId="0" fontId="13" fillId="0" borderId="10" xfId="4" applyNumberFormat="1" applyFont="1" applyBorder="1"/>
    <xf numFmtId="0" fontId="0" fillId="0" borderId="22" xfId="4" applyNumberFormat="1" applyFont="1" applyBorder="1"/>
    <xf numFmtId="0" fontId="13" fillId="0" borderId="20" xfId="4" applyNumberFormat="1" applyFont="1" applyBorder="1"/>
    <xf numFmtId="0" fontId="0" fillId="0" borderId="21" xfId="4" applyNumberFormat="1" applyFont="1" applyBorder="1"/>
    <xf numFmtId="0" fontId="3" fillId="2" borderId="1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3" fillId="2" borderId="11" xfId="2" applyFont="1" applyFill="1" applyBorder="1" applyAlignment="1">
      <alignment horizontal="center"/>
    </xf>
    <xf numFmtId="0" fontId="2" fillId="0" borderId="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/>
    </xf>
    <xf numFmtId="0" fontId="1" fillId="0" borderId="17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1" fillId="0" borderId="13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/>
    </xf>
    <xf numFmtId="0" fontId="12" fillId="0" borderId="27" xfId="0" applyNumberFormat="1" applyFont="1" applyBorder="1" applyAlignment="1">
      <alignment horizontal="right" vertical="center"/>
    </xf>
    <xf numFmtId="0" fontId="12" fillId="0" borderId="23" xfId="0" applyNumberFormat="1" applyFont="1" applyBorder="1" applyAlignment="1">
      <alignment horizontal="right" vertical="center"/>
    </xf>
    <xf numFmtId="0" fontId="12" fillId="0" borderId="13" xfId="0" applyNumberFormat="1" applyFont="1" applyBorder="1" applyAlignment="1">
      <alignment horizontal="center" vertical="center"/>
    </xf>
    <xf numFmtId="0" fontId="12" fillId="0" borderId="24" xfId="0" applyNumberFormat="1" applyFont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left" vertical="center"/>
    </xf>
    <xf numFmtId="0" fontId="0" fillId="2" borderId="14" xfId="0" applyFill="1" applyBorder="1"/>
    <xf numFmtId="0" fontId="11" fillId="0" borderId="32" xfId="0" applyFont="1" applyFill="1" applyBorder="1" applyAlignment="1">
      <alignment horizontal="center"/>
    </xf>
    <xf numFmtId="1" fontId="13" fillId="0" borderId="33" xfId="0" applyNumberFormat="1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2" fillId="0" borderId="35" xfId="2" applyFont="1" applyBorder="1" applyAlignment="1">
      <alignment horizontal="center" vertical="center"/>
    </xf>
    <xf numFmtId="0" fontId="2" fillId="0" borderId="20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" fillId="0" borderId="37" xfId="2" applyFont="1" applyBorder="1" applyAlignment="1">
      <alignment horizontal="center" vertical="center" wrapText="1"/>
    </xf>
    <xf numFmtId="0" fontId="4" fillId="0" borderId="37" xfId="2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3" fillId="2" borderId="40" xfId="0" applyFont="1" applyFill="1" applyBorder="1" applyAlignment="1">
      <alignment horizontal="left" vertical="center"/>
    </xf>
    <xf numFmtId="0" fontId="0" fillId="2" borderId="41" xfId="0" applyFill="1" applyBorder="1"/>
    <xf numFmtId="0" fontId="0" fillId="2" borderId="39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164" fontId="13" fillId="0" borderId="10" xfId="4" applyFont="1" applyBorder="1"/>
    <xf numFmtId="164" fontId="0" fillId="0" borderId="22" xfId="4" applyFont="1" applyBorder="1"/>
    <xf numFmtId="1" fontId="13" fillId="0" borderId="43" xfId="4" applyNumberFormat="1" applyFont="1" applyBorder="1" applyAlignment="1">
      <alignment horizontal="center" vertical="center"/>
    </xf>
    <xf numFmtId="2" fontId="0" fillId="0" borderId="43" xfId="4" applyNumberFormat="1" applyFont="1" applyBorder="1" applyAlignment="1">
      <alignment horizontal="center" vertical="center"/>
    </xf>
    <xf numFmtId="2" fontId="0" fillId="0" borderId="10" xfId="4" applyNumberFormat="1" applyFont="1" applyBorder="1" applyAlignment="1">
      <alignment horizontal="center" vertical="center"/>
    </xf>
    <xf numFmtId="2" fontId="0" fillId="0" borderId="22" xfId="4" applyNumberFormat="1" applyFont="1" applyBorder="1" applyAlignment="1">
      <alignment horizontal="center" vertical="center"/>
    </xf>
    <xf numFmtId="9" fontId="0" fillId="0" borderId="10" xfId="5" applyFont="1" applyBorder="1" applyAlignment="1">
      <alignment horizontal="center" vertical="center"/>
    </xf>
    <xf numFmtId="2" fontId="0" fillId="0" borderId="44" xfId="4" applyNumberFormat="1" applyFont="1" applyBorder="1" applyAlignment="1">
      <alignment horizontal="center" vertical="center"/>
    </xf>
    <xf numFmtId="2" fontId="0" fillId="0" borderId="45" xfId="4" applyNumberFormat="1" applyFont="1" applyBorder="1" applyAlignment="1">
      <alignment horizontal="center" vertical="center"/>
    </xf>
    <xf numFmtId="1" fontId="13" fillId="0" borderId="38" xfId="4" applyNumberFormat="1" applyFont="1" applyBorder="1" applyAlignment="1">
      <alignment horizontal="center" vertical="center"/>
    </xf>
    <xf numFmtId="164" fontId="13" fillId="0" borderId="20" xfId="4" applyFont="1" applyBorder="1"/>
    <xf numFmtId="164" fontId="0" fillId="0" borderId="21" xfId="4" applyFont="1" applyBorder="1"/>
    <xf numFmtId="2" fontId="0" fillId="0" borderId="38" xfId="4" applyNumberFormat="1" applyFont="1" applyBorder="1" applyAlignment="1">
      <alignment horizontal="center" vertical="center"/>
    </xf>
    <xf numFmtId="2" fontId="0" fillId="0" borderId="20" xfId="4" applyNumberFormat="1" applyFont="1" applyBorder="1" applyAlignment="1">
      <alignment horizontal="center" vertical="center"/>
    </xf>
    <xf numFmtId="2" fontId="0" fillId="0" borderId="21" xfId="4" applyNumberFormat="1" applyFont="1" applyBorder="1" applyAlignment="1">
      <alignment horizontal="center" vertical="center"/>
    </xf>
    <xf numFmtId="9" fontId="0" fillId="0" borderId="20" xfId="5" applyFont="1" applyBorder="1" applyAlignment="1">
      <alignment horizontal="center" vertical="center"/>
    </xf>
    <xf numFmtId="2" fontId="0" fillId="0" borderId="37" xfId="4" applyNumberFormat="1" applyFont="1" applyBorder="1" applyAlignment="1">
      <alignment horizontal="center" vertical="center"/>
    </xf>
    <xf numFmtId="2" fontId="0" fillId="0" borderId="46" xfId="4" applyNumberFormat="1" applyFont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2" fontId="24" fillId="2" borderId="15" xfId="4" applyNumberFormat="1" applyFont="1" applyFill="1" applyBorder="1"/>
    <xf numFmtId="2" fontId="10" fillId="2" borderId="49" xfId="4" applyNumberFormat="1" applyFont="1" applyFill="1" applyBorder="1"/>
    <xf numFmtId="2" fontId="10" fillId="2" borderId="4" xfId="4" applyNumberFormat="1" applyFont="1" applyFill="1" applyBorder="1" applyAlignment="1">
      <alignment horizontal="center" vertical="center"/>
    </xf>
    <xf numFmtId="2" fontId="10" fillId="2" borderId="15" xfId="4" applyNumberFormat="1" applyFont="1" applyFill="1" applyBorder="1" applyAlignment="1">
      <alignment horizontal="center" vertical="center"/>
    </xf>
    <xf numFmtId="2" fontId="10" fillId="2" borderId="49" xfId="4" applyNumberFormat="1" applyFont="1" applyFill="1" applyBorder="1" applyAlignment="1">
      <alignment horizontal="center" vertical="center"/>
    </xf>
    <xf numFmtId="2" fontId="0" fillId="0" borderId="48" xfId="4" applyNumberFormat="1" applyFont="1" applyBorder="1" applyAlignment="1">
      <alignment horizontal="center" vertical="center"/>
    </xf>
    <xf numFmtId="2" fontId="10" fillId="2" borderId="7" xfId="4" applyNumberFormat="1" applyFont="1" applyFill="1" applyBorder="1" applyAlignment="1">
      <alignment horizontal="center" vertical="center"/>
    </xf>
    <xf numFmtId="0" fontId="23" fillId="2" borderId="39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2" fontId="23" fillId="2" borderId="4" xfId="4" applyNumberFormat="1" applyFont="1" applyFill="1" applyBorder="1" applyAlignment="1">
      <alignment horizontal="center" vertical="center"/>
    </xf>
  </cellXfs>
  <cellStyles count="6">
    <cellStyle name="Milliers" xfId="4" builtinId="3"/>
    <cellStyle name="Milliers 2" xfId="1"/>
    <cellStyle name="Normal" xfId="0" builtinId="0"/>
    <cellStyle name="Normal 2" xfId="2"/>
    <cellStyle name="Pourcentage" xfId="5" builtinId="5"/>
    <cellStyle name="Pourcentage 2" xfId="3"/>
  </cellStyles>
  <dxfs count="0"/>
  <tableStyles count="0" defaultTableStyle="TableStyleMedium2" defaultPivotStyle="PivotStyleLight16"/>
  <colors>
    <mruColors>
      <color rgb="FF009999"/>
      <color rgb="FFFF0000"/>
      <color rgb="FFFF3300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85725</xdr:rowOff>
        </xdr:from>
        <xdr:to>
          <xdr:col>1</xdr:col>
          <xdr:colOff>933450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1371600</xdr:colOff>
          <xdr:row>0</xdr:row>
          <xdr:rowOff>85725</xdr:rowOff>
        </xdr:from>
        <xdr:to>
          <xdr:col>1</xdr:col>
          <xdr:colOff>2838450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ligne titre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2905125</xdr:colOff>
          <xdr:row>0</xdr:row>
          <xdr:rowOff>85725</xdr:rowOff>
        </xdr:from>
        <xdr:to>
          <xdr:col>3</xdr:col>
          <xdr:colOff>123825</xdr:colOff>
          <xdr:row>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position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590550</xdr:colOff>
          <xdr:row>0</xdr:row>
          <xdr:rowOff>85725</xdr:rowOff>
        </xdr:from>
        <xdr:to>
          <xdr:col>16</xdr:col>
          <xdr:colOff>295275</xdr:colOff>
          <xdr:row>9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FF0000"/>
                  </a:solidFill>
                  <a:latin typeface="Comic Sans MS"/>
                </a:rPr>
                <a:t>Version FINALE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57150</xdr:colOff>
          <xdr:row>0</xdr:row>
          <xdr:rowOff>76200</xdr:rowOff>
        </xdr:from>
        <xdr:to>
          <xdr:col>15</xdr:col>
          <xdr:colOff>523875</xdr:colOff>
          <xdr:row>9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FF0000"/>
                  </a:solidFill>
                  <a:latin typeface="Comic Sans MS"/>
                </a:rPr>
                <a:t>Impression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145676</xdr:colOff>
      <xdr:row>6</xdr:row>
      <xdr:rowOff>37972</xdr:rowOff>
    </xdr:from>
    <xdr:to>
      <xdr:col>1</xdr:col>
      <xdr:colOff>771524</xdr:colOff>
      <xdr:row>7</xdr:row>
      <xdr:rowOff>174810</xdr:rowOff>
    </xdr:to>
    <xdr:pic>
      <xdr:nvPicPr>
        <xdr:cNvPr id="8" name="Image 7" descr="http://www.eiffage-construction-strasbourg.fr/images/pic10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76" y="1472325"/>
          <a:ext cx="1488701" cy="461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0</xdr:row>
          <xdr:rowOff>95250</xdr:rowOff>
        </xdr:from>
        <xdr:to>
          <xdr:col>12</xdr:col>
          <xdr:colOff>161925</xdr:colOff>
          <xdr:row>1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Effacer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0</xdr:row>
          <xdr:rowOff>76200</xdr:rowOff>
        </xdr:from>
        <xdr:to>
          <xdr:col>14</xdr:col>
          <xdr:colOff>695325</xdr:colOff>
          <xdr:row>9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228600</xdr:colOff>
          <xdr:row>0</xdr:row>
          <xdr:rowOff>95250</xdr:rowOff>
        </xdr:from>
        <xdr:to>
          <xdr:col>13</xdr:col>
          <xdr:colOff>800100</xdr:colOff>
          <xdr:row>1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0</xdr:row>
          <xdr:rowOff>76200</xdr:rowOff>
        </xdr:from>
        <xdr:to>
          <xdr:col>6</xdr:col>
          <xdr:colOff>161925</xdr:colOff>
          <xdr:row>1</xdr:row>
          <xdr:rowOff>152400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0</xdr:row>
          <xdr:rowOff>76200</xdr:rowOff>
        </xdr:from>
        <xdr:to>
          <xdr:col>7</xdr:col>
          <xdr:colOff>257175</xdr:colOff>
          <xdr:row>1</xdr:row>
          <xdr:rowOff>152400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57150</xdr:rowOff>
        </xdr:from>
        <xdr:to>
          <xdr:col>0</xdr:col>
          <xdr:colOff>1714500</xdr:colOff>
          <xdr:row>1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BMO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3:N24"/>
  <sheetViews>
    <sheetView tabSelected="1" topLeftCell="C1" zoomScale="85" zoomScaleNormal="85" zoomScaleSheetLayoutView="100" workbookViewId="0">
      <selection activeCell="H23" sqref="H23"/>
    </sheetView>
  </sheetViews>
  <sheetFormatPr baseColWidth="10" defaultRowHeight="15" x14ac:dyDescent="0.25"/>
  <cols>
    <col min="1" max="1" width="12.85546875" bestFit="1" customWidth="1"/>
    <col min="2" max="2" width="53.5703125" customWidth="1"/>
    <col min="3" max="3" width="9.5703125" bestFit="1" customWidth="1"/>
    <col min="4" max="4" width="13.5703125" customWidth="1"/>
    <col min="6" max="7" width="15.7109375" customWidth="1"/>
    <col min="8" max="8" width="11.85546875" bestFit="1" customWidth="1"/>
    <col min="9" max="9" width="14.28515625" bestFit="1" customWidth="1"/>
    <col min="12" max="12" width="2" customWidth="1"/>
    <col min="13" max="13" width="14.5703125" bestFit="1" customWidth="1"/>
    <col min="14" max="14" width="12.7109375" bestFit="1" customWidth="1"/>
  </cols>
  <sheetData>
    <row r="3" spans="1:14" ht="15.75" thickBot="1" x14ac:dyDescent="0.3"/>
    <row r="4" spans="1:14" ht="33.75" thickBot="1" x14ac:dyDescent="0.65">
      <c r="A4" s="13" t="s">
        <v>71</v>
      </c>
      <c r="B4" s="14"/>
      <c r="C4" s="22" t="s">
        <v>33</v>
      </c>
      <c r="D4" s="15" t="s">
        <v>72</v>
      </c>
      <c r="E4" s="16"/>
      <c r="F4" s="17"/>
      <c r="G4" s="18" t="s">
        <v>18</v>
      </c>
      <c r="H4" s="19"/>
      <c r="I4" s="19"/>
      <c r="J4" s="19"/>
      <c r="K4" s="19"/>
      <c r="L4" s="20"/>
      <c r="M4" s="20" t="s">
        <v>0</v>
      </c>
      <c r="N4" s="21">
        <f ca="1">TODAY()</f>
        <v>41863</v>
      </c>
    </row>
    <row r="6" spans="1:14" ht="16.5" thickBot="1" x14ac:dyDescent="0.3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25.5" thickBot="1" x14ac:dyDescent="0.55000000000000004">
      <c r="A7" s="5"/>
      <c r="B7" s="2"/>
      <c r="C7" s="11"/>
      <c r="D7" s="45" t="s">
        <v>1</v>
      </c>
      <c r="E7" s="45"/>
      <c r="F7" s="46"/>
      <c r="G7" s="47" t="s">
        <v>2</v>
      </c>
      <c r="H7" s="45"/>
      <c r="I7" s="45"/>
      <c r="J7" s="45"/>
      <c r="K7" s="46"/>
      <c r="L7" s="4"/>
      <c r="M7" s="47" t="s">
        <v>3</v>
      </c>
      <c r="N7" s="46"/>
    </row>
    <row r="8" spans="1:14" ht="17.25" customHeight="1" thickBot="1" x14ac:dyDescent="0.35">
      <c r="A8" s="6"/>
      <c r="B8" s="3"/>
      <c r="C8" s="12"/>
      <c r="D8" s="55" t="s">
        <v>4</v>
      </c>
      <c r="E8" s="54" t="s">
        <v>17</v>
      </c>
      <c r="F8" s="53" t="s">
        <v>16</v>
      </c>
      <c r="G8" s="48" t="s">
        <v>5</v>
      </c>
      <c r="H8" s="49"/>
      <c r="I8" s="50"/>
      <c r="J8" s="52" t="s">
        <v>15</v>
      </c>
      <c r="K8" s="51" t="s">
        <v>14</v>
      </c>
      <c r="L8" s="7"/>
      <c r="M8" s="9" t="s">
        <v>6</v>
      </c>
      <c r="N8" s="10" t="s">
        <v>7</v>
      </c>
    </row>
    <row r="9" spans="1:14" ht="17.25" thickBot="1" x14ac:dyDescent="0.35">
      <c r="A9" s="68" t="s">
        <v>13</v>
      </c>
      <c r="B9" s="69" t="s">
        <v>8</v>
      </c>
      <c r="C9" s="70" t="s">
        <v>23</v>
      </c>
      <c r="D9" s="71"/>
      <c r="E9" s="72"/>
      <c r="F9" s="73"/>
      <c r="G9" s="74" t="s">
        <v>9</v>
      </c>
      <c r="H9" s="75" t="s">
        <v>10</v>
      </c>
      <c r="I9" s="76" t="s">
        <v>11</v>
      </c>
      <c r="J9" s="77"/>
      <c r="K9" s="78"/>
      <c r="L9" s="8"/>
      <c r="M9" s="79" t="s">
        <v>12</v>
      </c>
      <c r="N9" s="80"/>
    </row>
    <row r="10" spans="1:14" ht="16.5" x14ac:dyDescent="0.25">
      <c r="A10" s="118">
        <v>100</v>
      </c>
      <c r="B10" s="81" t="s">
        <v>57</v>
      </c>
      <c r="C10" s="82"/>
      <c r="D10" s="83"/>
      <c r="E10" s="84"/>
      <c r="F10" s="85"/>
      <c r="G10" s="83"/>
      <c r="H10" s="84"/>
      <c r="I10" s="84"/>
      <c r="J10" s="84"/>
      <c r="K10" s="85"/>
      <c r="L10" s="86"/>
      <c r="M10" s="83"/>
      <c r="N10" s="87"/>
    </row>
    <row r="11" spans="1:14" ht="15.75" x14ac:dyDescent="0.3">
      <c r="A11" s="90">
        <f>A10+1</f>
        <v>101</v>
      </c>
      <c r="B11" s="88" t="s">
        <v>35</v>
      </c>
      <c r="C11" s="89" t="s">
        <v>21</v>
      </c>
      <c r="D11" s="91">
        <v>1.2</v>
      </c>
      <c r="E11" s="92">
        <v>0.4</v>
      </c>
      <c r="F11" s="93">
        <f>D11*E11</f>
        <v>0.48</v>
      </c>
      <c r="G11" s="91"/>
      <c r="H11" s="92">
        <v>6</v>
      </c>
      <c r="I11" s="92">
        <f>G11+H11</f>
        <v>6</v>
      </c>
      <c r="J11" s="94">
        <v>1</v>
      </c>
      <c r="K11" s="93">
        <f>IF(D11=0,"0",IF(J11=0,"0",I11/(D11*J11)))</f>
        <v>5</v>
      </c>
      <c r="L11" s="95"/>
      <c r="M11" s="91">
        <f>((E11*D11)-(K11*D11))*J11</f>
        <v>-5.52</v>
      </c>
      <c r="N11" s="96">
        <f>IF(F11=0,"0",IF(J11=0,"0",M11/(F11*J11)))</f>
        <v>-11.5</v>
      </c>
    </row>
    <row r="12" spans="1:14" ht="15.75" x14ac:dyDescent="0.3">
      <c r="A12" s="90">
        <f>A11+1</f>
        <v>102</v>
      </c>
      <c r="B12" s="88" t="s">
        <v>40</v>
      </c>
      <c r="C12" s="89" t="s">
        <v>32</v>
      </c>
      <c r="D12" s="91">
        <v>686</v>
      </c>
      <c r="E12" s="92">
        <v>0.03</v>
      </c>
      <c r="F12" s="93">
        <f>D12*E12</f>
        <v>20.58</v>
      </c>
      <c r="G12" s="91"/>
      <c r="H12" s="92">
        <v>12</v>
      </c>
      <c r="I12" s="92">
        <f>G12+H12</f>
        <v>12</v>
      </c>
      <c r="J12" s="94">
        <v>1</v>
      </c>
      <c r="K12" s="93">
        <f>IF(D12=0,"0",IF(J12=0,"0",I12/(D12*J12)))</f>
        <v>1.7492711370262391E-2</v>
      </c>
      <c r="L12" s="95"/>
      <c r="M12" s="91">
        <f>((E12*D12)-(K12*D12))*J12</f>
        <v>8.5799999999999983</v>
      </c>
      <c r="N12" s="96">
        <f>IF(F12=0,"0",IF(J12=0,"0",M12/(F12*J12)))</f>
        <v>0.41690962099125362</v>
      </c>
    </row>
    <row r="13" spans="1:14" ht="15.75" x14ac:dyDescent="0.3">
      <c r="A13" s="90">
        <f>A12+1</f>
        <v>103</v>
      </c>
      <c r="B13" s="88" t="s">
        <v>58</v>
      </c>
      <c r="C13" s="89" t="s">
        <v>59</v>
      </c>
      <c r="D13" s="91">
        <v>8</v>
      </c>
      <c r="E13" s="92">
        <v>1.2</v>
      </c>
      <c r="F13" s="93">
        <f>D13*E13</f>
        <v>9.6</v>
      </c>
      <c r="G13" s="91"/>
      <c r="H13" s="92">
        <v>3</v>
      </c>
      <c r="I13" s="92">
        <f>G13+H13</f>
        <v>3</v>
      </c>
      <c r="J13" s="94">
        <v>1</v>
      </c>
      <c r="K13" s="93">
        <f>IF(D13=0,"0",IF(J13=0,"0",I13/(D13*J13)))</f>
        <v>0.375</v>
      </c>
      <c r="L13" s="95"/>
      <c r="M13" s="91">
        <f>((E13*D13)-(K13*D13))*J13</f>
        <v>6.6</v>
      </c>
      <c r="N13" s="96">
        <f>IF(F13=0,"0",IF(J13=0,"0",M13/(F13*J13)))</f>
        <v>0.6875</v>
      </c>
    </row>
    <row r="14" spans="1:14" ht="16.5" thickBot="1" x14ac:dyDescent="0.35">
      <c r="A14" s="97">
        <f>A13+1</f>
        <v>104</v>
      </c>
      <c r="B14" s="98" t="s">
        <v>60</v>
      </c>
      <c r="C14" s="99" t="s">
        <v>22</v>
      </c>
      <c r="D14" s="100">
        <v>8.4</v>
      </c>
      <c r="E14" s="101">
        <v>0.8</v>
      </c>
      <c r="F14" s="102">
        <f>D14*E14</f>
        <v>6.7200000000000006</v>
      </c>
      <c r="G14" s="100"/>
      <c r="H14" s="101">
        <v>8</v>
      </c>
      <c r="I14" s="101">
        <f>G14+H14</f>
        <v>8</v>
      </c>
      <c r="J14" s="103">
        <v>1</v>
      </c>
      <c r="K14" s="102">
        <f>IF(D14=0,"0",IF(J14=0,"0",I14/(D14*J14)))</f>
        <v>0.95238095238095233</v>
      </c>
      <c r="L14" s="104"/>
      <c r="M14" s="100">
        <f>((E14*D14)-(K14*D14))*J14</f>
        <v>-1.2799999999999994</v>
      </c>
      <c r="N14" s="105">
        <f>IF(F14=0,"0",IF(J14=0,"0",M14/(F14*J14)))</f>
        <v>-0.19047619047619035</v>
      </c>
    </row>
    <row r="15" spans="1:14" ht="16.5" x14ac:dyDescent="0.25">
      <c r="A15" s="119">
        <v>200</v>
      </c>
      <c r="B15" s="66" t="s">
        <v>61</v>
      </c>
      <c r="C15" s="67"/>
      <c r="D15" s="106"/>
      <c r="E15" s="107"/>
      <c r="F15" s="108"/>
      <c r="G15" s="106"/>
      <c r="H15" s="107"/>
      <c r="I15" s="107"/>
      <c r="J15" s="107"/>
      <c r="K15" s="108"/>
      <c r="L15" s="109"/>
      <c r="M15" s="106"/>
      <c r="N15" s="110"/>
    </row>
    <row r="16" spans="1:14" ht="15.75" x14ac:dyDescent="0.3">
      <c r="A16" s="90">
        <f>A15+1</f>
        <v>201</v>
      </c>
      <c r="B16" s="88" t="s">
        <v>62</v>
      </c>
      <c r="C16" s="89" t="s">
        <v>23</v>
      </c>
      <c r="D16" s="91">
        <v>16</v>
      </c>
      <c r="E16" s="92">
        <v>1</v>
      </c>
      <c r="F16" s="93">
        <f>D16*E16</f>
        <v>16</v>
      </c>
      <c r="G16" s="91"/>
      <c r="H16" s="92">
        <v>9</v>
      </c>
      <c r="I16" s="92">
        <f>G16+H16</f>
        <v>9</v>
      </c>
      <c r="J16" s="94">
        <v>1</v>
      </c>
      <c r="K16" s="93">
        <f>IF(D16=0,"0",IF(J16=0,"0",I16/(D16*J16)))</f>
        <v>0.5625</v>
      </c>
      <c r="L16" s="95"/>
      <c r="M16" s="91">
        <f>((E16*D16)-(K16*D16))*J16</f>
        <v>7</v>
      </c>
      <c r="N16" s="96">
        <f>IF(F16=0,"0",IF(J16=0,"0",M16/(F16*J16)))</f>
        <v>0.4375</v>
      </c>
    </row>
    <row r="17" spans="1:14" ht="15.75" x14ac:dyDescent="0.3">
      <c r="A17" s="90">
        <f>A16+1</f>
        <v>202</v>
      </c>
      <c r="B17" s="88" t="s">
        <v>63</v>
      </c>
      <c r="C17" s="89" t="s">
        <v>59</v>
      </c>
      <c r="D17" s="91">
        <v>16</v>
      </c>
      <c r="E17" s="92">
        <v>2.5</v>
      </c>
      <c r="F17" s="93">
        <f>D17*E17</f>
        <v>40</v>
      </c>
      <c r="G17" s="91"/>
      <c r="H17" s="92">
        <v>6</v>
      </c>
      <c r="I17" s="92">
        <f>G17+H17</f>
        <v>6</v>
      </c>
      <c r="J17" s="94">
        <v>1</v>
      </c>
      <c r="K17" s="93">
        <f>IF(D17=0,"0",IF(J17=0,"0",I17/(D17*J17)))</f>
        <v>0.375</v>
      </c>
      <c r="L17" s="95"/>
      <c r="M17" s="91">
        <f>((E17*D17)-(K17*D17))*J17</f>
        <v>34</v>
      </c>
      <c r="N17" s="96">
        <f>IF(F17=0,"0",IF(J17=0,"0",M17/(F17*J17)))</f>
        <v>0.85</v>
      </c>
    </row>
    <row r="18" spans="1:14" ht="15.75" x14ac:dyDescent="0.3">
      <c r="A18" s="90">
        <f>A17+1</f>
        <v>203</v>
      </c>
      <c r="B18" s="88" t="s">
        <v>64</v>
      </c>
      <c r="C18" s="89" t="s">
        <v>23</v>
      </c>
      <c r="D18" s="91">
        <v>16</v>
      </c>
      <c r="E18" s="92">
        <v>1</v>
      </c>
      <c r="F18" s="93">
        <f>D18*E18</f>
        <v>16</v>
      </c>
      <c r="G18" s="91"/>
      <c r="H18" s="92">
        <v>11</v>
      </c>
      <c r="I18" s="92">
        <f>G18+H18</f>
        <v>11</v>
      </c>
      <c r="J18" s="94">
        <v>1</v>
      </c>
      <c r="K18" s="93">
        <f>IF(D18=0,"0",IF(J18=0,"0",I18/(D18*J18)))</f>
        <v>0.6875</v>
      </c>
      <c r="L18" s="95"/>
      <c r="M18" s="91">
        <f>((E18*D18)-(K18*D18))*J18</f>
        <v>5</v>
      </c>
      <c r="N18" s="96">
        <f>IF(F18=0,"0",IF(J18=0,"0",M18/(F18*J18)))</f>
        <v>0.3125</v>
      </c>
    </row>
    <row r="19" spans="1:14" ht="15.75" x14ac:dyDescent="0.3">
      <c r="A19" s="90">
        <f>A18+1</f>
        <v>204</v>
      </c>
      <c r="B19" s="88" t="s">
        <v>65</v>
      </c>
      <c r="C19" s="89" t="s">
        <v>23</v>
      </c>
      <c r="D19" s="91">
        <v>4</v>
      </c>
      <c r="E19" s="92">
        <v>2</v>
      </c>
      <c r="F19" s="93">
        <f>D19*E19</f>
        <v>8</v>
      </c>
      <c r="G19" s="91"/>
      <c r="H19" s="92">
        <v>8</v>
      </c>
      <c r="I19" s="92">
        <f>G19+H19</f>
        <v>8</v>
      </c>
      <c r="J19" s="94">
        <v>1</v>
      </c>
      <c r="K19" s="93">
        <f>IF(D19=0,"0",IF(J19=0,"0",I19/(D19*J19)))</f>
        <v>2</v>
      </c>
      <c r="L19" s="95"/>
      <c r="M19" s="91">
        <f>((E19*D19)-(K19*D19))*J19</f>
        <v>0</v>
      </c>
      <c r="N19" s="96">
        <f>IF(F19=0,"0",IF(J19=0,"0",M19/(F19*J19)))</f>
        <v>0</v>
      </c>
    </row>
    <row r="20" spans="1:14" ht="16.5" thickBot="1" x14ac:dyDescent="0.35">
      <c r="A20" s="97">
        <f>A19+1</f>
        <v>205</v>
      </c>
      <c r="B20" s="98" t="s">
        <v>66</v>
      </c>
      <c r="C20" s="99" t="s">
        <v>59</v>
      </c>
      <c r="D20" s="100">
        <v>16</v>
      </c>
      <c r="E20" s="101">
        <v>1</v>
      </c>
      <c r="F20" s="102">
        <f>D20*E20</f>
        <v>16</v>
      </c>
      <c r="G20" s="100"/>
      <c r="H20" s="101">
        <v>5</v>
      </c>
      <c r="I20" s="101">
        <f>G20+H20</f>
        <v>5</v>
      </c>
      <c r="J20" s="103">
        <v>1</v>
      </c>
      <c r="K20" s="102">
        <f>IF(D20=0,"0",IF(J20=0,"0",I20/(D20*J20)))</f>
        <v>0.3125</v>
      </c>
      <c r="L20" s="104"/>
      <c r="M20" s="100">
        <f>((E20*D20)-(K20*D20))*J20</f>
        <v>11</v>
      </c>
      <c r="N20" s="105">
        <f>IF(F20=0,"0",IF(J20=0,"0",M20/(F20*J20)))</f>
        <v>0.6875</v>
      </c>
    </row>
    <row r="21" spans="1:14" ht="16.5" x14ac:dyDescent="0.25">
      <c r="A21" s="119">
        <v>300</v>
      </c>
      <c r="B21" s="66" t="s">
        <v>67</v>
      </c>
      <c r="C21" s="67"/>
      <c r="D21" s="106"/>
      <c r="E21" s="107"/>
      <c r="F21" s="108"/>
      <c r="G21" s="106"/>
      <c r="H21" s="107"/>
      <c r="I21" s="107"/>
      <c r="J21" s="107"/>
      <c r="K21" s="108"/>
      <c r="L21" s="109"/>
      <c r="M21" s="106"/>
      <c r="N21" s="110"/>
    </row>
    <row r="22" spans="1:14" ht="15.75" x14ac:dyDescent="0.3">
      <c r="A22" s="90">
        <f>A21+1</f>
        <v>301</v>
      </c>
      <c r="B22" s="88" t="s">
        <v>68</v>
      </c>
      <c r="C22" s="89" t="s">
        <v>21</v>
      </c>
      <c r="D22" s="91">
        <v>3.2</v>
      </c>
      <c r="E22" s="92">
        <v>1.5</v>
      </c>
      <c r="F22" s="93">
        <f>D22*E22</f>
        <v>4.8000000000000007</v>
      </c>
      <c r="G22" s="91"/>
      <c r="H22" s="92">
        <v>10</v>
      </c>
      <c r="I22" s="92">
        <f>G22+H22</f>
        <v>10</v>
      </c>
      <c r="J22" s="94">
        <v>1</v>
      </c>
      <c r="K22" s="93">
        <f>IF(D22=0,"0",IF(J22=0,"0",I22/(D22*J22)))</f>
        <v>3.125</v>
      </c>
      <c r="L22" s="95"/>
      <c r="M22" s="91">
        <f>((E22*D22)-(K22*D22))*J22</f>
        <v>-5.1999999999999993</v>
      </c>
      <c r="N22" s="96">
        <f>IF(F22=0,"0",IF(J22=0,"0",M22/(F22*J22)))</f>
        <v>-1.083333333333333</v>
      </c>
    </row>
    <row r="23" spans="1:14" ht="16.5" thickBot="1" x14ac:dyDescent="0.35">
      <c r="A23" s="97">
        <f>A22+1</f>
        <v>302</v>
      </c>
      <c r="B23" s="98" t="s">
        <v>69</v>
      </c>
      <c r="C23" s="99" t="s">
        <v>21</v>
      </c>
      <c r="D23" s="100">
        <v>21</v>
      </c>
      <c r="E23" s="101">
        <v>1.2</v>
      </c>
      <c r="F23" s="102">
        <f>D23*E23</f>
        <v>25.2</v>
      </c>
      <c r="G23" s="100"/>
      <c r="H23" s="101">
        <v>9</v>
      </c>
      <c r="I23" s="101">
        <f>G23+H23</f>
        <v>9</v>
      </c>
      <c r="J23" s="103">
        <v>1</v>
      </c>
      <c r="K23" s="102">
        <f>IF(D23=0,"0",IF(J23=0,"0",I23/(D23*J23)))</f>
        <v>0.42857142857142855</v>
      </c>
      <c r="L23" s="104"/>
      <c r="M23" s="100">
        <f>((E23*D23)-(K23*D23))*J23</f>
        <v>16.2</v>
      </c>
      <c r="N23" s="105">
        <f>IF(F23=0,"0",IF(J23=0,"0",M23/(F23*J23)))</f>
        <v>0.64285714285714279</v>
      </c>
    </row>
    <row r="24" spans="1:14" ht="23.25" thickBot="1" x14ac:dyDescent="0.5">
      <c r="A24" s="120"/>
      <c r="B24" s="111" t="s">
        <v>70</v>
      </c>
      <c r="C24" s="112"/>
      <c r="D24" s="113"/>
      <c r="E24" s="114"/>
      <c r="F24" s="115">
        <f>SUM($F$10:F23)</f>
        <v>163.38</v>
      </c>
      <c r="G24" s="113">
        <f>SUM($G$10:G23)</f>
        <v>0</v>
      </c>
      <c r="H24" s="114">
        <f>SUM($H$10:H23)</f>
        <v>87</v>
      </c>
      <c r="I24" s="114">
        <f>SUM($I$10:I23)</f>
        <v>87</v>
      </c>
      <c r="J24" s="114"/>
      <c r="K24" s="115"/>
      <c r="L24" s="116"/>
      <c r="M24" s="113">
        <f>SUM($M$10:M23)</f>
        <v>76.38</v>
      </c>
      <c r="N24" s="117"/>
    </row>
  </sheetData>
  <mergeCells count="10">
    <mergeCell ref="D7:F7"/>
    <mergeCell ref="G7:K7"/>
    <mergeCell ref="M7:N7"/>
    <mergeCell ref="G8:I8"/>
    <mergeCell ref="M9:N9"/>
    <mergeCell ref="K8:K9"/>
    <mergeCell ref="J8:J9"/>
    <mergeCell ref="F8:F9"/>
    <mergeCell ref="E8:E9"/>
    <mergeCell ref="D8:D9"/>
  </mergeCells>
  <pageMargins left="0.23622047244094491" right="0.23622047244094491" top="0.74803149606299213" bottom="0.74803149606299213" header="0.31496062992125984" footer="0.31496062992125984"/>
  <pageSetup paperSize="9" scale="67" fitToHeight="10" orientation="landscape" useFirstPageNumber="1" r:id="rId1"/>
  <headerFooter>
    <oddHeader>Page &amp;P</oddHeader>
    <oddFooter>&amp;L8/11/2014&amp;R9:34:15 PM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_projet">
                <anchor moveWithCells="1" sizeWithCells="1">
                  <from>
                    <xdr:col>0</xdr:col>
                    <xdr:colOff>142875</xdr:colOff>
                    <xdr:row>0</xdr:row>
                    <xdr:rowOff>85725</xdr:rowOff>
                  </from>
                  <to>
                    <xdr:col>1</xdr:col>
                    <xdr:colOff>933450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au_Titre">
                <anchor moveWithCells="1" sizeWithCells="1">
                  <from>
                    <xdr:col>1</xdr:col>
                    <xdr:colOff>1371600</xdr:colOff>
                    <xdr:row>0</xdr:row>
                    <xdr:rowOff>85725</xdr:rowOff>
                  </from>
                  <to>
                    <xdr:col>1</xdr:col>
                    <xdr:colOff>2838450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ouvelle_position">
                <anchor moveWithCells="1" sizeWithCells="1">
                  <from>
                    <xdr:col>1</xdr:col>
                    <xdr:colOff>2905125</xdr:colOff>
                    <xdr:row>0</xdr:row>
                    <xdr:rowOff>85725</xdr:rowOff>
                  </from>
                  <to>
                    <xdr:col>3</xdr:col>
                    <xdr:colOff>123825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uvegarde_BMO">
                <anchor>
                  <from>
                    <xdr:col>15</xdr:col>
                    <xdr:colOff>590550</xdr:colOff>
                    <xdr:row>0</xdr:row>
                    <xdr:rowOff>85725</xdr:rowOff>
                  </from>
                  <to>
                    <xdr:col>16</xdr:col>
                    <xdr:colOff>295275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Impression">
                <anchor>
                  <from>
                    <xdr:col>15</xdr:col>
                    <xdr:colOff>57150</xdr:colOff>
                    <xdr:row>0</xdr:row>
                    <xdr:rowOff>76200</xdr:rowOff>
                  </from>
                  <to>
                    <xdr:col>15</xdr:col>
                    <xdr:colOff>523875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efface_dernière_ligne">
                <anchor moveWithCells="1" sizeWithCells="1">
                  <from>
                    <xdr:col>9</xdr:col>
                    <xdr:colOff>276225</xdr:colOff>
                    <xdr:row>0</xdr:row>
                    <xdr:rowOff>95250</xdr:rowOff>
                  </from>
                  <to>
                    <xdr:col>12</xdr:col>
                    <xdr:colOff>161925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_xludf.save">
                <anchor>
                  <from>
                    <xdr:col>14</xdr:col>
                    <xdr:colOff>228600</xdr:colOff>
                    <xdr:row>0</xdr:row>
                    <xdr:rowOff>76200</xdr:rowOff>
                  </from>
                  <to>
                    <xdr:col>14</xdr:col>
                    <xdr:colOff>695325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dernièreligne">
                <anchor moveWithCells="1" sizeWithCells="1">
                  <from>
                    <xdr:col>12</xdr:col>
                    <xdr:colOff>228600</xdr:colOff>
                    <xdr:row>0</xdr:row>
                    <xdr:rowOff>95250</xdr:rowOff>
                  </from>
                  <to>
                    <xdr:col>13</xdr:col>
                    <xdr:colOff>800100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insérer_ligne">
                <anchor moveWithCells="1" sizeWithCells="1">
                  <from>
                    <xdr:col>5</xdr:col>
                    <xdr:colOff>133350</xdr:colOff>
                    <xdr:row>0</xdr:row>
                    <xdr:rowOff>76200</xdr:rowOff>
                  </from>
                  <to>
                    <xdr:col>6</xdr:col>
                    <xdr:colOff>161925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Supprimer_ligne">
                <anchor moveWithCells="1" sizeWithCells="1">
                  <from>
                    <xdr:col>6</xdr:col>
                    <xdr:colOff>247650</xdr:colOff>
                    <xdr:row>0</xdr:row>
                    <xdr:rowOff>76200</xdr:rowOff>
                  </from>
                  <to>
                    <xdr:col>7</xdr:col>
                    <xdr:colOff>257175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outlinePr summaryBelow="0"/>
  </sheetPr>
  <dimension ref="A1:M22"/>
  <sheetViews>
    <sheetView zoomScale="85" zoomScaleNormal="85" workbookViewId="0">
      <selection activeCell="J28" sqref="J28"/>
    </sheetView>
  </sheetViews>
  <sheetFormatPr baseColWidth="10" defaultRowHeight="15" outlineLevelRow="1" x14ac:dyDescent="0.25"/>
  <cols>
    <col min="1" max="1" width="44.7109375" style="27" bestFit="1" customWidth="1"/>
    <col min="2" max="2" width="8.140625" style="27" bestFit="1" customWidth="1"/>
    <col min="3" max="3" width="3.42578125" customWidth="1"/>
    <col min="4" max="4" width="8.28515625" bestFit="1" customWidth="1"/>
    <col min="5" max="5" width="8" bestFit="1" customWidth="1"/>
    <col min="6" max="6" width="8.5703125" bestFit="1" customWidth="1"/>
    <col min="7" max="7" width="3.28515625" customWidth="1"/>
    <col min="8" max="8" width="6.7109375" bestFit="1" customWidth="1"/>
    <col min="9" max="9" width="5.7109375" bestFit="1" customWidth="1"/>
    <col min="10" max="10" width="6.7109375" bestFit="1" customWidth="1"/>
    <col min="11" max="11" width="5.140625" bestFit="1" customWidth="1"/>
    <col min="12" max="12" width="6.7109375" bestFit="1" customWidth="1"/>
    <col min="13" max="13" width="5.140625" bestFit="1" customWidth="1"/>
  </cols>
  <sheetData>
    <row r="1" spans="1:13" ht="111" thickBot="1" x14ac:dyDescent="0.3">
      <c r="A1" s="56" t="s">
        <v>8</v>
      </c>
      <c r="B1" s="58" t="s">
        <v>24</v>
      </c>
      <c r="C1" s="23"/>
      <c r="D1" s="60" t="s">
        <v>25</v>
      </c>
      <c r="E1" s="62" t="s">
        <v>26</v>
      </c>
      <c r="F1" s="64" t="s">
        <v>27</v>
      </c>
      <c r="G1" s="24"/>
      <c r="H1" s="28" t="s">
        <v>43</v>
      </c>
      <c r="I1" s="28" t="s">
        <v>44</v>
      </c>
      <c r="J1" s="28" t="s">
        <v>50</v>
      </c>
      <c r="K1" s="28" t="s">
        <v>51</v>
      </c>
      <c r="L1" s="28" t="s">
        <v>55</v>
      </c>
      <c r="M1" s="28" t="s">
        <v>56</v>
      </c>
    </row>
    <row r="2" spans="1:13" ht="15.75" customHeight="1" thickTop="1" thickBot="1" x14ac:dyDescent="0.3">
      <c r="A2" s="57"/>
      <c r="B2" s="59"/>
      <c r="C2" s="25"/>
      <c r="D2" s="61"/>
      <c r="E2" s="63"/>
      <c r="F2" s="65"/>
      <c r="G2" s="26"/>
      <c r="H2" s="29" t="s">
        <v>28</v>
      </c>
      <c r="I2" s="29" t="s">
        <v>45</v>
      </c>
      <c r="J2" s="29" t="s">
        <v>28</v>
      </c>
      <c r="K2" s="29" t="s">
        <v>45</v>
      </c>
      <c r="L2" s="29" t="s">
        <v>28</v>
      </c>
      <c r="M2" s="29" t="s">
        <v>45</v>
      </c>
    </row>
    <row r="3" spans="1:13" ht="16.5" x14ac:dyDescent="0.35">
      <c r="A3" s="30" t="s">
        <v>29</v>
      </c>
      <c r="B3" s="31"/>
      <c r="D3" s="40"/>
      <c r="E3" s="40"/>
      <c r="F3" s="40"/>
      <c r="H3" s="40"/>
      <c r="I3" s="40"/>
      <c r="J3" s="40"/>
      <c r="K3" s="40"/>
      <c r="L3" s="40"/>
      <c r="M3" s="40"/>
    </row>
    <row r="4" spans="1:13" ht="15.75" outlineLevel="1" x14ac:dyDescent="0.3">
      <c r="A4" s="34" t="s">
        <v>34</v>
      </c>
      <c r="B4" s="35" t="s">
        <v>20</v>
      </c>
      <c r="D4" s="40"/>
      <c r="E4" s="40"/>
      <c r="F4" s="40"/>
      <c r="H4" s="40"/>
      <c r="I4" s="40"/>
      <c r="J4" s="40"/>
      <c r="K4" s="40"/>
      <c r="L4" s="40"/>
      <c r="M4" s="40"/>
    </row>
    <row r="5" spans="1:13" ht="16.5" outlineLevel="1" thickBot="1" x14ac:dyDescent="0.35">
      <c r="A5" s="32" t="s">
        <v>19</v>
      </c>
      <c r="B5" s="33" t="s">
        <v>20</v>
      </c>
      <c r="D5" s="40"/>
      <c r="E5" s="40"/>
      <c r="F5" s="40"/>
      <c r="H5" s="40"/>
      <c r="I5" s="40"/>
      <c r="J5" s="40"/>
      <c r="K5" s="40"/>
      <c r="L5" s="40"/>
      <c r="M5" s="40"/>
    </row>
    <row r="6" spans="1:13" ht="16.5" x14ac:dyDescent="0.35">
      <c r="A6" s="36" t="s">
        <v>30</v>
      </c>
      <c r="B6" s="37"/>
      <c r="D6" s="40"/>
      <c r="E6" s="40"/>
      <c r="F6" s="40"/>
      <c r="H6" s="40"/>
      <c r="I6" s="40"/>
      <c r="J6" s="40"/>
      <c r="K6" s="40"/>
      <c r="L6" s="40"/>
      <c r="M6" s="40"/>
    </row>
    <row r="7" spans="1:13" ht="15.75" outlineLevel="1" x14ac:dyDescent="0.3">
      <c r="A7" s="41" t="s">
        <v>38</v>
      </c>
      <c r="B7" s="42" t="s">
        <v>21</v>
      </c>
      <c r="D7" s="40">
        <f t="shared" ref="D7:D14" si="0">MAX(I7,K7,M7)</f>
        <v>0.33482142857142855</v>
      </c>
      <c r="E7" s="40">
        <f t="shared" ref="E7:E14" si="1">MIN(I7,K7,M7)</f>
        <v>0.33482142857142855</v>
      </c>
      <c r="F7" s="40">
        <f t="shared" ref="F7:F14" si="2">(((H7*I7))+((J7*K7))+((L7*M7)))/(+H7+J7+L7)</f>
        <v>0.33482142857142855</v>
      </c>
      <c r="H7" s="40"/>
      <c r="I7" s="40"/>
      <c r="J7" s="40"/>
      <c r="K7" s="40"/>
      <c r="L7" s="40">
        <v>112</v>
      </c>
      <c r="M7" s="40">
        <v>0.33482142857142855</v>
      </c>
    </row>
    <row r="8" spans="1:13" ht="15.75" outlineLevel="1" x14ac:dyDescent="0.3">
      <c r="A8" s="41" t="s">
        <v>39</v>
      </c>
      <c r="B8" s="42" t="s">
        <v>23</v>
      </c>
      <c r="D8" s="40">
        <f t="shared" si="0"/>
        <v>2.3809523809523809</v>
      </c>
      <c r="E8" s="40">
        <f t="shared" si="1"/>
        <v>2.3809523809523809</v>
      </c>
      <c r="F8" s="40">
        <f t="shared" si="2"/>
        <v>2.3809523809523809</v>
      </c>
      <c r="H8" s="40"/>
      <c r="I8" s="40"/>
      <c r="J8" s="40"/>
      <c r="K8" s="40"/>
      <c r="L8" s="40">
        <v>7</v>
      </c>
      <c r="M8" s="40">
        <v>2.3809523809523809</v>
      </c>
    </row>
    <row r="9" spans="1:13" ht="15.75" outlineLevel="1" x14ac:dyDescent="0.3">
      <c r="A9" s="32" t="s">
        <v>47</v>
      </c>
      <c r="B9" s="33" t="s">
        <v>23</v>
      </c>
      <c r="D9" s="40">
        <f t="shared" si="0"/>
        <v>6.25</v>
      </c>
      <c r="E9" s="40">
        <f t="shared" si="1"/>
        <v>6.25</v>
      </c>
      <c r="F9" s="40">
        <f t="shared" si="2"/>
        <v>6.25</v>
      </c>
      <c r="H9" s="40">
        <v>26</v>
      </c>
      <c r="I9" s="40">
        <v>6.25</v>
      </c>
      <c r="J9" s="40"/>
      <c r="K9" s="40"/>
      <c r="L9" s="40"/>
      <c r="M9" s="40"/>
    </row>
    <row r="10" spans="1:13" ht="15.75" outlineLevel="1" x14ac:dyDescent="0.3">
      <c r="A10" s="41" t="s">
        <v>52</v>
      </c>
      <c r="B10" s="42" t="s">
        <v>22</v>
      </c>
      <c r="D10" s="40">
        <f t="shared" si="0"/>
        <v>2.5000000000000001E-2</v>
      </c>
      <c r="E10" s="40">
        <f t="shared" si="1"/>
        <v>2.5000000000000001E-2</v>
      </c>
      <c r="F10" s="40">
        <f t="shared" si="2"/>
        <v>2.5000000000000001E-2</v>
      </c>
      <c r="H10" s="40"/>
      <c r="I10" s="40"/>
      <c r="J10" s="40">
        <v>80</v>
      </c>
      <c r="K10" s="40">
        <v>2.5000000000000001E-2</v>
      </c>
      <c r="L10" s="40"/>
      <c r="M10" s="40"/>
    </row>
    <row r="11" spans="1:13" ht="15.75" outlineLevel="1" x14ac:dyDescent="0.3">
      <c r="A11" s="41" t="s">
        <v>53</v>
      </c>
      <c r="B11" s="42" t="s">
        <v>23</v>
      </c>
      <c r="D11" s="40">
        <f t="shared" si="0"/>
        <v>0.75</v>
      </c>
      <c r="E11" s="40">
        <f t="shared" si="1"/>
        <v>0.75</v>
      </c>
      <c r="F11" s="40">
        <f t="shared" si="2"/>
        <v>0.75</v>
      </c>
      <c r="H11" s="40"/>
      <c r="I11" s="40"/>
      <c r="J11" s="40">
        <v>16</v>
      </c>
      <c r="K11" s="40">
        <v>0.75</v>
      </c>
      <c r="L11" s="40"/>
      <c r="M11" s="40"/>
    </row>
    <row r="12" spans="1:13" ht="15.75" outlineLevel="1" x14ac:dyDescent="0.3">
      <c r="A12" s="43" t="s">
        <v>36</v>
      </c>
      <c r="B12" s="44" t="s">
        <v>22</v>
      </c>
      <c r="D12" s="40">
        <f t="shared" si="0"/>
        <v>0.77192982456140347</v>
      </c>
      <c r="E12" s="40">
        <f t="shared" si="1"/>
        <v>0.26666666666666666</v>
      </c>
      <c r="F12" s="40">
        <f t="shared" si="2"/>
        <v>0.5977011494252874</v>
      </c>
      <c r="H12" s="40"/>
      <c r="I12" s="40"/>
      <c r="J12" s="40">
        <v>30</v>
      </c>
      <c r="K12" s="40">
        <v>0.26666666666666666</v>
      </c>
      <c r="L12" s="40">
        <v>57</v>
      </c>
      <c r="M12" s="40">
        <v>0.77192982456140347</v>
      </c>
    </row>
    <row r="13" spans="1:13" ht="15.75" outlineLevel="1" x14ac:dyDescent="0.3">
      <c r="A13" s="32" t="s">
        <v>37</v>
      </c>
      <c r="B13" s="33" t="s">
        <v>22</v>
      </c>
      <c r="D13" s="40">
        <f t="shared" si="0"/>
        <v>1.0666666666666667</v>
      </c>
      <c r="E13" s="40">
        <f t="shared" si="1"/>
        <v>0.3</v>
      </c>
      <c r="F13" s="40">
        <f t="shared" si="2"/>
        <v>0.62857142857142856</v>
      </c>
      <c r="H13" s="40">
        <v>30</v>
      </c>
      <c r="I13" s="40">
        <v>1.0666666666666667</v>
      </c>
      <c r="J13" s="40">
        <v>40</v>
      </c>
      <c r="K13" s="40">
        <v>0.3</v>
      </c>
      <c r="L13" s="40"/>
      <c r="M13" s="40"/>
    </row>
    <row r="14" spans="1:13" ht="16.5" outlineLevel="1" thickBot="1" x14ac:dyDescent="0.35">
      <c r="A14" s="32" t="s">
        <v>46</v>
      </c>
      <c r="B14" s="33" t="s">
        <v>22</v>
      </c>
      <c r="D14" s="40">
        <f t="shared" si="0"/>
        <v>0.10909090909090909</v>
      </c>
      <c r="E14" s="40">
        <f t="shared" si="1"/>
        <v>0.10909090909090909</v>
      </c>
      <c r="F14" s="40">
        <f t="shared" si="2"/>
        <v>0.10909090909090909</v>
      </c>
      <c r="H14" s="40">
        <v>220</v>
      </c>
      <c r="I14" s="40">
        <v>0.10909090909090909</v>
      </c>
      <c r="J14" s="40"/>
      <c r="K14" s="40"/>
      <c r="L14" s="40"/>
      <c r="M14" s="40"/>
    </row>
    <row r="15" spans="1:13" ht="16.5" x14ac:dyDescent="0.35">
      <c r="A15" s="30" t="s">
        <v>41</v>
      </c>
      <c r="B15" s="31"/>
      <c r="D15" s="40"/>
      <c r="E15" s="40"/>
      <c r="F15" s="40"/>
      <c r="H15" s="40"/>
      <c r="I15" s="40"/>
      <c r="J15" s="40"/>
      <c r="K15" s="40"/>
      <c r="L15" s="40"/>
      <c r="M15" s="40"/>
    </row>
    <row r="16" spans="1:13" ht="15.75" outlineLevel="1" x14ac:dyDescent="0.3">
      <c r="A16" s="32" t="s">
        <v>40</v>
      </c>
      <c r="B16" s="33" t="s">
        <v>32</v>
      </c>
      <c r="D16" s="40">
        <f t="shared" ref="D16:D22" si="3">MAX(I16,K16,M16)</f>
        <v>0.15</v>
      </c>
      <c r="E16" s="40">
        <f t="shared" ref="E16:E22" si="4">MIN(I16,K16,M16)</f>
        <v>2.8985507246376812E-2</v>
      </c>
      <c r="F16" s="40">
        <f t="shared" ref="F16:F22" si="5">(((H16*I16))+((J16*K16))+((L16*M16)))/(+H16+J16+L16)</f>
        <v>4.2025862068965518E-2</v>
      </c>
      <c r="H16" s="40">
        <v>828</v>
      </c>
      <c r="I16" s="40">
        <v>2.8985507246376812E-2</v>
      </c>
      <c r="J16" s="40">
        <v>100</v>
      </c>
      <c r="K16" s="40">
        <v>0.15</v>
      </c>
      <c r="L16" s="40"/>
      <c r="M16" s="40"/>
    </row>
    <row r="17" spans="1:13" ht="15.75" outlineLevel="1" x14ac:dyDescent="0.3">
      <c r="A17" s="34" t="s">
        <v>31</v>
      </c>
      <c r="B17" s="35" t="s">
        <v>22</v>
      </c>
      <c r="D17" s="40">
        <f t="shared" si="3"/>
        <v>2.7</v>
      </c>
      <c r="E17" s="40">
        <f t="shared" si="4"/>
        <v>0.81818181818181823</v>
      </c>
      <c r="F17" s="40">
        <f t="shared" si="5"/>
        <v>1.7142857142857142</v>
      </c>
      <c r="H17" s="40">
        <v>10</v>
      </c>
      <c r="I17" s="40">
        <v>2.7</v>
      </c>
      <c r="J17" s="40">
        <v>11</v>
      </c>
      <c r="K17" s="40">
        <v>0.81818181818181823</v>
      </c>
      <c r="L17" s="40"/>
      <c r="M17" s="40"/>
    </row>
    <row r="18" spans="1:13" ht="15.75" outlineLevel="1" x14ac:dyDescent="0.3">
      <c r="A18" s="32" t="s">
        <v>35</v>
      </c>
      <c r="B18" s="33" t="s">
        <v>21</v>
      </c>
      <c r="D18" s="40">
        <f t="shared" si="3"/>
        <v>0.33333333333333331</v>
      </c>
      <c r="E18" s="40">
        <f t="shared" si="4"/>
        <v>8.5714285714285715E-2</v>
      </c>
      <c r="F18" s="40">
        <f t="shared" si="5"/>
        <v>0.18695652173913044</v>
      </c>
      <c r="H18" s="40">
        <v>35</v>
      </c>
      <c r="I18" s="40">
        <v>0.1</v>
      </c>
      <c r="J18" s="40">
        <v>35</v>
      </c>
      <c r="K18" s="40">
        <v>8.5714285714285715E-2</v>
      </c>
      <c r="L18" s="40">
        <v>45</v>
      </c>
      <c r="M18" s="40">
        <v>0.33333333333333331</v>
      </c>
    </row>
    <row r="19" spans="1:13" ht="15.75" outlineLevel="1" x14ac:dyDescent="0.3">
      <c r="A19" s="32" t="s">
        <v>42</v>
      </c>
      <c r="B19" s="33" t="s">
        <v>21</v>
      </c>
      <c r="D19" s="40">
        <f t="shared" si="3"/>
        <v>1.21875</v>
      </c>
      <c r="E19" s="40">
        <f t="shared" si="4"/>
        <v>0.5714285714285714</v>
      </c>
      <c r="F19" s="40">
        <f t="shared" si="5"/>
        <v>0.85135135135135132</v>
      </c>
      <c r="H19" s="40">
        <v>80</v>
      </c>
      <c r="I19" s="40">
        <v>1.21875</v>
      </c>
      <c r="J19" s="40">
        <v>105</v>
      </c>
      <c r="K19" s="40">
        <v>0.5714285714285714</v>
      </c>
      <c r="L19" s="40"/>
      <c r="M19" s="40"/>
    </row>
    <row r="20" spans="1:13" ht="15.75" outlineLevel="1" x14ac:dyDescent="0.3">
      <c r="A20" s="32" t="s">
        <v>48</v>
      </c>
      <c r="B20" s="33" t="s">
        <v>23</v>
      </c>
      <c r="D20" s="40">
        <f t="shared" si="3"/>
        <v>74</v>
      </c>
      <c r="E20" s="40">
        <f t="shared" si="4"/>
        <v>74</v>
      </c>
      <c r="F20" s="40">
        <f t="shared" si="5"/>
        <v>74</v>
      </c>
      <c r="H20" s="40">
        <v>1</v>
      </c>
      <c r="I20" s="40">
        <v>74</v>
      </c>
      <c r="J20" s="40"/>
      <c r="K20" s="40"/>
      <c r="L20" s="40"/>
      <c r="M20" s="40"/>
    </row>
    <row r="21" spans="1:13" ht="15.75" outlineLevel="1" x14ac:dyDescent="0.3">
      <c r="A21" s="41" t="s">
        <v>54</v>
      </c>
      <c r="B21" s="42" t="s">
        <v>22</v>
      </c>
      <c r="D21" s="40">
        <f t="shared" si="3"/>
        <v>1.3333333333333333</v>
      </c>
      <c r="E21" s="40">
        <f t="shared" si="4"/>
        <v>1.3333333333333333</v>
      </c>
      <c r="F21" s="40">
        <f t="shared" si="5"/>
        <v>1.3333333333333333</v>
      </c>
      <c r="H21" s="40"/>
      <c r="I21" s="40"/>
      <c r="J21" s="40">
        <v>3</v>
      </c>
      <c r="K21" s="40">
        <v>1.3333333333333333</v>
      </c>
      <c r="L21" s="40"/>
      <c r="M21" s="40"/>
    </row>
    <row r="22" spans="1:13" ht="15.75" outlineLevel="1" x14ac:dyDescent="0.3">
      <c r="A22" s="38" t="s">
        <v>49</v>
      </c>
      <c r="B22" s="39"/>
      <c r="D22" s="40">
        <f t="shared" si="3"/>
        <v>3.3333333333333335</v>
      </c>
      <c r="E22" s="40">
        <f t="shared" si="4"/>
        <v>3.3333333333333335</v>
      </c>
      <c r="F22" s="40">
        <f t="shared" si="5"/>
        <v>3.3333333333333335</v>
      </c>
      <c r="H22" s="40"/>
      <c r="I22" s="40"/>
      <c r="J22" s="40">
        <v>3</v>
      </c>
      <c r="K22" s="40">
        <v>3.3333333333333335</v>
      </c>
      <c r="L22" s="40"/>
      <c r="M22" s="40"/>
    </row>
  </sheetData>
  <sortState ref="A4:XFD5">
    <sortCondition ref="A4"/>
  </sortState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ImportBMO">
                <anchor moveWithCells="1" sizeWithCells="1">
                  <from>
                    <xdr:col>0</xdr:col>
                    <xdr:colOff>123825</xdr:colOff>
                    <xdr:row>0</xdr:row>
                    <xdr:rowOff>57150</xdr:rowOff>
                  </from>
                  <to>
                    <xdr:col>0</xdr:col>
                    <xdr:colOff>1714500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BMO</vt:lpstr>
      <vt:lpstr>Biblio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NWERTH</dc:creator>
  <cp:lastModifiedBy>NWERTH</cp:lastModifiedBy>
  <cp:lastPrinted>2014-08-11T19:34:19Z</cp:lastPrinted>
  <dcterms:created xsi:type="dcterms:W3CDTF">2014-03-10T14:20:17Z</dcterms:created>
  <dcterms:modified xsi:type="dcterms:W3CDTF">2014-08-12T06:06:55Z</dcterms:modified>
</cp:coreProperties>
</file>