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19" yWindow="-119" windowWidth="23064" windowHeight="13067" tabRatio="575"/>
  </bookViews>
  <sheets>
    <sheet name="Accueil" sheetId="1" r:id="rId1"/>
    <sheet name="Listes" sheetId="24" r:id="rId2"/>
    <sheet name="BD menus" sheetId="6" r:id="rId3"/>
    <sheet name="Tables MMR" sheetId="25" r:id="rId4"/>
    <sheet name="Tables MJ" sheetId="28" r:id="rId5"/>
    <sheet name="Tables MVMWE" sheetId="29" r:id="rId6"/>
  </sheets>
  <definedNames>
    <definedName name="Année_en_Cours">Accueil!$I$1</definedName>
    <definedName name="AnnéePrécédente">Accueil!$I$1</definedName>
    <definedName name="ListeDMR">Listes!$N$4:$U$4</definedName>
    <definedName name="ListeDS">Listes!$N$5:$U$5</definedName>
    <definedName name="ListeDWE">Listes!$N$6:$U$26</definedName>
    <definedName name="ListelégumeDeux">Listes!$N$75:$U$75</definedName>
    <definedName name="ListeLMR">Listes!$N$27:$U$43</definedName>
    <definedName name="ListeLSLM">Listes!$N$44:$U$57</definedName>
    <definedName name="ListeLSMJ">Listes!$N$58:$U$63</definedName>
    <definedName name="ListeLSV">Listes!$N$64:$U$74</definedName>
    <definedName name="ListeLWED">Listes!$N$75:$U$78</definedName>
    <definedName name="ListeLWES">Listes!$N$79:$U$81</definedName>
    <definedName name="ListeVMR">Listes!$N$82:$U$86</definedName>
    <definedName name="ListeVMWE">Listes!$N$87:$U$93</definedName>
    <definedName name="ListeVS">Listes!$N$94:$U$122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" i="24" l="1"/>
  <c r="W5" i="24" s="1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82" i="24"/>
  <c r="S83" i="24"/>
  <c r="S84" i="24"/>
  <c r="S85" i="24"/>
  <c r="S86" i="24"/>
  <c r="S4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9" i="24"/>
  <c r="S80" i="24"/>
  <c r="S81" i="24"/>
  <c r="S75" i="24"/>
  <c r="S76" i="24"/>
  <c r="S77" i="24"/>
  <c r="S78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87" i="24"/>
  <c r="S88" i="24"/>
  <c r="S89" i="24"/>
  <c r="S90" i="24"/>
  <c r="S91" i="24"/>
  <c r="S92" i="24"/>
  <c r="S93" i="24"/>
  <c r="S27" i="24"/>
  <c r="Q27" i="24"/>
  <c r="Q28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82" i="24"/>
  <c r="Q83" i="24"/>
  <c r="Q84" i="24"/>
  <c r="Q85" i="24"/>
  <c r="Q86" i="24"/>
  <c r="Q4" i="24"/>
  <c r="Q44" i="24"/>
  <c r="Q45" i="24"/>
  <c r="Q46" i="24"/>
  <c r="Q47" i="24"/>
  <c r="Q48" i="24"/>
  <c r="Q49" i="24"/>
  <c r="Q50" i="24"/>
  <c r="Q51" i="24"/>
  <c r="Q52" i="24"/>
  <c r="Q53" i="24"/>
  <c r="Q54" i="24"/>
  <c r="Q55" i="24"/>
  <c r="Q56" i="24"/>
  <c r="Q57" i="24"/>
  <c r="Q58" i="24"/>
  <c r="Q59" i="24"/>
  <c r="Q60" i="24"/>
  <c r="Q61" i="24"/>
  <c r="Q62" i="24"/>
  <c r="Q63" i="24"/>
  <c r="Q64" i="24"/>
  <c r="Q65" i="24"/>
  <c r="Q66" i="24"/>
  <c r="Q67" i="24"/>
  <c r="Q68" i="24"/>
  <c r="Q69" i="24"/>
  <c r="Q70" i="24"/>
  <c r="Q71" i="24"/>
  <c r="Q72" i="24"/>
  <c r="Q73" i="24"/>
  <c r="Q74" i="24"/>
  <c r="Q79" i="24"/>
  <c r="Q80" i="24"/>
  <c r="Q81" i="24"/>
  <c r="Q75" i="24"/>
  <c r="Q76" i="24"/>
  <c r="Q77" i="24"/>
  <c r="Q78" i="24"/>
  <c r="Q94" i="24"/>
  <c r="Q95" i="24"/>
  <c r="Q96" i="24"/>
  <c r="Q97" i="24"/>
  <c r="Q98" i="24"/>
  <c r="Q99" i="24"/>
  <c r="Q100" i="24"/>
  <c r="Q101" i="24"/>
  <c r="Q102" i="24"/>
  <c r="Q103" i="24"/>
  <c r="Q104" i="24"/>
  <c r="Q105" i="24"/>
  <c r="Q106" i="24"/>
  <c r="Q107" i="24"/>
  <c r="Q108" i="24"/>
  <c r="Q109" i="24"/>
  <c r="Q110" i="24"/>
  <c r="Q111" i="24"/>
  <c r="Q112" i="24"/>
  <c r="Q113" i="24"/>
  <c r="Q114" i="24"/>
  <c r="Q115" i="24"/>
  <c r="Q116" i="24"/>
  <c r="Q117" i="24"/>
  <c r="Q118" i="24"/>
  <c r="Q119" i="24"/>
  <c r="Q120" i="24"/>
  <c r="Q121" i="24"/>
  <c r="Q122" i="24"/>
  <c r="Q5" i="24"/>
  <c r="Q6" i="24"/>
  <c r="Q7" i="24"/>
  <c r="Q8" i="24"/>
  <c r="Q9" i="24"/>
  <c r="Q10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87" i="24"/>
  <c r="Q88" i="24"/>
  <c r="Q89" i="24"/>
  <c r="Q90" i="24"/>
  <c r="Q91" i="24"/>
  <c r="Q92" i="24"/>
  <c r="Q93" i="24"/>
  <c r="W11" i="24" l="1"/>
  <c r="W15" i="24"/>
  <c r="W14" i="24"/>
  <c r="W13" i="24"/>
  <c r="W12" i="24"/>
  <c r="W10" i="24"/>
  <c r="W9" i="24"/>
  <c r="W8" i="24"/>
  <c r="W7" i="24"/>
  <c r="W6" i="24"/>
  <c r="W4" i="24"/>
  <c r="A1" i="6" l="1"/>
  <c r="Z16" i="24" l="1"/>
  <c r="Z15" i="24"/>
  <c r="Z14" i="24"/>
  <c r="Z13" i="24"/>
  <c r="Z12" i="24"/>
  <c r="Z8" i="24"/>
  <c r="Z7" i="24"/>
  <c r="Z4" i="24"/>
  <c r="Z5" i="24" s="1"/>
  <c r="Z10" i="24" l="1"/>
  <c r="Z11" i="24" s="1"/>
  <c r="Z6" i="24"/>
  <c r="Z9" i="24" s="1"/>
</calcChain>
</file>

<file path=xl/sharedStrings.xml><?xml version="1.0" encoding="utf-8"?>
<sst xmlns="http://schemas.openxmlformats.org/spreadsheetml/2006/main" count="1116" uniqueCount="479">
  <si>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</si>
  <si>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</si>
  <si>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</si>
  <si>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</si>
  <si>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</si>
  <si>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</si>
  <si>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</si>
  <si>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</si>
  <si>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</si>
  <si>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</si>
  <si>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</si>
  <si>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</si>
  <si>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</si>
  <si>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</si>
  <si>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</si>
  <si>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</si>
  <si>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</si>
  <si>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</si>
  <si>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</si>
  <si>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</si>
  <si>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</si>
  <si>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</si>
  <si>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</si>
  <si>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</si>
  <si>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</si>
  <si>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</si>
  <si>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</si>
  <si>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</si>
  <si>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</si>
  <si>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</si>
  <si>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</si>
  <si>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</si>
  <si>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</si>
  <si>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</si>
  <si>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</si>
  <si>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</si>
  <si>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</si>
  <si>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</si>
  <si>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</si>
  <si>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</si>
  <si>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</si>
  <si>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</si>
  <si>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</si>
  <si>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</si>
  <si>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</si>
  <si>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</si>
  <si>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</si>
  <si>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</si>
  <si>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</si>
  <si>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</si>
  <si>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</si>
  <si>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</si>
  <si>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</si>
  <si>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</si>
  <si>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</si>
  <si>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</si>
  <si>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</si>
  <si>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</si>
  <si>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</si>
  <si>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</si>
  <si>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</si>
  <si>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</si>
  <si>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</si>
  <si>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</si>
  <si>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</si>
  <si>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</si>
  <si>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</si>
  <si>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</si>
  <si>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</si>
  <si>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</si>
  <si>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</si>
  <si>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</si>
  <si>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</si>
  <si>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</si>
  <si>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</si>
  <si>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</si>
  <si>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</si>
  <si>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</si>
  <si>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</si>
  <si>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</si>
  <si>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</si>
  <si>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</si>
  <si>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</si>
  <si>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</si>
  <si>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</si>
  <si>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</si>
  <si>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</si>
  <si>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</si>
  <si>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</si>
  <si>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</si>
  <si>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</si>
  <si>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</si>
  <si>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</si>
  <si>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</si>
  <si>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</si>
  <si>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</si>
  <si>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</si>
  <si>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</si>
  <si>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</si>
  <si>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</si>
  <si>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</si>
  <si>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</si>
  <si>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</si>
  <si>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</si>
  <si>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</si>
  <si>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</si>
  <si>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</si>
  <si>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</si>
  <si>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</si>
  <si>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</si>
  <si>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</si>
  <si>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</si>
  <si>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</si>
  <si>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</si>
  <si>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</si>
  <si>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</si>
  <si>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</si>
  <si>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</si>
  <si>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</si>
  <si>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</si>
  <si>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</si>
  <si>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</si>
  <si>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</si>
  <si>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</si>
  <si>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</si>
  <si>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</si>
  <si>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</si>
  <si>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</si>
  <si>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</si>
  <si>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</si>
  <si>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</si>
  <si>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</si>
  <si>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</si>
  <si>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</si>
  <si>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</si>
  <si>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</si>
  <si>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</si>
  <si>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</si>
  <si>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</si>
  <si>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</si>
  <si>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</si>
  <si>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</si>
  <si>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</si>
  <si>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</si>
  <si>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</si>
  <si>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</si>
  <si>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</si>
  <si>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</si>
  <si>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</si>
  <si>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</si>
  <si>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</si>
  <si>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</si>
  <si>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</si>
  <si>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</si>
  <si>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</si>
  <si>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</si>
  <si>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</si>
  <si>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</si>
  <si>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</si>
  <si>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</si>
  <si>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</si>
  <si>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</si>
  <si>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</si>
  <si>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</si>
  <si>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</si>
  <si>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</si>
  <si>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</si>
  <si>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</si>
  <si>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</si>
  <si>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</si>
  <si>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</si>
  <si>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</si>
  <si>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</si>
  <si>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</si>
  <si>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</si>
  <si>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</si>
  <si>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</si>
  <si>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</si>
  <si>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</si>
  <si>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</si>
  <si>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</si>
  <si>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</si>
  <si>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</si>
  <si>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</si>
  <si>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</si>
  <si>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</si>
  <si>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</si>
  <si>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</si>
  <si>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</si>
  <si>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</si>
  <si>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</si>
  <si>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</si>
  <si>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</si>
  <si>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</si>
  <si>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</si>
  <si>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</si>
  <si>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</si>
  <si>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</si>
  <si>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</si>
  <si>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</si>
  <si>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</si>
  <si>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</si>
  <si>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</si>
  <si>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</si>
  <si>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</si>
  <si>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</si>
  <si>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</si>
  <si>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</si>
  <si>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</si>
  <si>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</si>
  <si>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</si>
  <si>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</si>
  <si>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</si>
  <si>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</si>
  <si>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</si>
  <si>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</si>
  <si>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</si>
  <si>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</si>
  <si>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</si>
  <si>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</si>
  <si>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</si>
  <si>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</si>
  <si>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</si>
  <si>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</si>
  <si>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</si>
  <si>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</si>
  <si>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</si>
  <si>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</si>
  <si>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</si>
  <si>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</si>
  <si>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</si>
  <si>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</si>
  <si>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</si>
  <si>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</si>
  <si>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</si>
  <si>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</si>
  <si>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</si>
  <si>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</si>
  <si>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</si>
  <si>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</si>
  <si>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</si>
  <si>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</si>
  <si>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</si>
  <si>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</si>
  <si>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</si>
  <si>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</si>
  <si>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</si>
  <si>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</si>
  <si>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</si>
  <si>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</si>
  <si>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</si>
  <si>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</si>
  <si>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</si>
  <si>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</si>
  <si>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</si>
  <si>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</si>
  <si>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</si>
  <si>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</si>
  <si>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</si>
  <si>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</si>
  <si>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</si>
  <si>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</si>
  <si>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</si>
  <si>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</si>
  <si>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</si>
  <si>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</si>
  <si>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</si>
  <si>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</si>
  <si>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</si>
  <si>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</si>
  <si>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</si>
  <si>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</si>
  <si>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</si>
  <si>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</si>
  <si>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</si>
  <si>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</si>
  <si>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</si>
  <si>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</si>
  <si>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</si>
  <si>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</si>
  <si>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</si>
  <si>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</si>
  <si>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</si>
  <si>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</si>
  <si>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</si>
  <si>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</si>
  <si>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</si>
  <si>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</si>
  <si>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</si>
  <si>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</si>
  <si>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</si>
  <si>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</si>
  <si>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</si>
  <si>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</si>
  <si>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</si>
  <si>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</si>
  <si>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</si>
  <si>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</si>
  <si>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</si>
  <si>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</si>
  <si>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</si>
  <si>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</si>
  <si>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</si>
  <si>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</si>
  <si>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</si>
  <si>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</si>
  <si>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</si>
  <si>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</si>
  <si>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</si>
  <si>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</si>
  <si>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</si>
  <si>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</si>
  <si>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</si>
  <si>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</si>
  <si>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</si>
  <si>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</si>
  <si>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</si>
  <si>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</si>
  <si>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</si>
  <si>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</si>
  <si>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</si>
  <si>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</si>
  <si>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</si>
  <si>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</si>
  <si>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</si>
  <si>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</si>
  <si>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</si>
  <si>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</si>
  <si>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</si>
  <si>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</si>
  <si>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</si>
  <si>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</si>
  <si>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</si>
  <si>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</si>
  <si>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</si>
  <si>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</si>
  <si>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</si>
  <si>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</si>
  <si>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</si>
  <si>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</si>
  <si>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</si>
  <si>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</si>
  <si>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</si>
  <si>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</si>
  <si>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</si>
  <si>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</si>
  <si>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</si>
  <si>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</si>
  <si>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</si>
  <si>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</si>
  <si>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</si>
  <si>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</si>
  <si>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</si>
  <si>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</si>
  <si>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</si>
  <si>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</si>
  <si>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</si>
  <si>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</si>
  <si>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</si>
  <si>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</si>
  <si>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</si>
  <si>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</si>
  <si>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</si>
  <si>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</si>
  <si>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</si>
  <si>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</si>
  <si>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</si>
  <si>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</si>
  <si>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</si>
  <si>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</si>
  <si>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</si>
  <si>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</si>
  <si>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</si>
  <si>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</si>
  <si>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</si>
  <si>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</si>
  <si>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</si>
  <si>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</si>
  <si>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</si>
  <si>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</si>
  <si>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</si>
  <si>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</si>
  <si>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</si>
  <si>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</si>
  <si>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</si>
  <si>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</si>
  <si>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</si>
  <si>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</si>
  <si>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</si>
  <si>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</si>
  <si>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</si>
  <si>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</si>
  <si>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</si>
  <si>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</si>
  <si>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</si>
  <si>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</si>
  <si>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</si>
  <si>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</si>
  <si>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</si>
  <si>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</si>
  <si>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</si>
  <si>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</si>
  <si>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</si>
  <si>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</si>
  <si>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</si>
  <si>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</si>
  <si>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</si>
  <si>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Mois</t>
  </si>
  <si>
    <t>Menu midi retraite</t>
  </si>
  <si>
    <t>Menu viande midi weekend</t>
  </si>
  <si>
    <t>MVMWE</t>
  </si>
  <si>
    <t>MMR</t>
  </si>
  <si>
    <t>Menu journalier</t>
  </si>
  <si>
    <t>MJ</t>
  </si>
  <si>
    <t>Code légume deux</t>
  </si>
  <si>
    <t>Référence semestre viandes midi weekend</t>
  </si>
  <si>
    <t>Date</t>
  </si>
  <si>
    <t>Jour férié</t>
  </si>
  <si>
    <t>Nature</t>
  </si>
  <si>
    <t>Numéro</t>
  </si>
  <si>
    <t>Tables menus midi retraite de l'année 2025</t>
  </si>
  <si>
    <t>Tables menus journaliers de l'année 2025</t>
  </si>
  <si>
    <t>Quantité repas</t>
  </si>
  <si>
    <t>Quantité jour</t>
  </si>
  <si>
    <t>TabBDMenus</t>
  </si>
  <si>
    <t>TabNatureMenu</t>
  </si>
  <si>
    <t>TabCatégorieArticlesMenus</t>
  </si>
  <si>
    <t>TabPériodeArticlesMenus</t>
  </si>
  <si>
    <t>TabConditionnementArticlesMenus</t>
  </si>
  <si>
    <t>TabProduitsArticlesMenus</t>
  </si>
  <si>
    <t>TabMois</t>
  </si>
  <si>
    <t>TabJoursFériés</t>
  </si>
  <si>
    <t>TableMVMWE1</t>
  </si>
  <si>
    <t>TableMVMWE2</t>
  </si>
  <si>
    <t>TableMVMWE3</t>
  </si>
  <si>
    <t>TableMVMWE4</t>
  </si>
  <si>
    <t>TableMVMWE5</t>
  </si>
  <si>
    <t>TableMVMWE6</t>
  </si>
  <si>
    <t>TableMVMWE7</t>
  </si>
  <si>
    <t>TableMVMWE8</t>
  </si>
  <si>
    <t>TableMVMWE9</t>
  </si>
  <si>
    <t>TableMVMWE10</t>
  </si>
  <si>
    <t>TableMVMWE11</t>
  </si>
  <si>
    <t>TableMVMWE12</t>
  </si>
  <si>
    <t>TableMJ1</t>
  </si>
  <si>
    <t>TableMJ2</t>
  </si>
  <si>
    <t>TableMJ3</t>
  </si>
  <si>
    <t>TableMJ4</t>
  </si>
  <si>
    <t>TableMJ5</t>
  </si>
  <si>
    <t>TableMJ6</t>
  </si>
  <si>
    <t>TableMJ7</t>
  </si>
  <si>
    <t>TableMJ8</t>
  </si>
  <si>
    <t>TableMJ9</t>
  </si>
  <si>
    <t>TableMJ10</t>
  </si>
  <si>
    <t>TableMJ11</t>
  </si>
  <si>
    <t>TableMJ12</t>
  </si>
  <si>
    <t>TableMMR1</t>
  </si>
  <si>
    <t>TableMMR2</t>
  </si>
  <si>
    <t>TableMMR3</t>
  </si>
  <si>
    <t>TableMMR4</t>
  </si>
  <si>
    <t>TableMMR5</t>
  </si>
  <si>
    <t>TableMMR6</t>
  </si>
  <si>
    <t>TableMMR7</t>
  </si>
  <si>
    <t>TableMMR8</t>
  </si>
  <si>
    <t>TableMMR9</t>
  </si>
  <si>
    <t>TableMMR10</t>
  </si>
  <si>
    <t>TableMMR11</t>
  </si>
  <si>
    <t>TableMMR12</t>
  </si>
  <si>
    <t>MJ-01</t>
  </si>
  <si>
    <t>MJ-02</t>
  </si>
  <si>
    <t>MMR-01</t>
  </si>
  <si>
    <t>Deuxième semestre 2025</t>
  </si>
  <si>
    <t>MVMWE-01</t>
  </si>
  <si>
    <t>MVMWE-02</t>
  </si>
  <si>
    <t>Août 2025</t>
  </si>
  <si>
    <t>dimanche 3 août 2025</t>
  </si>
  <si>
    <t>lundi 4 août 2025</t>
  </si>
  <si>
    <t>samedi 9 août 2025</t>
  </si>
  <si>
    <t>dimanche 10 août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</si>
</sst>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4" fillId="0" borderId="0" xfId="1" applyFont="1" applyAlignment="1">
      <alignment vertical="center"/>
    </xf>
    <xf numFmtId="0" fontId="1" fillId="0" borderId="1" xfId="0" applyFont="1" applyBorder="1"/>
    <xf numFmtId="0" fontId="7" fillId="0" borderId="1" xfId="0" applyFont="1" applyBorder="1"/>
    <xf numFmtId="0" fontId="8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7" fillId="0" borderId="0" xfId="0" applyFont="1"/>
    <xf numFmtId="164" fontId="2" fillId="0" borderId="0" xfId="0" applyNumberFormat="1" applyFont="1" applyAlignment="1">
      <alignment horizontal="left"/>
    </xf>
    <xf numFmtId="4" fontId="2" fillId="0" borderId="0" xfId="0" applyNumberFormat="1" applyFont="1"/>
    <xf numFmtId="0" fontId="5" fillId="0" borderId="0" xfId="0" applyFont="1"/>
    <xf numFmtId="4" fontId="1" fillId="0" borderId="0" xfId="0" applyNumberFormat="1" applyFont="1"/>
  </cellXfs>
  <cellStyles count="3">
    <cellStyle name="Normal" xfId="0" builtinId="0"/>
    <cellStyle name="Normal 2" xfId="2"/>
    <cellStyle name="Normal 2 2" xfId="1"/>
  </cellStyles>
  <dxfs count="4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164" formatCode="[$-F800]dddd\,\ mmmm\ dd\,\ yy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numFmt numFmtId="0" formatCode="General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none">
          <fgColor theme="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6</xdr:col>
      <xdr:colOff>9525</xdr:colOff>
      <xdr:row>17</xdr:row>
      <xdr:rowOff>135318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00100" y="0"/>
          <a:ext cx="3838575" cy="402151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196483</xdr:colOff>
          <xdr:row>4</xdr:row>
          <xdr:rowOff>105798</xdr:rowOff>
        </xdr:from>
        <xdr:to>
          <xdr:col>5</xdr:col>
          <xdr:colOff>634790</xdr:colOff>
          <xdr:row>5</xdr:row>
          <xdr:rowOff>196483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E3:F15" totalsRowShown="0" headerRowDxfId="419" dataDxfId="418">
  <autoFilter ref="E3:F15"/>
  <tableColumns count="2">
    <tableColumn id="1" name="Catégorie articles menus" dataDxfId="417"/>
    <tableColumn id="2" name="Code catégorie articles menus" dataDxfId="4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H3:I15" totalsRowShown="0" headerRowDxfId="415" dataDxfId="414">
  <autoFilter ref="H3:I15"/>
  <tableColumns count="2">
    <tableColumn id="1" name="Période articles menus" dataDxfId="413"/>
    <tableColumn id="2" name="Code période articles menus" dataDxfId="4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K3:L35" totalsRowShown="0" headerRowDxfId="411" dataDxfId="410">
  <autoFilter ref="K3:L35"/>
  <sortState ref="K4:L35">
    <sortCondition ref="K4"/>
  </sortState>
  <tableColumns count="2">
    <tableColumn id="1" name="Conditionnement articles menus" dataDxfId="409"/>
    <tableColumn id="2" name="Code conditionnement articles menus" dataDxfId="4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Y3:Z16" totalsRowShown="0" headerRowDxfId="407" dataDxfId="406">
  <autoFilter ref="Y3:Z16"/>
  <tableColumns count="2">
    <tableColumn id="2" name="Nom jour férié" dataDxfId="405" dataCellStyle="Normal 2 2"/>
    <tableColumn id="3" name="Date jour férié" dataDxfId="4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N3:U122" totalsRowShown="0" headerRowDxfId="403" dataDxfId="402" tableBorderDxfId="401">
  <autoFilter ref="N3:U122"/>
  <sortState ref="N4:S122">
    <sortCondition ref="O3:O122"/>
  </sortState>
  <tableColumns count="8">
    <tableColumn id="3" name="Articles menus" dataDxfId="400"/>
    <tableColumn id="4" name="Code articles menus" dataDxfId="399"/>
    <tableColumn id="5" name="Période articles menus" dataDxfId="398"/>
    <tableColumn id="6" name="Code période articles menus" dataDxfId="397">
      <calculatedColumnFormula>VLOOKUP(TabProduitsArticlesMenus[[#This Row],[Période articles menus]],TabPériodeArticlesMenus[],2,FALSE)</calculatedColumnFormula>
    </tableColumn>
    <tableColumn id="7" name="Conditionnement articles menus" dataDxfId="396"/>
    <tableColumn id="8" name="Code conditionnement articles menus" dataDxfId="395">
      <calculatedColumnFormula>VLOOKUP(TabProduitsArticlesMenus[[#This Row],[Conditionnement articles menus]],TabConditionnementArticlesMenus[],2,FALSE)</calculatedColumnFormula>
    </tableColumn>
    <tableColumn id="10" name="Quantité repas" dataDxfId="394"/>
    <tableColumn id="11" name="Quantité jour" dataDxfId="39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Mois" displayName="TabMois" ref="W3:W15" totalsRowShown="0" headerRowDxfId="392" dataDxfId="391">
  <autoFilter ref="W3:W15"/>
  <tableColumns count="1">
    <tableColumn id="1" name="Mois" dataDxfId="390">
      <calculatedColumnFormula>"Janvier"&amp;" " &amp;Y1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0" name="TabNatureMenu" displayName="TabNatureMenu" ref="B3:C6" totalsRowShown="0" headerRowDxfId="389" dataDxfId="388">
  <autoFilter ref="B3:C6"/>
  <sortState ref="B4:C6">
    <sortCondition ref="B3:B6"/>
  </sortState>
  <tableColumns count="2">
    <tableColumn id="1" name="Nature menu" dataDxfId="387"/>
    <tableColumn id="2" name="Code nature menu" dataDxfId="38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4" name="TabBDMenus" displayName="TabBDMenus" ref="A4:AJ9" totalsRowShown="0" headerRowDxfId="385" dataDxfId="384">
  <autoFilter ref="A4:AJ9"/>
  <tableColumns count="36">
    <tableColumn id="1" name="Nature menu" dataDxfId="383"/>
    <tableColumn id="2" name="Code nature menu" dataDxfId="382"/>
    <tableColumn id="3" name="Date menu" dataDxfId="381"/>
    <tableColumn id="4" name="Date création menu" dataDxfId="380"/>
    <tableColumn id="5" name="Légume" dataDxfId="379"/>
    <tableColumn id="6" name="Code légume" dataDxfId="378"/>
    <tableColumn id="7" name="Période légume" dataDxfId="377"/>
    <tableColumn id="8" name="Code période légume" dataDxfId="376"/>
    <tableColumn id="9" name="Conditionnement légume" dataDxfId="375"/>
    <tableColumn id="10" name="Code conditionnement légume" dataDxfId="374"/>
    <tableColumn id="11" name="Légume deux" dataDxfId="373"/>
    <tableColumn id="12" name="Code légume deux" dataDxfId="372"/>
    <tableColumn id="13" name="Période légume deux" dataDxfId="371"/>
    <tableColumn id="14" name="Code période légume deux" dataDxfId="370"/>
    <tableColumn id="15" name="Conditionnement légume deux" dataDxfId="369"/>
    <tableColumn id="16" name="Code conditionnement légume deux" dataDxfId="368"/>
    <tableColumn id="17" name="Quantité légume" dataDxfId="367"/>
    <tableColumn id="18" name="Quantité légume deux" dataDxfId="366"/>
    <tableColumn id="19" name="Viande" dataDxfId="365"/>
    <tableColumn id="20" name="Code viande" dataDxfId="364"/>
    <tableColumn id="21" name="Période viande" dataDxfId="363"/>
    <tableColumn id="22" name="Code période viande" dataDxfId="362"/>
    <tableColumn id="23" name="Conditionnement viande" dataDxfId="361"/>
    <tableColumn id="24" name="Code conditionnement viande" dataDxfId="360"/>
    <tableColumn id="25" name="Quantité viande" dataDxfId="359"/>
    <tableColumn id="26" name="Référence semestre viandes midi weekend" dataDxfId="358"/>
    <tableColumn id="27" name="Dessert" dataDxfId="357"/>
    <tableColumn id="28" name="Code dessert" dataDxfId="356"/>
    <tableColumn id="29" name="Période dessert" dataDxfId="355"/>
    <tableColumn id="30" name="Code période dessert" dataDxfId="354"/>
    <tableColumn id="31" name="Conditionnement dessert" dataDxfId="353"/>
    <tableColumn id="32" name="Code conditionnement dessert" dataDxfId="352"/>
    <tableColumn id="33" name="Quantité dessert" dataDxfId="351"/>
    <tableColumn id="34" name="Numéro création menu" dataDxfId="350"/>
    <tableColumn id="35" name="Nom jour férié" dataDxfId="349"/>
    <tableColumn id="36" name="Mois menu" dataDxfId="34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33" name="TableMMR1" displayName="TableMMR1" ref="A4:H5" totalsRowShown="0" headerRowDxfId="338" dataDxfId="339">
  <autoFilter ref="A4:H5"/>
  <tableColumns count="8">
    <tableColumn id="1" name="Date" dataDxfId="347"/>
    <tableColumn id="2" name="Légume" dataDxfId="346"/>
    <tableColumn id="3" name="Viande" dataDxfId="345"/>
    <tableColumn id="4" name="Dessert" dataDxfId="344"/>
    <tableColumn id="5" name="Jour férié" dataDxfId="343"/>
    <tableColumn id="6" name="Nature" dataDxfId="342"/>
    <tableColumn id="7" name="Numéro" dataDxfId="341"/>
    <tableColumn id="8" name="Mois" dataDxfId="34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34" name="TableMMR2" displayName="TableMMR2" ref="A8:H9" totalsRowShown="0" headerRowDxfId="328" dataDxfId="329">
  <autoFilter ref="A8:H9"/>
  <tableColumns count="8">
    <tableColumn id="1" name="Date" dataDxfId="337"/>
    <tableColumn id="2" name="Légume" dataDxfId="336"/>
    <tableColumn id="3" name="Viande" dataDxfId="335"/>
    <tableColumn id="4" name="Dessert" dataDxfId="334"/>
    <tableColumn id="5" name="Jour férié" dataDxfId="333"/>
    <tableColumn id="6" name="Nature" dataDxfId="332"/>
    <tableColumn id="7" name="Numéro" dataDxfId="331"/>
    <tableColumn id="8" name="Mois" dataDxfId="33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5" name="TableMMR3" displayName="TableMMR3" ref="A12:H13" totalsRowShown="0" headerRowDxfId="318" dataDxfId="319">
  <autoFilter ref="A12:H13"/>
  <tableColumns count="8">
    <tableColumn id="1" name="Date" dataDxfId="327"/>
    <tableColumn id="2" name="Légume" dataDxfId="326"/>
    <tableColumn id="3" name="Viande" dataDxfId="325"/>
    <tableColumn id="4" name="Dessert" dataDxfId="324"/>
    <tableColumn id="5" name="Jour férié" dataDxfId="323"/>
    <tableColumn id="6" name="Nature" dataDxfId="322"/>
    <tableColumn id="7" name="Numéro" dataDxfId="321"/>
    <tableColumn id="8" name="Mois" dataDxfId="32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6" name="TableMMR4" displayName="TableMMR4" ref="A16:H17" totalsRowShown="0" headerRowDxfId="308" dataDxfId="309">
  <autoFilter ref="A16:H17"/>
  <tableColumns count="8">
    <tableColumn id="1" name="Date" dataDxfId="317"/>
    <tableColumn id="2" name="Légume" dataDxfId="316"/>
    <tableColumn id="3" name="Viande" dataDxfId="315"/>
    <tableColumn id="4" name="Dessert" dataDxfId="314"/>
    <tableColumn id="5" name="Jour férié" dataDxfId="313"/>
    <tableColumn id="6" name="Nature" dataDxfId="312"/>
    <tableColumn id="7" name="Numéro" dataDxfId="311"/>
    <tableColumn id="8" name="Mois" dataDxfId="31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37" name="TableMMR5" displayName="TableMMR5" ref="A20:H21" totalsRowShown="0" headerRowDxfId="298" dataDxfId="299">
  <autoFilter ref="A20:H21"/>
  <tableColumns count="8">
    <tableColumn id="1" name="Date" dataDxfId="307"/>
    <tableColumn id="2" name="Légume" dataDxfId="306"/>
    <tableColumn id="3" name="Viande" dataDxfId="305"/>
    <tableColumn id="4" name="Dessert" dataDxfId="304"/>
    <tableColumn id="5" name="Jour férié" dataDxfId="303"/>
    <tableColumn id="6" name="Nature" dataDxfId="302"/>
    <tableColumn id="7" name="Numéro" dataDxfId="301"/>
    <tableColumn id="8" name="Mois" dataDxfId="300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38" name="TableMMR6" displayName="TableMMR6" ref="A24:H25" totalsRowShown="0" headerRowDxfId="288" dataDxfId="289">
  <autoFilter ref="A24:H25"/>
  <tableColumns count="8">
    <tableColumn id="1" name="Date" dataDxfId="297"/>
    <tableColumn id="2" name="Légume" dataDxfId="296"/>
    <tableColumn id="3" name="Viande" dataDxfId="295"/>
    <tableColumn id="4" name="Dessert" dataDxfId="294"/>
    <tableColumn id="5" name="Jour férié" dataDxfId="293"/>
    <tableColumn id="6" name="Nature" dataDxfId="292"/>
    <tableColumn id="7" name="Numéro" dataDxfId="291"/>
    <tableColumn id="8" name="Mois" dataDxfId="290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39" name="TableMMR7" displayName="TableMMR7" ref="A28:H29" totalsRowShown="0" headerRowDxfId="278" dataDxfId="279">
  <autoFilter ref="A28:H29"/>
  <tableColumns count="8">
    <tableColumn id="1" name="Date" dataDxfId="287"/>
    <tableColumn id="2" name="Légume" dataDxfId="286"/>
    <tableColumn id="3" name="Viande" dataDxfId="285"/>
    <tableColumn id="4" name="Dessert" dataDxfId="284"/>
    <tableColumn id="5" name="Jour férié" dataDxfId="283"/>
    <tableColumn id="6" name="Nature" dataDxfId="282"/>
    <tableColumn id="7" name="Numéro" dataDxfId="281"/>
    <tableColumn id="8" name="Mois" dataDxfId="28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40" name="TableMMR8" displayName="TableMMR8" ref="A32:H33" totalsRowShown="0" headerRowDxfId="268" dataDxfId="269">
  <autoFilter ref="A32:H33"/>
  <tableColumns count="8">
    <tableColumn id="1" name="Date" dataDxfId="277"/>
    <tableColumn id="2" name="Légume" dataDxfId="276"/>
    <tableColumn id="3" name="Viande" dataDxfId="275"/>
    <tableColumn id="4" name="Dessert" dataDxfId="274"/>
    <tableColumn id="5" name="Jour férié" dataDxfId="273"/>
    <tableColumn id="6" name="Nature" dataDxfId="272"/>
    <tableColumn id="7" name="Numéro" dataDxfId="271"/>
    <tableColumn id="8" name="Mois" dataDxfId="270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1" name="TableMMR9" displayName="TableMMR9" ref="A36:H37" totalsRowShown="0" headerRowDxfId="258" dataDxfId="259">
  <autoFilter ref="A36:H37"/>
  <tableColumns count="8">
    <tableColumn id="1" name="Date" dataDxfId="267"/>
    <tableColumn id="2" name="Légume" dataDxfId="266"/>
    <tableColumn id="3" name="Viande" dataDxfId="265"/>
    <tableColumn id="4" name="Dessert" dataDxfId="264"/>
    <tableColumn id="5" name="Jour férié" dataDxfId="263"/>
    <tableColumn id="6" name="Nature" dataDxfId="262"/>
    <tableColumn id="7" name="Numéro" dataDxfId="261"/>
    <tableColumn id="8" name="Mois" dataDxfId="260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42" name="TableMMR10" displayName="TableMMR10" ref="A40:H41" totalsRowShown="0" headerRowDxfId="248" dataDxfId="249">
  <autoFilter ref="A40:H41"/>
  <tableColumns count="8">
    <tableColumn id="1" name="Date" dataDxfId="257"/>
    <tableColumn id="2" name="Légume" dataDxfId="256"/>
    <tableColumn id="3" name="Viande" dataDxfId="255"/>
    <tableColumn id="4" name="Dessert" dataDxfId="254"/>
    <tableColumn id="5" name="Jour férié" dataDxfId="253"/>
    <tableColumn id="6" name="Nature" dataDxfId="252"/>
    <tableColumn id="7" name="Numéro" dataDxfId="251"/>
    <tableColumn id="8" name="Mois" dataDxfId="250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43" name="TableMMR11" displayName="TableMMR11" ref="A44:H45" totalsRowShown="0" headerRowDxfId="238" dataDxfId="239">
  <autoFilter ref="A44:H45"/>
  <tableColumns count="8">
    <tableColumn id="1" name="Date" dataDxfId="247"/>
    <tableColumn id="2" name="Légume" dataDxfId="246"/>
    <tableColumn id="3" name="Viande" dataDxfId="245"/>
    <tableColumn id="4" name="Dessert" dataDxfId="244"/>
    <tableColumn id="5" name="Jour férié" dataDxfId="243"/>
    <tableColumn id="6" name="Nature" dataDxfId="242"/>
    <tableColumn id="7" name="Numéro" dataDxfId="241"/>
    <tableColumn id="8" name="Mois" dataDxfId="240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44" name="TableMMR12" displayName="TableMMR12" ref="A48:H49" totalsRowShown="0" headerRowDxfId="228" dataDxfId="229">
  <autoFilter ref="A48:H49"/>
  <tableColumns count="8">
    <tableColumn id="1" name="Date" dataDxfId="237"/>
    <tableColumn id="2" name="Légume" dataDxfId="236"/>
    <tableColumn id="3" name="Viande" dataDxfId="235"/>
    <tableColumn id="4" name="Dessert" dataDxfId="234"/>
    <tableColumn id="5" name="Jour férié" dataDxfId="233"/>
    <tableColumn id="6" name="Nature" dataDxfId="232"/>
    <tableColumn id="7" name="Numéro" dataDxfId="231"/>
    <tableColumn id="8" name="Mois" dataDxfId="230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69" name="TableMJ1" displayName="TableMJ1" ref="A4:I5" totalsRowShown="0" headerRowDxfId="121" dataDxfId="122">
  <autoFilter ref="A4:I5"/>
  <tableColumns count="9">
    <tableColumn id="1" name="Date" dataDxfId="131"/>
    <tableColumn id="2" name="Légume" dataDxfId="130"/>
    <tableColumn id="3" name="Légume deux" dataDxfId="129"/>
    <tableColumn id="4" name="Viande" dataDxfId="128"/>
    <tableColumn id="5" name="Dessert" dataDxfId="127"/>
    <tableColumn id="6" name="Jour férié" dataDxfId="126"/>
    <tableColumn id="7" name="Nature" dataDxfId="125"/>
    <tableColumn id="8" name="Numéro" dataDxfId="124"/>
    <tableColumn id="9" name="Mois" dataDxfId="123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70" name="TableMJ2" displayName="TableMJ2" ref="A8:I9" totalsRowShown="0" headerRowDxfId="110" dataDxfId="111">
  <autoFilter ref="A8:I9"/>
  <tableColumns count="9">
    <tableColumn id="1" name="Date" dataDxfId="120"/>
    <tableColumn id="2" name="Légume" dataDxfId="119"/>
    <tableColumn id="3" name="Légume deux" dataDxfId="118"/>
    <tableColumn id="4" name="Viande" dataDxfId="117"/>
    <tableColumn id="5" name="Dessert" dataDxfId="116"/>
    <tableColumn id="6" name="Jour férié" dataDxfId="115"/>
    <tableColumn id="7" name="Nature" dataDxfId="114"/>
    <tableColumn id="8" name="Numéro" dataDxfId="113"/>
    <tableColumn id="9" name="Mois" dataDxfId="112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71" name="TableMJ3" displayName="TableMJ3" ref="A12:I13" totalsRowShown="0" headerRowDxfId="99" dataDxfId="100">
  <autoFilter ref="A12:I13"/>
  <tableColumns count="9">
    <tableColumn id="1" name="Date" dataDxfId="109"/>
    <tableColumn id="2" name="Légume" dataDxfId="108"/>
    <tableColumn id="3" name="Légume deux" dataDxfId="107"/>
    <tableColumn id="4" name="Viande" dataDxfId="106"/>
    <tableColumn id="5" name="Dessert" dataDxfId="105"/>
    <tableColumn id="6" name="Jour férié" dataDxfId="104"/>
    <tableColumn id="7" name="Nature" dataDxfId="103"/>
    <tableColumn id="8" name="Numéro" dataDxfId="102"/>
    <tableColumn id="9" name="Mois" dataDxfId="101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72" name="TableMJ4" displayName="TableMJ4" ref="A16:I17" totalsRowShown="0" headerRowDxfId="88" dataDxfId="89">
  <autoFilter ref="A16:I17"/>
  <tableColumns count="9">
    <tableColumn id="1" name="Date" dataDxfId="98"/>
    <tableColumn id="2" name="Légume" dataDxfId="97"/>
    <tableColumn id="3" name="Légume deux" dataDxfId="96"/>
    <tableColumn id="4" name="Viande" dataDxfId="95"/>
    <tableColumn id="5" name="Dessert" dataDxfId="94"/>
    <tableColumn id="6" name="Jour férié" dataDxfId="93"/>
    <tableColumn id="7" name="Nature" dataDxfId="92"/>
    <tableColumn id="8" name="Numéro" dataDxfId="91"/>
    <tableColumn id="9" name="Mois" dataDxfId="90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73" name="TableMJ5" displayName="TableMJ5" ref="A20:I21" totalsRowShown="0" headerRowDxfId="77" dataDxfId="78">
  <autoFilter ref="A20:I21"/>
  <tableColumns count="9">
    <tableColumn id="1" name="Date" dataDxfId="87"/>
    <tableColumn id="2" name="Légume" dataDxfId="86"/>
    <tableColumn id="3" name="Légume deux" dataDxfId="85"/>
    <tableColumn id="4" name="Viande" dataDxfId="84"/>
    <tableColumn id="5" name="Dessert" dataDxfId="83"/>
    <tableColumn id="6" name="Jour férié" dataDxfId="82"/>
    <tableColumn id="7" name="Nature" dataDxfId="81"/>
    <tableColumn id="8" name="Numéro" dataDxfId="80"/>
    <tableColumn id="9" name="Mois" dataDxfId="79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74" name="TableMJ6" displayName="TableMJ6" ref="A24:I25" totalsRowShown="0" headerRowDxfId="66" dataDxfId="67">
  <autoFilter ref="A24:I25"/>
  <tableColumns count="9">
    <tableColumn id="1" name="Date" dataDxfId="76"/>
    <tableColumn id="2" name="Légume" dataDxfId="75"/>
    <tableColumn id="3" name="Légume deux" dataDxfId="74"/>
    <tableColumn id="4" name="Viande" dataDxfId="73"/>
    <tableColumn id="5" name="Dessert" dataDxfId="72"/>
    <tableColumn id="6" name="Jour férié" dataDxfId="71"/>
    <tableColumn id="7" name="Nature" dataDxfId="70"/>
    <tableColumn id="8" name="Numéro" dataDxfId="69"/>
    <tableColumn id="9" name="Mois" dataDxfId="68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75" name="TableMJ7" displayName="TableMJ7" ref="A28:I29" totalsRowShown="0" headerRowDxfId="55" dataDxfId="56">
  <autoFilter ref="A28:I29"/>
  <tableColumns count="9">
    <tableColumn id="1" name="Date" dataDxfId="65"/>
    <tableColumn id="2" name="Légume" dataDxfId="64"/>
    <tableColumn id="3" name="Légume deux" dataDxfId="63"/>
    <tableColumn id="4" name="Viande" dataDxfId="62"/>
    <tableColumn id="5" name="Dessert" dataDxfId="61"/>
    <tableColumn id="6" name="Jour férié" dataDxfId="60"/>
    <tableColumn id="7" name="Nature" dataDxfId="59"/>
    <tableColumn id="8" name="Numéro" dataDxfId="58"/>
    <tableColumn id="9" name="Mois" dataDxfId="57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76" name="TableMJ8" displayName="TableMJ8" ref="A32:I34" totalsRowShown="0" headerRowDxfId="44" dataDxfId="45">
  <autoFilter ref="A32:I34"/>
  <tableColumns count="9">
    <tableColumn id="1" name="Date" dataDxfId="54"/>
    <tableColumn id="2" name="Légume" dataDxfId="53"/>
    <tableColumn id="3" name="Légume deux" dataDxfId="52"/>
    <tableColumn id="4" name="Viande" dataDxfId="51"/>
    <tableColumn id="5" name="Dessert" dataDxfId="50"/>
    <tableColumn id="6" name="Jour férié" dataDxfId="49"/>
    <tableColumn id="7" name="Nature" dataDxfId="48"/>
    <tableColumn id="8" name="Numéro" dataDxfId="47"/>
    <tableColumn id="9" name="Mois" dataDxfId="46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id="77" name="TableMJ9" displayName="TableMJ9" ref="A37:I38" totalsRowShown="0" headerRowDxfId="33" dataDxfId="34">
  <autoFilter ref="A37:I38"/>
  <tableColumns count="9">
    <tableColumn id="1" name="Date" dataDxfId="43"/>
    <tableColumn id="2" name="Légume" dataDxfId="42"/>
    <tableColumn id="3" name="Légume deux" dataDxfId="41"/>
    <tableColumn id="4" name="Viande" dataDxfId="40"/>
    <tableColumn id="5" name="Dessert" dataDxfId="39"/>
    <tableColumn id="6" name="Jour férié" dataDxfId="38"/>
    <tableColumn id="7" name="Nature" dataDxfId="37"/>
    <tableColumn id="8" name="Numéro" dataDxfId="36"/>
    <tableColumn id="9" name="Mois" dataDxfId="35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id="78" name="TableMJ10" displayName="TableMJ10" ref="A41:I42" totalsRowShown="0" headerRowDxfId="22" dataDxfId="23">
  <autoFilter ref="A41:I42"/>
  <tableColumns count="9">
    <tableColumn id="1" name="Date" dataDxfId="32"/>
    <tableColumn id="2" name="Légume" dataDxfId="31"/>
    <tableColumn id="3" name="Légume deux" dataDxfId="30"/>
    <tableColumn id="4" name="Viande" dataDxfId="29"/>
    <tableColumn id="5" name="Dessert" dataDxfId="28"/>
    <tableColumn id="6" name="Jour férié" dataDxfId="27"/>
    <tableColumn id="7" name="Nature" dataDxfId="26"/>
    <tableColumn id="8" name="Numéro" dataDxfId="25"/>
    <tableColumn id="9" name="Mois" dataDxfId="24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id="79" name="TableMJ11" displayName="TableMJ11" ref="A45:I46" totalsRowShown="0" headerRowDxfId="11" dataDxfId="12">
  <autoFilter ref="A45:I46"/>
  <tableColumns count="9">
    <tableColumn id="1" name="Date" dataDxfId="21"/>
    <tableColumn id="2" name="Légume" dataDxfId="20"/>
    <tableColumn id="3" name="Légume deux" dataDxfId="19"/>
    <tableColumn id="4" name="Viande" dataDxfId="18"/>
    <tableColumn id="5" name="Dessert" dataDxfId="17"/>
    <tableColumn id="6" name="Jour férié" dataDxfId="16"/>
    <tableColumn id="7" name="Nature" dataDxfId="15"/>
    <tableColumn id="8" name="Numéro" dataDxfId="14"/>
    <tableColumn id="9" name="Mois" dataDxfId="13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id="80" name="TableMJ12" displayName="TableMJ12" ref="A49:I50" totalsRowShown="0" headerRowDxfId="0" dataDxfId="1">
  <autoFilter ref="A49:I50"/>
  <tableColumns count="9">
    <tableColumn id="1" name="Date" dataDxfId="10"/>
    <tableColumn id="2" name="Légume" dataDxfId="9"/>
    <tableColumn id="3" name="Légume deux" dataDxfId="8"/>
    <tableColumn id="4" name="Viande" dataDxfId="7"/>
    <tableColumn id="5" name="Dessert" dataDxfId="6"/>
    <tableColumn id="6" name="Jour férié" dataDxfId="5"/>
    <tableColumn id="7" name="Nature" dataDxfId="4"/>
    <tableColumn id="8" name="Numéro" dataDxfId="3"/>
    <tableColumn id="9" name="Mois" dataDxfId="2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id="57" name="TableMVMWE1" displayName="TableMVMWE1" ref="A4:F5" totalsRowShown="0" headerRowDxfId="220" dataDxfId="221">
  <autoFilter ref="A4:F5"/>
  <tableColumns count="6">
    <tableColumn id="1" name="Date" dataDxfId="227"/>
    <tableColumn id="2" name="Viande" dataDxfId="226"/>
    <tableColumn id="3" name="Jour férié" dataDxfId="225"/>
    <tableColumn id="4" name="Nature" dataDxfId="224"/>
    <tableColumn id="5" name="Numéro" dataDxfId="223"/>
    <tableColumn id="6" name="Mois" dataDxfId="222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id="58" name="TableMVMWE2" displayName="TableMVMWE2" ref="A8:F9" totalsRowShown="0" headerRowDxfId="212" dataDxfId="213">
  <autoFilter ref="A8:F9"/>
  <tableColumns count="6">
    <tableColumn id="1" name="Date" dataDxfId="219"/>
    <tableColumn id="2" name="Viande" dataDxfId="218"/>
    <tableColumn id="3" name="Jour férié" dataDxfId="217"/>
    <tableColumn id="4" name="Nature" dataDxfId="216"/>
    <tableColumn id="5" name="Numéro" dataDxfId="215"/>
    <tableColumn id="6" name="Mois" dataDxfId="214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id="59" name="TableMVMWE3" displayName="TableMVMWE3" ref="A12:F13" totalsRowShown="0" headerRowDxfId="204" dataDxfId="205">
  <autoFilter ref="A12:F13"/>
  <tableColumns count="6">
    <tableColumn id="1" name="Date" dataDxfId="211"/>
    <tableColumn id="2" name="Viande" dataDxfId="210"/>
    <tableColumn id="3" name="Jour férié" dataDxfId="209"/>
    <tableColumn id="4" name="Nature" dataDxfId="208"/>
    <tableColumn id="5" name="Numéro" dataDxfId="207"/>
    <tableColumn id="6" name="Mois" dataDxfId="206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id="60" name="TableMVMWE4" displayName="TableMVMWE4" ref="A16:F17" totalsRowShown="0" headerRowDxfId="196" dataDxfId="197">
  <autoFilter ref="A16:F17"/>
  <tableColumns count="6">
    <tableColumn id="1" name="Date" dataDxfId="203"/>
    <tableColumn id="2" name="Viande" dataDxfId="202"/>
    <tableColumn id="3" name="Jour férié" dataDxfId="201"/>
    <tableColumn id="4" name="Nature" dataDxfId="200"/>
    <tableColumn id="5" name="Numéro" dataDxfId="199"/>
    <tableColumn id="6" name="Mois" dataDxfId="198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id="61" name="TableMVMWE5" displayName="TableMVMWE5" ref="A20:F21" totalsRowShown="0" headerRowDxfId="188" dataDxfId="189">
  <autoFilter ref="A20:F21"/>
  <tableColumns count="6">
    <tableColumn id="1" name="Date" dataDxfId="195"/>
    <tableColumn id="2" name="Viande" dataDxfId="194"/>
    <tableColumn id="3" name="Jour férié" dataDxfId="193"/>
    <tableColumn id="4" name="Nature" dataDxfId="192"/>
    <tableColumn id="5" name="Numéro" dataDxfId="191"/>
    <tableColumn id="6" name="Mois" dataDxfId="190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id="62" name="TableMVMWE6" displayName="TableMVMWE6" ref="A24:F25" totalsRowShown="0" headerRowDxfId="180" dataDxfId="181">
  <autoFilter ref="A24:F25"/>
  <tableColumns count="6">
    <tableColumn id="1" name="Date" dataDxfId="187"/>
    <tableColumn id="2" name="Viande" dataDxfId="186"/>
    <tableColumn id="3" name="Jour férié" dataDxfId="185"/>
    <tableColumn id="4" name="Nature" dataDxfId="184"/>
    <tableColumn id="5" name="Numéro" dataDxfId="183"/>
    <tableColumn id="6" name="Mois" dataDxfId="182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id="63" name="TableMVMWE7" displayName="TableMVMWE7" ref="A28:F29" totalsRowShown="0" headerRowDxfId="172" dataDxfId="173">
  <autoFilter ref="A28:F29"/>
  <tableColumns count="6">
    <tableColumn id="1" name="Date" dataDxfId="179"/>
    <tableColumn id="2" name="Viande" dataDxfId="178"/>
    <tableColumn id="3" name="Jour férié" dataDxfId="177"/>
    <tableColumn id="4" name="Nature" dataDxfId="176"/>
    <tableColumn id="5" name="Numéro" dataDxfId="175"/>
    <tableColumn id="6" name="Mois" dataDxfId="174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id="64" name="TableMVMWE8" displayName="TableMVMWE8" ref="A32:F34" totalsRowShown="0" headerRowDxfId="164" dataDxfId="165">
  <autoFilter ref="A32:F34"/>
  <tableColumns count="6">
    <tableColumn id="1" name="Date" dataDxfId="171"/>
    <tableColumn id="2" name="Viande" dataDxfId="170"/>
    <tableColumn id="3" name="Jour férié" dataDxfId="169"/>
    <tableColumn id="4" name="Nature" dataDxfId="168"/>
    <tableColumn id="5" name="Numéro" dataDxfId="167"/>
    <tableColumn id="6" name="Mois" dataDxfId="166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id="65" name="TableMVMWE9" displayName="TableMVMWE9" ref="A37:F38" totalsRowShown="0" headerRowDxfId="156" dataDxfId="157">
  <autoFilter ref="A37:F38"/>
  <tableColumns count="6">
    <tableColumn id="1" name="Date" dataDxfId="163"/>
    <tableColumn id="2" name="Viande" dataDxfId="162"/>
    <tableColumn id="3" name="Jour férié" dataDxfId="161"/>
    <tableColumn id="4" name="Nature" dataDxfId="160"/>
    <tableColumn id="5" name="Numéro" dataDxfId="159"/>
    <tableColumn id="6" name="Mois" dataDxfId="158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id="66" name="TableMVMWE10" displayName="TableMVMWE10" ref="A41:F42" totalsRowShown="0" headerRowDxfId="148" dataDxfId="149">
  <autoFilter ref="A41:F42"/>
  <tableColumns count="6">
    <tableColumn id="1" name="Date" dataDxfId="155"/>
    <tableColumn id="2" name="Viande" dataDxfId="154"/>
    <tableColumn id="3" name="Jour férié" dataDxfId="153"/>
    <tableColumn id="4" name="Nature" dataDxfId="152"/>
    <tableColumn id="5" name="Numéro" dataDxfId="151"/>
    <tableColumn id="6" name="Mois" dataDxfId="150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id="67" name="TableMVMWE11" displayName="TableMVMWE11" ref="A45:F46" totalsRowShown="0" headerRowDxfId="140" dataDxfId="141">
  <autoFilter ref="A45:F46"/>
  <tableColumns count="6">
    <tableColumn id="1" name="Date" dataDxfId="147"/>
    <tableColumn id="2" name="Viande" dataDxfId="146"/>
    <tableColumn id="3" name="Jour férié" dataDxfId="145"/>
    <tableColumn id="4" name="Nature" dataDxfId="144"/>
    <tableColumn id="5" name="Numéro" dataDxfId="143"/>
    <tableColumn id="6" name="Mois" dataDxfId="142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id="68" name="TableMVMWE12" displayName="TableMVMWE12" ref="A49:F50" totalsRowShown="0" headerRowDxfId="132" dataDxfId="133">
  <autoFilter ref="A49:F50"/>
  <tableColumns count="6">
    <tableColumn id="1" name="Date" dataDxfId="139"/>
    <tableColumn id="2" name="Viande" dataDxfId="138"/>
    <tableColumn id="3" name="Jour férié" dataDxfId="137"/>
    <tableColumn id="4" name="Nature" dataDxfId="136"/>
    <tableColumn id="5" name="Numéro" dataDxfId="135"/>
    <tableColumn id="6" name="Mois" dataDxfId="13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6.xml"/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12" Type="http://schemas.openxmlformats.org/officeDocument/2006/relationships/table" Target="../tables/table20.xml"/><Relationship Id="rId2" Type="http://schemas.openxmlformats.org/officeDocument/2006/relationships/table" Target="../tables/table10.xml"/><Relationship Id="rId1" Type="http://schemas.openxmlformats.org/officeDocument/2006/relationships/table" Target="../tables/table9.xml"/><Relationship Id="rId6" Type="http://schemas.openxmlformats.org/officeDocument/2006/relationships/table" Target="../tables/table14.xml"/><Relationship Id="rId11" Type="http://schemas.openxmlformats.org/officeDocument/2006/relationships/table" Target="../tables/table19.xml"/><Relationship Id="rId5" Type="http://schemas.openxmlformats.org/officeDocument/2006/relationships/table" Target="../tables/table13.xml"/><Relationship Id="rId10" Type="http://schemas.openxmlformats.org/officeDocument/2006/relationships/table" Target="../tables/table18.xml"/><Relationship Id="rId4" Type="http://schemas.openxmlformats.org/officeDocument/2006/relationships/table" Target="../tables/table12.xml"/><Relationship Id="rId9" Type="http://schemas.openxmlformats.org/officeDocument/2006/relationships/table" Target="../tables/table1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8.xml"/><Relationship Id="rId3" Type="http://schemas.openxmlformats.org/officeDocument/2006/relationships/table" Target="../tables/table23.xml"/><Relationship Id="rId7" Type="http://schemas.openxmlformats.org/officeDocument/2006/relationships/table" Target="../tables/table27.xml"/><Relationship Id="rId12" Type="http://schemas.openxmlformats.org/officeDocument/2006/relationships/table" Target="../tables/table32.xml"/><Relationship Id="rId2" Type="http://schemas.openxmlformats.org/officeDocument/2006/relationships/table" Target="../tables/table22.xml"/><Relationship Id="rId1" Type="http://schemas.openxmlformats.org/officeDocument/2006/relationships/table" Target="../tables/table21.xml"/><Relationship Id="rId6" Type="http://schemas.openxmlformats.org/officeDocument/2006/relationships/table" Target="../tables/table26.xml"/><Relationship Id="rId11" Type="http://schemas.openxmlformats.org/officeDocument/2006/relationships/table" Target="../tables/table31.xml"/><Relationship Id="rId5" Type="http://schemas.openxmlformats.org/officeDocument/2006/relationships/table" Target="../tables/table25.xml"/><Relationship Id="rId10" Type="http://schemas.openxmlformats.org/officeDocument/2006/relationships/table" Target="../tables/table30.xml"/><Relationship Id="rId4" Type="http://schemas.openxmlformats.org/officeDocument/2006/relationships/table" Target="../tables/table24.xml"/><Relationship Id="rId9" Type="http://schemas.openxmlformats.org/officeDocument/2006/relationships/table" Target="../tables/table29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0.xml"/><Relationship Id="rId3" Type="http://schemas.openxmlformats.org/officeDocument/2006/relationships/table" Target="../tables/table35.xml"/><Relationship Id="rId7" Type="http://schemas.openxmlformats.org/officeDocument/2006/relationships/table" Target="../tables/table39.xml"/><Relationship Id="rId12" Type="http://schemas.openxmlformats.org/officeDocument/2006/relationships/table" Target="../tables/table44.xml"/><Relationship Id="rId2" Type="http://schemas.openxmlformats.org/officeDocument/2006/relationships/table" Target="../tables/table34.xml"/><Relationship Id="rId1" Type="http://schemas.openxmlformats.org/officeDocument/2006/relationships/table" Target="../tables/table33.xml"/><Relationship Id="rId6" Type="http://schemas.openxmlformats.org/officeDocument/2006/relationships/table" Target="../tables/table38.xml"/><Relationship Id="rId11" Type="http://schemas.openxmlformats.org/officeDocument/2006/relationships/table" Target="../tables/table43.xml"/><Relationship Id="rId5" Type="http://schemas.openxmlformats.org/officeDocument/2006/relationships/table" Target="../tables/table37.xml"/><Relationship Id="rId10" Type="http://schemas.openxmlformats.org/officeDocument/2006/relationships/table" Target="../tables/table42.xml"/><Relationship Id="rId4" Type="http://schemas.openxmlformats.org/officeDocument/2006/relationships/table" Target="../tables/table36.xml"/><Relationship Id="rId9" Type="http://schemas.openxmlformats.org/officeDocument/2006/relationships/table" Target="../tables/table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"/>
  <sheetViews>
    <sheetView tabSelected="1" workbookViewId="0"/>
  </sheetViews>
  <sheetFormatPr baseColWidth="10" defaultColWidth="11.5546875" defaultRowHeight="18.45" x14ac:dyDescent="0.35"/>
  <cols>
    <col min="1" max="16384" width="11.5546875" style="1"/>
  </cols>
  <sheetData>
    <row r="1" spans="9:9" x14ac:dyDescent="0.25">
      <c r="I1" s="1">
        <v>2025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autoFill="0" autoPict="0" macro="[0]!CréationMenus">
                <anchor moveWithCells="1" sizeWithCells="1">
                  <from>
                    <xdr:col>1</xdr:col>
                    <xdr:colOff>196483</xdr:colOff>
                    <xdr:row>4</xdr:row>
                    <xdr:rowOff>105798</xdr:rowOff>
                  </from>
                  <to>
                    <xdr:col>5</xdr:col>
                    <xdr:colOff>634790</xdr:colOff>
                    <xdr:row>5</xdr:row>
                    <xdr:rowOff>196483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B1:Z122"/>
  <sheetViews>
    <sheetView zoomScaleNormal="100" workbookViewId="0"/>
  </sheetViews>
  <sheetFormatPr baseColWidth="10" defaultColWidth="27" defaultRowHeight="18.45" x14ac:dyDescent="0.35"/>
  <cols>
    <col min="1" max="1" width="2.88671875" style="1" customWidth="1"/>
    <col min="2" max="2" width="37.88671875" style="1" bestFit="1" customWidth="1"/>
    <col min="3" max="3" width="28.33203125" style="1" bestFit="1" customWidth="1"/>
    <col min="4" max="4" width="2.88671875" style="1" customWidth="1"/>
    <col min="5" max="5" width="41.44140625" style="1" bestFit="1" customWidth="1"/>
    <col min="6" max="6" width="44.6640625" style="1" bestFit="1" customWidth="1"/>
    <col min="7" max="7" width="2.88671875" style="1" customWidth="1"/>
    <col min="8" max="8" width="47.44140625" style="1" bestFit="1" customWidth="1"/>
    <col min="9" max="9" width="42.33203125" style="1" bestFit="1" customWidth="1"/>
    <col min="10" max="10" width="3.44140625" style="1" customWidth="1"/>
    <col min="11" max="11" width="255.6640625" style="1" bestFit="1" customWidth="1"/>
    <col min="12" max="12" width="54.88671875" style="1" bestFit="1" customWidth="1"/>
    <col min="13" max="13" width="7" style="1" bestFit="1" customWidth="1"/>
    <col min="14" max="14" width="40.109375" style="1" bestFit="1" customWidth="1"/>
    <col min="15" max="15" width="31.109375" style="1" bestFit="1" customWidth="1"/>
    <col min="16" max="16" width="47.44140625" style="1" bestFit="1" customWidth="1"/>
    <col min="17" max="17" width="42.33203125" style="1" bestFit="1" customWidth="1"/>
    <col min="18" max="18" width="255.6640625" style="1" bestFit="1" customWidth="1"/>
    <col min="19" max="19" width="54.88671875" style="1" bestFit="1" customWidth="1"/>
    <col min="20" max="20" width="23.109375" bestFit="1" customWidth="1"/>
    <col min="21" max="21" width="20.88671875" bestFit="1" customWidth="1"/>
    <col min="22" max="22" width="6.44140625" style="1" customWidth="1"/>
    <col min="23" max="23" width="34.88671875" style="1" bestFit="1" customWidth="1"/>
    <col min="24" max="24" width="9.44140625" style="1" customWidth="1"/>
    <col min="25" max="25" width="28.88671875" style="1" bestFit="1" customWidth="1"/>
    <col min="26" max="26" width="38.88671875" style="1" bestFit="1" customWidth="1"/>
    <col min="27" max="16384" width="27" style="1"/>
  </cols>
  <sheetData>
    <row r="1" spans="2:26" ht="18" x14ac:dyDescent="0.25">
      <c r="N1"/>
      <c r="Y1" s="8">
        <f>Année_en_Cours</f>
        <v>2025</v>
      </c>
    </row>
    <row r="2" spans="2:26" x14ac:dyDescent="0.35">
      <c r="B2" s="1" t="s">
        <v>425</v>
      </c>
      <c r="E2" s="1" t="s">
        <v>426</v>
      </c>
      <c r="H2" s="1" t="s">
        <v>427</v>
      </c>
      <c r="K2" s="1" t="s">
        <v>428</v>
      </c>
      <c r="N2" s="1" t="s">
        <v>429</v>
      </c>
      <c r="W2" s="1" t="s">
        <v>430</v>
      </c>
      <c r="Y2" s="1" t="s">
        <v>431</v>
      </c>
    </row>
    <row r="3" spans="2:26" x14ac:dyDescent="0.35">
      <c r="B3" s="1" t="s">
        <v>374</v>
      </c>
      <c r="C3" s="1" t="s">
        <v>375</v>
      </c>
      <c r="E3" s="1" t="s">
        <v>4</v>
      </c>
      <c r="F3" s="1" t="s">
        <v>5</v>
      </c>
      <c r="H3" s="1" t="s">
        <v>0</v>
      </c>
      <c r="I3" s="1" t="s">
        <v>1</v>
      </c>
      <c r="K3" s="1" t="s">
        <v>2</v>
      </c>
      <c r="L3" s="1" t="s">
        <v>3</v>
      </c>
      <c r="N3" s="3" t="s">
        <v>6</v>
      </c>
      <c r="O3" s="3" t="s">
        <v>7</v>
      </c>
      <c r="P3" s="3" t="s">
        <v>0</v>
      </c>
      <c r="Q3" s="3" t="s">
        <v>1</v>
      </c>
      <c r="R3" s="3" t="s">
        <v>2</v>
      </c>
      <c r="S3" s="3" t="s">
        <v>3</v>
      </c>
      <c r="T3" s="3" t="s">
        <v>422</v>
      </c>
      <c r="U3" s="3" t="s">
        <v>423</v>
      </c>
      <c r="V3" s="3"/>
      <c r="W3" s="1" t="s">
        <v>407</v>
      </c>
      <c r="Y3" s="1" t="s">
        <v>90</v>
      </c>
      <c r="Z3" s="1" t="s">
        <v>91</v>
      </c>
    </row>
    <row r="4" spans="2:26" x14ac:dyDescent="0.35">
      <c r="B4" s="1" t="s">
        <v>412</v>
      </c>
      <c r="C4" s="1" t="s">
        <v>413</v>
      </c>
      <c r="E4" s="1" t="s">
        <v>352</v>
      </c>
      <c r="F4" s="1" t="s">
        <v>353</v>
      </c>
      <c r="H4" s="1" t="s">
        <v>8</v>
      </c>
      <c r="I4" s="1" t="s">
        <v>20</v>
      </c>
      <c r="K4" s="1" t="s">
        <v>33</v>
      </c>
      <c r="L4" s="1" t="s">
        <v>58</v>
      </c>
      <c r="N4" s="1" t="s">
        <v>177</v>
      </c>
      <c r="O4" s="1" t="s">
        <v>178</v>
      </c>
      <c r="P4" s="5" t="s">
        <v>12</v>
      </c>
      <c r="Q4" s="5" t="str">
        <f>VLOOKUP(TabProduitsArticlesMenus[[#This Row],[Période articles menus]],TabPériodeArticlesMenus[],2,FALSE)</f>
        <v>PAM05</v>
      </c>
      <c r="R4" s="5" t="s">
        <v>35</v>
      </c>
      <c r="S4" s="6" t="str">
        <f>VLOOKUP(TabProduitsArticlesMenus[[#This Row],[Conditionnement articles menus]],TabConditionnementArticlesMenus[],2,FALSE)</f>
        <v>CAM17</v>
      </c>
      <c r="T4" s="14">
        <v>1</v>
      </c>
      <c r="U4" s="14">
        <v>1</v>
      </c>
      <c r="V4" s="10"/>
      <c r="W4" s="1" t="str">
        <f>"Janvier"&amp;" " &amp;$Y$1</f>
        <v>Janvier 2025</v>
      </c>
      <c r="Y4" s="4" t="s">
        <v>92</v>
      </c>
      <c r="Z4" s="9">
        <f>DATE(Y1,1,1)</f>
        <v>45658</v>
      </c>
    </row>
    <row r="5" spans="2:26" x14ac:dyDescent="0.35">
      <c r="B5" s="1" t="s">
        <v>408</v>
      </c>
      <c r="C5" s="1" t="s">
        <v>411</v>
      </c>
      <c r="E5" s="1" t="s">
        <v>354</v>
      </c>
      <c r="F5" s="1" t="s">
        <v>355</v>
      </c>
      <c r="H5" s="1" t="s">
        <v>9</v>
      </c>
      <c r="I5" s="1" t="s">
        <v>21</v>
      </c>
      <c r="K5" s="1" t="s">
        <v>32</v>
      </c>
      <c r="L5" s="1" t="s">
        <v>59</v>
      </c>
      <c r="N5" s="1" t="s">
        <v>281</v>
      </c>
      <c r="O5" s="1" t="s">
        <v>105</v>
      </c>
      <c r="P5" s="5" t="s">
        <v>347</v>
      </c>
      <c r="Q5" s="5" t="str">
        <f>VLOOKUP(TabProduitsArticlesMenus[[#This Row],[Période articles menus]],TabPériodeArticlesMenus[],2,FALSE)</f>
        <v>PAM06</v>
      </c>
      <c r="R5" s="5" t="s">
        <v>35</v>
      </c>
      <c r="S5" s="6" t="str">
        <f>VLOOKUP(TabProduitsArticlesMenus[[#This Row],[Conditionnement articles menus]],TabConditionnementArticlesMenus[],2,FALSE)</f>
        <v>CAM17</v>
      </c>
      <c r="T5" s="14">
        <v>1</v>
      </c>
      <c r="U5" s="14">
        <v>1</v>
      </c>
      <c r="V5" s="10"/>
      <c r="W5" s="1" t="str">
        <f>"Février"&amp;" "&amp;$Y$1</f>
        <v>Février 2025</v>
      </c>
      <c r="Y5" s="4" t="s">
        <v>93</v>
      </c>
      <c r="Z5" s="9">
        <f>DATE(YEAR(Z4),3,29.56+0.979*MOD(204-11*MOD(YEAR(Z4),19),30)-WEEKDAY(DATE(YEAR(Z4),3,28.56+0.979*MOD(204-11*MOD(YEAR(Z4),19),30))))</f>
        <v>45767</v>
      </c>
    </row>
    <row r="6" spans="2:26" x14ac:dyDescent="0.35">
      <c r="B6" s="1" t="s">
        <v>409</v>
      </c>
      <c r="C6" s="1" t="s">
        <v>410</v>
      </c>
      <c r="E6" s="1" t="s">
        <v>351</v>
      </c>
      <c r="F6" s="1" t="s">
        <v>350</v>
      </c>
      <c r="H6" s="1" t="s">
        <v>10</v>
      </c>
      <c r="I6" s="1" t="s">
        <v>22</v>
      </c>
      <c r="K6" s="1" t="s">
        <v>34</v>
      </c>
      <c r="L6" s="1" t="s">
        <v>60</v>
      </c>
      <c r="N6" s="1" t="s">
        <v>282</v>
      </c>
      <c r="O6" s="1" t="s">
        <v>286</v>
      </c>
      <c r="P6" s="5" t="s">
        <v>17</v>
      </c>
      <c r="Q6" s="5" t="str">
        <f>VLOOKUP(TabProduitsArticlesMenus[[#This Row],[Période articles menus]],TabPériodeArticlesMenus[],2,FALSE)</f>
        <v>PAM10</v>
      </c>
      <c r="R6" s="5" t="s">
        <v>36</v>
      </c>
      <c r="S6" s="6" t="str">
        <f>VLOOKUP(TabProduitsArticlesMenus[[#This Row],[Conditionnement articles menus]],TabConditionnementArticlesMenus[],2,FALSE)</f>
        <v>CAM30</v>
      </c>
      <c r="T6" s="14">
        <v>0.25</v>
      </c>
      <c r="U6" s="14">
        <v>0.5</v>
      </c>
      <c r="V6" s="10"/>
      <c r="W6" s="1" t="str">
        <f>"Mars"&amp;" " &amp;$Y$1</f>
        <v>Mars 2025</v>
      </c>
      <c r="Y6" s="4" t="s">
        <v>94</v>
      </c>
      <c r="Z6" s="9">
        <f>Z5+1</f>
        <v>45768</v>
      </c>
    </row>
    <row r="7" spans="2:26" x14ac:dyDescent="0.35">
      <c r="E7" s="1" t="s">
        <v>359</v>
      </c>
      <c r="F7" s="1" t="s">
        <v>356</v>
      </c>
      <c r="H7" s="1" t="s">
        <v>11</v>
      </c>
      <c r="I7" s="1" t="s">
        <v>23</v>
      </c>
      <c r="K7" s="1" t="s">
        <v>346</v>
      </c>
      <c r="L7" s="1" t="s">
        <v>61</v>
      </c>
      <c r="N7" s="1" t="s">
        <v>283</v>
      </c>
      <c r="O7" s="1" t="s">
        <v>287</v>
      </c>
      <c r="P7" s="5" t="s">
        <v>17</v>
      </c>
      <c r="Q7" s="5" t="str">
        <f>VLOOKUP(TabProduitsArticlesMenus[[#This Row],[Période articles menus]],TabPériodeArticlesMenus[],2,FALSE)</f>
        <v>PAM10</v>
      </c>
      <c r="R7" s="5" t="s">
        <v>37</v>
      </c>
      <c r="S7" s="6" t="str">
        <f>VLOOKUP(TabProduitsArticlesMenus[[#This Row],[Conditionnement articles menus]],TabConditionnementArticlesMenus[],2,FALSE)</f>
        <v>CAM31</v>
      </c>
      <c r="T7" s="14">
        <v>4</v>
      </c>
      <c r="U7" s="14">
        <v>8</v>
      </c>
      <c r="V7" s="10"/>
      <c r="W7" s="1" t="str">
        <f>"Avril" &amp; " " &amp;$Y$1</f>
        <v>Avril 2025</v>
      </c>
      <c r="Y7" s="4" t="s">
        <v>95</v>
      </c>
      <c r="Z7" s="9">
        <f>DATE(Y1,5,1)</f>
        <v>45778</v>
      </c>
    </row>
    <row r="8" spans="2:26" x14ac:dyDescent="0.35">
      <c r="E8" s="1" t="s">
        <v>358</v>
      </c>
      <c r="F8" s="1" t="s">
        <v>357</v>
      </c>
      <c r="H8" s="1" t="s">
        <v>12</v>
      </c>
      <c r="I8" s="1" t="s">
        <v>24</v>
      </c>
      <c r="K8" s="1" t="s">
        <v>57</v>
      </c>
      <c r="L8" s="1" t="s">
        <v>62</v>
      </c>
      <c r="N8" s="1" t="s">
        <v>319</v>
      </c>
      <c r="O8" s="1" t="s">
        <v>288</v>
      </c>
      <c r="P8" s="5" t="s">
        <v>17</v>
      </c>
      <c r="Q8" s="5" t="str">
        <f>VLOOKUP(TabProduitsArticlesMenus[[#This Row],[Période articles menus]],TabPériodeArticlesMenus[],2,FALSE)</f>
        <v>PAM10</v>
      </c>
      <c r="R8" s="5" t="s">
        <v>348</v>
      </c>
      <c r="S8" s="6" t="str">
        <f>VLOOKUP(TabProduitsArticlesMenus[[#This Row],[Conditionnement articles menus]],TabConditionnementArticlesMenus[],2,FALSE)</f>
        <v>CAM28</v>
      </c>
      <c r="T8" s="14">
        <v>1</v>
      </c>
      <c r="U8" s="14">
        <v>2</v>
      </c>
      <c r="V8" s="10"/>
      <c r="W8" s="1" t="str">
        <f>"Mai"&amp; " "&amp;$Y$1</f>
        <v>Mai 2025</v>
      </c>
      <c r="Y8" s="4" t="s">
        <v>96</v>
      </c>
      <c r="Z8" s="9">
        <f>DATE(Y1,5,8)</f>
        <v>45785</v>
      </c>
    </row>
    <row r="9" spans="2:26" x14ac:dyDescent="0.35">
      <c r="E9" s="1" t="s">
        <v>372</v>
      </c>
      <c r="F9" s="1" t="s">
        <v>360</v>
      </c>
      <c r="H9" s="1" t="s">
        <v>13</v>
      </c>
      <c r="I9" s="1" t="s">
        <v>25</v>
      </c>
      <c r="K9" s="1" t="s">
        <v>89</v>
      </c>
      <c r="L9" s="1" t="s">
        <v>63</v>
      </c>
      <c r="N9" s="1" t="s">
        <v>307</v>
      </c>
      <c r="O9" s="1" t="s">
        <v>289</v>
      </c>
      <c r="P9" s="5" t="s">
        <v>17</v>
      </c>
      <c r="Q9" s="5" t="str">
        <f>VLOOKUP(TabProduitsArticlesMenus[[#This Row],[Période articles menus]],TabPériodeArticlesMenus[],2,FALSE)</f>
        <v>PAM10</v>
      </c>
      <c r="R9" s="5" t="s">
        <v>348</v>
      </c>
      <c r="S9" s="6" t="str">
        <f>VLOOKUP(TabProduitsArticlesMenus[[#This Row],[Conditionnement articles menus]],TabConditionnementArticlesMenus[],2,FALSE)</f>
        <v>CAM28</v>
      </c>
      <c r="T9" s="14">
        <v>1</v>
      </c>
      <c r="U9" s="14">
        <v>2</v>
      </c>
      <c r="V9" s="10"/>
      <c r="W9" s="1" t="str">
        <f>"Juin"&amp;" " &amp;$Y$1</f>
        <v>Juin 2025</v>
      </c>
      <c r="Y9" s="4" t="s">
        <v>97</v>
      </c>
      <c r="Z9" s="9">
        <f>Z6+38</f>
        <v>45806</v>
      </c>
    </row>
    <row r="10" spans="2:26" x14ac:dyDescent="0.35">
      <c r="E10" s="1" t="s">
        <v>361</v>
      </c>
      <c r="F10" s="1" t="s">
        <v>362</v>
      </c>
      <c r="H10" s="1" t="s">
        <v>14</v>
      </c>
      <c r="I10" s="1" t="s">
        <v>26</v>
      </c>
      <c r="K10" s="1" t="s">
        <v>53</v>
      </c>
      <c r="L10" s="1" t="s">
        <v>64</v>
      </c>
      <c r="N10" s="1" t="s">
        <v>114</v>
      </c>
      <c r="O10" s="1" t="s">
        <v>290</v>
      </c>
      <c r="P10" s="5" t="s">
        <v>17</v>
      </c>
      <c r="Q10" s="5" t="str">
        <f>VLOOKUP(TabProduitsArticlesMenus[[#This Row],[Période articles menus]],TabPériodeArticlesMenus[],2,FALSE)</f>
        <v>PAM10</v>
      </c>
      <c r="R10" s="5" t="s">
        <v>37</v>
      </c>
      <c r="S10" s="6" t="str">
        <f>VLOOKUP(TabProduitsArticlesMenus[[#This Row],[Conditionnement articles menus]],TabConditionnementArticlesMenus[],2,FALSE)</f>
        <v>CAM31</v>
      </c>
      <c r="T10" s="14">
        <v>4</v>
      </c>
      <c r="U10" s="14">
        <v>8</v>
      </c>
      <c r="V10" s="10"/>
      <c r="W10" s="1" t="str">
        <f>"Juillet"&amp;" "&amp;$Y$1</f>
        <v>Juillet 2025</v>
      </c>
      <c r="Y10" s="4" t="s">
        <v>98</v>
      </c>
      <c r="Z10" s="9">
        <f>Z5+49</f>
        <v>45816</v>
      </c>
    </row>
    <row r="11" spans="2:26" x14ac:dyDescent="0.35">
      <c r="E11" s="1" t="s">
        <v>363</v>
      </c>
      <c r="F11" s="1" t="s">
        <v>364</v>
      </c>
      <c r="H11" s="1" t="s">
        <v>15</v>
      </c>
      <c r="I11" s="1" t="s">
        <v>27</v>
      </c>
      <c r="K11" s="1" t="s">
        <v>51</v>
      </c>
      <c r="L11" s="1" t="s">
        <v>65</v>
      </c>
      <c r="N11" s="1" t="s">
        <v>117</v>
      </c>
      <c r="O11" s="1" t="s">
        <v>291</v>
      </c>
      <c r="P11" s="5" t="s">
        <v>17</v>
      </c>
      <c r="Q11" s="5" t="str">
        <f>VLOOKUP(TabProduitsArticlesMenus[[#This Row],[Période articles menus]],TabPériodeArticlesMenus[],2,FALSE)</f>
        <v>PAM10</v>
      </c>
      <c r="R11" s="5" t="s">
        <v>38</v>
      </c>
      <c r="S11" s="6" t="str">
        <f>VLOOKUP(TabProduitsArticlesMenus[[#This Row],[Conditionnement articles menus]],TabConditionnementArticlesMenus[],2,FALSE)</f>
        <v>CAM09</v>
      </c>
      <c r="T11" s="14">
        <v>1</v>
      </c>
      <c r="U11" s="14">
        <v>2</v>
      </c>
      <c r="V11" s="10"/>
      <c r="W11" s="1" t="str">
        <f>"Août"&amp;" "&amp;$Y$1</f>
        <v>Août 2025</v>
      </c>
      <c r="Y11" s="4" t="s">
        <v>99</v>
      </c>
      <c r="Z11" s="9">
        <f>Z10+1</f>
        <v>45817</v>
      </c>
    </row>
    <row r="12" spans="2:26" x14ac:dyDescent="0.35">
      <c r="E12" s="1" t="s">
        <v>365</v>
      </c>
      <c r="F12" s="1" t="s">
        <v>366</v>
      </c>
      <c r="H12" s="1" t="s">
        <v>16</v>
      </c>
      <c r="I12" s="1" t="s">
        <v>28</v>
      </c>
      <c r="K12" s="1" t="s">
        <v>38</v>
      </c>
      <c r="L12" s="1" t="s">
        <v>66</v>
      </c>
      <c r="N12" s="1" t="s">
        <v>119</v>
      </c>
      <c r="O12" s="1" t="s">
        <v>292</v>
      </c>
      <c r="P12" s="5" t="s">
        <v>17</v>
      </c>
      <c r="Q12" s="5" t="str">
        <f>VLOOKUP(TabProduitsArticlesMenus[[#This Row],[Période articles menus]],TabPériodeArticlesMenus[],2,FALSE)</f>
        <v>PAM10</v>
      </c>
      <c r="R12" s="5" t="s">
        <v>39</v>
      </c>
      <c r="S12" s="6" t="str">
        <f>VLOOKUP(TabProduitsArticlesMenus[[#This Row],[Conditionnement articles menus]],TabConditionnementArticlesMenus[],2,FALSE)</f>
        <v>CAM15</v>
      </c>
      <c r="T12" s="14">
        <v>0.25</v>
      </c>
      <c r="U12" s="14">
        <v>0.5</v>
      </c>
      <c r="V12" s="10"/>
      <c r="W12" s="1" t="str">
        <f>"Septembre"&amp;" " &amp;$Y$1</f>
        <v>Septembre 2025</v>
      </c>
      <c r="Y12" s="4" t="s">
        <v>100</v>
      </c>
      <c r="Z12" s="9">
        <f>DATE(Y1,7,14)</f>
        <v>45852</v>
      </c>
    </row>
    <row r="13" spans="2:26" ht="18" x14ac:dyDescent="0.25">
      <c r="E13" s="1" t="s">
        <v>373</v>
      </c>
      <c r="F13" s="1" t="s">
        <v>367</v>
      </c>
      <c r="H13" s="1" t="s">
        <v>17</v>
      </c>
      <c r="I13" s="1" t="s">
        <v>29</v>
      </c>
      <c r="K13" s="1" t="s">
        <v>40</v>
      </c>
      <c r="L13" s="1" t="s">
        <v>67</v>
      </c>
      <c r="N13" s="1" t="s">
        <v>122</v>
      </c>
      <c r="O13" s="1" t="s">
        <v>293</v>
      </c>
      <c r="P13" s="5" t="s">
        <v>17</v>
      </c>
      <c r="Q13" s="5" t="str">
        <f>VLOOKUP(TabProduitsArticlesMenus[[#This Row],[Période articles menus]],TabPériodeArticlesMenus[],2,FALSE)</f>
        <v>PAM10</v>
      </c>
      <c r="R13" s="5" t="s">
        <v>39</v>
      </c>
      <c r="S13" s="6" t="str">
        <f>VLOOKUP(TabProduitsArticlesMenus[[#This Row],[Conditionnement articles menus]],TabConditionnementArticlesMenus[],2,FALSE)</f>
        <v>CAM15</v>
      </c>
      <c r="T13" s="14">
        <v>0.25</v>
      </c>
      <c r="U13" s="14">
        <v>0.5</v>
      </c>
      <c r="V13" s="10"/>
      <c r="W13" s="1" t="str">
        <f>"Octobre"&amp; " " &amp;$Y$1</f>
        <v>Octobre 2025</v>
      </c>
      <c r="Y13" s="4" t="s">
        <v>101</v>
      </c>
      <c r="Z13" s="9">
        <f>DATE(Y1,8,15)</f>
        <v>45884</v>
      </c>
    </row>
    <row r="14" spans="2:26" x14ac:dyDescent="0.35">
      <c r="E14" s="1" t="s">
        <v>368</v>
      </c>
      <c r="F14" s="1" t="s">
        <v>369</v>
      </c>
      <c r="H14" s="1" t="s">
        <v>18</v>
      </c>
      <c r="I14" s="1" t="s">
        <v>30</v>
      </c>
      <c r="K14" s="1" t="s">
        <v>342</v>
      </c>
      <c r="L14" s="1" t="s">
        <v>68</v>
      </c>
      <c r="N14" s="1" t="s">
        <v>125</v>
      </c>
      <c r="O14" s="1" t="s">
        <v>294</v>
      </c>
      <c r="P14" s="5" t="s">
        <v>17</v>
      </c>
      <c r="Q14" s="5" t="str">
        <f>VLOOKUP(TabProduitsArticlesMenus[[#This Row],[Période articles menus]],TabPériodeArticlesMenus[],2,FALSE)</f>
        <v>PAM10</v>
      </c>
      <c r="R14" s="5" t="s">
        <v>38</v>
      </c>
      <c r="S14" s="6" t="str">
        <f>VLOOKUP(TabProduitsArticlesMenus[[#This Row],[Conditionnement articles menus]],TabConditionnementArticlesMenus[],2,FALSE)</f>
        <v>CAM09</v>
      </c>
      <c r="T14" s="14">
        <v>1</v>
      </c>
      <c r="U14" s="14">
        <v>2</v>
      </c>
      <c r="V14" s="10"/>
      <c r="W14" s="1" t="str">
        <f>"Novembre"&amp; " " &amp;$Y$1</f>
        <v>Novembre 2025</v>
      </c>
      <c r="Y14" s="4" t="s">
        <v>102</v>
      </c>
      <c r="Z14" s="9">
        <f>DATE(Y1,11,1)</f>
        <v>45962</v>
      </c>
    </row>
    <row r="15" spans="2:26" x14ac:dyDescent="0.35">
      <c r="E15" s="1" t="s">
        <v>370</v>
      </c>
      <c r="F15" s="1" t="s">
        <v>371</v>
      </c>
      <c r="H15" s="1" t="s">
        <v>19</v>
      </c>
      <c r="I15" s="1" t="s">
        <v>31</v>
      </c>
      <c r="K15" s="1" t="s">
        <v>55</v>
      </c>
      <c r="L15" s="1" t="s">
        <v>69</v>
      </c>
      <c r="N15" s="1" t="s">
        <v>127</v>
      </c>
      <c r="O15" s="1" t="s">
        <v>295</v>
      </c>
      <c r="P15" s="5" t="s">
        <v>17</v>
      </c>
      <c r="Q15" s="5" t="str">
        <f>VLOOKUP(TabProduitsArticlesMenus[[#This Row],[Période articles menus]],TabPériodeArticlesMenus[],2,FALSE)</f>
        <v>PAM10</v>
      </c>
      <c r="R15" s="5" t="s">
        <v>57</v>
      </c>
      <c r="S15" s="6" t="str">
        <f>VLOOKUP(TabProduitsArticlesMenus[[#This Row],[Conditionnement articles menus]],TabConditionnementArticlesMenus[],2,FALSE)</f>
        <v>CAM05</v>
      </c>
      <c r="T15" s="14">
        <v>0.5</v>
      </c>
      <c r="U15" s="14">
        <v>1</v>
      </c>
      <c r="V15" s="10"/>
      <c r="W15" s="1" t="str">
        <f>"Décembre"&amp;" " &amp;$Y$1</f>
        <v>Décembre 2025</v>
      </c>
      <c r="Y15" s="4" t="s">
        <v>103</v>
      </c>
      <c r="Z15" s="9">
        <f>DATE(Y1,11,11)</f>
        <v>45972</v>
      </c>
    </row>
    <row r="16" spans="2:26" x14ac:dyDescent="0.35">
      <c r="K16" s="1" t="s">
        <v>50</v>
      </c>
      <c r="L16" s="1" t="s">
        <v>70</v>
      </c>
      <c r="N16" s="1" t="s">
        <v>128</v>
      </c>
      <c r="O16" s="1" t="s">
        <v>296</v>
      </c>
      <c r="P16" s="5" t="s">
        <v>17</v>
      </c>
      <c r="Q16" s="5" t="str">
        <f>VLOOKUP(TabProduitsArticlesMenus[[#This Row],[Période articles menus]],TabPériodeArticlesMenus[],2,FALSE)</f>
        <v>PAM10</v>
      </c>
      <c r="R16" s="5" t="s">
        <v>37</v>
      </c>
      <c r="S16" s="6" t="str">
        <f>VLOOKUP(TabProduitsArticlesMenus[[#This Row],[Conditionnement articles menus]],TabConditionnementArticlesMenus[],2,FALSE)</f>
        <v>CAM31</v>
      </c>
      <c r="T16" s="14">
        <v>4</v>
      </c>
      <c r="U16" s="14">
        <v>8</v>
      </c>
      <c r="V16" s="10"/>
      <c r="Y16" s="4" t="s">
        <v>104</v>
      </c>
      <c r="Z16" s="9">
        <f>DATE(Y1,12,25)</f>
        <v>46016</v>
      </c>
    </row>
    <row r="17" spans="11:22" x14ac:dyDescent="0.35">
      <c r="K17" s="1" t="s">
        <v>345</v>
      </c>
      <c r="L17" s="1" t="s">
        <v>71</v>
      </c>
      <c r="N17" s="1" t="s">
        <v>129</v>
      </c>
      <c r="O17" s="1" t="s">
        <v>297</v>
      </c>
      <c r="P17" s="5" t="s">
        <v>17</v>
      </c>
      <c r="Q17" s="5" t="str">
        <f>VLOOKUP(TabProduitsArticlesMenus[[#This Row],[Période articles menus]],TabPériodeArticlesMenus[],2,FALSE)</f>
        <v>PAM10</v>
      </c>
      <c r="R17" s="5" t="s">
        <v>38</v>
      </c>
      <c r="S17" s="6" t="str">
        <f>VLOOKUP(TabProduitsArticlesMenus[[#This Row],[Conditionnement articles menus]],TabConditionnementArticlesMenus[],2,FALSE)</f>
        <v>CAM09</v>
      </c>
      <c r="T17" s="14">
        <v>1</v>
      </c>
      <c r="U17" s="14">
        <v>2</v>
      </c>
      <c r="V17" s="10"/>
    </row>
    <row r="18" spans="11:22" x14ac:dyDescent="0.35">
      <c r="K18" s="1" t="s">
        <v>39</v>
      </c>
      <c r="L18" s="1" t="s">
        <v>72</v>
      </c>
      <c r="N18" s="1" t="s">
        <v>130</v>
      </c>
      <c r="O18" s="1" t="s">
        <v>298</v>
      </c>
      <c r="P18" s="5" t="s">
        <v>17</v>
      </c>
      <c r="Q18" s="5" t="str">
        <f>VLOOKUP(TabProduitsArticlesMenus[[#This Row],[Période articles menus]],TabPériodeArticlesMenus[],2,FALSE)</f>
        <v>PAM10</v>
      </c>
      <c r="R18" s="5" t="s">
        <v>38</v>
      </c>
      <c r="S18" s="6" t="str">
        <f>VLOOKUP(TabProduitsArticlesMenus[[#This Row],[Conditionnement articles menus]],TabConditionnementArticlesMenus[],2,FALSE)</f>
        <v>CAM09</v>
      </c>
      <c r="T18" s="14">
        <v>1</v>
      </c>
      <c r="U18" s="14">
        <v>2</v>
      </c>
      <c r="V18" s="10"/>
    </row>
    <row r="19" spans="11:22" x14ac:dyDescent="0.35">
      <c r="K19" s="1" t="s">
        <v>48</v>
      </c>
      <c r="L19" s="1" t="s">
        <v>73</v>
      </c>
      <c r="N19" s="1" t="s">
        <v>284</v>
      </c>
      <c r="O19" s="1" t="s">
        <v>299</v>
      </c>
      <c r="P19" s="5" t="s">
        <v>17</v>
      </c>
      <c r="Q19" s="5" t="str">
        <f>VLOOKUP(TabProduitsArticlesMenus[[#This Row],[Période articles menus]],TabPériodeArticlesMenus[],2,FALSE)</f>
        <v>PAM10</v>
      </c>
      <c r="R19" s="5" t="s">
        <v>57</v>
      </c>
      <c r="S19" s="6" t="str">
        <f>VLOOKUP(TabProduitsArticlesMenus[[#This Row],[Conditionnement articles menus]],TabConditionnementArticlesMenus[],2,FALSE)</f>
        <v>CAM05</v>
      </c>
      <c r="T19" s="14">
        <v>0.5</v>
      </c>
      <c r="U19" s="14">
        <v>1</v>
      </c>
      <c r="V19" s="10"/>
    </row>
    <row r="20" spans="11:22" x14ac:dyDescent="0.35">
      <c r="K20" s="1" t="s">
        <v>35</v>
      </c>
      <c r="L20" s="1" t="s">
        <v>74</v>
      </c>
      <c r="N20" s="1" t="s">
        <v>137</v>
      </c>
      <c r="O20" s="1" t="s">
        <v>300</v>
      </c>
      <c r="P20" s="5" t="s">
        <v>17</v>
      </c>
      <c r="Q20" s="5" t="str">
        <f>VLOOKUP(TabProduitsArticlesMenus[[#This Row],[Période articles menus]],TabPériodeArticlesMenus[],2,FALSE)</f>
        <v>PAM10</v>
      </c>
      <c r="R20" s="5" t="s">
        <v>38</v>
      </c>
      <c r="S20" s="6" t="str">
        <f>VLOOKUP(TabProduitsArticlesMenus[[#This Row],[Conditionnement articles menus]],TabConditionnementArticlesMenus[],2,FALSE)</f>
        <v>CAM09</v>
      </c>
      <c r="T20" s="14">
        <v>1</v>
      </c>
      <c r="U20" s="14">
        <v>2</v>
      </c>
      <c r="V20" s="10"/>
    </row>
    <row r="21" spans="11:22" x14ac:dyDescent="0.35">
      <c r="K21" s="1" t="s">
        <v>46</v>
      </c>
      <c r="L21" s="1" t="s">
        <v>75</v>
      </c>
      <c r="N21" s="1" t="s">
        <v>139</v>
      </c>
      <c r="O21" s="1" t="s">
        <v>301</v>
      </c>
      <c r="P21" s="5" t="s">
        <v>17</v>
      </c>
      <c r="Q21" s="5" t="str">
        <f>VLOOKUP(TabProduitsArticlesMenus[[#This Row],[Période articles menus]],TabPériodeArticlesMenus[],2,FALSE)</f>
        <v>PAM10</v>
      </c>
      <c r="R21" s="5" t="s">
        <v>348</v>
      </c>
      <c r="S21" s="6" t="str">
        <f>VLOOKUP(TabProduitsArticlesMenus[[#This Row],[Conditionnement articles menus]],TabConditionnementArticlesMenus[],2,FALSE)</f>
        <v>CAM28</v>
      </c>
      <c r="T21" s="14">
        <v>1</v>
      </c>
      <c r="U21" s="14">
        <v>2</v>
      </c>
      <c r="V21" s="10"/>
    </row>
    <row r="22" spans="11:22" ht="18" x14ac:dyDescent="0.25">
      <c r="K22" s="1" t="s">
        <v>45</v>
      </c>
      <c r="L22" s="1" t="s">
        <v>76</v>
      </c>
      <c r="N22" s="1" t="s">
        <v>145</v>
      </c>
      <c r="O22" s="1" t="s">
        <v>302</v>
      </c>
      <c r="P22" s="5" t="s">
        <v>17</v>
      </c>
      <c r="Q22" s="5" t="str">
        <f>VLOOKUP(TabProduitsArticlesMenus[[#This Row],[Période articles menus]],TabPériodeArticlesMenus[],2,FALSE)</f>
        <v>PAM10</v>
      </c>
      <c r="R22" s="5" t="s">
        <v>40</v>
      </c>
      <c r="S22" s="6" t="str">
        <f>VLOOKUP(TabProduitsArticlesMenus[[#This Row],[Conditionnement articles menus]],TabConditionnementArticlesMenus[],2,FALSE)</f>
        <v>CAM10</v>
      </c>
      <c r="T22" s="14">
        <v>3</v>
      </c>
      <c r="U22" s="14">
        <v>6</v>
      </c>
      <c r="V22" s="10"/>
    </row>
    <row r="23" spans="11:22" x14ac:dyDescent="0.35">
      <c r="K23" s="1" t="s">
        <v>56</v>
      </c>
      <c r="L23" s="1" t="s">
        <v>77</v>
      </c>
      <c r="N23" s="1" t="s">
        <v>151</v>
      </c>
      <c r="O23" s="1" t="s">
        <v>303</v>
      </c>
      <c r="P23" s="5" t="s">
        <v>17</v>
      </c>
      <c r="Q23" s="5" t="str">
        <f>VLOOKUP(TabProduitsArticlesMenus[[#This Row],[Période articles menus]],TabPériodeArticlesMenus[],2,FALSE)</f>
        <v>PAM10</v>
      </c>
      <c r="R23" s="5" t="s">
        <v>39</v>
      </c>
      <c r="S23" s="6" t="str">
        <f>VLOOKUP(TabProduitsArticlesMenus[[#This Row],[Conditionnement articles menus]],TabConditionnementArticlesMenus[],2,FALSE)</f>
        <v>CAM15</v>
      </c>
      <c r="T23" s="14">
        <v>0.25</v>
      </c>
      <c r="U23" s="14">
        <v>0.5</v>
      </c>
      <c r="V23" s="10"/>
    </row>
    <row r="24" spans="11:22" x14ac:dyDescent="0.35">
      <c r="K24" s="1" t="s">
        <v>52</v>
      </c>
      <c r="L24" s="1" t="s">
        <v>78</v>
      </c>
      <c r="N24" s="1" t="s">
        <v>285</v>
      </c>
      <c r="O24" s="1" t="s">
        <v>304</v>
      </c>
      <c r="P24" s="5" t="s">
        <v>17</v>
      </c>
      <c r="Q24" s="5" t="str">
        <f>VLOOKUP(TabProduitsArticlesMenus[[#This Row],[Période articles menus]],TabPériodeArticlesMenus[],2,FALSE)</f>
        <v>PAM10</v>
      </c>
      <c r="R24" s="5" t="s">
        <v>38</v>
      </c>
      <c r="S24" s="6" t="str">
        <f>VLOOKUP(TabProduitsArticlesMenus[[#This Row],[Conditionnement articles menus]],TabConditionnementArticlesMenus[],2,FALSE)</f>
        <v>CAM09</v>
      </c>
      <c r="T24" s="14">
        <v>1</v>
      </c>
      <c r="U24" s="14">
        <v>2</v>
      </c>
      <c r="V24" s="10"/>
    </row>
    <row r="25" spans="11:22" x14ac:dyDescent="0.35">
      <c r="K25" s="7" t="s">
        <v>343</v>
      </c>
      <c r="L25" s="1" t="s">
        <v>79</v>
      </c>
      <c r="N25" s="1" t="s">
        <v>168</v>
      </c>
      <c r="O25" s="1" t="s">
        <v>305</v>
      </c>
      <c r="P25" s="5" t="s">
        <v>17</v>
      </c>
      <c r="Q25" s="5" t="str">
        <f>VLOOKUP(TabProduitsArticlesMenus[[#This Row],[Période articles menus]],TabPériodeArticlesMenus[],2,FALSE)</f>
        <v>PAM10</v>
      </c>
      <c r="R25" s="5" t="s">
        <v>41</v>
      </c>
      <c r="S25" s="6" t="str">
        <f>VLOOKUP(TabProduitsArticlesMenus[[#This Row],[Conditionnement articles menus]],TabConditionnementArticlesMenus[],2,FALSE)</f>
        <v>CAM24</v>
      </c>
      <c r="T25" s="14">
        <v>25</v>
      </c>
      <c r="U25" s="14">
        <v>50</v>
      </c>
      <c r="V25" s="10"/>
    </row>
    <row r="26" spans="11:22" x14ac:dyDescent="0.35">
      <c r="K26" s="1" t="s">
        <v>49</v>
      </c>
      <c r="L26" s="1" t="s">
        <v>80</v>
      </c>
      <c r="N26" s="1" t="s">
        <v>175</v>
      </c>
      <c r="O26" s="1" t="s">
        <v>306</v>
      </c>
      <c r="P26" s="5" t="s">
        <v>17</v>
      </c>
      <c r="Q26" s="5" t="str">
        <f>VLOOKUP(TabProduitsArticlesMenus[[#This Row],[Période articles menus]],TabPériodeArticlesMenus[],2,FALSE)</f>
        <v>PAM10</v>
      </c>
      <c r="R26" s="5" t="s">
        <v>38</v>
      </c>
      <c r="S26" s="6" t="str">
        <f>VLOOKUP(TabProduitsArticlesMenus[[#This Row],[Conditionnement articles menus]],TabConditionnementArticlesMenus[],2,FALSE)</f>
        <v>CAM09</v>
      </c>
      <c r="T26" s="14">
        <v>1</v>
      </c>
      <c r="U26" s="14">
        <v>2</v>
      </c>
      <c r="V26" s="10"/>
    </row>
    <row r="27" spans="11:22" x14ac:dyDescent="0.35">
      <c r="K27" s="1" t="s">
        <v>41</v>
      </c>
      <c r="L27" s="1" t="s">
        <v>81</v>
      </c>
      <c r="N27" s="1" t="s">
        <v>106</v>
      </c>
      <c r="O27" s="1" t="s">
        <v>176</v>
      </c>
      <c r="P27" s="6" t="s">
        <v>12</v>
      </c>
      <c r="Q27" s="6" t="str">
        <f>VLOOKUP(TabProduitsArticlesMenus[[#This Row],[Période articles menus]],TabPériodeArticlesMenus[],2,FALSE)</f>
        <v>PAM05</v>
      </c>
      <c r="R27" s="6" t="s">
        <v>33</v>
      </c>
      <c r="S27" s="6" t="str">
        <f>VLOOKUP(TabProduitsArticlesMenus[[#This Row],[Conditionnement articles menus]],TabConditionnementArticlesMenus[],2,FALSE)</f>
        <v>CAM01</v>
      </c>
      <c r="T27" s="14">
        <v>1</v>
      </c>
      <c r="U27" s="14">
        <v>1</v>
      </c>
      <c r="V27" s="10"/>
    </row>
    <row r="28" spans="11:22" x14ac:dyDescent="0.35">
      <c r="K28" s="1" t="s">
        <v>54</v>
      </c>
      <c r="L28" s="1" t="s">
        <v>82</v>
      </c>
      <c r="N28" s="1" t="s">
        <v>318</v>
      </c>
      <c r="O28" s="1" t="s">
        <v>180</v>
      </c>
      <c r="P28" s="6" t="s">
        <v>12</v>
      </c>
      <c r="Q28" s="6" t="str">
        <f>VLOOKUP(TabProduitsArticlesMenus[[#This Row],[Période articles menus]],TabPériodeArticlesMenus[],2,FALSE)</f>
        <v>PAM05</v>
      </c>
      <c r="R28" s="6" t="s">
        <v>348</v>
      </c>
      <c r="S28" s="6" t="str">
        <f>VLOOKUP(TabProduitsArticlesMenus[[#This Row],[Conditionnement articles menus]],TabConditionnementArticlesMenus[],2,FALSE)</f>
        <v>CAM28</v>
      </c>
      <c r="T28" s="14">
        <v>1</v>
      </c>
      <c r="U28" s="14">
        <v>1</v>
      </c>
      <c r="V28" s="10"/>
    </row>
    <row r="29" spans="11:22" x14ac:dyDescent="0.35">
      <c r="K29" s="1" t="s">
        <v>44</v>
      </c>
      <c r="L29" s="1" t="s">
        <v>83</v>
      </c>
      <c r="N29" s="1" t="s">
        <v>107</v>
      </c>
      <c r="O29" s="1" t="s">
        <v>181</v>
      </c>
      <c r="P29" s="6" t="s">
        <v>12</v>
      </c>
      <c r="Q29" s="6" t="str">
        <f>VLOOKUP(TabProduitsArticlesMenus[[#This Row],[Période articles menus]],TabPériodeArticlesMenus[],2,FALSE)</f>
        <v>PAM05</v>
      </c>
      <c r="R29" s="6" t="s">
        <v>42</v>
      </c>
      <c r="S29" s="6" t="str">
        <f>VLOOKUP(TabProduitsArticlesMenus[[#This Row],[Conditionnement articles menus]],TabConditionnementArticlesMenus[],2,FALSE)</f>
        <v>CAM32</v>
      </c>
      <c r="T29" s="14">
        <v>2</v>
      </c>
      <c r="U29" s="14">
        <v>2</v>
      </c>
      <c r="V29" s="10"/>
    </row>
    <row r="30" spans="11:22" x14ac:dyDescent="0.35">
      <c r="K30" s="1" t="s">
        <v>43</v>
      </c>
      <c r="L30" s="1" t="s">
        <v>84</v>
      </c>
      <c r="N30" s="1" t="s">
        <v>108</v>
      </c>
      <c r="O30" s="1" t="s">
        <v>182</v>
      </c>
      <c r="P30" s="6" t="s">
        <v>12</v>
      </c>
      <c r="Q30" s="6" t="str">
        <f>VLOOKUP(TabProduitsArticlesMenus[[#This Row],[Période articles menus]],TabPériodeArticlesMenus[],2,FALSE)</f>
        <v>PAM05</v>
      </c>
      <c r="R30" s="6" t="s">
        <v>43</v>
      </c>
      <c r="S30" s="6" t="str">
        <f>VLOOKUP(TabProduitsArticlesMenus[[#This Row],[Conditionnement articles menus]],TabConditionnementArticlesMenus[],2,FALSE)</f>
        <v>CAM27</v>
      </c>
      <c r="T30" s="14">
        <v>1</v>
      </c>
      <c r="U30" s="14">
        <v>1</v>
      </c>
      <c r="V30" s="10"/>
    </row>
    <row r="31" spans="11:22" x14ac:dyDescent="0.35">
      <c r="K31" s="1" t="s">
        <v>348</v>
      </c>
      <c r="L31" s="1" t="s">
        <v>85</v>
      </c>
      <c r="N31" s="1" t="s">
        <v>109</v>
      </c>
      <c r="O31" s="1" t="s">
        <v>183</v>
      </c>
      <c r="P31" s="6" t="s">
        <v>12</v>
      </c>
      <c r="Q31" s="6" t="str">
        <f>VLOOKUP(TabProduitsArticlesMenus[[#This Row],[Période articles menus]],TabPériodeArticlesMenus[],2,FALSE)</f>
        <v>PAM05</v>
      </c>
      <c r="R31" s="6" t="s">
        <v>346</v>
      </c>
      <c r="S31" s="6" t="str">
        <f>VLOOKUP(TabProduitsArticlesMenus[[#This Row],[Conditionnement articles menus]],TabConditionnementArticlesMenus[],2,FALSE)</f>
        <v>CAM04</v>
      </c>
      <c r="T31" s="14">
        <v>1</v>
      </c>
      <c r="U31" s="14">
        <v>1</v>
      </c>
      <c r="V31" s="10"/>
    </row>
    <row r="32" spans="11:22" x14ac:dyDescent="0.35">
      <c r="K32" s="1" t="s">
        <v>47</v>
      </c>
      <c r="L32" s="1" t="s">
        <v>86</v>
      </c>
      <c r="N32" s="1" t="s">
        <v>116</v>
      </c>
      <c r="O32" s="1" t="s">
        <v>184</v>
      </c>
      <c r="P32" s="6" t="s">
        <v>12</v>
      </c>
      <c r="Q32" s="6" t="str">
        <f>VLOOKUP(TabProduitsArticlesMenus[[#This Row],[Période articles menus]],TabPériodeArticlesMenus[],2,FALSE)</f>
        <v>PAM05</v>
      </c>
      <c r="R32" s="6" t="s">
        <v>348</v>
      </c>
      <c r="S32" s="6" t="str">
        <f>VLOOKUP(TabProduitsArticlesMenus[[#This Row],[Conditionnement articles menus]],TabConditionnementArticlesMenus[],2,FALSE)</f>
        <v>CAM28</v>
      </c>
      <c r="T32" s="14">
        <v>1</v>
      </c>
      <c r="U32" s="14">
        <v>1</v>
      </c>
      <c r="V32" s="10"/>
    </row>
    <row r="33" spans="11:22" x14ac:dyDescent="0.35">
      <c r="K33" s="1" t="s">
        <v>36</v>
      </c>
      <c r="L33" s="1" t="s">
        <v>87</v>
      </c>
      <c r="N33" s="1" t="s">
        <v>321</v>
      </c>
      <c r="O33" s="1" t="s">
        <v>185</v>
      </c>
      <c r="P33" s="6" t="s">
        <v>12</v>
      </c>
      <c r="Q33" s="6" t="str">
        <f>VLOOKUP(TabProduitsArticlesMenus[[#This Row],[Période articles menus]],TabPériodeArticlesMenus[],2,FALSE)</f>
        <v>PAM05</v>
      </c>
      <c r="R33" s="6" t="s">
        <v>41</v>
      </c>
      <c r="S33" s="6" t="str">
        <f>VLOOKUP(TabProduitsArticlesMenus[[#This Row],[Conditionnement articles menus]],TabConditionnementArticlesMenus[],2,FALSE)</f>
        <v>CAM24</v>
      </c>
      <c r="T33" s="14">
        <v>25</v>
      </c>
      <c r="U33" s="14">
        <v>25</v>
      </c>
      <c r="V33" s="10"/>
    </row>
    <row r="34" spans="11:22" x14ac:dyDescent="0.35">
      <c r="K34" s="1" t="s">
        <v>37</v>
      </c>
      <c r="L34" s="1" t="s">
        <v>88</v>
      </c>
      <c r="N34" s="1" t="s">
        <v>135</v>
      </c>
      <c r="O34" s="1" t="s">
        <v>186</v>
      </c>
      <c r="P34" s="5" t="s">
        <v>12</v>
      </c>
      <c r="Q34" s="6" t="str">
        <f>VLOOKUP(TabProduitsArticlesMenus[[#This Row],[Période articles menus]],TabPériodeArticlesMenus[],2,FALSE)</f>
        <v>PAM05</v>
      </c>
      <c r="R34" s="6" t="s">
        <v>57</v>
      </c>
      <c r="S34" s="6" t="str">
        <f>VLOOKUP(TabProduitsArticlesMenus[[#This Row],[Conditionnement articles menus]],TabConditionnementArticlesMenus[],2,FALSE)</f>
        <v>CAM05</v>
      </c>
      <c r="T34" s="14">
        <v>0.5</v>
      </c>
      <c r="U34" s="14">
        <v>0.5</v>
      </c>
      <c r="V34" s="10"/>
    </row>
    <row r="35" spans="11:22" x14ac:dyDescent="0.35">
      <c r="K35" s="1" t="s">
        <v>42</v>
      </c>
      <c r="L35" s="1" t="s">
        <v>344</v>
      </c>
      <c r="N35" s="1" t="s">
        <v>141</v>
      </c>
      <c r="O35" s="1" t="s">
        <v>187</v>
      </c>
      <c r="P35" s="5" t="s">
        <v>12</v>
      </c>
      <c r="Q35" s="6" t="str">
        <f>VLOOKUP(TabProduitsArticlesMenus[[#This Row],[Période articles menus]],TabPériodeArticlesMenus[],2,FALSE)</f>
        <v>PAM05</v>
      </c>
      <c r="R35" s="6" t="s">
        <v>44</v>
      </c>
      <c r="S35" s="6" t="str">
        <f>VLOOKUP(TabProduitsArticlesMenus[[#This Row],[Conditionnement articles menus]],TabConditionnementArticlesMenus[],2,FALSE)</f>
        <v>CAM26</v>
      </c>
      <c r="T35" s="14">
        <v>5</v>
      </c>
      <c r="U35" s="14">
        <v>5</v>
      </c>
      <c r="V35" s="10"/>
    </row>
    <row r="36" spans="11:22" x14ac:dyDescent="0.35">
      <c r="N36" s="1" t="s">
        <v>142</v>
      </c>
      <c r="O36" s="1" t="s">
        <v>188</v>
      </c>
      <c r="P36" s="5" t="s">
        <v>12</v>
      </c>
      <c r="Q36" s="6" t="str">
        <f>VLOOKUP(TabProduitsArticlesMenus[[#This Row],[Période articles menus]],TabPériodeArticlesMenus[],2,FALSE)</f>
        <v>PAM05</v>
      </c>
      <c r="R36" s="5" t="s">
        <v>44</v>
      </c>
      <c r="S36" s="6" t="str">
        <f>VLOOKUP(TabProduitsArticlesMenus[[#This Row],[Conditionnement articles menus]],TabConditionnementArticlesMenus[],2,FALSE)</f>
        <v>CAM26</v>
      </c>
      <c r="T36" s="14">
        <v>5</v>
      </c>
      <c r="U36" s="14">
        <v>5</v>
      </c>
      <c r="V36" s="10"/>
    </row>
    <row r="37" spans="11:22" x14ac:dyDescent="0.35">
      <c r="N37" s="1" t="s">
        <v>147</v>
      </c>
      <c r="O37" s="1" t="s">
        <v>189</v>
      </c>
      <c r="P37" s="5" t="s">
        <v>12</v>
      </c>
      <c r="Q37" s="6" t="str">
        <f>VLOOKUP(TabProduitsArticlesMenus[[#This Row],[Période articles menus]],TabPériodeArticlesMenus[],2,FALSE)</f>
        <v>PAM05</v>
      </c>
      <c r="R37" s="5" t="s">
        <v>348</v>
      </c>
      <c r="S37" s="6" t="str">
        <f>VLOOKUP(TabProduitsArticlesMenus[[#This Row],[Conditionnement articles menus]],TabConditionnementArticlesMenus[],2,FALSE)</f>
        <v>CAM28</v>
      </c>
      <c r="T37" s="14">
        <v>1</v>
      </c>
      <c r="U37" s="14">
        <v>1</v>
      </c>
      <c r="V37" s="10"/>
    </row>
    <row r="38" spans="11:22" x14ac:dyDescent="0.35">
      <c r="N38" s="1" t="s">
        <v>149</v>
      </c>
      <c r="O38" s="1" t="s">
        <v>190</v>
      </c>
      <c r="P38" s="5" t="s">
        <v>12</v>
      </c>
      <c r="Q38" s="6" t="str">
        <f>VLOOKUP(TabProduitsArticlesMenus[[#This Row],[Période articles menus]],TabPériodeArticlesMenus[],2,FALSE)</f>
        <v>PAM05</v>
      </c>
      <c r="R38" s="5" t="s">
        <v>348</v>
      </c>
      <c r="S38" s="6" t="str">
        <f>VLOOKUP(TabProduitsArticlesMenus[[#This Row],[Conditionnement articles menus]],TabConditionnementArticlesMenus[],2,FALSE)</f>
        <v>CAM28</v>
      </c>
      <c r="T38" s="14">
        <v>1</v>
      </c>
      <c r="U38" s="14">
        <v>1</v>
      </c>
      <c r="V38" s="10"/>
    </row>
    <row r="39" spans="11:22" x14ac:dyDescent="0.35">
      <c r="N39" s="1" t="s">
        <v>152</v>
      </c>
      <c r="O39" s="1" t="s">
        <v>191</v>
      </c>
      <c r="P39" s="5" t="s">
        <v>12</v>
      </c>
      <c r="Q39" s="6" t="str">
        <f>VLOOKUP(TabProduitsArticlesMenus[[#This Row],[Période articles menus]],TabPériodeArticlesMenus[],2,FALSE)</f>
        <v>PAM05</v>
      </c>
      <c r="R39" s="5" t="s">
        <v>41</v>
      </c>
      <c r="S39" s="6" t="str">
        <f>VLOOKUP(TabProduitsArticlesMenus[[#This Row],[Conditionnement articles menus]],TabConditionnementArticlesMenus[],2,FALSE)</f>
        <v>CAM24</v>
      </c>
      <c r="T39" s="14">
        <v>25</v>
      </c>
      <c r="U39" s="14">
        <v>25</v>
      </c>
      <c r="V39" s="10"/>
    </row>
    <row r="40" spans="11:22" x14ac:dyDescent="0.35">
      <c r="N40" s="1" t="s">
        <v>320</v>
      </c>
      <c r="O40" s="1" t="s">
        <v>192</v>
      </c>
      <c r="P40" s="5" t="s">
        <v>12</v>
      </c>
      <c r="Q40" s="5" t="str">
        <f>VLOOKUP(TabProduitsArticlesMenus[[#This Row],[Période articles menus]],TabPériodeArticlesMenus[],2,FALSE)</f>
        <v>PAM05</v>
      </c>
      <c r="R40" s="5" t="s">
        <v>45</v>
      </c>
      <c r="S40" s="6" t="str">
        <f>VLOOKUP(TabProduitsArticlesMenus[[#This Row],[Conditionnement articles menus]],TabConditionnementArticlesMenus[],2,FALSE)</f>
        <v>CAM19</v>
      </c>
      <c r="T40" s="14">
        <v>0.5</v>
      </c>
      <c r="U40" s="14">
        <v>0.5</v>
      </c>
      <c r="V40" s="10"/>
    </row>
    <row r="41" spans="11:22" x14ac:dyDescent="0.35">
      <c r="N41" s="1" t="s">
        <v>179</v>
      </c>
      <c r="O41" s="1" t="s">
        <v>193</v>
      </c>
      <c r="P41" s="5" t="s">
        <v>12</v>
      </c>
      <c r="Q41" s="5" t="str">
        <f>VLOOKUP(TabProduitsArticlesMenus[[#This Row],[Période articles menus]],TabPériodeArticlesMenus[],2,FALSE)</f>
        <v>PAM05</v>
      </c>
      <c r="R41" s="5" t="s">
        <v>41</v>
      </c>
      <c r="S41" s="6" t="str">
        <f>VLOOKUP(TabProduitsArticlesMenus[[#This Row],[Conditionnement articles menus]],TabConditionnementArticlesMenus[],2,FALSE)</f>
        <v>CAM24</v>
      </c>
      <c r="T41" s="14">
        <v>25</v>
      </c>
      <c r="U41" s="14">
        <v>25</v>
      </c>
      <c r="V41" s="10"/>
    </row>
    <row r="42" spans="11:22" x14ac:dyDescent="0.35">
      <c r="N42" s="1" t="s">
        <v>163</v>
      </c>
      <c r="O42" s="1" t="s">
        <v>194</v>
      </c>
      <c r="P42" s="5" t="s">
        <v>12</v>
      </c>
      <c r="Q42" s="5" t="str">
        <f>VLOOKUP(TabProduitsArticlesMenus[[#This Row],[Période articles menus]],TabPériodeArticlesMenus[],2,FALSE)</f>
        <v>PAM05</v>
      </c>
      <c r="R42" s="5" t="s">
        <v>46</v>
      </c>
      <c r="S42" s="6" t="str">
        <f>VLOOKUP(TabProduitsArticlesMenus[[#This Row],[Conditionnement articles menus]],TabConditionnementArticlesMenus[],2,FALSE)</f>
        <v>CAM18</v>
      </c>
      <c r="T42" s="14">
        <v>1</v>
      </c>
      <c r="U42" s="14">
        <v>1</v>
      </c>
      <c r="V42" s="10"/>
    </row>
    <row r="43" spans="11:22" x14ac:dyDescent="0.35">
      <c r="N43" s="1" t="s">
        <v>172</v>
      </c>
      <c r="O43" s="1" t="s">
        <v>195</v>
      </c>
      <c r="P43" s="5" t="s">
        <v>12</v>
      </c>
      <c r="Q43" s="5" t="str">
        <f>VLOOKUP(TabProduitsArticlesMenus[[#This Row],[Période articles menus]],TabPériodeArticlesMenus[],2,FALSE)</f>
        <v>PAM05</v>
      </c>
      <c r="R43" s="5" t="s">
        <v>42</v>
      </c>
      <c r="S43" s="6" t="str">
        <f>VLOOKUP(TabProduitsArticlesMenus[[#This Row],[Conditionnement articles menus]],TabConditionnementArticlesMenus[],2,FALSE)</f>
        <v>CAM32</v>
      </c>
      <c r="T43" s="14">
        <v>2</v>
      </c>
      <c r="U43" s="14">
        <v>2</v>
      </c>
      <c r="V43" s="10"/>
    </row>
    <row r="44" spans="11:22" x14ac:dyDescent="0.35">
      <c r="N44" s="1" t="s">
        <v>201</v>
      </c>
      <c r="O44" s="1" t="s">
        <v>202</v>
      </c>
      <c r="P44" s="5" t="s">
        <v>14</v>
      </c>
      <c r="Q44" s="5" t="str">
        <f>VLOOKUP(TabProduitsArticlesMenus[[#This Row],[Période articles menus]],TabPériodeArticlesMenus[],2,FALSE)</f>
        <v>PAM07</v>
      </c>
      <c r="R44" s="5" t="s">
        <v>57</v>
      </c>
      <c r="S44" s="6" t="str">
        <f>VLOOKUP(TabProduitsArticlesMenus[[#This Row],[Conditionnement articles menus]],TabConditionnementArticlesMenus[],2,FALSE)</f>
        <v>CAM05</v>
      </c>
      <c r="T44" s="14">
        <v>0.5</v>
      </c>
      <c r="U44" s="14">
        <v>0.5</v>
      </c>
      <c r="V44" s="10"/>
    </row>
    <row r="45" spans="11:22" x14ac:dyDescent="0.35">
      <c r="N45" s="1" t="s">
        <v>111</v>
      </c>
      <c r="O45" s="1" t="s">
        <v>203</v>
      </c>
      <c r="P45" s="5" t="s">
        <v>14</v>
      </c>
      <c r="Q45" s="5" t="str">
        <f>VLOOKUP(TabProduitsArticlesMenus[[#This Row],[Période articles menus]],TabPériodeArticlesMenus[],2,FALSE)</f>
        <v>PAM07</v>
      </c>
      <c r="R45" s="5" t="s">
        <v>57</v>
      </c>
      <c r="S45" s="6" t="str">
        <f>VLOOKUP(TabProduitsArticlesMenus[[#This Row],[Conditionnement articles menus]],TabConditionnementArticlesMenus[],2,FALSE)</f>
        <v>CAM05</v>
      </c>
      <c r="T45" s="14">
        <v>0.5</v>
      </c>
      <c r="U45" s="14">
        <v>0.5</v>
      </c>
      <c r="V45" s="10"/>
    </row>
    <row r="46" spans="11:22" x14ac:dyDescent="0.35">
      <c r="N46" s="1" t="s">
        <v>112</v>
      </c>
      <c r="O46" s="1" t="s">
        <v>204</v>
      </c>
      <c r="P46" s="5" t="s">
        <v>14</v>
      </c>
      <c r="Q46" s="5" t="str">
        <f>VLOOKUP(TabProduitsArticlesMenus[[#This Row],[Période articles menus]],TabPériodeArticlesMenus[],2,FALSE)</f>
        <v>PAM07</v>
      </c>
      <c r="R46" s="5" t="s">
        <v>47</v>
      </c>
      <c r="S46" s="6" t="str">
        <f>VLOOKUP(TabProduitsArticlesMenus[[#This Row],[Conditionnement articles menus]],TabConditionnementArticlesMenus[],2,FALSE)</f>
        <v>CAM29</v>
      </c>
      <c r="T46" s="14">
        <v>0.5</v>
      </c>
      <c r="U46" s="14">
        <v>0.5</v>
      </c>
      <c r="V46" s="10"/>
    </row>
    <row r="47" spans="11:22" x14ac:dyDescent="0.35">
      <c r="N47" s="1" t="s">
        <v>113</v>
      </c>
      <c r="O47" s="1" t="s">
        <v>205</v>
      </c>
      <c r="P47" s="5" t="s">
        <v>14</v>
      </c>
      <c r="Q47" s="5" t="str">
        <f>VLOOKUP(TabProduitsArticlesMenus[[#This Row],[Période articles menus]],TabPériodeArticlesMenus[],2,FALSE)</f>
        <v>PAM07</v>
      </c>
      <c r="R47" s="5" t="s">
        <v>57</v>
      </c>
      <c r="S47" s="6" t="str">
        <f>VLOOKUP(TabProduitsArticlesMenus[[#This Row],[Conditionnement articles menus]],TabConditionnementArticlesMenus[],2,FALSE)</f>
        <v>CAM05</v>
      </c>
      <c r="T47" s="14">
        <v>0.5</v>
      </c>
      <c r="U47" s="14">
        <v>0.5</v>
      </c>
      <c r="V47" s="10"/>
    </row>
    <row r="48" spans="11:22" x14ac:dyDescent="0.35">
      <c r="N48" s="1" t="s">
        <v>322</v>
      </c>
      <c r="O48" s="1" t="s">
        <v>206</v>
      </c>
      <c r="P48" s="5" t="s">
        <v>14</v>
      </c>
      <c r="Q48" s="5" t="str">
        <f>VLOOKUP(TabProduitsArticlesMenus[[#This Row],[Période articles menus]],TabPériodeArticlesMenus[],2,FALSE)</f>
        <v>PAM07</v>
      </c>
      <c r="R48" s="5" t="s">
        <v>41</v>
      </c>
      <c r="S48" s="6" t="str">
        <f>VLOOKUP(TabProduitsArticlesMenus[[#This Row],[Conditionnement articles menus]],TabConditionnementArticlesMenus[],2,FALSE)</f>
        <v>CAM24</v>
      </c>
      <c r="T48" s="14">
        <v>25</v>
      </c>
      <c r="U48" s="14">
        <v>25</v>
      </c>
      <c r="V48" s="10"/>
    </row>
    <row r="49" spans="14:22" x14ac:dyDescent="0.35">
      <c r="N49" s="1" t="s">
        <v>121</v>
      </c>
      <c r="O49" s="1" t="s">
        <v>207</v>
      </c>
      <c r="P49" s="5" t="s">
        <v>14</v>
      </c>
      <c r="Q49" s="5" t="str">
        <f>VLOOKUP(TabProduitsArticlesMenus[[#This Row],[Période articles menus]],TabPériodeArticlesMenus[],2,FALSE)</f>
        <v>PAM07</v>
      </c>
      <c r="R49" s="5" t="s">
        <v>57</v>
      </c>
      <c r="S49" s="6" t="str">
        <f>VLOOKUP(TabProduitsArticlesMenus[[#This Row],[Conditionnement articles menus]],TabConditionnementArticlesMenus[],2,FALSE)</f>
        <v>CAM05</v>
      </c>
      <c r="T49" s="14">
        <v>0.5</v>
      </c>
      <c r="U49" s="14">
        <v>0.5</v>
      </c>
      <c r="V49" s="10"/>
    </row>
    <row r="50" spans="14:22" x14ac:dyDescent="0.35">
      <c r="N50" s="1" t="s">
        <v>131</v>
      </c>
      <c r="O50" s="1" t="s">
        <v>208</v>
      </c>
      <c r="P50" s="5" t="s">
        <v>14</v>
      </c>
      <c r="Q50" s="5" t="str">
        <f>VLOOKUP(TabProduitsArticlesMenus[[#This Row],[Période articles menus]],TabPériodeArticlesMenus[],2,FALSE)</f>
        <v>PAM07</v>
      </c>
      <c r="R50" s="5" t="s">
        <v>57</v>
      </c>
      <c r="S50" s="6" t="str">
        <f>VLOOKUP(TabProduitsArticlesMenus[[#This Row],[Conditionnement articles menus]],TabConditionnementArticlesMenus[],2,FALSE)</f>
        <v>CAM05</v>
      </c>
      <c r="T50" s="14">
        <v>0.5</v>
      </c>
      <c r="U50" s="14">
        <v>0.5</v>
      </c>
      <c r="V50" s="10"/>
    </row>
    <row r="51" spans="14:22" x14ac:dyDescent="0.35">
      <c r="N51" s="1" t="s">
        <v>323</v>
      </c>
      <c r="O51" s="1" t="s">
        <v>209</v>
      </c>
      <c r="P51" s="5" t="s">
        <v>14</v>
      </c>
      <c r="Q51" s="5" t="str">
        <f>VLOOKUP(TabProduitsArticlesMenus[[#This Row],[Période articles menus]],TabPériodeArticlesMenus[],2,FALSE)</f>
        <v>PAM07</v>
      </c>
      <c r="R51" s="5" t="s">
        <v>57</v>
      </c>
      <c r="S51" s="6" t="str">
        <f>VLOOKUP(TabProduitsArticlesMenus[[#This Row],[Conditionnement articles menus]],TabConditionnementArticlesMenus[],2,FALSE)</f>
        <v>CAM05</v>
      </c>
      <c r="T51" s="14">
        <v>0.5</v>
      </c>
      <c r="U51" s="14">
        <v>0.5</v>
      </c>
      <c r="V51" s="10"/>
    </row>
    <row r="52" spans="14:22" x14ac:dyDescent="0.35">
      <c r="N52" s="1" t="s">
        <v>140</v>
      </c>
      <c r="O52" s="1" t="s">
        <v>210</v>
      </c>
      <c r="P52" s="5" t="s">
        <v>14</v>
      </c>
      <c r="Q52" s="5" t="str">
        <f>VLOOKUP(TabProduitsArticlesMenus[[#This Row],[Période articles menus]],TabPériodeArticlesMenus[],2,FALSE)</f>
        <v>PAM07</v>
      </c>
      <c r="R52" s="5" t="s">
        <v>57</v>
      </c>
      <c r="S52" s="6" t="str">
        <f>VLOOKUP(TabProduitsArticlesMenus[[#This Row],[Conditionnement articles menus]],TabConditionnementArticlesMenus[],2,FALSE)</f>
        <v>CAM05</v>
      </c>
      <c r="T52" s="14">
        <v>0.5</v>
      </c>
      <c r="U52" s="14">
        <v>0.5</v>
      </c>
      <c r="V52" s="10"/>
    </row>
    <row r="53" spans="14:22" x14ac:dyDescent="0.35">
      <c r="N53" s="1" t="s">
        <v>324</v>
      </c>
      <c r="O53" s="1" t="s">
        <v>211</v>
      </c>
      <c r="P53" s="5" t="s">
        <v>14</v>
      </c>
      <c r="Q53" s="5" t="str">
        <f>VLOOKUP(TabProduitsArticlesMenus[[#This Row],[Période articles menus]],TabPériodeArticlesMenus[],2,FALSE)</f>
        <v>PAM07</v>
      </c>
      <c r="R53" s="5" t="s">
        <v>348</v>
      </c>
      <c r="S53" s="6" t="str">
        <f>VLOOKUP(TabProduitsArticlesMenus[[#This Row],[Conditionnement articles menus]],TabConditionnementArticlesMenus[],2,FALSE)</f>
        <v>CAM28</v>
      </c>
      <c r="T53" s="14">
        <v>1</v>
      </c>
      <c r="U53" s="14">
        <v>1</v>
      </c>
      <c r="V53" s="10"/>
    </row>
    <row r="54" spans="14:22" x14ac:dyDescent="0.35">
      <c r="N54" s="1" t="s">
        <v>325</v>
      </c>
      <c r="O54" s="1" t="s">
        <v>212</v>
      </c>
      <c r="P54" s="5" t="s">
        <v>14</v>
      </c>
      <c r="Q54" s="5" t="str">
        <f>VLOOKUP(TabProduitsArticlesMenus[[#This Row],[Période articles menus]],TabPériodeArticlesMenus[],2,FALSE)</f>
        <v>PAM07</v>
      </c>
      <c r="R54" s="5" t="s">
        <v>348</v>
      </c>
      <c r="S54" s="6" t="str">
        <f>VLOOKUP(TabProduitsArticlesMenus[[#This Row],[Conditionnement articles menus]],TabConditionnementArticlesMenus[],2,FALSE)</f>
        <v>CAM28</v>
      </c>
      <c r="T54" s="14">
        <v>1</v>
      </c>
      <c r="U54" s="14">
        <v>1</v>
      </c>
      <c r="V54" s="10"/>
    </row>
    <row r="55" spans="14:22" x14ac:dyDescent="0.35">
      <c r="N55" s="1" t="s">
        <v>326</v>
      </c>
      <c r="O55" s="1" t="s">
        <v>213</v>
      </c>
      <c r="P55" s="5" t="s">
        <v>14</v>
      </c>
      <c r="Q55" s="5" t="str">
        <f>VLOOKUP(TabProduitsArticlesMenus[[#This Row],[Période articles menus]],TabPériodeArticlesMenus[],2,FALSE)</f>
        <v>PAM07</v>
      </c>
      <c r="R55" s="5" t="s">
        <v>41</v>
      </c>
      <c r="S55" s="6" t="str">
        <f>VLOOKUP(TabProduitsArticlesMenus[[#This Row],[Conditionnement articles menus]],TabConditionnementArticlesMenus[],2,FALSE)</f>
        <v>CAM24</v>
      </c>
      <c r="T55" s="14">
        <v>25</v>
      </c>
      <c r="U55" s="14">
        <v>25</v>
      </c>
      <c r="V55" s="10"/>
    </row>
    <row r="56" spans="14:22" x14ac:dyDescent="0.35">
      <c r="N56" s="1" t="s">
        <v>153</v>
      </c>
      <c r="O56" s="1" t="s">
        <v>214</v>
      </c>
      <c r="P56" s="5" t="s">
        <v>14</v>
      </c>
      <c r="Q56" s="5" t="str">
        <f>VLOOKUP(TabProduitsArticlesMenus[[#This Row],[Période articles menus]],TabPériodeArticlesMenus[],2,FALSE)</f>
        <v>PAM07</v>
      </c>
      <c r="R56" s="5" t="s">
        <v>89</v>
      </c>
      <c r="S56" s="6" t="str">
        <f>VLOOKUP(TabProduitsArticlesMenus[[#This Row],[Conditionnement articles menus]],TabConditionnementArticlesMenus[],2,FALSE)</f>
        <v>CAM06</v>
      </c>
      <c r="T56" s="14">
        <v>0.5</v>
      </c>
      <c r="U56" s="14">
        <v>0.5</v>
      </c>
      <c r="V56" s="10"/>
    </row>
    <row r="57" spans="14:22" x14ac:dyDescent="0.35">
      <c r="N57" s="1" t="s">
        <v>341</v>
      </c>
      <c r="O57" s="1" t="s">
        <v>215</v>
      </c>
      <c r="P57" s="5" t="s">
        <v>14</v>
      </c>
      <c r="Q57" s="5" t="str">
        <f>VLOOKUP(TabProduitsArticlesMenus[[#This Row],[Période articles menus]],TabPériodeArticlesMenus[],2,FALSE)</f>
        <v>PAM07</v>
      </c>
      <c r="R57" s="5" t="s">
        <v>41</v>
      </c>
      <c r="S57" s="6" t="str">
        <f>VLOOKUP(TabProduitsArticlesMenus[[#This Row],[Conditionnement articles menus]],TabConditionnementArticlesMenus[],2,FALSE)</f>
        <v>CAM24</v>
      </c>
      <c r="T57" s="14">
        <v>25</v>
      </c>
      <c r="U57" s="14">
        <v>25</v>
      </c>
      <c r="V57" s="10"/>
    </row>
    <row r="58" spans="14:22" x14ac:dyDescent="0.35">
      <c r="N58" s="1" t="s">
        <v>134</v>
      </c>
      <c r="O58" s="1" t="s">
        <v>216</v>
      </c>
      <c r="P58" s="5" t="s">
        <v>15</v>
      </c>
      <c r="Q58" s="5" t="str">
        <f>VLOOKUP(TabProduitsArticlesMenus[[#This Row],[Période articles menus]],TabPériodeArticlesMenus[],2,FALSE)</f>
        <v>PAM08</v>
      </c>
      <c r="R58" s="5" t="s">
        <v>57</v>
      </c>
      <c r="S58" s="6" t="str">
        <f>VLOOKUP(TabProduitsArticlesMenus[[#This Row],[Conditionnement articles menus]],TabConditionnementArticlesMenus[],2,FALSE)</f>
        <v>CAM05</v>
      </c>
      <c r="T58" s="14">
        <v>0.5</v>
      </c>
      <c r="U58" s="14">
        <v>0.5</v>
      </c>
      <c r="V58" s="10"/>
    </row>
    <row r="59" spans="14:22" x14ac:dyDescent="0.35">
      <c r="N59" s="1" t="s">
        <v>143</v>
      </c>
      <c r="O59" s="1" t="s">
        <v>217</v>
      </c>
      <c r="P59" s="5" t="s">
        <v>15</v>
      </c>
      <c r="Q59" s="5" t="str">
        <f>VLOOKUP(TabProduitsArticlesMenus[[#This Row],[Période articles menus]],TabPériodeArticlesMenus[],2,FALSE)</f>
        <v>PAM08</v>
      </c>
      <c r="R59" s="5" t="s">
        <v>89</v>
      </c>
      <c r="S59" s="6" t="str">
        <f>VLOOKUP(TabProduitsArticlesMenus[[#This Row],[Conditionnement articles menus]],TabConditionnementArticlesMenus[],2,FALSE)</f>
        <v>CAM06</v>
      </c>
      <c r="T59" s="14">
        <v>0.5</v>
      </c>
      <c r="U59" s="14">
        <v>0.5</v>
      </c>
      <c r="V59" s="10"/>
    </row>
    <row r="60" spans="14:22" x14ac:dyDescent="0.35">
      <c r="N60" s="1" t="s">
        <v>144</v>
      </c>
      <c r="O60" s="1" t="s">
        <v>218</v>
      </c>
      <c r="P60" s="5" t="s">
        <v>15</v>
      </c>
      <c r="Q60" s="5" t="str">
        <f>VLOOKUP(TabProduitsArticlesMenus[[#This Row],[Période articles menus]],TabPériodeArticlesMenus[],2,FALSE)</f>
        <v>PAM08</v>
      </c>
      <c r="R60" s="5" t="s">
        <v>89</v>
      </c>
      <c r="S60" s="6" t="str">
        <f>VLOOKUP(TabProduitsArticlesMenus[[#This Row],[Conditionnement articles menus]],TabConditionnementArticlesMenus[],2,FALSE)</f>
        <v>CAM06</v>
      </c>
      <c r="T60" s="14">
        <v>0.5</v>
      </c>
      <c r="U60" s="14">
        <v>0.5</v>
      </c>
      <c r="V60" s="10"/>
    </row>
    <row r="61" spans="14:22" x14ac:dyDescent="0.35">
      <c r="N61" s="1" t="s">
        <v>155</v>
      </c>
      <c r="O61" s="1" t="s">
        <v>219</v>
      </c>
      <c r="P61" s="5" t="s">
        <v>15</v>
      </c>
      <c r="Q61" s="5" t="str">
        <f>VLOOKUP(TabProduitsArticlesMenus[[#This Row],[Période articles menus]],TabPériodeArticlesMenus[],2,FALSE)</f>
        <v>PAM08</v>
      </c>
      <c r="R61" s="5" t="s">
        <v>89</v>
      </c>
      <c r="S61" s="6" t="str">
        <f>VLOOKUP(TabProduitsArticlesMenus[[#This Row],[Conditionnement articles menus]],TabConditionnementArticlesMenus[],2,FALSE)</f>
        <v>CAM06</v>
      </c>
      <c r="T61" s="14">
        <v>0.5</v>
      </c>
      <c r="U61" s="14">
        <v>0.5</v>
      </c>
      <c r="V61" s="10"/>
    </row>
    <row r="62" spans="14:22" x14ac:dyDescent="0.35">
      <c r="N62" s="1" t="s">
        <v>156</v>
      </c>
      <c r="O62" s="1" t="s">
        <v>220</v>
      </c>
      <c r="P62" s="5" t="s">
        <v>15</v>
      </c>
      <c r="Q62" s="5" t="str">
        <f>VLOOKUP(TabProduitsArticlesMenus[[#This Row],[Période articles menus]],TabPériodeArticlesMenus[],2,FALSE)</f>
        <v>PAM08</v>
      </c>
      <c r="R62" s="5" t="s">
        <v>89</v>
      </c>
      <c r="S62" s="6" t="str">
        <f>VLOOKUP(TabProduitsArticlesMenus[[#This Row],[Conditionnement articles menus]],TabConditionnementArticlesMenus[],2,FALSE)</f>
        <v>CAM06</v>
      </c>
      <c r="T62" s="14">
        <v>0.5</v>
      </c>
      <c r="U62" s="14">
        <v>0.5</v>
      </c>
      <c r="V62" s="10"/>
    </row>
    <row r="63" spans="14:22" x14ac:dyDescent="0.35">
      <c r="N63" s="1" t="s">
        <v>173</v>
      </c>
      <c r="O63" s="1" t="s">
        <v>221</v>
      </c>
      <c r="P63" s="5" t="s">
        <v>15</v>
      </c>
      <c r="Q63" s="5" t="str">
        <f>VLOOKUP(TabProduitsArticlesMenus[[#This Row],[Période articles menus]],TabPériodeArticlesMenus[],2,FALSE)</f>
        <v>PAM08</v>
      </c>
      <c r="R63" s="5" t="s">
        <v>89</v>
      </c>
      <c r="S63" s="6" t="str">
        <f>VLOOKUP(TabProduitsArticlesMenus[[#This Row],[Conditionnement articles menus]],TabConditionnementArticlesMenus[],2,FALSE)</f>
        <v>CAM06</v>
      </c>
      <c r="T63" s="14">
        <v>0.5</v>
      </c>
      <c r="U63" s="14">
        <v>0.5</v>
      </c>
      <c r="V63" s="10"/>
    </row>
    <row r="64" spans="14:22" x14ac:dyDescent="0.35">
      <c r="N64" s="1" t="s">
        <v>327</v>
      </c>
      <c r="O64" s="1" t="s">
        <v>223</v>
      </c>
      <c r="P64" s="5" t="s">
        <v>19</v>
      </c>
      <c r="Q64" s="5" t="str">
        <f>VLOOKUP(TabProduitsArticlesMenus[[#This Row],[Période articles menus]],TabPériodeArticlesMenus[],2,FALSE)</f>
        <v>PAM12</v>
      </c>
      <c r="R64" s="5" t="s">
        <v>33</v>
      </c>
      <c r="S64" s="6" t="str">
        <f>VLOOKUP(TabProduitsArticlesMenus[[#This Row],[Conditionnement articles menus]],TabConditionnementArticlesMenus[],2,FALSE)</f>
        <v>CAM01</v>
      </c>
      <c r="T64" s="14">
        <v>1</v>
      </c>
      <c r="U64" s="14">
        <v>1</v>
      </c>
      <c r="V64" s="10"/>
    </row>
    <row r="65" spans="14:22" x14ac:dyDescent="0.35">
      <c r="N65" s="1" t="s">
        <v>328</v>
      </c>
      <c r="O65" s="1" t="s">
        <v>224</v>
      </c>
      <c r="P65" s="5" t="s">
        <v>19</v>
      </c>
      <c r="Q65" s="5" t="str">
        <f>VLOOKUP(TabProduitsArticlesMenus[[#This Row],[Période articles menus]],TabPériodeArticlesMenus[],2,FALSE)</f>
        <v>PAM12</v>
      </c>
      <c r="R65" s="5" t="s">
        <v>348</v>
      </c>
      <c r="S65" s="6" t="str">
        <f>VLOOKUP(TabProduitsArticlesMenus[[#This Row],[Conditionnement articles menus]],TabConditionnementArticlesMenus[],2,FALSE)</f>
        <v>CAM28</v>
      </c>
      <c r="T65" s="14">
        <v>1</v>
      </c>
      <c r="U65" s="14">
        <v>1</v>
      </c>
      <c r="V65" s="10"/>
    </row>
    <row r="66" spans="14:22" x14ac:dyDescent="0.35">
      <c r="N66" s="1" t="s">
        <v>222</v>
      </c>
      <c r="O66" s="1" t="s">
        <v>225</v>
      </c>
      <c r="P66" s="5" t="s">
        <v>19</v>
      </c>
      <c r="Q66" s="5" t="str">
        <f>VLOOKUP(TabProduitsArticlesMenus[[#This Row],[Période articles menus]],TabPériodeArticlesMenus[],2,FALSE)</f>
        <v>PAM12</v>
      </c>
      <c r="R66" s="5" t="s">
        <v>48</v>
      </c>
      <c r="S66" s="6" t="str">
        <f>VLOOKUP(TabProduitsArticlesMenus[[#This Row],[Conditionnement articles menus]],TabConditionnementArticlesMenus[],2,FALSE)</f>
        <v>CAM16</v>
      </c>
      <c r="T66" s="14">
        <v>1</v>
      </c>
      <c r="U66" s="14">
        <v>1</v>
      </c>
      <c r="V66" s="10"/>
    </row>
    <row r="67" spans="14:22" x14ac:dyDescent="0.35">
      <c r="N67" s="1" t="s">
        <v>329</v>
      </c>
      <c r="O67" s="1" t="s">
        <v>226</v>
      </c>
      <c r="P67" s="5" t="s">
        <v>19</v>
      </c>
      <c r="Q67" s="5" t="str">
        <f>VLOOKUP(TabProduitsArticlesMenus[[#This Row],[Période articles menus]],TabPériodeArticlesMenus[],2,FALSE)</f>
        <v>PAM12</v>
      </c>
      <c r="R67" s="5" t="s">
        <v>42</v>
      </c>
      <c r="S67" s="6" t="str">
        <f>VLOOKUP(TabProduitsArticlesMenus[[#This Row],[Conditionnement articles menus]],TabConditionnementArticlesMenus[],2,FALSE)</f>
        <v>CAM32</v>
      </c>
      <c r="T67" s="14">
        <v>2</v>
      </c>
      <c r="U67" s="14">
        <v>2</v>
      </c>
      <c r="V67" s="10"/>
    </row>
    <row r="68" spans="14:22" x14ac:dyDescent="0.35">
      <c r="N68" s="1" t="s">
        <v>330</v>
      </c>
      <c r="O68" s="1" t="s">
        <v>227</v>
      </c>
      <c r="P68" s="5" t="s">
        <v>19</v>
      </c>
      <c r="Q68" s="5" t="str">
        <f>VLOOKUP(TabProduitsArticlesMenus[[#This Row],[Période articles menus]],TabPériodeArticlesMenus[],2,FALSE)</f>
        <v>PAM12</v>
      </c>
      <c r="R68" s="5" t="s">
        <v>43</v>
      </c>
      <c r="S68" s="6" t="str">
        <f>VLOOKUP(TabProduitsArticlesMenus[[#This Row],[Conditionnement articles menus]],TabConditionnementArticlesMenus[],2,FALSE)</f>
        <v>CAM27</v>
      </c>
      <c r="T68" s="14">
        <v>1</v>
      </c>
      <c r="U68" s="14">
        <v>1</v>
      </c>
      <c r="V68" s="10"/>
    </row>
    <row r="69" spans="14:22" x14ac:dyDescent="0.35">
      <c r="N69" s="1" t="s">
        <v>331</v>
      </c>
      <c r="O69" s="1" t="s">
        <v>228</v>
      </c>
      <c r="P69" s="5" t="s">
        <v>19</v>
      </c>
      <c r="Q69" s="5" t="str">
        <f>VLOOKUP(TabProduitsArticlesMenus[[#This Row],[Période articles menus]],TabPériodeArticlesMenus[],2,FALSE)</f>
        <v>PAM12</v>
      </c>
      <c r="R69" s="5" t="s">
        <v>346</v>
      </c>
      <c r="S69" s="6" t="str">
        <f>VLOOKUP(TabProduitsArticlesMenus[[#This Row],[Conditionnement articles menus]],TabConditionnementArticlesMenus[],2,FALSE)</f>
        <v>CAM04</v>
      </c>
      <c r="T69" s="14">
        <v>1</v>
      </c>
      <c r="U69" s="14">
        <v>1</v>
      </c>
      <c r="V69" s="10"/>
    </row>
    <row r="70" spans="14:22" x14ac:dyDescent="0.35">
      <c r="N70" s="1" t="s">
        <v>332</v>
      </c>
      <c r="O70" s="1" t="s">
        <v>229</v>
      </c>
      <c r="P70" s="5" t="s">
        <v>19</v>
      </c>
      <c r="Q70" s="5" t="str">
        <f>VLOOKUP(TabProduitsArticlesMenus[[#This Row],[Période articles menus]],TabPériodeArticlesMenus[],2,FALSE)</f>
        <v>PAM12</v>
      </c>
      <c r="R70" s="5" t="s">
        <v>348</v>
      </c>
      <c r="S70" s="6" t="str">
        <f>VLOOKUP(TabProduitsArticlesMenus[[#This Row],[Conditionnement articles menus]],TabConditionnementArticlesMenus[],2,FALSE)</f>
        <v>CAM28</v>
      </c>
      <c r="T70" s="14">
        <v>1</v>
      </c>
      <c r="U70" s="14">
        <v>1</v>
      </c>
      <c r="V70" s="10"/>
    </row>
    <row r="71" spans="14:22" x14ac:dyDescent="0.35">
      <c r="N71" s="1" t="s">
        <v>333</v>
      </c>
      <c r="O71" s="1" t="s">
        <v>230</v>
      </c>
      <c r="P71" s="5" t="s">
        <v>19</v>
      </c>
      <c r="Q71" s="5" t="str">
        <f>VLOOKUP(TabProduitsArticlesMenus[[#This Row],[Période articles menus]],TabPériodeArticlesMenus[],2,FALSE)</f>
        <v>PAM12</v>
      </c>
      <c r="R71" s="5" t="s">
        <v>46</v>
      </c>
      <c r="S71" s="6" t="str">
        <f>VLOOKUP(TabProduitsArticlesMenus[[#This Row],[Conditionnement articles menus]],TabConditionnementArticlesMenus[],2,FALSE)</f>
        <v>CAM18</v>
      </c>
      <c r="T71" s="14">
        <v>1</v>
      </c>
      <c r="U71" s="14">
        <v>1</v>
      </c>
      <c r="V71" s="10"/>
    </row>
    <row r="72" spans="14:22" x14ac:dyDescent="0.35">
      <c r="N72" s="1" t="s">
        <v>334</v>
      </c>
      <c r="O72" s="1" t="s">
        <v>231</v>
      </c>
      <c r="P72" s="5" t="s">
        <v>19</v>
      </c>
      <c r="Q72" s="5" t="str">
        <f>VLOOKUP(TabProduitsArticlesMenus[[#This Row],[Période articles menus]],TabPériodeArticlesMenus[],2,FALSE)</f>
        <v>PAM12</v>
      </c>
      <c r="R72" s="5" t="s">
        <v>46</v>
      </c>
      <c r="S72" s="6" t="str">
        <f>VLOOKUP(TabProduitsArticlesMenus[[#This Row],[Conditionnement articles menus]],TabConditionnementArticlesMenus[],2,FALSE)</f>
        <v>CAM18</v>
      </c>
      <c r="T72" s="14">
        <v>1</v>
      </c>
      <c r="U72" s="14">
        <v>1</v>
      </c>
      <c r="V72" s="10"/>
    </row>
    <row r="73" spans="14:22" x14ac:dyDescent="0.35">
      <c r="N73" s="1" t="s">
        <v>165</v>
      </c>
      <c r="O73" s="1" t="s">
        <v>232</v>
      </c>
      <c r="P73" s="5" t="s">
        <v>19</v>
      </c>
      <c r="Q73" s="5" t="str">
        <f>VLOOKUP(TabProduitsArticlesMenus[[#This Row],[Période articles menus]],TabPériodeArticlesMenus[],2,FALSE)</f>
        <v>PAM12</v>
      </c>
      <c r="R73" s="5" t="s">
        <v>346</v>
      </c>
      <c r="S73" s="6" t="str">
        <f>VLOOKUP(TabProduitsArticlesMenus[[#This Row],[Conditionnement articles menus]],TabConditionnementArticlesMenus[],2,FALSE)</f>
        <v>CAM04</v>
      </c>
      <c r="T73" s="14">
        <v>1</v>
      </c>
      <c r="U73" s="14">
        <v>1</v>
      </c>
      <c r="V73" s="10"/>
    </row>
    <row r="74" spans="14:22" x14ac:dyDescent="0.35">
      <c r="N74" s="1" t="s">
        <v>335</v>
      </c>
      <c r="O74" s="1" t="s">
        <v>233</v>
      </c>
      <c r="P74" s="5" t="s">
        <v>19</v>
      </c>
      <c r="Q74" s="5" t="str">
        <f>VLOOKUP(TabProduitsArticlesMenus[[#This Row],[Période articles menus]],TabPériodeArticlesMenus[],2,FALSE)</f>
        <v>PAM12</v>
      </c>
      <c r="R74" s="5" t="s">
        <v>42</v>
      </c>
      <c r="S74" s="6" t="str">
        <f>VLOOKUP(TabProduitsArticlesMenus[[#This Row],[Conditionnement articles menus]],TabConditionnementArticlesMenus[],2,FALSE)</f>
        <v>CAM32</v>
      </c>
      <c r="T74" s="14">
        <v>2</v>
      </c>
      <c r="U74" s="14">
        <v>2</v>
      </c>
      <c r="V74" s="10"/>
    </row>
    <row r="75" spans="14:22" x14ac:dyDescent="0.35">
      <c r="N75" s="1" t="s">
        <v>339</v>
      </c>
      <c r="O75" s="1" t="s">
        <v>237</v>
      </c>
      <c r="P75" s="5" t="s">
        <v>10</v>
      </c>
      <c r="Q75" s="5" t="str">
        <f>VLOOKUP(TabProduitsArticlesMenus[[#This Row],[Période articles menus]],TabPériodeArticlesMenus[],2,FALSE)</f>
        <v>PAM03</v>
      </c>
      <c r="R75" s="5" t="s">
        <v>33</v>
      </c>
      <c r="S75" s="6" t="str">
        <f>VLOOKUP(TabProduitsArticlesMenus[[#This Row],[Conditionnement articles menus]],TabConditionnementArticlesMenus[],2,FALSE)</f>
        <v>CAM01</v>
      </c>
      <c r="T75" s="14">
        <v>1</v>
      </c>
      <c r="U75" s="14">
        <v>1</v>
      </c>
      <c r="V75" s="10"/>
    </row>
    <row r="76" spans="14:22" x14ac:dyDescent="0.35">
      <c r="N76" s="1" t="s">
        <v>110</v>
      </c>
      <c r="O76" s="1" t="s">
        <v>238</v>
      </c>
      <c r="P76" s="5" t="s">
        <v>9</v>
      </c>
      <c r="Q76" s="5" t="str">
        <f>VLOOKUP(TabProduitsArticlesMenus[[#This Row],[Période articles menus]],TabPériodeArticlesMenus[],2,FALSE)</f>
        <v>PAM02</v>
      </c>
      <c r="R76" s="5" t="s">
        <v>342</v>
      </c>
      <c r="S76" s="6" t="str">
        <f>VLOOKUP(TabProduitsArticlesMenus[[#This Row],[Conditionnement articles menus]],TabConditionnementArticlesMenus[],2,FALSE)</f>
        <v>CAM11</v>
      </c>
      <c r="T76" s="14">
        <v>0.5</v>
      </c>
      <c r="U76" s="14">
        <v>1</v>
      </c>
      <c r="V76" s="10"/>
    </row>
    <row r="77" spans="14:22" x14ac:dyDescent="0.35">
      <c r="N77" s="1" t="s">
        <v>124</v>
      </c>
      <c r="O77" s="1" t="s">
        <v>239</v>
      </c>
      <c r="P77" s="5" t="s">
        <v>8</v>
      </c>
      <c r="Q77" s="5" t="str">
        <f>VLOOKUP(TabProduitsArticlesMenus[[#This Row],[Période articles menus]],TabPériodeArticlesMenus[],2,FALSE)</f>
        <v>PAM01</v>
      </c>
      <c r="R77" s="5" t="s">
        <v>49</v>
      </c>
      <c r="S77" s="6" t="str">
        <f>VLOOKUP(TabProduitsArticlesMenus[[#This Row],[Conditionnement articles menus]],TabConditionnementArticlesMenus[],2,FALSE)</f>
        <v>CAM23</v>
      </c>
      <c r="T77" s="14">
        <v>20</v>
      </c>
      <c r="U77" s="14">
        <v>20</v>
      </c>
      <c r="V77" s="10"/>
    </row>
    <row r="78" spans="14:22" x14ac:dyDescent="0.35">
      <c r="N78" s="1" t="s">
        <v>340</v>
      </c>
      <c r="O78" s="1" t="s">
        <v>240</v>
      </c>
      <c r="P78" s="5" t="s">
        <v>9</v>
      </c>
      <c r="Q78" s="5" t="str">
        <f>VLOOKUP(TabProduitsArticlesMenus[[#This Row],[Période articles menus]],TabPériodeArticlesMenus[],2,FALSE)</f>
        <v>PAM02</v>
      </c>
      <c r="R78" s="5" t="s">
        <v>57</v>
      </c>
      <c r="S78" s="6" t="str">
        <f>VLOOKUP(TabProduitsArticlesMenus[[#This Row],[Conditionnement articles menus]],TabConditionnementArticlesMenus[],2,FALSE)</f>
        <v>CAM05</v>
      </c>
      <c r="T78" s="14">
        <v>0.5</v>
      </c>
      <c r="U78" s="14">
        <v>1</v>
      </c>
      <c r="V78" s="10"/>
    </row>
    <row r="79" spans="14:22" x14ac:dyDescent="0.35">
      <c r="N79" s="1" t="s">
        <v>338</v>
      </c>
      <c r="O79" s="1" t="s">
        <v>234</v>
      </c>
      <c r="P79" s="5" t="s">
        <v>18</v>
      </c>
      <c r="Q79" s="5" t="str">
        <f>VLOOKUP(TabProduitsArticlesMenus[[#This Row],[Période articles menus]],TabPériodeArticlesMenus[],2,FALSE)</f>
        <v>PAM11</v>
      </c>
      <c r="R79" s="5" t="s">
        <v>44</v>
      </c>
      <c r="S79" s="6" t="str">
        <f>VLOOKUP(TabProduitsArticlesMenus[[#This Row],[Conditionnement articles menus]],TabConditionnementArticlesMenus[],2,FALSE)</f>
        <v>CAM26</v>
      </c>
      <c r="T79" s="14">
        <v>5</v>
      </c>
      <c r="U79" s="14">
        <v>10</v>
      </c>
      <c r="V79" s="10"/>
    </row>
    <row r="80" spans="14:22" x14ac:dyDescent="0.35">
      <c r="N80" s="1" t="s">
        <v>336</v>
      </c>
      <c r="O80" s="1" t="s">
        <v>235</v>
      </c>
      <c r="P80" s="5" t="s">
        <v>18</v>
      </c>
      <c r="Q80" s="5" t="str">
        <f>VLOOKUP(TabProduitsArticlesMenus[[#This Row],[Période articles menus]],TabPériodeArticlesMenus[],2,FALSE)</f>
        <v>PAM11</v>
      </c>
      <c r="R80" s="5" t="s">
        <v>44</v>
      </c>
      <c r="S80" s="6" t="str">
        <f>VLOOKUP(TabProduitsArticlesMenus[[#This Row],[Conditionnement articles menus]],TabConditionnementArticlesMenus[],2,FALSE)</f>
        <v>CAM26</v>
      </c>
      <c r="T80" s="14">
        <v>5</v>
      </c>
      <c r="U80" s="14">
        <v>10</v>
      </c>
      <c r="V80" s="10"/>
    </row>
    <row r="81" spans="14:22" x14ac:dyDescent="0.35">
      <c r="N81" s="1" t="s">
        <v>337</v>
      </c>
      <c r="O81" s="1" t="s">
        <v>236</v>
      </c>
      <c r="P81" s="5" t="s">
        <v>18</v>
      </c>
      <c r="Q81" s="5" t="str">
        <f>VLOOKUP(TabProduitsArticlesMenus[[#This Row],[Période articles menus]],TabPériodeArticlesMenus[],2,FALSE)</f>
        <v>PAM11</v>
      </c>
      <c r="R81" s="5" t="s">
        <v>44</v>
      </c>
      <c r="S81" s="6" t="str">
        <f>VLOOKUP(TabProduitsArticlesMenus[[#This Row],[Conditionnement articles menus]],TabConditionnementArticlesMenus[],2,FALSE)</f>
        <v>CAM26</v>
      </c>
      <c r="T81" s="14">
        <v>5</v>
      </c>
      <c r="U81" s="14">
        <v>10</v>
      </c>
      <c r="V81" s="10"/>
    </row>
    <row r="82" spans="14:22" x14ac:dyDescent="0.35">
      <c r="N82" s="1" t="s">
        <v>157</v>
      </c>
      <c r="O82" s="1" t="s">
        <v>196</v>
      </c>
      <c r="P82" s="5" t="s">
        <v>12</v>
      </c>
      <c r="Q82" s="5" t="str">
        <f>VLOOKUP(TabProduitsArticlesMenus[[#This Row],[Période articles menus]],TabPériodeArticlesMenus[],2,FALSE)</f>
        <v>PAM05</v>
      </c>
      <c r="R82" s="5" t="s">
        <v>50</v>
      </c>
      <c r="S82" s="6" t="str">
        <f>VLOOKUP(TabProduitsArticlesMenus[[#This Row],[Conditionnement articles menus]],TabConditionnementArticlesMenus[],2,FALSE)</f>
        <v>CAM13</v>
      </c>
      <c r="T82" s="14">
        <v>100</v>
      </c>
      <c r="U82" s="14">
        <v>100</v>
      </c>
      <c r="V82" s="10"/>
    </row>
    <row r="83" spans="14:22" x14ac:dyDescent="0.35">
      <c r="N83" s="1" t="s">
        <v>158</v>
      </c>
      <c r="O83" s="1" t="s">
        <v>197</v>
      </c>
      <c r="P83" s="5" t="s">
        <v>12</v>
      </c>
      <c r="Q83" s="5" t="str">
        <f>VLOOKUP(TabProduitsArticlesMenus[[#This Row],[Période articles menus]],TabPériodeArticlesMenus[],2,FALSE)</f>
        <v>PAM05</v>
      </c>
      <c r="R83" s="5" t="s">
        <v>50</v>
      </c>
      <c r="S83" s="6" t="str">
        <f>VLOOKUP(TabProduitsArticlesMenus[[#This Row],[Conditionnement articles menus]],TabConditionnementArticlesMenus[],2,FALSE)</f>
        <v>CAM13</v>
      </c>
      <c r="T83" s="14">
        <v>100</v>
      </c>
      <c r="U83" s="14">
        <v>100</v>
      </c>
      <c r="V83" s="10"/>
    </row>
    <row r="84" spans="14:22" x14ac:dyDescent="0.35">
      <c r="N84" s="1" t="s">
        <v>159</v>
      </c>
      <c r="O84" s="1" t="s">
        <v>198</v>
      </c>
      <c r="P84" s="5" t="s">
        <v>12</v>
      </c>
      <c r="Q84" s="5" t="str">
        <f>VLOOKUP(TabProduitsArticlesMenus[[#This Row],[Période articles menus]],TabPériodeArticlesMenus[],2,FALSE)</f>
        <v>PAM05</v>
      </c>
      <c r="R84" s="5" t="s">
        <v>50</v>
      </c>
      <c r="S84" s="6" t="str">
        <f>VLOOKUP(TabProduitsArticlesMenus[[#This Row],[Conditionnement articles menus]],TabConditionnementArticlesMenus[],2,FALSE)</f>
        <v>CAM13</v>
      </c>
      <c r="T84" s="14">
        <v>100</v>
      </c>
      <c r="U84" s="14">
        <v>100</v>
      </c>
      <c r="V84" s="10"/>
    </row>
    <row r="85" spans="14:22" x14ac:dyDescent="0.35">
      <c r="N85" s="1" t="s">
        <v>160</v>
      </c>
      <c r="O85" s="1" t="s">
        <v>199</v>
      </c>
      <c r="P85" s="5" t="s">
        <v>12</v>
      </c>
      <c r="Q85" s="5" t="str">
        <f>VLOOKUP(TabProduitsArticlesMenus[[#This Row],[Période articles menus]],TabPériodeArticlesMenus[],2,FALSE)</f>
        <v>PAM05</v>
      </c>
      <c r="R85" s="5" t="s">
        <v>50</v>
      </c>
      <c r="S85" s="6" t="str">
        <f>VLOOKUP(TabProduitsArticlesMenus[[#This Row],[Conditionnement articles menus]],TabConditionnementArticlesMenus[],2,FALSE)</f>
        <v>CAM13</v>
      </c>
      <c r="T85" s="14">
        <v>100</v>
      </c>
      <c r="U85" s="14">
        <v>100</v>
      </c>
      <c r="V85" s="10"/>
    </row>
    <row r="86" spans="14:22" x14ac:dyDescent="0.35">
      <c r="N86" s="1" t="s">
        <v>161</v>
      </c>
      <c r="O86" s="1" t="s">
        <v>200</v>
      </c>
      <c r="P86" s="5" t="s">
        <v>12</v>
      </c>
      <c r="Q86" s="5" t="str">
        <f>VLOOKUP(TabProduitsArticlesMenus[[#This Row],[Période articles menus]],TabPériodeArticlesMenus[],2,FALSE)</f>
        <v>PAM05</v>
      </c>
      <c r="R86" s="5" t="s">
        <v>50</v>
      </c>
      <c r="S86" s="6" t="str">
        <f>VLOOKUP(TabProduitsArticlesMenus[[#This Row],[Conditionnement articles menus]],TabConditionnementArticlesMenus[],2,FALSE)</f>
        <v>CAM13</v>
      </c>
      <c r="T86" s="14">
        <v>100</v>
      </c>
      <c r="U86" s="14">
        <v>100</v>
      </c>
      <c r="V86" s="10"/>
    </row>
    <row r="87" spans="14:22" x14ac:dyDescent="0.35">
      <c r="N87" s="1" t="s">
        <v>308</v>
      </c>
      <c r="O87" s="1" t="s">
        <v>311</v>
      </c>
      <c r="P87" s="5" t="s">
        <v>16</v>
      </c>
      <c r="Q87" s="5" t="str">
        <f>VLOOKUP(TabProduitsArticlesMenus[[#This Row],[Période articles menus]],TabPériodeArticlesMenus[],2,FALSE)</f>
        <v>PAM09</v>
      </c>
      <c r="R87" s="5" t="s">
        <v>56</v>
      </c>
      <c r="S87" s="6" t="str">
        <f>VLOOKUP(TabProduitsArticlesMenus[[#This Row],[Conditionnement articles menus]],TabConditionnementArticlesMenus[],2,FALSE)</f>
        <v>CAM20</v>
      </c>
      <c r="T87" s="14">
        <v>1</v>
      </c>
      <c r="U87" s="14">
        <v>1</v>
      </c>
      <c r="V87" s="10"/>
    </row>
    <row r="88" spans="14:22" x14ac:dyDescent="0.35">
      <c r="N88" s="1" t="s">
        <v>309</v>
      </c>
      <c r="O88" s="1" t="s">
        <v>312</v>
      </c>
      <c r="P88" s="5" t="s">
        <v>16</v>
      </c>
      <c r="Q88" s="5" t="str">
        <f>VLOOKUP(TabProduitsArticlesMenus[[#This Row],[Période articles menus]],TabPériodeArticlesMenus[],2,FALSE)</f>
        <v>PAM09</v>
      </c>
      <c r="R88" s="5" t="s">
        <v>56</v>
      </c>
      <c r="S88" s="6" t="str">
        <f>VLOOKUP(TabProduitsArticlesMenus[[#This Row],[Conditionnement articles menus]],TabConditionnementArticlesMenus[],2,FALSE)</f>
        <v>CAM20</v>
      </c>
      <c r="T88" s="14">
        <v>1</v>
      </c>
      <c r="U88" s="14">
        <v>1</v>
      </c>
      <c r="V88" s="10"/>
    </row>
    <row r="89" spans="14:22" x14ac:dyDescent="0.35">
      <c r="N89" s="1" t="s">
        <v>310</v>
      </c>
      <c r="O89" s="1" t="s">
        <v>313</v>
      </c>
      <c r="P89" s="5" t="s">
        <v>16</v>
      </c>
      <c r="Q89" s="5" t="str">
        <f>VLOOKUP(TabProduitsArticlesMenus[[#This Row],[Période articles menus]],TabPériodeArticlesMenus[],2,FALSE)</f>
        <v>PAM09</v>
      </c>
      <c r="R89" s="5" t="s">
        <v>56</v>
      </c>
      <c r="S89" s="6" t="str">
        <f>VLOOKUP(TabProduitsArticlesMenus[[#This Row],[Conditionnement articles menus]],TabConditionnementArticlesMenus[],2,FALSE)</f>
        <v>CAM20</v>
      </c>
      <c r="T89" s="14">
        <v>1</v>
      </c>
      <c r="U89" s="14">
        <v>1</v>
      </c>
      <c r="V89" s="10"/>
    </row>
    <row r="90" spans="14:22" x14ac:dyDescent="0.35">
      <c r="N90" s="1" t="s">
        <v>120</v>
      </c>
      <c r="O90" s="1" t="s">
        <v>314</v>
      </c>
      <c r="P90" s="5" t="s">
        <v>16</v>
      </c>
      <c r="Q90" s="5" t="str">
        <f>VLOOKUP(TabProduitsArticlesMenus[[#This Row],[Période articles menus]],TabPériodeArticlesMenus[],2,FALSE)</f>
        <v>PAM09</v>
      </c>
      <c r="R90" s="5" t="s">
        <v>56</v>
      </c>
      <c r="S90" s="6" t="str">
        <f>VLOOKUP(TabProduitsArticlesMenus[[#This Row],[Conditionnement articles menus]],TabConditionnementArticlesMenus[],2,FALSE)</f>
        <v>CAM20</v>
      </c>
      <c r="T90" s="14">
        <v>1</v>
      </c>
      <c r="U90" s="14">
        <v>1</v>
      </c>
      <c r="V90" s="10"/>
    </row>
    <row r="91" spans="14:22" x14ac:dyDescent="0.35">
      <c r="N91" s="1" t="s">
        <v>349</v>
      </c>
      <c r="O91" s="1" t="s">
        <v>315</v>
      </c>
      <c r="P91" s="5" t="s">
        <v>16</v>
      </c>
      <c r="Q91" s="5" t="str">
        <f>VLOOKUP(TabProduitsArticlesMenus[[#This Row],[Période articles menus]],TabPériodeArticlesMenus[],2,FALSE)</f>
        <v>PAM09</v>
      </c>
      <c r="R91" s="5" t="s">
        <v>348</v>
      </c>
      <c r="S91" s="6" t="str">
        <f>VLOOKUP(TabProduitsArticlesMenus[[#This Row],[Conditionnement articles menus]],TabConditionnementArticlesMenus[],2,FALSE)</f>
        <v>CAM28</v>
      </c>
      <c r="T91" s="14">
        <v>1</v>
      </c>
      <c r="U91" s="14">
        <v>1</v>
      </c>
      <c r="V91" s="10"/>
    </row>
    <row r="92" spans="14:22" x14ac:dyDescent="0.35">
      <c r="N92" s="1" t="s">
        <v>150</v>
      </c>
      <c r="O92" s="1" t="s">
        <v>316</v>
      </c>
      <c r="P92" s="5" t="s">
        <v>16</v>
      </c>
      <c r="Q92" s="5" t="str">
        <f>VLOOKUP(TabProduitsArticlesMenus[[#This Row],[Période articles menus]],TabPériodeArticlesMenus[],2,FALSE)</f>
        <v>PAM09</v>
      </c>
      <c r="R92" s="5" t="s">
        <v>56</v>
      </c>
      <c r="S92" s="6" t="str">
        <f>VLOOKUP(TabProduitsArticlesMenus[[#This Row],[Conditionnement articles menus]],TabConditionnementArticlesMenus[],2,FALSE)</f>
        <v>CAM20</v>
      </c>
      <c r="T92" s="14">
        <v>1</v>
      </c>
      <c r="U92" s="14">
        <v>1</v>
      </c>
      <c r="V92" s="10"/>
    </row>
    <row r="93" spans="14:22" x14ac:dyDescent="0.35">
      <c r="N93" s="1" t="s">
        <v>174</v>
      </c>
      <c r="O93" s="1" t="s">
        <v>317</v>
      </c>
      <c r="P93" s="5" t="s">
        <v>16</v>
      </c>
      <c r="Q93" s="5" t="str">
        <f>VLOOKUP(TabProduitsArticlesMenus[[#This Row],[Période articles menus]],TabPériodeArticlesMenus[],2,FALSE)</f>
        <v>PAM09</v>
      </c>
      <c r="R93" s="5" t="s">
        <v>56</v>
      </c>
      <c r="S93" s="6" t="str">
        <f>VLOOKUP(TabProduitsArticlesMenus[[#This Row],[Conditionnement articles menus]],TabConditionnementArticlesMenus[],2,FALSE)</f>
        <v>CAM20</v>
      </c>
      <c r="T93" s="14">
        <v>1</v>
      </c>
      <c r="U93" s="14">
        <v>1</v>
      </c>
      <c r="V93" s="10"/>
    </row>
    <row r="94" spans="14:22" x14ac:dyDescent="0.35">
      <c r="N94" s="1" t="s">
        <v>241</v>
      </c>
      <c r="O94" s="1" t="s">
        <v>252</v>
      </c>
      <c r="P94" s="5" t="s">
        <v>11</v>
      </c>
      <c r="Q94" s="5" t="str">
        <f>VLOOKUP(TabProduitsArticlesMenus[[#This Row],[Période articles menus]],TabPériodeArticlesMenus[],2,FALSE)</f>
        <v>PAM04</v>
      </c>
      <c r="R94" s="5" t="s">
        <v>345</v>
      </c>
      <c r="S94" s="6" t="str">
        <f>VLOOKUP(TabProduitsArticlesMenus[[#This Row],[Conditionnement articles menus]],TabConditionnementArticlesMenus[],2,FALSE)</f>
        <v>CAM14</v>
      </c>
      <c r="T94" s="14">
        <v>0.5</v>
      </c>
      <c r="U94" s="14">
        <v>0.5</v>
      </c>
      <c r="V94" s="10"/>
    </row>
    <row r="95" spans="14:22" x14ac:dyDescent="0.35">
      <c r="N95" s="1" t="s">
        <v>242</v>
      </c>
      <c r="O95" s="1" t="s">
        <v>253</v>
      </c>
      <c r="P95" s="5" t="s">
        <v>11</v>
      </c>
      <c r="Q95" s="5" t="str">
        <f>VLOOKUP(TabProduitsArticlesMenus[[#This Row],[Période articles menus]],TabPériodeArticlesMenus[],2,FALSE)</f>
        <v>PAM04</v>
      </c>
      <c r="R95" s="5" t="s">
        <v>343</v>
      </c>
      <c r="S95" s="6" t="str">
        <f>VLOOKUP(TabProduitsArticlesMenus[[#This Row],[Conditionnement articles menus]],TabConditionnementArticlesMenus[],2,FALSE)</f>
        <v>CAM22</v>
      </c>
      <c r="T95" s="14">
        <v>125</v>
      </c>
      <c r="U95" s="14">
        <v>125</v>
      </c>
      <c r="V95" s="10"/>
    </row>
    <row r="96" spans="14:22" x14ac:dyDescent="0.35">
      <c r="N96" s="1" t="s">
        <v>243</v>
      </c>
      <c r="O96" s="1" t="s">
        <v>254</v>
      </c>
      <c r="P96" s="5" t="s">
        <v>11</v>
      </c>
      <c r="Q96" s="5" t="str">
        <f>VLOOKUP(TabProduitsArticlesMenus[[#This Row],[Période articles menus]],TabPériodeArticlesMenus[],2,FALSE)</f>
        <v>PAM04</v>
      </c>
      <c r="R96" s="5" t="s">
        <v>345</v>
      </c>
      <c r="S96" s="6" t="str">
        <f>VLOOKUP(TabProduitsArticlesMenus[[#This Row],[Conditionnement articles menus]],TabConditionnementArticlesMenus[],2,FALSE)</f>
        <v>CAM14</v>
      </c>
      <c r="T96" s="14">
        <v>0.5</v>
      </c>
      <c r="U96" s="14">
        <v>0.5</v>
      </c>
      <c r="V96" s="10"/>
    </row>
    <row r="97" spans="14:22" x14ac:dyDescent="0.35">
      <c r="N97" s="1" t="s">
        <v>244</v>
      </c>
      <c r="O97" s="1" t="s">
        <v>255</v>
      </c>
      <c r="P97" s="5" t="s">
        <v>11</v>
      </c>
      <c r="Q97" s="5" t="str">
        <f>VLOOKUP(TabProduitsArticlesMenus[[#This Row],[Période articles menus]],TabPériodeArticlesMenus[],2,FALSE)</f>
        <v>PAM04</v>
      </c>
      <c r="R97" s="5" t="s">
        <v>345</v>
      </c>
      <c r="S97" s="6" t="str">
        <f>VLOOKUP(TabProduitsArticlesMenus[[#This Row],[Conditionnement articles menus]],TabConditionnementArticlesMenus[],2,FALSE)</f>
        <v>CAM14</v>
      </c>
      <c r="T97" s="14">
        <v>0.5</v>
      </c>
      <c r="U97" s="14">
        <v>0.5</v>
      </c>
      <c r="V97" s="10"/>
    </row>
    <row r="98" spans="14:22" x14ac:dyDescent="0.35">
      <c r="N98" s="1" t="s">
        <v>245</v>
      </c>
      <c r="O98" s="1" t="s">
        <v>256</v>
      </c>
      <c r="P98" s="5" t="s">
        <v>11</v>
      </c>
      <c r="Q98" s="5" t="str">
        <f>VLOOKUP(TabProduitsArticlesMenus[[#This Row],[Période articles menus]],TabPériodeArticlesMenus[],2,FALSE)</f>
        <v>PAM04</v>
      </c>
      <c r="R98" s="5" t="s">
        <v>57</v>
      </c>
      <c r="S98" s="6" t="str">
        <f>VLOOKUP(TabProduitsArticlesMenus[[#This Row],[Conditionnement articles menus]],TabConditionnementArticlesMenus[],2,FALSE)</f>
        <v>CAM05</v>
      </c>
      <c r="T98" s="14">
        <v>0.5</v>
      </c>
      <c r="U98" s="14">
        <v>0.5</v>
      </c>
      <c r="V98" s="10"/>
    </row>
    <row r="99" spans="14:22" x14ac:dyDescent="0.35">
      <c r="N99" s="1" t="s">
        <v>246</v>
      </c>
      <c r="O99" s="1" t="s">
        <v>257</v>
      </c>
      <c r="P99" s="5" t="s">
        <v>11</v>
      </c>
      <c r="Q99" s="5" t="str">
        <f>VLOOKUP(TabProduitsArticlesMenus[[#This Row],[Période articles menus]],TabPériodeArticlesMenus[],2,FALSE)</f>
        <v>PAM04</v>
      </c>
      <c r="R99" s="5" t="s">
        <v>51</v>
      </c>
      <c r="S99" s="6" t="str">
        <f>VLOOKUP(TabProduitsArticlesMenus[[#This Row],[Conditionnement articles menus]],TabConditionnementArticlesMenus[],2,FALSE)</f>
        <v>CAM08</v>
      </c>
      <c r="T99" s="14">
        <v>0.5</v>
      </c>
      <c r="U99" s="14">
        <v>0.5</v>
      </c>
      <c r="V99" s="10"/>
    </row>
    <row r="100" spans="14:22" x14ac:dyDescent="0.35">
      <c r="N100" s="1" t="s">
        <v>247</v>
      </c>
      <c r="O100" s="1" t="s">
        <v>258</v>
      </c>
      <c r="P100" s="5" t="s">
        <v>11</v>
      </c>
      <c r="Q100" s="5" t="str">
        <f>VLOOKUP(TabProduitsArticlesMenus[[#This Row],[Période articles menus]],TabPériodeArticlesMenus[],2,FALSE)</f>
        <v>PAM04</v>
      </c>
      <c r="R100" s="5" t="s">
        <v>345</v>
      </c>
      <c r="S100" s="6" t="str">
        <f>VLOOKUP(TabProduitsArticlesMenus[[#This Row],[Conditionnement articles menus]],TabConditionnementArticlesMenus[],2,FALSE)</f>
        <v>CAM14</v>
      </c>
      <c r="T100" s="14">
        <v>0.5</v>
      </c>
      <c r="U100" s="14">
        <v>0.5</v>
      </c>
      <c r="V100" s="10"/>
    </row>
    <row r="101" spans="14:22" x14ac:dyDescent="0.35">
      <c r="N101" s="1" t="s">
        <v>115</v>
      </c>
      <c r="O101" s="1" t="s">
        <v>259</v>
      </c>
      <c r="P101" s="5" t="s">
        <v>11</v>
      </c>
      <c r="Q101" s="5" t="str">
        <f>VLOOKUP(TabProduitsArticlesMenus[[#This Row],[Période articles menus]],TabPériodeArticlesMenus[],2,FALSE)</f>
        <v>PAM04</v>
      </c>
      <c r="R101" s="5" t="s">
        <v>345</v>
      </c>
      <c r="S101" s="6" t="str">
        <f>VLOOKUP(TabProduitsArticlesMenus[[#This Row],[Conditionnement articles menus]],TabConditionnementArticlesMenus[],2,FALSE)</f>
        <v>CAM14</v>
      </c>
      <c r="T101" s="14">
        <v>0.5</v>
      </c>
      <c r="U101" s="14">
        <v>0.5</v>
      </c>
      <c r="V101" s="10"/>
    </row>
    <row r="102" spans="14:22" x14ac:dyDescent="0.35">
      <c r="N102" s="1" t="s">
        <v>118</v>
      </c>
      <c r="O102" s="1" t="s">
        <v>260</v>
      </c>
      <c r="P102" s="5" t="s">
        <v>11</v>
      </c>
      <c r="Q102" s="5" t="str">
        <f>VLOOKUP(TabProduitsArticlesMenus[[#This Row],[Période articles menus]],TabPériodeArticlesMenus[],2,FALSE)</f>
        <v>PAM04</v>
      </c>
      <c r="R102" s="5" t="s">
        <v>345</v>
      </c>
      <c r="S102" s="6" t="str">
        <f>VLOOKUP(TabProduitsArticlesMenus[[#This Row],[Conditionnement articles menus]],TabConditionnementArticlesMenus[],2,FALSE)</f>
        <v>CAM14</v>
      </c>
      <c r="T102" s="14">
        <v>0.5</v>
      </c>
      <c r="U102" s="14">
        <v>0.5</v>
      </c>
      <c r="V102" s="10"/>
    </row>
    <row r="103" spans="14:22" x14ac:dyDescent="0.35">
      <c r="N103" s="1" t="s">
        <v>123</v>
      </c>
      <c r="O103" s="1" t="s">
        <v>261</v>
      </c>
      <c r="P103" s="5" t="s">
        <v>11</v>
      </c>
      <c r="Q103" s="5" t="str">
        <f>VLOOKUP(TabProduitsArticlesMenus[[#This Row],[Période articles menus]],TabPériodeArticlesMenus[],2,FALSE)</f>
        <v>PAM04</v>
      </c>
      <c r="R103" s="5" t="s">
        <v>345</v>
      </c>
      <c r="S103" s="6" t="str">
        <f>VLOOKUP(TabProduitsArticlesMenus[[#This Row],[Conditionnement articles menus]],TabConditionnementArticlesMenus[],2,FALSE)</f>
        <v>CAM14</v>
      </c>
      <c r="T103" s="14">
        <v>0.5</v>
      </c>
      <c r="U103" s="14">
        <v>0.5</v>
      </c>
      <c r="V103" s="10"/>
    </row>
    <row r="104" spans="14:22" x14ac:dyDescent="0.35">
      <c r="N104" s="1" t="s">
        <v>126</v>
      </c>
      <c r="O104" s="1" t="s">
        <v>262</v>
      </c>
      <c r="P104" s="5" t="s">
        <v>11</v>
      </c>
      <c r="Q104" s="5" t="str">
        <f>VLOOKUP(TabProduitsArticlesMenus[[#This Row],[Période articles menus]],TabPériodeArticlesMenus[],2,FALSE)</f>
        <v>PAM04</v>
      </c>
      <c r="R104" s="5" t="s">
        <v>52</v>
      </c>
      <c r="S104" s="6" t="str">
        <f>VLOOKUP(TabProduitsArticlesMenus[[#This Row],[Conditionnement articles menus]],TabConditionnementArticlesMenus[],2,FALSE)</f>
        <v>CAM21</v>
      </c>
      <c r="T104" s="14">
        <v>0.5</v>
      </c>
      <c r="U104" s="14">
        <v>0.5</v>
      </c>
      <c r="V104" s="10"/>
    </row>
    <row r="105" spans="14:22" x14ac:dyDescent="0.35">
      <c r="N105" s="1" t="s">
        <v>132</v>
      </c>
      <c r="O105" s="1" t="s">
        <v>263</v>
      </c>
      <c r="P105" s="5" t="s">
        <v>11</v>
      </c>
      <c r="Q105" s="5" t="str">
        <f>VLOOKUP(TabProduitsArticlesMenus[[#This Row],[Période articles menus]],TabPériodeArticlesMenus[],2,FALSE)</f>
        <v>PAM04</v>
      </c>
      <c r="R105" s="5" t="s">
        <v>345</v>
      </c>
      <c r="S105" s="6" t="str">
        <f>VLOOKUP(TabProduitsArticlesMenus[[#This Row],[Conditionnement articles menus]],TabConditionnementArticlesMenus[],2,FALSE)</f>
        <v>CAM14</v>
      </c>
      <c r="T105" s="14">
        <v>0.5</v>
      </c>
      <c r="U105" s="14">
        <v>0.5</v>
      </c>
      <c r="V105" s="10"/>
    </row>
    <row r="106" spans="14:22" x14ac:dyDescent="0.35">
      <c r="N106" s="1" t="s">
        <v>133</v>
      </c>
      <c r="O106" s="1" t="s">
        <v>264</v>
      </c>
      <c r="P106" s="5" t="s">
        <v>11</v>
      </c>
      <c r="Q106" s="5" t="str">
        <f>VLOOKUP(TabProduitsArticlesMenus[[#This Row],[Période articles menus]],TabPériodeArticlesMenus[],2,FALSE)</f>
        <v>PAM04</v>
      </c>
      <c r="R106" s="5" t="s">
        <v>53</v>
      </c>
      <c r="S106" s="6" t="str">
        <f>VLOOKUP(TabProduitsArticlesMenus[[#This Row],[Conditionnement articles menus]],TabConditionnementArticlesMenus[],2,FALSE)</f>
        <v>CAM07</v>
      </c>
      <c r="T106" s="14">
        <v>0.5</v>
      </c>
      <c r="U106" s="14">
        <v>0.5</v>
      </c>
      <c r="V106" s="10"/>
    </row>
    <row r="107" spans="14:22" x14ac:dyDescent="0.35">
      <c r="N107" s="1" t="s">
        <v>136</v>
      </c>
      <c r="O107" s="1" t="s">
        <v>265</v>
      </c>
      <c r="P107" s="5" t="s">
        <v>11</v>
      </c>
      <c r="Q107" s="5" t="str">
        <f>VLOOKUP(TabProduitsArticlesMenus[[#This Row],[Période articles menus]],TabPériodeArticlesMenus[],2,FALSE)</f>
        <v>PAM04</v>
      </c>
      <c r="R107" s="5" t="s">
        <v>345</v>
      </c>
      <c r="S107" s="6" t="str">
        <f>VLOOKUP(TabProduitsArticlesMenus[[#This Row],[Conditionnement articles menus]],TabConditionnementArticlesMenus[],2,FALSE)</f>
        <v>CAM14</v>
      </c>
      <c r="T107" s="14">
        <v>0.5</v>
      </c>
      <c r="U107" s="14">
        <v>0.5</v>
      </c>
      <c r="V107" s="10"/>
    </row>
    <row r="108" spans="14:22" x14ac:dyDescent="0.35">
      <c r="N108" s="1" t="s">
        <v>138</v>
      </c>
      <c r="O108" s="1" t="s">
        <v>266</v>
      </c>
      <c r="P108" s="5" t="s">
        <v>11</v>
      </c>
      <c r="Q108" s="5" t="str">
        <f>VLOOKUP(TabProduitsArticlesMenus[[#This Row],[Période articles menus]],TabPériodeArticlesMenus[],2,FALSE)</f>
        <v>PAM04</v>
      </c>
      <c r="R108" s="5" t="s">
        <v>32</v>
      </c>
      <c r="S108" s="6" t="str">
        <f>VLOOKUP(TabProduitsArticlesMenus[[#This Row],[Conditionnement articles menus]],TabConditionnementArticlesMenus[],2,FALSE)</f>
        <v>CAM02</v>
      </c>
      <c r="T108" s="14">
        <v>3</v>
      </c>
      <c r="U108" s="14">
        <v>3</v>
      </c>
      <c r="V108" s="10"/>
    </row>
    <row r="109" spans="14:22" x14ac:dyDescent="0.35">
      <c r="N109" s="1" t="s">
        <v>146</v>
      </c>
      <c r="O109" s="1" t="s">
        <v>267</v>
      </c>
      <c r="P109" s="5" t="s">
        <v>11</v>
      </c>
      <c r="Q109" s="5" t="str">
        <f>VLOOKUP(TabProduitsArticlesMenus[[#This Row],[Période articles menus]],TabPériodeArticlesMenus[],2,FALSE)</f>
        <v>PAM04</v>
      </c>
      <c r="R109" s="5" t="s">
        <v>345</v>
      </c>
      <c r="S109" s="6" t="str">
        <f>VLOOKUP(TabProduitsArticlesMenus[[#This Row],[Conditionnement articles menus]],TabConditionnementArticlesMenus[],2,FALSE)</f>
        <v>CAM14</v>
      </c>
      <c r="T109" s="14">
        <v>0.5</v>
      </c>
      <c r="U109" s="14">
        <v>0.5</v>
      </c>
      <c r="V109" s="10"/>
    </row>
    <row r="110" spans="14:22" x14ac:dyDescent="0.35">
      <c r="N110" s="1" t="s">
        <v>148</v>
      </c>
      <c r="O110" s="1" t="s">
        <v>268</v>
      </c>
      <c r="P110" s="5" t="s">
        <v>11</v>
      </c>
      <c r="Q110" s="5" t="str">
        <f>VLOOKUP(TabProduitsArticlesMenus[[#This Row],[Période articles menus]],TabPériodeArticlesMenus[],2,FALSE)</f>
        <v>PAM04</v>
      </c>
      <c r="R110" s="5" t="s">
        <v>348</v>
      </c>
      <c r="S110" s="6" t="str">
        <f>VLOOKUP(TabProduitsArticlesMenus[[#This Row],[Conditionnement articles menus]],TabConditionnementArticlesMenus[],2,FALSE)</f>
        <v>CAM28</v>
      </c>
      <c r="T110" s="14">
        <v>1</v>
      </c>
      <c r="U110" s="14">
        <v>10</v>
      </c>
      <c r="V110" s="10"/>
    </row>
    <row r="111" spans="14:22" x14ac:dyDescent="0.35">
      <c r="N111" s="1" t="s">
        <v>154</v>
      </c>
      <c r="O111" s="1" t="s">
        <v>269</v>
      </c>
      <c r="P111" s="5" t="s">
        <v>11</v>
      </c>
      <c r="Q111" s="5" t="str">
        <f>VLOOKUP(TabProduitsArticlesMenus[[#This Row],[Période articles menus]],TabPériodeArticlesMenus[],2,FALSE)</f>
        <v>PAM04</v>
      </c>
      <c r="R111" s="5" t="s">
        <v>34</v>
      </c>
      <c r="S111" s="6" t="str">
        <f>VLOOKUP(TabProduitsArticlesMenus[[#This Row],[Conditionnement articles menus]],TabConditionnementArticlesMenus[],2,FALSE)</f>
        <v>CAM03</v>
      </c>
      <c r="T111" s="14">
        <v>0.5</v>
      </c>
      <c r="U111" s="14">
        <v>0.5</v>
      </c>
      <c r="V111" s="10"/>
    </row>
    <row r="112" spans="14:22" x14ac:dyDescent="0.35">
      <c r="N112" s="1" t="s">
        <v>162</v>
      </c>
      <c r="O112" s="1" t="s">
        <v>270</v>
      </c>
      <c r="P112" s="5" t="s">
        <v>11</v>
      </c>
      <c r="Q112" s="5" t="str">
        <f>VLOOKUP(TabProduitsArticlesMenus[[#This Row],[Période articles menus]],TabPériodeArticlesMenus[],2,FALSE)</f>
        <v>PAM04</v>
      </c>
      <c r="R112" s="5" t="s">
        <v>54</v>
      </c>
      <c r="S112" s="6" t="str">
        <f>VLOOKUP(TabProduitsArticlesMenus[[#This Row],[Conditionnement articles menus]],TabConditionnementArticlesMenus[],2,FALSE)</f>
        <v>CAM25</v>
      </c>
      <c r="T112" s="14">
        <v>3</v>
      </c>
      <c r="U112" s="14">
        <v>3</v>
      </c>
      <c r="V112" s="10"/>
    </row>
    <row r="113" spans="14:22" x14ac:dyDescent="0.35">
      <c r="N113" s="1" t="s">
        <v>248</v>
      </c>
      <c r="O113" s="1" t="s">
        <v>271</v>
      </c>
      <c r="P113" s="5" t="s">
        <v>11</v>
      </c>
      <c r="Q113" s="5" t="str">
        <f>VLOOKUP(TabProduitsArticlesMenus[[#This Row],[Période articles menus]],TabPériodeArticlesMenus[],2,FALSE)</f>
        <v>PAM04</v>
      </c>
      <c r="R113" s="5" t="s">
        <v>89</v>
      </c>
      <c r="S113" s="6" t="str">
        <f>VLOOKUP(TabProduitsArticlesMenus[[#This Row],[Conditionnement articles menus]],TabConditionnementArticlesMenus[],2,FALSE)</f>
        <v>CAM06</v>
      </c>
      <c r="T113" s="14">
        <v>0.5</v>
      </c>
      <c r="U113" s="14">
        <v>0.5</v>
      </c>
      <c r="V113" s="10"/>
    </row>
    <row r="114" spans="14:22" x14ac:dyDescent="0.35">
      <c r="N114" s="1" t="s">
        <v>164</v>
      </c>
      <c r="O114" s="1" t="s">
        <v>272</v>
      </c>
      <c r="P114" s="5" t="s">
        <v>11</v>
      </c>
      <c r="Q114" s="5" t="str">
        <f>VLOOKUP(TabProduitsArticlesMenus[[#This Row],[Période articles menus]],TabPériodeArticlesMenus[],2,FALSE)</f>
        <v>PAM04</v>
      </c>
      <c r="R114" s="5" t="s">
        <v>345</v>
      </c>
      <c r="S114" s="6" t="str">
        <f>VLOOKUP(TabProduitsArticlesMenus[[#This Row],[Conditionnement articles menus]],TabConditionnementArticlesMenus[],2,FALSE)</f>
        <v>CAM14</v>
      </c>
      <c r="T114" s="14">
        <v>0.5</v>
      </c>
      <c r="U114" s="14">
        <v>0.5</v>
      </c>
      <c r="V114" s="10"/>
    </row>
    <row r="115" spans="14:22" x14ac:dyDescent="0.35">
      <c r="N115" s="1" t="s">
        <v>166</v>
      </c>
      <c r="O115" s="1" t="s">
        <v>273</v>
      </c>
      <c r="P115" s="5" t="s">
        <v>11</v>
      </c>
      <c r="Q115" s="5" t="str">
        <f>VLOOKUP(TabProduitsArticlesMenus[[#This Row],[Période articles menus]],TabPériodeArticlesMenus[],2,FALSE)</f>
        <v>PAM04</v>
      </c>
      <c r="R115" s="5" t="s">
        <v>345</v>
      </c>
      <c r="S115" s="6" t="str">
        <f>VLOOKUP(TabProduitsArticlesMenus[[#This Row],[Conditionnement articles menus]],TabConditionnementArticlesMenus[],2,FALSE)</f>
        <v>CAM14</v>
      </c>
      <c r="T115" s="14">
        <v>0.5</v>
      </c>
      <c r="U115" s="14">
        <v>0.5</v>
      </c>
      <c r="V115" s="10"/>
    </row>
    <row r="116" spans="14:22" x14ac:dyDescent="0.35">
      <c r="N116" s="1" t="s">
        <v>167</v>
      </c>
      <c r="O116" s="1" t="s">
        <v>274</v>
      </c>
      <c r="P116" s="5" t="s">
        <v>11</v>
      </c>
      <c r="Q116" s="5" t="str">
        <f>VLOOKUP(TabProduitsArticlesMenus[[#This Row],[Période articles menus]],TabPériodeArticlesMenus[],2,FALSE)</f>
        <v>PAM04</v>
      </c>
      <c r="R116" s="5" t="s">
        <v>55</v>
      </c>
      <c r="S116" s="6" t="str">
        <f>VLOOKUP(TabProduitsArticlesMenus[[#This Row],[Conditionnement articles menus]],TabConditionnementArticlesMenus[],2,FALSE)</f>
        <v>CAM12</v>
      </c>
      <c r="T116" s="14">
        <v>5</v>
      </c>
      <c r="U116" s="14">
        <v>5</v>
      </c>
      <c r="V116" s="10"/>
    </row>
    <row r="117" spans="14:22" x14ac:dyDescent="0.35">
      <c r="N117" s="1" t="s">
        <v>169</v>
      </c>
      <c r="O117" s="1" t="s">
        <v>275</v>
      </c>
      <c r="P117" s="5" t="s">
        <v>11</v>
      </c>
      <c r="Q117" s="5" t="str">
        <f>VLOOKUP(TabProduitsArticlesMenus[[#This Row],[Période articles menus]],TabPériodeArticlesMenus[],2,FALSE)</f>
        <v>PAM04</v>
      </c>
      <c r="R117" s="5" t="s">
        <v>52</v>
      </c>
      <c r="S117" s="6" t="str">
        <f>VLOOKUP(TabProduitsArticlesMenus[[#This Row],[Conditionnement articles menus]],TabConditionnementArticlesMenus[],2,FALSE)</f>
        <v>CAM21</v>
      </c>
      <c r="T117" s="14">
        <v>0.5</v>
      </c>
      <c r="U117" s="14">
        <v>0.5</v>
      </c>
      <c r="V117" s="10"/>
    </row>
    <row r="118" spans="14:22" x14ac:dyDescent="0.35">
      <c r="N118" s="1" t="s">
        <v>170</v>
      </c>
      <c r="O118" s="1" t="s">
        <v>276</v>
      </c>
      <c r="P118" s="5" t="s">
        <v>11</v>
      </c>
      <c r="Q118" s="5" t="str">
        <f>VLOOKUP(TabProduitsArticlesMenus[[#This Row],[Période articles menus]],TabPériodeArticlesMenus[],2,FALSE)</f>
        <v>PAM04</v>
      </c>
      <c r="R118" s="5" t="s">
        <v>54</v>
      </c>
      <c r="S118" s="6" t="str">
        <f>VLOOKUP(TabProduitsArticlesMenus[[#This Row],[Conditionnement articles menus]],TabConditionnementArticlesMenus[],2,FALSE)</f>
        <v>CAM25</v>
      </c>
      <c r="T118" s="14">
        <v>3</v>
      </c>
      <c r="U118" s="14">
        <v>3</v>
      </c>
      <c r="V118" s="10"/>
    </row>
    <row r="119" spans="14:22" x14ac:dyDescent="0.35">
      <c r="N119" s="1" t="s">
        <v>171</v>
      </c>
      <c r="O119" s="1" t="s">
        <v>277</v>
      </c>
      <c r="P119" s="5" t="s">
        <v>11</v>
      </c>
      <c r="Q119" s="5" t="str">
        <f>VLOOKUP(TabProduitsArticlesMenus[[#This Row],[Période articles menus]],TabPériodeArticlesMenus[],2,FALSE)</f>
        <v>PAM04</v>
      </c>
      <c r="R119" s="5" t="s">
        <v>346</v>
      </c>
      <c r="S119" s="6" t="str">
        <f>VLOOKUP(TabProduitsArticlesMenus[[#This Row],[Conditionnement articles menus]],TabConditionnementArticlesMenus[],2,FALSE)</f>
        <v>CAM04</v>
      </c>
      <c r="T119" s="14">
        <v>1</v>
      </c>
      <c r="U119" s="14">
        <v>1</v>
      </c>
    </row>
    <row r="120" spans="14:22" x14ac:dyDescent="0.35">
      <c r="N120" s="1" t="s">
        <v>249</v>
      </c>
      <c r="O120" s="1" t="s">
        <v>278</v>
      </c>
      <c r="P120" s="5" t="s">
        <v>14</v>
      </c>
      <c r="Q120" s="5" t="str">
        <f>VLOOKUP(TabProduitsArticlesMenus[[#This Row],[Période articles menus]],TabPériodeArticlesMenus[],2,FALSE)</f>
        <v>PAM07</v>
      </c>
      <c r="R120" s="5" t="s">
        <v>57</v>
      </c>
      <c r="S120" s="6" t="str">
        <f>VLOOKUP(TabProduitsArticlesMenus[[#This Row],[Conditionnement articles menus]],TabConditionnementArticlesMenus[],2,FALSE)</f>
        <v>CAM05</v>
      </c>
      <c r="T120" s="14">
        <v>0.5</v>
      </c>
      <c r="U120" s="14">
        <v>0.5</v>
      </c>
    </row>
    <row r="121" spans="14:22" x14ac:dyDescent="0.35">
      <c r="N121" s="1" t="s">
        <v>250</v>
      </c>
      <c r="O121" s="1" t="s">
        <v>279</v>
      </c>
      <c r="P121" s="5" t="s">
        <v>14</v>
      </c>
      <c r="Q121" s="5" t="str">
        <f>VLOOKUP(TabProduitsArticlesMenus[[#This Row],[Période articles menus]],TabPériodeArticlesMenus[],2,FALSE)</f>
        <v>PAM07</v>
      </c>
      <c r="R121" s="5" t="s">
        <v>57</v>
      </c>
      <c r="S121" s="6" t="str">
        <f>VLOOKUP(TabProduitsArticlesMenus[[#This Row],[Conditionnement articles menus]],TabConditionnementArticlesMenus[],2,FALSE)</f>
        <v>CAM05</v>
      </c>
      <c r="T121" s="14">
        <v>0.5</v>
      </c>
      <c r="U121" s="14">
        <v>0.5</v>
      </c>
    </row>
    <row r="122" spans="14:22" x14ac:dyDescent="0.35">
      <c r="N122" s="1" t="s">
        <v>251</v>
      </c>
      <c r="O122" s="1" t="s">
        <v>280</v>
      </c>
      <c r="P122" s="5" t="s">
        <v>14</v>
      </c>
      <c r="Q122" s="5" t="str">
        <f>VLOOKUP(TabProduitsArticlesMenus[[#This Row],[Période articles menus]],TabPériodeArticlesMenus[],2,FALSE)</f>
        <v>PAM07</v>
      </c>
      <c r="R122" s="5" t="s">
        <v>57</v>
      </c>
      <c r="S122" s="6" t="str">
        <f>VLOOKUP(TabProduitsArticlesMenus[[#This Row],[Conditionnement articles menus]],TabConditionnementArticlesMenus[],2,FALSE)</f>
        <v>CAM05</v>
      </c>
      <c r="T122" s="14">
        <v>0.5</v>
      </c>
      <c r="U122" s="14">
        <v>0.5</v>
      </c>
    </row>
  </sheetData>
  <phoneticPr fontId="10" type="noConversion"/>
  <dataValidations count="2">
    <dataValidation type="list" allowBlank="1" showInputMessage="1" showErrorMessage="1" sqref="P4:P122">
      <formula1>$H$4:$H$15</formula1>
    </dataValidation>
    <dataValidation type="list" allowBlank="1" showInputMessage="1" showErrorMessage="1" sqref="R4:R122">
      <formula1>$K$4:$K$35</formula1>
    </dataValidation>
  </dataValidations>
  <pageMargins left="0.7" right="0.7" top="0.75" bottom="0.75" header="0.3" footer="0.3"/>
  <pageSetup paperSize="9" orientation="portrait" horizontalDpi="4294967293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7"/>
  <dimension ref="A1:AJ9"/>
  <sheetViews>
    <sheetView workbookViewId="0"/>
  </sheetViews>
  <sheetFormatPr baseColWidth="10" defaultColWidth="11.5546875" defaultRowHeight="18.45" x14ac:dyDescent="0.35"/>
  <cols>
    <col min="1" max="1" width="64.5546875" style="2" bestFit="1" customWidth="1"/>
    <col min="2" max="2" width="28.33203125" style="2" bestFit="1" customWidth="1"/>
    <col min="3" max="3" width="39.88671875" style="2" bestFit="1" customWidth="1"/>
    <col min="4" max="4" width="33.44140625" style="2" bestFit="1" customWidth="1"/>
    <col min="5" max="5" width="40.109375" style="2" bestFit="1" customWidth="1"/>
    <col min="6" max="6" width="21.109375" style="2" bestFit="1" customWidth="1"/>
    <col min="7" max="7" width="32" style="2" bestFit="1" customWidth="1"/>
    <col min="8" max="8" width="32.33203125" style="2" bestFit="1" customWidth="1"/>
    <col min="9" max="9" width="36.109375" style="2" bestFit="1" customWidth="1"/>
    <col min="10" max="10" width="44.88671875" style="2" bestFit="1" customWidth="1"/>
    <col min="11" max="11" width="21.6640625" style="2" bestFit="1" customWidth="1"/>
    <col min="12" max="12" width="37.6640625" style="2" bestFit="1" customWidth="1"/>
    <col min="13" max="13" width="32" style="2" bestFit="1" customWidth="1"/>
    <col min="14" max="14" width="39.88671875" style="2" bestFit="1" customWidth="1"/>
    <col min="15" max="15" width="58.5546875" style="2" bestFit="1" customWidth="1"/>
    <col min="16" max="16" width="52.33203125" style="2" bestFit="1" customWidth="1"/>
    <col min="17" max="17" width="25.44140625" style="2" bestFit="1" customWidth="1"/>
    <col min="18" max="18" width="32.88671875" style="2" bestFit="1" customWidth="1"/>
    <col min="19" max="19" width="33.33203125" style="2" bestFit="1" customWidth="1"/>
    <col min="20" max="20" width="20.33203125" style="2" bestFit="1" customWidth="1"/>
    <col min="21" max="21" width="36.44140625" style="2" bestFit="1" customWidth="1"/>
    <col min="22" max="22" width="31.44140625" style="2" bestFit="1" customWidth="1"/>
    <col min="23" max="23" width="36.44140625" style="2" bestFit="1" customWidth="1"/>
    <col min="24" max="24" width="43.88671875" style="2" bestFit="1" customWidth="1"/>
    <col min="25" max="25" width="23.6640625" style="2" customWidth="1"/>
    <col min="26" max="26" width="41.33203125" style="2" customWidth="1"/>
    <col min="27" max="27" width="28.109375" style="2" bestFit="1" customWidth="1"/>
    <col min="28" max="28" width="20.33203125" style="2" customWidth="1"/>
    <col min="29" max="29" width="47.44140625" style="2" bestFit="1" customWidth="1"/>
    <col min="30" max="30" width="32.5546875" style="2" bestFit="1" customWidth="1"/>
    <col min="31" max="31" width="53.109375" style="2" customWidth="1"/>
    <col min="32" max="32" width="45.109375" style="2" bestFit="1" customWidth="1"/>
    <col min="33" max="33" width="25.6640625" style="2" bestFit="1" customWidth="1"/>
    <col min="34" max="34" width="34.33203125" style="2" bestFit="1" customWidth="1"/>
    <col min="35" max="35" width="22.33203125" style="2" bestFit="1" customWidth="1"/>
    <col min="36" max="36" width="22.109375" style="2" bestFit="1" customWidth="1"/>
    <col min="37" max="37" width="24.44140625" style="2" bestFit="1" customWidth="1"/>
    <col min="38" max="38" width="21.5546875" style="2" bestFit="1" customWidth="1"/>
    <col min="39" max="16384" width="11.5546875" style="2"/>
  </cols>
  <sheetData>
    <row r="1" spans="1:36" ht="18" x14ac:dyDescent="0.25">
      <c r="A1" s="2" t="str">
        <f>"Base des données des menus de l'année "&amp;Année_en_Cours &amp;"."</f>
        <v>Base des données des menus de l'année 2025.</v>
      </c>
    </row>
    <row r="3" spans="1:36" ht="18" x14ac:dyDescent="0.25">
      <c r="A3" s="2" t="s">
        <v>424</v>
      </c>
    </row>
    <row r="4" spans="1:36" s="3" customFormat="1" x14ac:dyDescent="0.35">
      <c r="A4" s="3" t="s">
        <v>374</v>
      </c>
      <c r="B4" s="3" t="s">
        <v>375</v>
      </c>
      <c r="C4" s="3" t="s">
        <v>376</v>
      </c>
      <c r="D4" s="3" t="s">
        <v>377</v>
      </c>
      <c r="E4" s="3" t="s">
        <v>378</v>
      </c>
      <c r="F4" s="3" t="s">
        <v>379</v>
      </c>
      <c r="G4" s="3" t="s">
        <v>380</v>
      </c>
      <c r="H4" s="3" t="s">
        <v>381</v>
      </c>
      <c r="I4" s="3" t="s">
        <v>382</v>
      </c>
      <c r="J4" s="3" t="s">
        <v>383</v>
      </c>
      <c r="K4" s="3" t="s">
        <v>384</v>
      </c>
      <c r="L4" s="3" t="s">
        <v>414</v>
      </c>
      <c r="M4" s="3" t="s">
        <v>406</v>
      </c>
      <c r="N4" s="3" t="s">
        <v>385</v>
      </c>
      <c r="O4" s="3" t="s">
        <v>386</v>
      </c>
      <c r="P4" s="3" t="s">
        <v>387</v>
      </c>
      <c r="Q4" s="3" t="s">
        <v>388</v>
      </c>
      <c r="R4" s="3" t="s">
        <v>389</v>
      </c>
      <c r="S4" s="3" t="s">
        <v>390</v>
      </c>
      <c r="T4" s="3" t="s">
        <v>391</v>
      </c>
      <c r="U4" s="3" t="s">
        <v>392</v>
      </c>
      <c r="V4" s="3" t="s">
        <v>393</v>
      </c>
      <c r="W4" s="3" t="s">
        <v>394</v>
      </c>
      <c r="X4" s="3" t="s">
        <v>395</v>
      </c>
      <c r="Y4" s="3" t="s">
        <v>396</v>
      </c>
      <c r="Z4" s="3" t="s">
        <v>415</v>
      </c>
      <c r="AA4" s="3" t="s">
        <v>397</v>
      </c>
      <c r="AB4" s="3" t="s">
        <v>398</v>
      </c>
      <c r="AC4" s="3" t="s">
        <v>399</v>
      </c>
      <c r="AD4" s="3" t="s">
        <v>400</v>
      </c>
      <c r="AE4" s="3" t="s">
        <v>401</v>
      </c>
      <c r="AF4" s="3" t="s">
        <v>402</v>
      </c>
      <c r="AG4" s="3" t="s">
        <v>403</v>
      </c>
      <c r="AH4" s="3" t="s">
        <v>404</v>
      </c>
      <c r="AI4" s="3" t="s">
        <v>90</v>
      </c>
      <c r="AJ4" s="3" t="s">
        <v>405</v>
      </c>
    </row>
    <row r="5" spans="1:36" x14ac:dyDescent="0.35">
      <c r="A5" s="2" t="s">
        <v>412</v>
      </c>
      <c r="B5" s="2" t="s">
        <v>413</v>
      </c>
      <c r="C5" s="11">
        <v>45872</v>
      </c>
      <c r="D5" s="2" t="s">
        <v>475</v>
      </c>
      <c r="E5" s="2" t="s">
        <v>110</v>
      </c>
      <c r="F5" s="2" t="s">
        <v>238</v>
      </c>
      <c r="G5" s="2" t="s">
        <v>9</v>
      </c>
      <c r="H5" s="2" t="s">
        <v>21</v>
      </c>
      <c r="I5" s="2" t="s">
        <v>342</v>
      </c>
      <c r="J5" s="2" t="s">
        <v>68</v>
      </c>
      <c r="Q5" s="12">
        <v>0.5</v>
      </c>
      <c r="R5" s="12"/>
      <c r="S5" s="2" t="s">
        <v>167</v>
      </c>
      <c r="T5" s="2" t="s">
        <v>274</v>
      </c>
      <c r="U5" s="2" t="s">
        <v>11</v>
      </c>
      <c r="V5" s="2" t="s">
        <v>23</v>
      </c>
      <c r="W5" s="2" t="s">
        <v>55</v>
      </c>
      <c r="X5" s="2" t="s">
        <v>69</v>
      </c>
      <c r="Y5" s="12">
        <v>5</v>
      </c>
      <c r="AA5" s="2" t="s">
        <v>283</v>
      </c>
      <c r="AB5" s="2" t="s">
        <v>287</v>
      </c>
      <c r="AC5" s="2" t="s">
        <v>17</v>
      </c>
      <c r="AD5" s="2" t="s">
        <v>29</v>
      </c>
      <c r="AE5" s="2" t="s">
        <v>37</v>
      </c>
      <c r="AF5" s="2" t="s">
        <v>88</v>
      </c>
      <c r="AG5" s="12">
        <v>4</v>
      </c>
      <c r="AH5" s="2" t="s">
        <v>468</v>
      </c>
      <c r="AJ5" s="2" t="s">
        <v>474</v>
      </c>
    </row>
    <row r="6" spans="1:36" x14ac:dyDescent="0.35">
      <c r="A6" s="2" t="s">
        <v>412</v>
      </c>
      <c r="B6" s="2" t="s">
        <v>413</v>
      </c>
      <c r="C6" s="11">
        <v>45879</v>
      </c>
      <c r="D6" s="2" t="s">
        <v>475</v>
      </c>
      <c r="E6" s="2" t="s">
        <v>124</v>
      </c>
      <c r="F6" s="2" t="s">
        <v>239</v>
      </c>
      <c r="G6" s="2" t="s">
        <v>8</v>
      </c>
      <c r="H6" s="2" t="s">
        <v>20</v>
      </c>
      <c r="I6" s="2" t="s">
        <v>49</v>
      </c>
      <c r="J6" s="2" t="s">
        <v>80</v>
      </c>
      <c r="K6" s="2" t="s">
        <v>339</v>
      </c>
      <c r="L6" s="2" t="s">
        <v>237</v>
      </c>
      <c r="M6" s="2" t="s">
        <v>10</v>
      </c>
      <c r="N6" s="2" t="s">
        <v>22</v>
      </c>
      <c r="O6" s="2" t="s">
        <v>33</v>
      </c>
      <c r="P6" s="2" t="s">
        <v>58</v>
      </c>
      <c r="Q6" s="12">
        <v>20</v>
      </c>
      <c r="R6" s="12">
        <v>1</v>
      </c>
      <c r="S6" s="2" t="s">
        <v>248</v>
      </c>
      <c r="T6" s="2" t="s">
        <v>271</v>
      </c>
      <c r="U6" s="2" t="s">
        <v>11</v>
      </c>
      <c r="V6" s="2" t="s">
        <v>23</v>
      </c>
      <c r="W6" s="2" t="s">
        <v>89</v>
      </c>
      <c r="X6" s="2" t="s">
        <v>63</v>
      </c>
      <c r="Y6" s="12">
        <v>0.5</v>
      </c>
      <c r="AA6" s="2" t="s">
        <v>319</v>
      </c>
      <c r="AB6" s="2" t="s">
        <v>288</v>
      </c>
      <c r="AC6" s="2" t="s">
        <v>17</v>
      </c>
      <c r="AD6" s="2" t="s">
        <v>29</v>
      </c>
      <c r="AE6" s="2" t="s">
        <v>348</v>
      </c>
      <c r="AF6" s="2" t="s">
        <v>85</v>
      </c>
      <c r="AG6" s="12">
        <v>1</v>
      </c>
      <c r="AH6" s="2" t="s">
        <v>469</v>
      </c>
      <c r="AJ6" s="2" t="s">
        <v>474</v>
      </c>
    </row>
    <row r="7" spans="1:36" x14ac:dyDescent="0.35">
      <c r="A7" s="2" t="s">
        <v>408</v>
      </c>
      <c r="B7" s="2" t="s">
        <v>411</v>
      </c>
      <c r="C7" s="11">
        <v>45873</v>
      </c>
      <c r="D7" s="2" t="s">
        <v>475</v>
      </c>
      <c r="E7" s="2" t="s">
        <v>135</v>
      </c>
      <c r="F7" s="2" t="s">
        <v>186</v>
      </c>
      <c r="G7" s="2" t="s">
        <v>12</v>
      </c>
      <c r="H7" s="2" t="s">
        <v>24</v>
      </c>
      <c r="I7" s="2" t="s">
        <v>57</v>
      </c>
      <c r="J7" s="2" t="s">
        <v>62</v>
      </c>
      <c r="Q7" s="12">
        <v>0.5</v>
      </c>
      <c r="R7" s="12"/>
      <c r="S7" s="2" t="s">
        <v>160</v>
      </c>
      <c r="T7" s="2" t="s">
        <v>199</v>
      </c>
      <c r="U7" s="2" t="s">
        <v>12</v>
      </c>
      <c r="V7" s="2" t="s">
        <v>24</v>
      </c>
      <c r="W7" s="2" t="s">
        <v>50</v>
      </c>
      <c r="X7" s="2" t="s">
        <v>70</v>
      </c>
      <c r="Y7" s="12">
        <v>100</v>
      </c>
      <c r="AA7" s="2" t="s">
        <v>177</v>
      </c>
      <c r="AB7" s="2" t="s">
        <v>178</v>
      </c>
      <c r="AC7" s="2" t="s">
        <v>12</v>
      </c>
      <c r="AD7" s="2" t="s">
        <v>24</v>
      </c>
      <c r="AE7" s="2" t="s">
        <v>35</v>
      </c>
      <c r="AF7" s="2" t="s">
        <v>74</v>
      </c>
      <c r="AG7" s="12">
        <v>1</v>
      </c>
      <c r="AH7" s="2" t="s">
        <v>470</v>
      </c>
      <c r="AJ7" s="2" t="s">
        <v>474</v>
      </c>
    </row>
    <row r="8" spans="1:36" x14ac:dyDescent="0.35">
      <c r="A8" s="2" t="s">
        <v>409</v>
      </c>
      <c r="B8" s="2" t="s">
        <v>410</v>
      </c>
      <c r="C8" s="11">
        <v>45872</v>
      </c>
      <c r="D8" s="2" t="s">
        <v>475</v>
      </c>
      <c r="Q8" s="12"/>
      <c r="R8" s="12"/>
      <c r="S8" s="2" t="s">
        <v>120</v>
      </c>
      <c r="T8" s="2" t="s">
        <v>314</v>
      </c>
      <c r="U8" s="2" t="s">
        <v>16</v>
      </c>
      <c r="V8" s="2" t="s">
        <v>28</v>
      </c>
      <c r="W8" s="2" t="s">
        <v>56</v>
      </c>
      <c r="X8" s="2" t="s">
        <v>77</v>
      </c>
      <c r="Y8" s="12">
        <v>1</v>
      </c>
      <c r="Z8" s="2" t="s">
        <v>471</v>
      </c>
      <c r="AG8" s="12"/>
      <c r="AH8" s="2" t="s">
        <v>472</v>
      </c>
      <c r="AJ8" s="2" t="s">
        <v>474</v>
      </c>
    </row>
    <row r="9" spans="1:36" x14ac:dyDescent="0.35">
      <c r="A9" s="2" t="s">
        <v>409</v>
      </c>
      <c r="B9" s="2" t="s">
        <v>410</v>
      </c>
      <c r="C9" s="11">
        <v>45878</v>
      </c>
      <c r="D9" s="2" t="s">
        <v>475</v>
      </c>
      <c r="Q9" s="12"/>
      <c r="R9" s="12"/>
      <c r="S9" s="2" t="s">
        <v>349</v>
      </c>
      <c r="T9" s="2" t="s">
        <v>315</v>
      </c>
      <c r="U9" s="2" t="s">
        <v>16</v>
      </c>
      <c r="V9" s="2" t="s">
        <v>28</v>
      </c>
      <c r="W9" s="2" t="s">
        <v>348</v>
      </c>
      <c r="X9" s="2" t="s">
        <v>85</v>
      </c>
      <c r="Y9" s="12">
        <v>1</v>
      </c>
      <c r="Z9" s="2" t="s">
        <v>471</v>
      </c>
      <c r="AG9" s="12"/>
      <c r="AH9" s="2" t="s">
        <v>473</v>
      </c>
      <c r="AJ9" s="2" t="s">
        <v>474</v>
      </c>
    </row>
  </sheetData>
  <sortState ref="A5:AJ9">
    <sortCondition ref="B5"/>
    <sortCondition ref="C5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autoFill="0" autoPict="0" macro="[0]!CréationMenus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8"/>
  <sheetViews>
    <sheetView topLeftCell="A30" workbookViewId="0">
      <selection activeCell="A51" sqref="A51"/>
    </sheetView>
  </sheetViews>
  <sheetFormatPr baseColWidth="10" defaultColWidth="11.5546875" defaultRowHeight="18.45" x14ac:dyDescent="0.35"/>
  <cols>
    <col min="1" max="1" width="40.6640625" style="1" customWidth="1"/>
    <col min="2" max="2" width="34.5546875" style="1" bestFit="1" customWidth="1"/>
    <col min="3" max="3" width="19.5546875" style="1" bestFit="1" customWidth="1"/>
    <col min="4" max="4" width="28.109375" style="1" bestFit="1" customWidth="1"/>
    <col min="5" max="5" width="27.33203125" style="1" bestFit="1" customWidth="1"/>
    <col min="6" max="7" width="15.88671875" style="1" customWidth="1"/>
    <col min="8" max="8" width="22.109375" style="1" bestFit="1" customWidth="1"/>
    <col min="9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8" x14ac:dyDescent="0.35">
      <c r="A1" s="1" t="s">
        <v>420</v>
      </c>
    </row>
    <row r="3" spans="1:8" x14ac:dyDescent="0.35">
      <c r="A3" s="1" t="s">
        <v>456</v>
      </c>
    </row>
    <row r="4" spans="1:8" x14ac:dyDescent="0.35">
      <c r="A4" s="1" t="s">
        <v>416</v>
      </c>
      <c r="B4" s="1" t="s">
        <v>378</v>
      </c>
      <c r="C4" s="1" t="s">
        <v>390</v>
      </c>
      <c r="D4" s="1" t="s">
        <v>397</v>
      </c>
      <c r="E4" s="1" t="s">
        <v>417</v>
      </c>
      <c r="F4" s="1" t="s">
        <v>418</v>
      </c>
      <c r="G4" s="1" t="s">
        <v>419</v>
      </c>
      <c r="H4" s="1" t="s">
        <v>407</v>
      </c>
    </row>
    <row r="7" spans="1:8" x14ac:dyDescent="0.35">
      <c r="A7" s="1" t="s">
        <v>457</v>
      </c>
    </row>
    <row r="8" spans="1:8" x14ac:dyDescent="0.35">
      <c r="A8" s="1" t="s">
        <v>416</v>
      </c>
      <c r="B8" s="1" t="s">
        <v>378</v>
      </c>
      <c r="C8" s="1" t="s">
        <v>390</v>
      </c>
      <c r="D8" s="1" t="s">
        <v>397</v>
      </c>
      <c r="E8" s="1" t="s">
        <v>417</v>
      </c>
      <c r="F8" s="1" t="s">
        <v>418</v>
      </c>
      <c r="G8" s="1" t="s">
        <v>419</v>
      </c>
      <c r="H8" s="1" t="s">
        <v>407</v>
      </c>
    </row>
    <row r="11" spans="1:8" x14ac:dyDescent="0.35">
      <c r="A11" s="1" t="s">
        <v>458</v>
      </c>
    </row>
    <row r="12" spans="1:8" x14ac:dyDescent="0.35">
      <c r="A12" s="1" t="s">
        <v>416</v>
      </c>
      <c r="B12" s="1" t="s">
        <v>378</v>
      </c>
      <c r="C12" s="1" t="s">
        <v>390</v>
      </c>
      <c r="D12" s="1" t="s">
        <v>397</v>
      </c>
      <c r="E12" s="1" t="s">
        <v>417</v>
      </c>
      <c r="F12" s="1" t="s">
        <v>418</v>
      </c>
      <c r="G12" s="1" t="s">
        <v>419</v>
      </c>
      <c r="H12" s="1" t="s">
        <v>407</v>
      </c>
    </row>
    <row r="15" spans="1:8" x14ac:dyDescent="0.35">
      <c r="A15" s="1" t="s">
        <v>459</v>
      </c>
    </row>
    <row r="16" spans="1:8" x14ac:dyDescent="0.35">
      <c r="A16" s="1" t="s">
        <v>416</v>
      </c>
      <c r="B16" s="1" t="s">
        <v>378</v>
      </c>
      <c r="C16" s="1" t="s">
        <v>390</v>
      </c>
      <c r="D16" s="1" t="s">
        <v>397</v>
      </c>
      <c r="E16" s="1" t="s">
        <v>417</v>
      </c>
      <c r="F16" s="1" t="s">
        <v>418</v>
      </c>
      <c r="G16" s="1" t="s">
        <v>419</v>
      </c>
      <c r="H16" s="1" t="s">
        <v>407</v>
      </c>
    </row>
    <row r="19" spans="1:8" x14ac:dyDescent="0.35">
      <c r="A19" s="1" t="s">
        <v>460</v>
      </c>
    </row>
    <row r="20" spans="1:8" x14ac:dyDescent="0.35">
      <c r="A20" s="1" t="s">
        <v>416</v>
      </c>
      <c r="B20" s="1" t="s">
        <v>378</v>
      </c>
      <c r="C20" s="1" t="s">
        <v>390</v>
      </c>
      <c r="D20" s="1" t="s">
        <v>397</v>
      </c>
      <c r="E20" s="1" t="s">
        <v>417</v>
      </c>
      <c r="F20" s="1" t="s">
        <v>418</v>
      </c>
      <c r="G20" s="1" t="s">
        <v>419</v>
      </c>
      <c r="H20" s="1" t="s">
        <v>407</v>
      </c>
    </row>
    <row r="23" spans="1:8" x14ac:dyDescent="0.35">
      <c r="A23" s="1" t="s">
        <v>461</v>
      </c>
    </row>
    <row r="24" spans="1:8" x14ac:dyDescent="0.35">
      <c r="A24" s="1" t="s">
        <v>416</v>
      </c>
      <c r="B24" s="1" t="s">
        <v>378</v>
      </c>
      <c r="C24" s="1" t="s">
        <v>390</v>
      </c>
      <c r="D24" s="1" t="s">
        <v>397</v>
      </c>
      <c r="E24" s="1" t="s">
        <v>417</v>
      </c>
      <c r="F24" s="1" t="s">
        <v>418</v>
      </c>
      <c r="G24" s="1" t="s">
        <v>419</v>
      </c>
      <c r="H24" s="1" t="s">
        <v>407</v>
      </c>
    </row>
    <row r="27" spans="1:8" x14ac:dyDescent="0.35">
      <c r="A27" s="1" t="s">
        <v>462</v>
      </c>
    </row>
    <row r="28" spans="1:8" x14ac:dyDescent="0.35">
      <c r="A28" s="1" t="s">
        <v>416</v>
      </c>
      <c r="B28" s="1" t="s">
        <v>378</v>
      </c>
      <c r="C28" s="1" t="s">
        <v>390</v>
      </c>
      <c r="D28" s="1" t="s">
        <v>397</v>
      </c>
      <c r="E28" s="1" t="s">
        <v>417</v>
      </c>
      <c r="F28" s="1" t="s">
        <v>418</v>
      </c>
      <c r="G28" s="1" t="s">
        <v>419</v>
      </c>
      <c r="H28" s="1" t="s">
        <v>407</v>
      </c>
    </row>
    <row r="31" spans="1:8" x14ac:dyDescent="0.35">
      <c r="A31" s="1" t="s">
        <v>463</v>
      </c>
    </row>
    <row r="32" spans="1:8" x14ac:dyDescent="0.35">
      <c r="A32" s="1" t="s">
        <v>416</v>
      </c>
      <c r="B32" s="1" t="s">
        <v>378</v>
      </c>
      <c r="C32" s="1" t="s">
        <v>390</v>
      </c>
      <c r="D32" s="1" t="s">
        <v>397</v>
      </c>
      <c r="E32" s="1" t="s">
        <v>417</v>
      </c>
      <c r="F32" s="1" t="s">
        <v>418</v>
      </c>
      <c r="G32" s="1" t="s">
        <v>419</v>
      </c>
      <c r="H32" s="1" t="s">
        <v>407</v>
      </c>
    </row>
    <row r="33" spans="1:8" x14ac:dyDescent="0.35">
      <c r="A33" s="1" t="s">
        <v>476</v>
      </c>
      <c r="B33" s="1" t="s">
        <v>135</v>
      </c>
      <c r="C33" s="1" t="s">
        <v>160</v>
      </c>
      <c r="D33" s="1" t="s">
        <v>177</v>
      </c>
      <c r="F33" s="1" t="s">
        <v>408</v>
      </c>
      <c r="G33" s="1" t="s">
        <v>470</v>
      </c>
      <c r="H33" s="1" t="s">
        <v>474</v>
      </c>
    </row>
    <row r="35" spans="1:8" x14ac:dyDescent="0.35">
      <c r="A35" s="1" t="s">
        <v>464</v>
      </c>
    </row>
    <row r="36" spans="1:8" x14ac:dyDescent="0.35">
      <c r="A36" s="1" t="s">
        <v>416</v>
      </c>
      <c r="B36" s="1" t="s">
        <v>378</v>
      </c>
      <c r="C36" s="1" t="s">
        <v>390</v>
      </c>
      <c r="D36" s="1" t="s">
        <v>397</v>
      </c>
      <c r="E36" s="1" t="s">
        <v>417</v>
      </c>
      <c r="F36" s="1" t="s">
        <v>418</v>
      </c>
      <c r="G36" s="1" t="s">
        <v>419</v>
      </c>
      <c r="H36" s="1" t="s">
        <v>407</v>
      </c>
    </row>
    <row r="39" spans="1:8" x14ac:dyDescent="0.35">
      <c r="A39" s="1" t="s">
        <v>465</v>
      </c>
    </row>
    <row r="40" spans="1:8" x14ac:dyDescent="0.35">
      <c r="A40" s="1" t="s">
        <v>416</v>
      </c>
      <c r="B40" s="1" t="s">
        <v>378</v>
      </c>
      <c r="C40" s="1" t="s">
        <v>390</v>
      </c>
      <c r="D40" s="1" t="s">
        <v>397</v>
      </c>
      <c r="E40" s="1" t="s">
        <v>417</v>
      </c>
      <c r="F40" s="1" t="s">
        <v>418</v>
      </c>
      <c r="G40" s="1" t="s">
        <v>419</v>
      </c>
      <c r="H40" s="1" t="s">
        <v>407</v>
      </c>
    </row>
    <row r="43" spans="1:8" x14ac:dyDescent="0.35">
      <c r="A43" s="1" t="s">
        <v>466</v>
      </c>
    </row>
    <row r="44" spans="1:8" x14ac:dyDescent="0.35">
      <c r="A44" s="1" t="s">
        <v>416</v>
      </c>
      <c r="B44" s="1" t="s">
        <v>378</v>
      </c>
      <c r="C44" s="1" t="s">
        <v>390</v>
      </c>
      <c r="D44" s="1" t="s">
        <v>397</v>
      </c>
      <c r="E44" s="1" t="s">
        <v>417</v>
      </c>
      <c r="F44" s="1" t="s">
        <v>418</v>
      </c>
      <c r="G44" s="1" t="s">
        <v>419</v>
      </c>
      <c r="H44" s="1" t="s">
        <v>407</v>
      </c>
    </row>
    <row r="47" spans="1:8" x14ac:dyDescent="0.35">
      <c r="A47" s="1" t="s">
        <v>467</v>
      </c>
    </row>
    <row r="48" spans="1:8" x14ac:dyDescent="0.35">
      <c r="A48" s="1" t="s">
        <v>416</v>
      </c>
      <c r="B48" s="1" t="s">
        <v>378</v>
      </c>
      <c r="C48" s="1" t="s">
        <v>390</v>
      </c>
      <c r="D48" s="1" t="s">
        <v>397</v>
      </c>
      <c r="E48" s="1" t="s">
        <v>417</v>
      </c>
      <c r="F48" s="1" t="s">
        <v>418</v>
      </c>
      <c r="G48" s="1" t="s">
        <v>419</v>
      </c>
      <c r="H48" s="1" t="s">
        <v>407</v>
      </c>
    </row>
  </sheetData>
  <sheetProtection pivotTables="0"/>
  <phoneticPr fontId="10" type="noConversion"/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9"/>
  <sheetViews>
    <sheetView topLeftCell="A16" workbookViewId="0">
      <selection activeCell="A29" sqref="A29"/>
    </sheetView>
  </sheetViews>
  <sheetFormatPr baseColWidth="10" defaultColWidth="11.44140625" defaultRowHeight="18.45" x14ac:dyDescent="0.35"/>
  <cols>
    <col min="1" max="1" width="40.6640625" style="1" customWidth="1"/>
    <col min="2" max="2" width="35.88671875" style="1" customWidth="1"/>
    <col min="3" max="3" width="21.6640625" style="1" bestFit="1" customWidth="1"/>
    <col min="4" max="4" width="33.33203125" style="1" bestFit="1" customWidth="1"/>
    <col min="5" max="5" width="37" style="1" bestFit="1" customWidth="1"/>
    <col min="6" max="6" width="27.33203125" style="1" bestFit="1" customWidth="1"/>
    <col min="7" max="7" width="15.88671875" style="1" customWidth="1"/>
    <col min="8" max="8" width="17.109375" style="1" bestFit="1" customWidth="1"/>
    <col min="9" max="9" width="16.109375" style="1" bestFit="1" customWidth="1"/>
    <col min="10" max="16384" width="11.44140625" style="13"/>
  </cols>
  <sheetData>
    <row r="1" spans="1:9" x14ac:dyDescent="0.35">
      <c r="A1" s="1" t="s">
        <v>421</v>
      </c>
    </row>
    <row r="3" spans="1:9" x14ac:dyDescent="0.35">
      <c r="A3" s="1" t="s">
        <v>444</v>
      </c>
    </row>
    <row r="4" spans="1:9" x14ac:dyDescent="0.35">
      <c r="A4" s="1" t="s">
        <v>416</v>
      </c>
      <c r="B4" s="1" t="s">
        <v>378</v>
      </c>
      <c r="C4" s="1" t="s">
        <v>384</v>
      </c>
      <c r="D4" s="1" t="s">
        <v>390</v>
      </c>
      <c r="E4" s="1" t="s">
        <v>397</v>
      </c>
      <c r="F4" s="1" t="s">
        <v>417</v>
      </c>
      <c r="G4" s="1" t="s">
        <v>418</v>
      </c>
      <c r="H4" s="1" t="s">
        <v>419</v>
      </c>
      <c r="I4" s="1" t="s">
        <v>407</v>
      </c>
    </row>
    <row r="7" spans="1:9" x14ac:dyDescent="0.35">
      <c r="A7" s="1" t="s">
        <v>445</v>
      </c>
    </row>
    <row r="8" spans="1:9" x14ac:dyDescent="0.35">
      <c r="A8" s="1" t="s">
        <v>416</v>
      </c>
      <c r="B8" s="1" t="s">
        <v>378</v>
      </c>
      <c r="C8" s="1" t="s">
        <v>384</v>
      </c>
      <c r="D8" s="1" t="s">
        <v>390</v>
      </c>
      <c r="E8" s="1" t="s">
        <v>397</v>
      </c>
      <c r="F8" s="1" t="s">
        <v>417</v>
      </c>
      <c r="G8" s="1" t="s">
        <v>418</v>
      </c>
      <c r="H8" s="1" t="s">
        <v>419</v>
      </c>
      <c r="I8" s="1" t="s">
        <v>407</v>
      </c>
    </row>
    <row r="11" spans="1:9" x14ac:dyDescent="0.35">
      <c r="A11" s="1" t="s">
        <v>446</v>
      </c>
    </row>
    <row r="12" spans="1:9" x14ac:dyDescent="0.35">
      <c r="A12" s="1" t="s">
        <v>416</v>
      </c>
      <c r="B12" s="1" t="s">
        <v>378</v>
      </c>
      <c r="C12" s="1" t="s">
        <v>384</v>
      </c>
      <c r="D12" s="1" t="s">
        <v>390</v>
      </c>
      <c r="E12" s="1" t="s">
        <v>397</v>
      </c>
      <c r="F12" s="1" t="s">
        <v>417</v>
      </c>
      <c r="G12" s="1" t="s">
        <v>418</v>
      </c>
      <c r="H12" s="1" t="s">
        <v>419</v>
      </c>
      <c r="I12" s="1" t="s">
        <v>407</v>
      </c>
    </row>
    <row r="15" spans="1:9" x14ac:dyDescent="0.35">
      <c r="A15" s="1" t="s">
        <v>447</v>
      </c>
    </row>
    <row r="16" spans="1:9" x14ac:dyDescent="0.35">
      <c r="A16" s="1" t="s">
        <v>416</v>
      </c>
      <c r="B16" s="1" t="s">
        <v>378</v>
      </c>
      <c r="C16" s="1" t="s">
        <v>384</v>
      </c>
      <c r="D16" s="1" t="s">
        <v>390</v>
      </c>
      <c r="E16" s="1" t="s">
        <v>397</v>
      </c>
      <c r="F16" s="1" t="s">
        <v>417</v>
      </c>
      <c r="G16" s="1" t="s">
        <v>418</v>
      </c>
      <c r="H16" s="1" t="s">
        <v>419</v>
      </c>
      <c r="I16" s="1" t="s">
        <v>407</v>
      </c>
    </row>
    <row r="19" spans="1:9" x14ac:dyDescent="0.35">
      <c r="A19" s="1" t="s">
        <v>448</v>
      </c>
    </row>
    <row r="20" spans="1:9" x14ac:dyDescent="0.35">
      <c r="A20" s="1" t="s">
        <v>416</v>
      </c>
      <c r="B20" s="1" t="s">
        <v>378</v>
      </c>
      <c r="C20" s="1" t="s">
        <v>384</v>
      </c>
      <c r="D20" s="1" t="s">
        <v>390</v>
      </c>
      <c r="E20" s="1" t="s">
        <v>397</v>
      </c>
      <c r="F20" s="1" t="s">
        <v>417</v>
      </c>
      <c r="G20" s="1" t="s">
        <v>418</v>
      </c>
      <c r="H20" s="1" t="s">
        <v>419</v>
      </c>
      <c r="I20" s="1" t="s">
        <v>407</v>
      </c>
    </row>
    <row r="23" spans="1:9" x14ac:dyDescent="0.35">
      <c r="A23" s="1" t="s">
        <v>449</v>
      </c>
    </row>
    <row r="24" spans="1:9" x14ac:dyDescent="0.35">
      <c r="A24" s="1" t="s">
        <v>416</v>
      </c>
      <c r="B24" s="1" t="s">
        <v>378</v>
      </c>
      <c r="C24" s="1" t="s">
        <v>384</v>
      </c>
      <c r="D24" s="1" t="s">
        <v>390</v>
      </c>
      <c r="E24" s="1" t="s">
        <v>397</v>
      </c>
      <c r="F24" s="1" t="s">
        <v>417</v>
      </c>
      <c r="G24" s="1" t="s">
        <v>418</v>
      </c>
      <c r="H24" s="1" t="s">
        <v>419</v>
      </c>
      <c r="I24" s="1" t="s">
        <v>407</v>
      </c>
    </row>
    <row r="27" spans="1:9" x14ac:dyDescent="0.35">
      <c r="A27" s="1" t="s">
        <v>450</v>
      </c>
    </row>
    <row r="28" spans="1:9" x14ac:dyDescent="0.35">
      <c r="A28" s="1" t="s">
        <v>416</v>
      </c>
      <c r="B28" s="1" t="s">
        <v>378</v>
      </c>
      <c r="C28" s="1" t="s">
        <v>384</v>
      </c>
      <c r="D28" s="1" t="s">
        <v>390</v>
      </c>
      <c r="E28" s="1" t="s">
        <v>397</v>
      </c>
      <c r="F28" s="1" t="s">
        <v>417</v>
      </c>
      <c r="G28" s="1" t="s">
        <v>418</v>
      </c>
      <c r="H28" s="1" t="s">
        <v>419</v>
      </c>
      <c r="I28" s="1" t="s">
        <v>407</v>
      </c>
    </row>
    <row r="31" spans="1:9" x14ac:dyDescent="0.35">
      <c r="A31" s="1" t="s">
        <v>451</v>
      </c>
    </row>
    <row r="32" spans="1:9" x14ac:dyDescent="0.35">
      <c r="A32" s="1" t="s">
        <v>416</v>
      </c>
      <c r="B32" s="1" t="s">
        <v>378</v>
      </c>
      <c r="C32" s="1" t="s">
        <v>384</v>
      </c>
      <c r="D32" s="1" t="s">
        <v>390</v>
      </c>
      <c r="E32" s="1" t="s">
        <v>397</v>
      </c>
      <c r="F32" s="1" t="s">
        <v>417</v>
      </c>
      <c r="G32" s="1" t="s">
        <v>418</v>
      </c>
      <c r="H32" s="1" t="s">
        <v>419</v>
      </c>
      <c r="I32" s="1" t="s">
        <v>407</v>
      </c>
    </row>
    <row r="33" spans="1:9" x14ac:dyDescent="0.35">
      <c r="A33" s="1" t="s">
        <v>475</v>
      </c>
      <c r="B33" s="1" t="s">
        <v>110</v>
      </c>
      <c r="D33" s="1" t="s">
        <v>167</v>
      </c>
      <c r="E33" s="1" t="s">
        <v>283</v>
      </c>
      <c r="G33" s="1" t="s">
        <v>412</v>
      </c>
      <c r="H33" s="1" t="s">
        <v>468</v>
      </c>
      <c r="I33" s="1" t="s">
        <v>474</v>
      </c>
    </row>
    <row r="34" spans="1:9" x14ac:dyDescent="0.35">
      <c r="A34" s="1" t="s">
        <v>478</v>
      </c>
      <c r="B34" s="1" t="s">
        <v>124</v>
      </c>
      <c r="C34" s="1" t="s">
        <v>339</v>
      </c>
      <c r="D34" s="1" t="s">
        <v>248</v>
      </c>
      <c r="E34" s="1" t="s">
        <v>319</v>
      </c>
      <c r="G34" s="1" t="s">
        <v>412</v>
      </c>
      <c r="H34" s="1" t="s">
        <v>469</v>
      </c>
      <c r="I34" s="1" t="s">
        <v>474</v>
      </c>
    </row>
    <row r="36" spans="1:9" x14ac:dyDescent="0.35">
      <c r="A36" s="1" t="s">
        <v>452</v>
      </c>
    </row>
    <row r="37" spans="1:9" x14ac:dyDescent="0.35">
      <c r="A37" s="1" t="s">
        <v>416</v>
      </c>
      <c r="B37" s="1" t="s">
        <v>378</v>
      </c>
      <c r="C37" s="1" t="s">
        <v>384</v>
      </c>
      <c r="D37" s="1" t="s">
        <v>390</v>
      </c>
      <c r="E37" s="1" t="s">
        <v>397</v>
      </c>
      <c r="F37" s="1" t="s">
        <v>417</v>
      </c>
      <c r="G37" s="1" t="s">
        <v>418</v>
      </c>
      <c r="H37" s="1" t="s">
        <v>419</v>
      </c>
      <c r="I37" s="1" t="s">
        <v>407</v>
      </c>
    </row>
    <row r="40" spans="1:9" x14ac:dyDescent="0.35">
      <c r="A40" s="1" t="s">
        <v>453</v>
      </c>
    </row>
    <row r="41" spans="1:9" x14ac:dyDescent="0.35">
      <c r="A41" s="1" t="s">
        <v>416</v>
      </c>
      <c r="B41" s="1" t="s">
        <v>378</v>
      </c>
      <c r="C41" s="1" t="s">
        <v>384</v>
      </c>
      <c r="D41" s="1" t="s">
        <v>390</v>
      </c>
      <c r="E41" s="1" t="s">
        <v>397</v>
      </c>
      <c r="F41" s="1" t="s">
        <v>417</v>
      </c>
      <c r="G41" s="1" t="s">
        <v>418</v>
      </c>
      <c r="H41" s="1" t="s">
        <v>419</v>
      </c>
      <c r="I41" s="1" t="s">
        <v>407</v>
      </c>
    </row>
    <row r="44" spans="1:9" x14ac:dyDescent="0.35">
      <c r="A44" s="1" t="s">
        <v>454</v>
      </c>
    </row>
    <row r="45" spans="1:9" x14ac:dyDescent="0.35">
      <c r="A45" s="1" t="s">
        <v>416</v>
      </c>
      <c r="B45" s="1" t="s">
        <v>378</v>
      </c>
      <c r="C45" s="1" t="s">
        <v>384</v>
      </c>
      <c r="D45" s="1" t="s">
        <v>390</v>
      </c>
      <c r="E45" s="1" t="s">
        <v>397</v>
      </c>
      <c r="F45" s="1" t="s">
        <v>417</v>
      </c>
      <c r="G45" s="1" t="s">
        <v>418</v>
      </c>
      <c r="H45" s="1" t="s">
        <v>419</v>
      </c>
      <c r="I45" s="1" t="s">
        <v>407</v>
      </c>
    </row>
    <row r="48" spans="1:9" x14ac:dyDescent="0.35">
      <c r="A48" s="1" t="s">
        <v>455</v>
      </c>
    </row>
    <row r="49" spans="1:9" x14ac:dyDescent="0.35">
      <c r="A49" s="1" t="s">
        <v>416</v>
      </c>
      <c r="B49" s="1" t="s">
        <v>378</v>
      </c>
      <c r="C49" s="1" t="s">
        <v>384</v>
      </c>
      <c r="D49" s="1" t="s">
        <v>390</v>
      </c>
      <c r="E49" s="1" t="s">
        <v>397</v>
      </c>
      <c r="F49" s="1" t="s">
        <v>417</v>
      </c>
      <c r="G49" s="1" t="s">
        <v>418</v>
      </c>
      <c r="H49" s="1" t="s">
        <v>419</v>
      </c>
      <c r="I49" s="1" t="s">
        <v>407</v>
      </c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50"/>
  <sheetViews>
    <sheetView topLeftCell="A22" workbookViewId="0">
      <selection activeCell="A43" sqref="A43"/>
    </sheetView>
  </sheetViews>
  <sheetFormatPr baseColWidth="10" defaultRowHeight="18.45" x14ac:dyDescent="0.35"/>
  <cols>
    <col min="1" max="1" width="40.6640625" style="1" customWidth="1"/>
    <col min="2" max="2" width="35.88671875" style="1" customWidth="1"/>
    <col min="3" max="3" width="21.6640625" style="1" bestFit="1" customWidth="1"/>
    <col min="4" max="4" width="15.88671875" style="1" customWidth="1"/>
    <col min="5" max="5" width="20.88671875" style="1" customWidth="1"/>
    <col min="6" max="6" width="22.109375" style="1" bestFit="1" customWidth="1"/>
    <col min="7" max="7" width="15.88671875" style="1" customWidth="1"/>
    <col min="8" max="8" width="17.109375" style="1" bestFit="1" customWidth="1"/>
    <col min="9" max="9" width="16.109375" style="1" bestFit="1" customWidth="1"/>
  </cols>
  <sheetData>
    <row r="1" spans="1:9" x14ac:dyDescent="0.35">
      <c r="A1" s="1" t="s">
        <v>421</v>
      </c>
    </row>
    <row r="3" spans="1:9" x14ac:dyDescent="0.35">
      <c r="A3" s="1" t="s">
        <v>432</v>
      </c>
    </row>
    <row r="4" spans="1:9" x14ac:dyDescent="0.35">
      <c r="A4" s="1" t="s">
        <v>416</v>
      </c>
      <c r="B4" s="1" t="s">
        <v>390</v>
      </c>
      <c r="C4" s="1" t="s">
        <v>417</v>
      </c>
      <c r="D4" s="1" t="s">
        <v>418</v>
      </c>
      <c r="E4" s="1" t="s">
        <v>419</v>
      </c>
      <c r="F4" s="1" t="s">
        <v>407</v>
      </c>
      <c r="G4"/>
      <c r="H4"/>
      <c r="I4"/>
    </row>
    <row r="5" spans="1:9" x14ac:dyDescent="0.35">
      <c r="G5"/>
      <c r="H5"/>
      <c r="I5"/>
    </row>
    <row r="7" spans="1:9" x14ac:dyDescent="0.35">
      <c r="A7" s="1" t="s">
        <v>433</v>
      </c>
    </row>
    <row r="8" spans="1:9" x14ac:dyDescent="0.35">
      <c r="A8" s="1" t="s">
        <v>416</v>
      </c>
      <c r="B8" s="1" t="s">
        <v>390</v>
      </c>
      <c r="C8" s="1" t="s">
        <v>417</v>
      </c>
      <c r="D8" s="1" t="s">
        <v>418</v>
      </c>
      <c r="E8" s="1" t="s">
        <v>419</v>
      </c>
      <c r="F8" s="1" t="s">
        <v>407</v>
      </c>
      <c r="G8"/>
      <c r="H8"/>
      <c r="I8"/>
    </row>
    <row r="9" spans="1:9" x14ac:dyDescent="0.35">
      <c r="G9"/>
      <c r="H9"/>
      <c r="I9"/>
    </row>
    <row r="11" spans="1:9" x14ac:dyDescent="0.35">
      <c r="A11" s="1" t="s">
        <v>434</v>
      </c>
    </row>
    <row r="12" spans="1:9" x14ac:dyDescent="0.35">
      <c r="A12" s="1" t="s">
        <v>416</v>
      </c>
      <c r="B12" s="1" t="s">
        <v>390</v>
      </c>
      <c r="C12" s="1" t="s">
        <v>417</v>
      </c>
      <c r="D12" s="1" t="s">
        <v>418</v>
      </c>
      <c r="E12" s="1" t="s">
        <v>419</v>
      </c>
      <c r="F12" s="1" t="s">
        <v>407</v>
      </c>
      <c r="G12"/>
      <c r="H12"/>
      <c r="I12"/>
    </row>
    <row r="13" spans="1:9" x14ac:dyDescent="0.35">
      <c r="G13"/>
      <c r="H13"/>
      <c r="I13"/>
    </row>
    <row r="15" spans="1:9" x14ac:dyDescent="0.35">
      <c r="A15" s="1" t="s">
        <v>435</v>
      </c>
    </row>
    <row r="16" spans="1:9" x14ac:dyDescent="0.35">
      <c r="A16" s="1" t="s">
        <v>416</v>
      </c>
      <c r="B16" s="1" t="s">
        <v>390</v>
      </c>
      <c r="C16" s="1" t="s">
        <v>417</v>
      </c>
      <c r="D16" s="1" t="s">
        <v>418</v>
      </c>
      <c r="E16" s="1" t="s">
        <v>419</v>
      </c>
      <c r="F16" s="1" t="s">
        <v>407</v>
      </c>
      <c r="G16"/>
      <c r="H16"/>
      <c r="I16"/>
    </row>
    <row r="17" spans="1:9" x14ac:dyDescent="0.35">
      <c r="G17"/>
      <c r="H17"/>
      <c r="I17"/>
    </row>
    <row r="19" spans="1:9" x14ac:dyDescent="0.35">
      <c r="A19" s="1" t="s">
        <v>436</v>
      </c>
    </row>
    <row r="20" spans="1:9" x14ac:dyDescent="0.35">
      <c r="A20" s="1" t="s">
        <v>416</v>
      </c>
      <c r="B20" s="1" t="s">
        <v>390</v>
      </c>
      <c r="C20" s="1" t="s">
        <v>417</v>
      </c>
      <c r="D20" s="1" t="s">
        <v>418</v>
      </c>
      <c r="E20" s="1" t="s">
        <v>419</v>
      </c>
      <c r="F20" s="1" t="s">
        <v>407</v>
      </c>
      <c r="G20"/>
      <c r="H20"/>
      <c r="I20"/>
    </row>
    <row r="21" spans="1:9" x14ac:dyDescent="0.35">
      <c r="G21"/>
      <c r="H21"/>
      <c r="I21"/>
    </row>
    <row r="23" spans="1:9" x14ac:dyDescent="0.35">
      <c r="A23" s="1" t="s">
        <v>437</v>
      </c>
    </row>
    <row r="24" spans="1:9" x14ac:dyDescent="0.35">
      <c r="A24" s="1" t="s">
        <v>416</v>
      </c>
      <c r="B24" s="1" t="s">
        <v>390</v>
      </c>
      <c r="C24" s="1" t="s">
        <v>417</v>
      </c>
      <c r="D24" s="1" t="s">
        <v>418</v>
      </c>
      <c r="E24" s="1" t="s">
        <v>419</v>
      </c>
      <c r="F24" s="1" t="s">
        <v>407</v>
      </c>
      <c r="G24"/>
      <c r="H24"/>
      <c r="I24"/>
    </row>
    <row r="25" spans="1:9" x14ac:dyDescent="0.35">
      <c r="G25"/>
      <c r="H25"/>
      <c r="I25"/>
    </row>
    <row r="27" spans="1:9" x14ac:dyDescent="0.35">
      <c r="A27" s="1" t="s">
        <v>438</v>
      </c>
    </row>
    <row r="28" spans="1:9" x14ac:dyDescent="0.35">
      <c r="A28" s="1" t="s">
        <v>416</v>
      </c>
      <c r="B28" s="1" t="s">
        <v>390</v>
      </c>
      <c r="C28" s="1" t="s">
        <v>417</v>
      </c>
      <c r="D28" s="1" t="s">
        <v>418</v>
      </c>
      <c r="E28" s="1" t="s">
        <v>419</v>
      </c>
      <c r="F28" s="1" t="s">
        <v>407</v>
      </c>
      <c r="G28"/>
      <c r="H28"/>
      <c r="I28"/>
    </row>
    <row r="29" spans="1:9" x14ac:dyDescent="0.35">
      <c r="G29"/>
      <c r="H29"/>
      <c r="I29"/>
    </row>
    <row r="30" spans="1:9" x14ac:dyDescent="0.35">
      <c r="G30"/>
      <c r="H30"/>
      <c r="I30"/>
    </row>
    <row r="31" spans="1:9" x14ac:dyDescent="0.35">
      <c r="A31" s="1" t="s">
        <v>439</v>
      </c>
    </row>
    <row r="32" spans="1:9" x14ac:dyDescent="0.35">
      <c r="A32" s="1" t="s">
        <v>416</v>
      </c>
      <c r="B32" s="1" t="s">
        <v>390</v>
      </c>
      <c r="C32" s="1" t="s">
        <v>417</v>
      </c>
      <c r="D32" s="1" t="s">
        <v>418</v>
      </c>
      <c r="E32" s="1" t="s">
        <v>419</v>
      </c>
      <c r="F32" s="1" t="s">
        <v>407</v>
      </c>
      <c r="G32"/>
      <c r="H32"/>
      <c r="I32"/>
    </row>
    <row r="33" spans="1:9" x14ac:dyDescent="0.35">
      <c r="A33" s="1" t="s">
        <v>475</v>
      </c>
      <c r="B33" s="1" t="s">
        <v>120</v>
      </c>
      <c r="D33" s="1" t="s">
        <v>409</v>
      </c>
      <c r="E33" s="1" t="s">
        <v>472</v>
      </c>
      <c r="F33" s="1" t="s">
        <v>474</v>
      </c>
      <c r="G33"/>
      <c r="H33"/>
      <c r="I33"/>
    </row>
    <row r="34" spans="1:9" x14ac:dyDescent="0.35">
      <c r="A34" s="1" t="s">
        <v>477</v>
      </c>
      <c r="B34" s="1" t="s">
        <v>349</v>
      </c>
      <c r="D34" s="1" t="s">
        <v>409</v>
      </c>
      <c r="E34" s="1" t="s">
        <v>473</v>
      </c>
      <c r="F34" s="1" t="s">
        <v>474</v>
      </c>
      <c r="G34"/>
      <c r="H34"/>
      <c r="I34"/>
    </row>
    <row r="36" spans="1:9" x14ac:dyDescent="0.35">
      <c r="A36" s="1" t="s">
        <v>440</v>
      </c>
      <c r="G36"/>
      <c r="H36"/>
      <c r="I36"/>
    </row>
    <row r="37" spans="1:9" x14ac:dyDescent="0.35">
      <c r="A37" s="1" t="s">
        <v>416</v>
      </c>
      <c r="B37" s="1" t="s">
        <v>390</v>
      </c>
      <c r="C37" s="1" t="s">
        <v>417</v>
      </c>
      <c r="D37" s="1" t="s">
        <v>418</v>
      </c>
      <c r="E37" s="1" t="s">
        <v>419</v>
      </c>
      <c r="F37" s="1" t="s">
        <v>407</v>
      </c>
      <c r="G37"/>
      <c r="H37"/>
      <c r="I37"/>
    </row>
    <row r="38" spans="1:9" x14ac:dyDescent="0.35">
      <c r="G38"/>
      <c r="H38"/>
      <c r="I38"/>
    </row>
    <row r="40" spans="1:9" x14ac:dyDescent="0.35">
      <c r="A40" s="1" t="s">
        <v>441</v>
      </c>
      <c r="G40"/>
      <c r="H40"/>
      <c r="I40"/>
    </row>
    <row r="41" spans="1:9" x14ac:dyDescent="0.35">
      <c r="A41" s="1" t="s">
        <v>416</v>
      </c>
      <c r="B41" s="1" t="s">
        <v>390</v>
      </c>
      <c r="C41" s="1" t="s">
        <v>417</v>
      </c>
      <c r="D41" s="1" t="s">
        <v>418</v>
      </c>
      <c r="E41" s="1" t="s">
        <v>419</v>
      </c>
      <c r="F41" s="1" t="s">
        <v>407</v>
      </c>
      <c r="G41"/>
      <c r="H41"/>
      <c r="I41"/>
    </row>
    <row r="42" spans="1:9" x14ac:dyDescent="0.35">
      <c r="G42"/>
      <c r="H42"/>
      <c r="I42"/>
    </row>
    <row r="44" spans="1:9" x14ac:dyDescent="0.35">
      <c r="A44" s="1" t="s">
        <v>442</v>
      </c>
      <c r="G44"/>
      <c r="H44"/>
      <c r="I44"/>
    </row>
    <row r="45" spans="1:9" x14ac:dyDescent="0.35">
      <c r="A45" s="1" t="s">
        <v>416</v>
      </c>
      <c r="B45" s="1" t="s">
        <v>390</v>
      </c>
      <c r="C45" s="1" t="s">
        <v>417</v>
      </c>
      <c r="D45" s="1" t="s">
        <v>418</v>
      </c>
      <c r="E45" s="1" t="s">
        <v>419</v>
      </c>
      <c r="F45" s="1" t="s">
        <v>407</v>
      </c>
      <c r="G45"/>
      <c r="H45"/>
      <c r="I45"/>
    </row>
    <row r="46" spans="1:9" x14ac:dyDescent="0.35">
      <c r="G46"/>
      <c r="H46"/>
      <c r="I46"/>
    </row>
    <row r="48" spans="1:9" x14ac:dyDescent="0.35">
      <c r="A48" s="1" t="s">
        <v>443</v>
      </c>
      <c r="G48"/>
      <c r="H48"/>
      <c r="I48"/>
    </row>
    <row r="49" spans="1:9" x14ac:dyDescent="0.35">
      <c r="A49" s="1" t="s">
        <v>416</v>
      </c>
      <c r="B49" s="1" t="s">
        <v>390</v>
      </c>
      <c r="C49" s="1" t="s">
        <v>417</v>
      </c>
      <c r="D49" s="1" t="s">
        <v>418</v>
      </c>
      <c r="E49" s="1" t="s">
        <v>419</v>
      </c>
      <c r="F49" s="1" t="s">
        <v>407</v>
      </c>
      <c r="G49"/>
      <c r="H49"/>
      <c r="I49"/>
    </row>
    <row r="50" spans="1:9" x14ac:dyDescent="0.35">
      <c r="G50"/>
      <c r="H50"/>
      <c r="I50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Accueil</vt:lpstr>
      <vt:lpstr>Listes</vt:lpstr>
      <vt:lpstr>BD menus</vt:lpstr>
      <vt:lpstr>Tables MMR</vt:lpstr>
      <vt:lpstr>Tables MJ</vt:lpstr>
      <vt:lpstr>Tables MVMWE</vt:lpstr>
      <vt:lpstr>Année_en_Cours</vt:lpstr>
      <vt:lpstr>AnnéePrécédente</vt:lpstr>
      <vt:lpstr>ListeDMR</vt:lpstr>
      <vt:lpstr>ListeDS</vt:lpstr>
      <vt:lpstr>ListeDWE</vt:lpstr>
      <vt:lpstr>ListelégumeDeux</vt:lpstr>
      <vt:lpstr>ListeLMR</vt:lpstr>
      <vt:lpstr>ListeLSLM</vt:lpstr>
      <vt:lpstr>ListeLSMJ</vt:lpstr>
      <vt:lpstr>ListeLSV</vt:lpstr>
      <vt:lpstr>ListeLWED</vt:lpstr>
      <vt:lpstr>ListeLWES</vt:lpstr>
      <vt:lpstr>ListeVMR</vt:lpstr>
      <vt:lpstr>ListeVMWE</vt:lpstr>
      <vt:lpstr>ListeVS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2025-08-03T15:39:38Z</dcterms:modified>
</cp:coreProperties>
</file>