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-119" yWindow="-119" windowWidth="23064" windowHeight="13067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Tables menus" sheetId="7" r:id="rId8"/>
    <sheet name="Quantités desserts" sheetId="10" r:id="rId9"/>
    <sheet name="Quantités légumes" sheetId="11" r:id="rId10"/>
    <sheet name="Quantités viandes" sheetId="12" r:id="rId11"/>
  </sheets>
  <definedNames>
    <definedName name="Année_en_Cours">Accueil!$I$1</definedName>
    <definedName name="AnnéePrécédente">Accueil!$I$1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40" i="24" l="1"/>
  <c r="AE39" i="24"/>
  <c r="AE38" i="24"/>
  <c r="AE37" i="24"/>
  <c r="AE36" i="24"/>
  <c r="AE35" i="24"/>
  <c r="AE34" i="24"/>
  <c r="AE33" i="24"/>
  <c r="AE32" i="24"/>
  <c r="AE28" i="24"/>
  <c r="AE29" i="24"/>
  <c r="AE30" i="24"/>
  <c r="AE31" i="24"/>
  <c r="AE41" i="24"/>
  <c r="AE42" i="24"/>
  <c r="AE43" i="24"/>
  <c r="AE44" i="24"/>
  <c r="AE45" i="24"/>
  <c r="AE46" i="24"/>
  <c r="AE47" i="24"/>
  <c r="AE48" i="24"/>
  <c r="AE49" i="24"/>
  <c r="AE50" i="24"/>
  <c r="AE51" i="24"/>
  <c r="AE52" i="24"/>
  <c r="AE53" i="24"/>
  <c r="AE54" i="24"/>
  <c r="AE55" i="24"/>
  <c r="AE56" i="24"/>
  <c r="AE57" i="24"/>
  <c r="AE58" i="24"/>
  <c r="AE59" i="24"/>
  <c r="AE60" i="24"/>
  <c r="AE61" i="24"/>
  <c r="AE62" i="24"/>
  <c r="AE63" i="24"/>
  <c r="AE64" i="24"/>
  <c r="AE65" i="24"/>
  <c r="AE66" i="24"/>
  <c r="AE67" i="24"/>
  <c r="AE68" i="24"/>
  <c r="AE69" i="24"/>
  <c r="AE70" i="24"/>
  <c r="AE71" i="24"/>
  <c r="AE72" i="24"/>
  <c r="AE73" i="24"/>
  <c r="AE74" i="24"/>
  <c r="AE75" i="24"/>
  <c r="AE76" i="24"/>
  <c r="AE77" i="24"/>
  <c r="AE78" i="24"/>
  <c r="AE79" i="24"/>
  <c r="AE80" i="24"/>
  <c r="AE81" i="24"/>
  <c r="AE82" i="24"/>
  <c r="AE83" i="24"/>
  <c r="AE84" i="24"/>
  <c r="AE85" i="24"/>
  <c r="AE86" i="24"/>
  <c r="AE87" i="24"/>
  <c r="AE88" i="24"/>
  <c r="AE89" i="24"/>
  <c r="AE90" i="24"/>
  <c r="AE91" i="24"/>
  <c r="AE92" i="24"/>
  <c r="AE93" i="24"/>
  <c r="AE94" i="24"/>
  <c r="AE95" i="24"/>
  <c r="AE96" i="24"/>
  <c r="AE97" i="24"/>
  <c r="AE98" i="24"/>
  <c r="AE99" i="24"/>
  <c r="AE100" i="24"/>
  <c r="AE101" i="24"/>
  <c r="AE102" i="24"/>
  <c r="AE103" i="24"/>
  <c r="AE104" i="24"/>
  <c r="AE105" i="24"/>
  <c r="AE106" i="24"/>
  <c r="AE107" i="24"/>
  <c r="AE108" i="24"/>
  <c r="AE109" i="24"/>
  <c r="AE110" i="24"/>
  <c r="AE111" i="24"/>
  <c r="AE112" i="24"/>
  <c r="AE113" i="24"/>
  <c r="AE114" i="24"/>
  <c r="AE115" i="24"/>
  <c r="AE116" i="24"/>
  <c r="AE117" i="24"/>
  <c r="AE118" i="24"/>
  <c r="AE119" i="24"/>
  <c r="AE120" i="24"/>
  <c r="AE121" i="24"/>
  <c r="AE122" i="24"/>
  <c r="AG28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48" i="24"/>
  <c r="AG49" i="24"/>
  <c r="AG50" i="24"/>
  <c r="AG51" i="24"/>
  <c r="AG52" i="24"/>
  <c r="AG53" i="24"/>
  <c r="AG54" i="24"/>
  <c r="AG55" i="24"/>
  <c r="AG56" i="24"/>
  <c r="AG57" i="24"/>
  <c r="AG58" i="24"/>
  <c r="AG59" i="24"/>
  <c r="AG60" i="24"/>
  <c r="AG61" i="24"/>
  <c r="AG62" i="24"/>
  <c r="AG63" i="24"/>
  <c r="AG64" i="24"/>
  <c r="AG65" i="24"/>
  <c r="AG66" i="24"/>
  <c r="AG67" i="24"/>
  <c r="AG68" i="24"/>
  <c r="AG69" i="24"/>
  <c r="AG70" i="24"/>
  <c r="AG71" i="24"/>
  <c r="AG72" i="24"/>
  <c r="AG73" i="24"/>
  <c r="AG74" i="24"/>
  <c r="AG75" i="24"/>
  <c r="AG76" i="24"/>
  <c r="AG77" i="24"/>
  <c r="AG78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91" i="24"/>
  <c r="AG92" i="24"/>
  <c r="AG93" i="24"/>
  <c r="AG94" i="24"/>
  <c r="AG95" i="24"/>
  <c r="AG96" i="24"/>
  <c r="AG97" i="24"/>
  <c r="AG98" i="24"/>
  <c r="AG99" i="24"/>
  <c r="AG100" i="24"/>
  <c r="AG101" i="24"/>
  <c r="AG102" i="24"/>
  <c r="AG103" i="24"/>
  <c r="AG104" i="24"/>
  <c r="AG105" i="24"/>
  <c r="AG106" i="24"/>
  <c r="AG107" i="24"/>
  <c r="AG108" i="24"/>
  <c r="AG109" i="24"/>
  <c r="AG110" i="24"/>
  <c r="AG111" i="24"/>
  <c r="AG112" i="24"/>
  <c r="AG113" i="24"/>
  <c r="AG114" i="24"/>
  <c r="AG115" i="24"/>
  <c r="AG116" i="24"/>
  <c r="AG117" i="24"/>
  <c r="AG118" i="24"/>
  <c r="AG119" i="24"/>
  <c r="AG120" i="24"/>
  <c r="AG121" i="24"/>
  <c r="AG122" i="24"/>
  <c r="AI28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48" i="24"/>
  <c r="AI49" i="24"/>
  <c r="AI50" i="24"/>
  <c r="AI51" i="24"/>
  <c r="AI52" i="24"/>
  <c r="AI53" i="24"/>
  <c r="AI54" i="24"/>
  <c r="AI55" i="24"/>
  <c r="AI56" i="24"/>
  <c r="AI57" i="24"/>
  <c r="AI58" i="24"/>
  <c r="AI59" i="24"/>
  <c r="AI60" i="24"/>
  <c r="AI61" i="24"/>
  <c r="AI62" i="24"/>
  <c r="AI63" i="24"/>
  <c r="AI64" i="24"/>
  <c r="AI65" i="24"/>
  <c r="AI66" i="24"/>
  <c r="AI67" i="24"/>
  <c r="AI68" i="24"/>
  <c r="AI69" i="24"/>
  <c r="AI70" i="24"/>
  <c r="AI71" i="24"/>
  <c r="AI72" i="24"/>
  <c r="AI73" i="24"/>
  <c r="AI74" i="24"/>
  <c r="AI75" i="24"/>
  <c r="AI76" i="24"/>
  <c r="AI77" i="24"/>
  <c r="AI78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91" i="24"/>
  <c r="AI92" i="24"/>
  <c r="AI93" i="24"/>
  <c r="AI94" i="24"/>
  <c r="AI95" i="24"/>
  <c r="AI96" i="24"/>
  <c r="AI97" i="24"/>
  <c r="AI98" i="24"/>
  <c r="AI99" i="24"/>
  <c r="AI100" i="24"/>
  <c r="AI101" i="24"/>
  <c r="AI102" i="24"/>
  <c r="AI103" i="24"/>
  <c r="AI104" i="24"/>
  <c r="AI105" i="24"/>
  <c r="AI106" i="24"/>
  <c r="AI107" i="24"/>
  <c r="AI108" i="24"/>
  <c r="AI109" i="24"/>
  <c r="AI110" i="24"/>
  <c r="AI111" i="24"/>
  <c r="AI112" i="24"/>
  <c r="AI113" i="24"/>
  <c r="AI114" i="24"/>
  <c r="AI115" i="24"/>
  <c r="AI116" i="24"/>
  <c r="AI117" i="24"/>
  <c r="AI118" i="24"/>
  <c r="AI119" i="24"/>
  <c r="AI120" i="24"/>
  <c r="AI121" i="24"/>
  <c r="AI122" i="24"/>
  <c r="AK28" i="24"/>
  <c r="AK29" i="24"/>
  <c r="AK30" i="24"/>
  <c r="AK31" i="24"/>
  <c r="AK32" i="24"/>
  <c r="AK33" i="24"/>
  <c r="AK34" i="24"/>
  <c r="AK35" i="24"/>
  <c r="AK36" i="24"/>
  <c r="AK37" i="24"/>
  <c r="AK38" i="24"/>
  <c r="AK39" i="24"/>
  <c r="AK40" i="24"/>
  <c r="AK41" i="24"/>
  <c r="AK42" i="24"/>
  <c r="AK43" i="24"/>
  <c r="AK44" i="24"/>
  <c r="AK45" i="24"/>
  <c r="AK46" i="24"/>
  <c r="AK47" i="24"/>
  <c r="AK48" i="24"/>
  <c r="AK49" i="24"/>
  <c r="AK50" i="24"/>
  <c r="AK51" i="24"/>
  <c r="AK52" i="24"/>
  <c r="AK53" i="24"/>
  <c r="AK54" i="24"/>
  <c r="AK55" i="24"/>
  <c r="AK56" i="24"/>
  <c r="AK57" i="24"/>
  <c r="AK58" i="24"/>
  <c r="AK59" i="24"/>
  <c r="AK60" i="24"/>
  <c r="AK61" i="24"/>
  <c r="AK62" i="24"/>
  <c r="AK63" i="24"/>
  <c r="AK64" i="24"/>
  <c r="AK65" i="24"/>
  <c r="AK66" i="24"/>
  <c r="AK67" i="24"/>
  <c r="AK68" i="24"/>
  <c r="AK69" i="24"/>
  <c r="AK70" i="24"/>
  <c r="AK71" i="24"/>
  <c r="AK72" i="24"/>
  <c r="AK73" i="24"/>
  <c r="AK74" i="24"/>
  <c r="AK75" i="24"/>
  <c r="AK76" i="24"/>
  <c r="AK77" i="24"/>
  <c r="AK78" i="24"/>
  <c r="AK79" i="24"/>
  <c r="AK80" i="24"/>
  <c r="AK81" i="24"/>
  <c r="AK82" i="24"/>
  <c r="AK83" i="24"/>
  <c r="AK84" i="24"/>
  <c r="AK85" i="24"/>
  <c r="AK86" i="24"/>
  <c r="AK87" i="24"/>
  <c r="AK88" i="24"/>
  <c r="AK89" i="24"/>
  <c r="AK90" i="24"/>
  <c r="AK91" i="24"/>
  <c r="AK92" i="24"/>
  <c r="AK93" i="24"/>
  <c r="AK94" i="24"/>
  <c r="AK95" i="24"/>
  <c r="AK96" i="24"/>
  <c r="AK97" i="24"/>
  <c r="AK98" i="24"/>
  <c r="AK99" i="24"/>
  <c r="AK100" i="24"/>
  <c r="AK101" i="24"/>
  <c r="AK102" i="24"/>
  <c r="AK103" i="24"/>
  <c r="AK104" i="24"/>
  <c r="AK105" i="24"/>
  <c r="AK106" i="24"/>
  <c r="AK107" i="24"/>
  <c r="AK108" i="24"/>
  <c r="AK109" i="24"/>
  <c r="AK110" i="24"/>
  <c r="AK111" i="24"/>
  <c r="AK112" i="24"/>
  <c r="AK113" i="24"/>
  <c r="AK114" i="24"/>
  <c r="AK115" i="24"/>
  <c r="AK116" i="24"/>
  <c r="AK117" i="24"/>
  <c r="AK118" i="24"/>
  <c r="AK119" i="24"/>
  <c r="AK120" i="24"/>
  <c r="AK121" i="24"/>
  <c r="AK122" i="24"/>
  <c r="AK4" i="24" l="1"/>
  <c r="AK5" i="24"/>
  <c r="AK6" i="24"/>
  <c r="AK7" i="24"/>
  <c r="AK8" i="24"/>
  <c r="AK9" i="24"/>
  <c r="AK10" i="24"/>
  <c r="AK11" i="24"/>
  <c r="AK12" i="24"/>
  <c r="AK13" i="24"/>
  <c r="AK14" i="24"/>
  <c r="AK15" i="24"/>
  <c r="AK16" i="24"/>
  <c r="AK17" i="24"/>
  <c r="AK18" i="24"/>
  <c r="AK19" i="24"/>
  <c r="AK20" i="24"/>
  <c r="AK21" i="24"/>
  <c r="AK22" i="24"/>
  <c r="AK23" i="24"/>
  <c r="AK24" i="24"/>
  <c r="AK25" i="24"/>
  <c r="AK26" i="24"/>
  <c r="AK27" i="24"/>
  <c r="AI4" i="24"/>
  <c r="AI5" i="24"/>
  <c r="AI6" i="24"/>
  <c r="AI7" i="24"/>
  <c r="AI8" i="24"/>
  <c r="AI9" i="24"/>
  <c r="AI10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I27" i="24"/>
  <c r="AE27" i="24"/>
  <c r="AG27" i="24"/>
  <c r="AE22" i="24" l="1"/>
  <c r="AE23" i="24"/>
  <c r="AE24" i="24"/>
  <c r="AE25" i="24"/>
  <c r="AE26" i="24"/>
  <c r="AG22" i="24"/>
  <c r="AG23" i="24"/>
  <c r="AG24" i="24"/>
  <c r="AG25" i="24"/>
  <c r="AG26" i="24"/>
  <c r="AE8" i="24"/>
  <c r="AE9" i="24"/>
  <c r="AE10" i="24"/>
  <c r="AE11" i="24"/>
  <c r="AE12" i="24"/>
  <c r="AE13" i="24"/>
  <c r="AE14" i="24"/>
  <c r="AE15" i="24"/>
  <c r="AE16" i="24"/>
  <c r="AE17" i="24"/>
  <c r="AE18" i="24"/>
  <c r="AE19" i="24"/>
  <c r="AE20" i="24"/>
  <c r="AG8" i="24"/>
  <c r="AG9" i="24"/>
  <c r="AG10" i="24"/>
  <c r="AG11" i="24"/>
  <c r="AG12" i="24"/>
  <c r="AG13" i="24"/>
  <c r="AG14" i="24"/>
  <c r="AG15" i="24"/>
  <c r="AG16" i="24"/>
  <c r="AG17" i="24"/>
  <c r="AG18" i="24"/>
  <c r="AG19" i="24"/>
  <c r="AG20" i="24"/>
  <c r="AE7" i="24" l="1"/>
  <c r="AG7" i="24" l="1"/>
  <c r="AE6" i="24" l="1"/>
  <c r="AG6" i="24"/>
  <c r="AG4" i="24"/>
  <c r="AG5" i="24"/>
  <c r="S4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27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5" i="24"/>
  <c r="S76" i="24"/>
  <c r="S77" i="24"/>
  <c r="S78" i="24"/>
  <c r="S79" i="24"/>
  <c r="S80" i="24"/>
  <c r="S81" i="24"/>
  <c r="S82" i="24"/>
  <c r="S83" i="24"/>
  <c r="S84" i="24"/>
  <c r="S85" i="24"/>
  <c r="S86" i="24"/>
  <c r="S87" i="24"/>
  <c r="S88" i="24"/>
  <c r="S89" i="24"/>
  <c r="S90" i="24"/>
  <c r="S91" i="24"/>
  <c r="S92" i="24"/>
  <c r="S93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AE5" i="24" l="1"/>
  <c r="AE4" i="24"/>
  <c r="Y15" i="24" l="1"/>
  <c r="Y14" i="24"/>
  <c r="Y13" i="24"/>
  <c r="Y12" i="24"/>
  <c r="Y11" i="24"/>
  <c r="Y10" i="24"/>
  <c r="Y9" i="24"/>
  <c r="Y8" i="24"/>
  <c r="Y7" i="24"/>
  <c r="Y6" i="24"/>
  <c r="Y5" i="24"/>
  <c r="Y4" i="24"/>
  <c r="A1" i="7" l="1"/>
  <c r="A1" i="6" l="1"/>
  <c r="Q122" i="24" l="1"/>
  <c r="U122" i="24"/>
  <c r="W122" i="24"/>
  <c r="Q121" i="24"/>
  <c r="U121" i="24"/>
  <c r="W121" i="24"/>
  <c r="Q120" i="24"/>
  <c r="U120" i="24"/>
  <c r="W120" i="24"/>
  <c r="Q119" i="24"/>
  <c r="U119" i="24"/>
  <c r="W119" i="24"/>
  <c r="Q118" i="24"/>
  <c r="U118" i="24"/>
  <c r="W118" i="24"/>
  <c r="Q117" i="24"/>
  <c r="U117" i="24"/>
  <c r="W117" i="24"/>
  <c r="Q116" i="24"/>
  <c r="U116" i="24"/>
  <c r="W116" i="24"/>
  <c r="Q115" i="24"/>
  <c r="U115" i="24"/>
  <c r="W115" i="24"/>
  <c r="Q114" i="24"/>
  <c r="U114" i="24"/>
  <c r="W114" i="24"/>
  <c r="Q113" i="24"/>
  <c r="U113" i="24"/>
  <c r="W113" i="24"/>
  <c r="Q112" i="24"/>
  <c r="U112" i="24"/>
  <c r="W112" i="24"/>
  <c r="Q111" i="24"/>
  <c r="U111" i="24"/>
  <c r="W111" i="24"/>
  <c r="Q110" i="24"/>
  <c r="U110" i="24"/>
  <c r="W110" i="24"/>
  <c r="Q109" i="24"/>
  <c r="U109" i="24"/>
  <c r="W109" i="24"/>
  <c r="Q108" i="24"/>
  <c r="U108" i="24"/>
  <c r="W108" i="24"/>
  <c r="Q107" i="24"/>
  <c r="U107" i="24"/>
  <c r="W107" i="24"/>
  <c r="Q106" i="24"/>
  <c r="U106" i="24"/>
  <c r="W106" i="24"/>
  <c r="Q105" i="24"/>
  <c r="U105" i="24"/>
  <c r="W105" i="24"/>
  <c r="Q104" i="24"/>
  <c r="U104" i="24"/>
  <c r="W104" i="24"/>
  <c r="Q103" i="24"/>
  <c r="U103" i="24"/>
  <c r="W103" i="24"/>
  <c r="Q102" i="24"/>
  <c r="U102" i="24"/>
  <c r="W102" i="24"/>
  <c r="Q101" i="24"/>
  <c r="U101" i="24"/>
  <c r="W101" i="24"/>
  <c r="Q100" i="24"/>
  <c r="U100" i="24"/>
  <c r="W100" i="24"/>
  <c r="Q99" i="24"/>
  <c r="U99" i="24"/>
  <c r="W99" i="24"/>
  <c r="Q98" i="24"/>
  <c r="U98" i="24"/>
  <c r="W98" i="24"/>
  <c r="Q97" i="24"/>
  <c r="U97" i="24"/>
  <c r="W97" i="24"/>
  <c r="Q96" i="24"/>
  <c r="U96" i="24"/>
  <c r="W96" i="24"/>
  <c r="Q95" i="24"/>
  <c r="U95" i="24"/>
  <c r="W95" i="24"/>
  <c r="Q94" i="24"/>
  <c r="U94" i="24"/>
  <c r="W94" i="24"/>
  <c r="Q93" i="24"/>
  <c r="U93" i="24"/>
  <c r="W93" i="24"/>
  <c r="Q92" i="24"/>
  <c r="U92" i="24"/>
  <c r="W92" i="24"/>
  <c r="Q91" i="24"/>
  <c r="U91" i="24"/>
  <c r="W91" i="24"/>
  <c r="Q90" i="24"/>
  <c r="U90" i="24"/>
  <c r="W90" i="24"/>
  <c r="Q89" i="24"/>
  <c r="U89" i="24"/>
  <c r="W89" i="24"/>
  <c r="Q88" i="24"/>
  <c r="U88" i="24"/>
  <c r="W88" i="24"/>
  <c r="Q87" i="24"/>
  <c r="U87" i="24"/>
  <c r="W87" i="24"/>
  <c r="Q86" i="24"/>
  <c r="U86" i="24"/>
  <c r="W86" i="24"/>
  <c r="Q85" i="24"/>
  <c r="U85" i="24"/>
  <c r="W85" i="24"/>
  <c r="Q84" i="24"/>
  <c r="U84" i="24"/>
  <c r="W84" i="24"/>
  <c r="Q83" i="24"/>
  <c r="U83" i="24"/>
  <c r="W83" i="24"/>
  <c r="Q82" i="24"/>
  <c r="U82" i="24"/>
  <c r="W82" i="24"/>
  <c r="Q81" i="24"/>
  <c r="U81" i="24"/>
  <c r="W81" i="24"/>
  <c r="Q80" i="24"/>
  <c r="U80" i="24"/>
  <c r="W80" i="24"/>
  <c r="Q79" i="24"/>
  <c r="U79" i="24"/>
  <c r="W79" i="24"/>
  <c r="Q78" i="24"/>
  <c r="U78" i="24"/>
  <c r="W78" i="24"/>
  <c r="Q77" i="24"/>
  <c r="U77" i="24"/>
  <c r="W77" i="24"/>
  <c r="Q76" i="24"/>
  <c r="U76" i="24"/>
  <c r="W76" i="24"/>
  <c r="Q75" i="24"/>
  <c r="U75" i="24"/>
  <c r="W75" i="24"/>
  <c r="Q74" i="24"/>
  <c r="U74" i="24"/>
  <c r="W74" i="24"/>
  <c r="Q73" i="24"/>
  <c r="U73" i="24"/>
  <c r="W73" i="24"/>
  <c r="Q72" i="24"/>
  <c r="U72" i="24"/>
  <c r="W72" i="24"/>
  <c r="Q71" i="24"/>
  <c r="U71" i="24"/>
  <c r="W71" i="24"/>
  <c r="Q70" i="24"/>
  <c r="U70" i="24"/>
  <c r="W70" i="24"/>
  <c r="Q69" i="24"/>
  <c r="U69" i="24"/>
  <c r="W69" i="24"/>
  <c r="Q68" i="24"/>
  <c r="U68" i="24"/>
  <c r="W68" i="24"/>
  <c r="Q67" i="24"/>
  <c r="U67" i="24"/>
  <c r="W67" i="24"/>
  <c r="Q66" i="24"/>
  <c r="U66" i="24"/>
  <c r="W66" i="24"/>
  <c r="Q65" i="24"/>
  <c r="U65" i="24"/>
  <c r="W65" i="24"/>
  <c r="Q64" i="24"/>
  <c r="U64" i="24"/>
  <c r="W64" i="24"/>
  <c r="Q63" i="24"/>
  <c r="U63" i="24"/>
  <c r="W63" i="24"/>
  <c r="Q62" i="24"/>
  <c r="U62" i="24"/>
  <c r="W62" i="24"/>
  <c r="Q61" i="24"/>
  <c r="U61" i="24"/>
  <c r="W61" i="24"/>
  <c r="Q60" i="24"/>
  <c r="U60" i="24"/>
  <c r="W60" i="24"/>
  <c r="Q59" i="24"/>
  <c r="U59" i="24"/>
  <c r="W59" i="24"/>
  <c r="Q58" i="24"/>
  <c r="U58" i="24"/>
  <c r="W58" i="24"/>
  <c r="Q57" i="24"/>
  <c r="U57" i="24"/>
  <c r="W57" i="24"/>
  <c r="Q56" i="24"/>
  <c r="U56" i="24"/>
  <c r="W56" i="24"/>
  <c r="Q55" i="24"/>
  <c r="U55" i="24"/>
  <c r="W55" i="24"/>
  <c r="Q54" i="24"/>
  <c r="U54" i="24"/>
  <c r="W54" i="24"/>
  <c r="Q53" i="24"/>
  <c r="U53" i="24"/>
  <c r="W53" i="24"/>
  <c r="Q52" i="24"/>
  <c r="U52" i="24"/>
  <c r="W52" i="24"/>
  <c r="Q51" i="24"/>
  <c r="U51" i="24"/>
  <c r="W51" i="24"/>
  <c r="Q50" i="24"/>
  <c r="U50" i="24"/>
  <c r="W50" i="24"/>
  <c r="Q49" i="24"/>
  <c r="U49" i="24"/>
  <c r="W49" i="24"/>
  <c r="Q48" i="24"/>
  <c r="U48" i="24"/>
  <c r="W48" i="24"/>
  <c r="Q47" i="24"/>
  <c r="U47" i="24"/>
  <c r="W47" i="24"/>
  <c r="Q46" i="24"/>
  <c r="U46" i="24"/>
  <c r="W46" i="24"/>
  <c r="Q45" i="24"/>
  <c r="U45" i="24"/>
  <c r="W45" i="24"/>
  <c r="Q44" i="24"/>
  <c r="U44" i="24"/>
  <c r="W44" i="24"/>
  <c r="Q43" i="24"/>
  <c r="U43" i="24"/>
  <c r="W43" i="24"/>
  <c r="Q42" i="24"/>
  <c r="U42" i="24"/>
  <c r="W42" i="24"/>
  <c r="Q41" i="24"/>
  <c r="U41" i="24"/>
  <c r="W41" i="24"/>
  <c r="Q40" i="24"/>
  <c r="U40" i="24"/>
  <c r="W40" i="24"/>
  <c r="Q39" i="24"/>
  <c r="U39" i="24"/>
  <c r="W39" i="24"/>
  <c r="Q38" i="24"/>
  <c r="U38" i="24"/>
  <c r="W38" i="24"/>
  <c r="Q37" i="24"/>
  <c r="U37" i="24"/>
  <c r="W37" i="24"/>
  <c r="Q36" i="24"/>
  <c r="U36" i="24"/>
  <c r="W36" i="24"/>
  <c r="Q35" i="24"/>
  <c r="U35" i="24"/>
  <c r="W35" i="24"/>
  <c r="Q34" i="24"/>
  <c r="U34" i="24"/>
  <c r="W34" i="24"/>
  <c r="Q33" i="24"/>
  <c r="U33" i="24"/>
  <c r="W33" i="24"/>
  <c r="Q32" i="24"/>
  <c r="U32" i="24"/>
  <c r="W32" i="24"/>
  <c r="Q31" i="24"/>
  <c r="U31" i="24"/>
  <c r="W31" i="24"/>
  <c r="Q30" i="24"/>
  <c r="U30" i="24"/>
  <c r="W30" i="24"/>
  <c r="Q29" i="24"/>
  <c r="U29" i="24"/>
  <c r="W29" i="24"/>
  <c r="Q28" i="24"/>
  <c r="U28" i="24"/>
  <c r="W28" i="24"/>
  <c r="Q27" i="24"/>
  <c r="U27" i="24"/>
  <c r="W27" i="24"/>
  <c r="U26" i="24"/>
  <c r="W26" i="24"/>
  <c r="Q25" i="24"/>
  <c r="U25" i="24"/>
  <c r="W25" i="24"/>
  <c r="Q24" i="24"/>
  <c r="U24" i="24"/>
  <c r="W24" i="24"/>
  <c r="Q23" i="24"/>
  <c r="U23" i="24"/>
  <c r="W23" i="24"/>
  <c r="Q22" i="24"/>
  <c r="U22" i="24"/>
  <c r="W22" i="24"/>
  <c r="Q21" i="24"/>
  <c r="U21" i="24"/>
  <c r="W21" i="24"/>
  <c r="Q20" i="24"/>
  <c r="U20" i="24"/>
  <c r="W20" i="24"/>
  <c r="Q19" i="24"/>
  <c r="U19" i="24"/>
  <c r="W19" i="24"/>
  <c r="Q18" i="24"/>
  <c r="U18" i="24"/>
  <c r="W18" i="24"/>
  <c r="Q17" i="24"/>
  <c r="U17" i="24"/>
  <c r="W17" i="24"/>
  <c r="Q16" i="24" l="1"/>
  <c r="U16" i="24"/>
  <c r="W16" i="24"/>
  <c r="Q15" i="24"/>
  <c r="U15" i="24"/>
  <c r="W15" i="24"/>
  <c r="Q14" i="24"/>
  <c r="U14" i="24"/>
  <c r="W14" i="24"/>
  <c r="Q13" i="24"/>
  <c r="U13" i="24"/>
  <c r="W13" i="24"/>
  <c r="Q12" i="24"/>
  <c r="U12" i="24"/>
  <c r="W12" i="24"/>
  <c r="Q11" i="24"/>
  <c r="U11" i="24"/>
  <c r="W11" i="24"/>
  <c r="Q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Q8" i="24"/>
  <c r="Q7" i="24"/>
  <c r="Q6" i="24"/>
  <c r="Q5" i="24"/>
  <c r="Q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<sst xmlns="http://schemas.openxmlformats.org/spreadsheetml/2006/main" count="2816" uniqueCount="606">
  <si>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</si>
  <si>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</si>
  <si>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</si>
  <si>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</si>
  <si>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</si>
  <si>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</si>
  <si>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</si>
  <si>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</si>
  <si>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</si>
  <si>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</si>
  <si>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</si>
  <si>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</si>
  <si>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</si>
  <si>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</si>
  <si>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</si>
  <si>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</si>
  <si>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</si>
  <si>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</si>
  <si>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</si>
  <si>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</si>
  <si>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</si>
  <si>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</si>
  <si>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</si>
  <si>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</si>
  <si>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</si>
  <si>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</si>
  <si>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</si>
  <si>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</si>
  <si>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</si>
  <si>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</si>
  <si>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</si>
  <si>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</si>
  <si>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</si>
  <si>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</si>
  <si>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</si>
  <si>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</si>
  <si>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</si>
  <si>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</si>
  <si>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</si>
  <si>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</si>
  <si>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</si>
  <si>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</si>
  <si>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</si>
  <si>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</si>
  <si>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</si>
  <si>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</si>
  <si>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</si>
  <si>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</si>
  <si>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</si>
  <si>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</si>
  <si>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</si>
  <si>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</si>
  <si>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</si>
  <si>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</si>
  <si>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</si>
  <si>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</si>
  <si>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</si>
  <si>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</si>
  <si>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</si>
  <si>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</si>
  <si>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</si>
  <si>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</si>
  <si>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</si>
  <si>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</si>
  <si>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</si>
  <si>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</si>
  <si>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</si>
  <si>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</si>
  <si>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</si>
  <si>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</si>
  <si>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</si>
  <si>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</si>
  <si>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</si>
  <si>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</si>
  <si>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</si>
  <si>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</si>
  <si>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</si>
  <si>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</si>
  <si>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</si>
  <si>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</si>
  <si>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</si>
  <si>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</si>
  <si>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</si>
  <si>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</si>
  <si>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</si>
  <si>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</si>
  <si>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</si>
  <si>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</si>
  <si>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</si>
  <si>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</si>
  <si>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</si>
  <si>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</si>
  <si>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</si>
  <si>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MMR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</si>
  <si>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</si>
  <si>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</si>
  <si>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</si>
  <si>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</si>
  <si>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</si>
  <si>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</si>
  <si>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</si>
  <si>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</si>
  <si>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</si>
  <si>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</si>
  <si>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</si>
  <si>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</si>
  <si>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</si>
  <si>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</si>
  <si>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</si>
  <si>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</si>
  <si>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</si>
  <si>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</si>
  <si>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</si>
  <si>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</si>
  <si>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</si>
  <si>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</si>
  <si>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</si>
  <si>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</si>
  <si>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</si>
  <si>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</si>
  <si>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</si>
  <si>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</si>
  <si>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</si>
  <si>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</si>
  <si>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</si>
  <si>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</si>
  <si>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</si>
  <si>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</si>
  <si>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</si>
  <si>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</si>
  <si>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</si>
  <si>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</si>
  <si>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</si>
  <si>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</si>
  <si>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</si>
  <si>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</si>
  <si>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</si>
  <si>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</si>
  <si>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</si>
  <si>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</si>
  <si>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</si>
  <si>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</si>
  <si>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</si>
  <si>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</si>
  <si>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</si>
  <si>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</si>
  <si>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</si>
  <si>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</si>
  <si>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</si>
  <si>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</si>
  <si>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</si>
  <si>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</si>
  <si>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</si>
  <si>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</si>
  <si>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</si>
  <si>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</si>
  <si>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</si>
  <si>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</si>
  <si>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</si>
  <si>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</si>
  <si>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</si>
  <si>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</si>
  <si>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</si>
  <si>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</si>
  <si>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</si>
  <si>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</si>
  <si>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</si>
  <si>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</si>
  <si>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</si>
  <si>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</si>
  <si>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</si>
  <si>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</si>
  <si>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</si>
  <si>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</si>
  <si>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</si>
  <si>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</si>
  <si>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</si>
  <si>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</si>
  <si>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</si>
  <si>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</si>
  <si>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</si>
  <si>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</si>
  <si>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</si>
  <si>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</si>
  <si>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</si>
  <si>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</si>
  <si>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</si>
  <si>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</si>
  <si>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</si>
  <si>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</si>
  <si>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</si>
  <si>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</si>
  <si>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</si>
  <si>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</si>
  <si>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</si>
  <si>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</si>
  <si>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</si>
  <si>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</si>
  <si>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</si>
  <si>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</si>
  <si>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</si>
  <si>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</si>
  <si>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</si>
  <si>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</si>
  <si>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</si>
  <si>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</si>
  <si>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</si>
  <si>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</si>
  <si>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</si>
  <si>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</si>
  <si>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</si>
  <si>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</si>
  <si>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</si>
  <si>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</si>
  <si>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</si>
  <si>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</si>
  <si>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</si>
  <si>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</si>
  <si>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</si>
  <si>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</si>
  <si>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</si>
  <si>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</si>
  <si>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</si>
  <si>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</si>
  <si>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</si>
  <si>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</si>
  <si>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</si>
  <si>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</si>
  <si>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</si>
  <si>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</si>
  <si>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</si>
  <si>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</si>
  <si>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</si>
  <si>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</si>
  <si>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</si>
  <si>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</si>
  <si>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</si>
  <si>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</si>
  <si>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</si>
  <si>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</si>
  <si>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</si>
  <si>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</si>
  <si>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</si>
  <si>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</si>
  <si>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</si>
  <si>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</si>
  <si>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</si>
  <si>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</si>
  <si>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</si>
  <si>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</si>
  <si>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</si>
  <si>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</si>
  <si>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</si>
  <si>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</si>
  <si>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</si>
  <si>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</si>
  <si>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</si>
  <si>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</si>
  <si>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</si>
  <si>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</si>
  <si>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</si>
  <si>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</si>
  <si>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</si>
  <si>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</si>
  <si>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</si>
  <si>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</si>
  <si>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</si>
  <si>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</si>
  <si>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</si>
  <si>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</si>
  <si>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</si>
  <si>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</si>
  <si>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</si>
  <si>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</si>
  <si>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</si>
  <si>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</si>
  <si>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</si>
  <si>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</si>
  <si>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</si>
  <si>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</si>
  <si>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</si>
  <si>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</si>
  <si>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</si>
  <si>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</si>
  <si>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</si>
  <si>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</si>
  <si>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</si>
  <si>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</si>
  <si>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</si>
  <si>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</si>
  <si>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</si>
  <si>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</si>
  <si>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</si>
  <si>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</si>
  <si>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</si>
  <si>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</si>
  <si>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</si>
  <si>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</si>
  <si>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</si>
  <si>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</si>
  <si>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</si>
  <si>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</si>
  <si>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</si>
  <si>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</si>
  <si>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</si>
  <si>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</si>
  <si>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</si>
  <si>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</si>
  <si>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</si>
  <si>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</si>
  <si>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</si>
  <si>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</si>
  <si>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</si>
  <si>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</si>
  <si>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</si>
  <si>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</si>
  <si>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</si>
  <si>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</si>
  <si>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</si>
  <si>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</si>
  <si>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</si>
  <si>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</si>
  <si>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</si>
  <si>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</si>
  <si>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</si>
  <si>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</si>
  <si>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</si>
  <si>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</si>
  <si>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</si>
  <si>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</si>
  <si>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</si>
  <si>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</si>
  <si>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</si>
  <si>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</si>
  <si>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</si>
  <si>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</si>
  <si>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</si>
  <si>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</si>
  <si>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</si>
  <si>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</si>
  <si>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</si>
  <si>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</si>
  <si>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</si>
  <si>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</si>
  <si>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</si>
  <si>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</si>
  <si>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</si>
  <si>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</si>
  <si>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</si>
  <si>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</si>
  <si>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</si>
  <si>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</si>
  <si>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</si>
  <si>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</si>
  <si>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</si>
  <si>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Base de données articles menus.</t>
  </si>
  <si>
    <t>Date création articles menus</t>
  </si>
  <si>
    <t>Numéro création articles menus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</si>
  <si>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</si>
  <si>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</si>
  <si>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</si>
  <si>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</si>
  <si>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</si>
  <si>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</si>
  <si>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</si>
  <si>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</si>
  <si>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</si>
  <si>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</si>
  <si>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</si>
  <si>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</si>
  <si>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</si>
  <si>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</si>
  <si>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</si>
  <si>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</si>
  <si>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</si>
  <si>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</si>
  <si>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</si>
  <si>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</si>
  <si>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</si>
  <si>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</si>
  <si>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</si>
  <si>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</si>
  <si>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vendredi 27 juin 2025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</si>
  <si>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</si>
  <si>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</si>
  <si>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</si>
  <si>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</si>
  <si>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</si>
  <si>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</si>
  <si>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</si>
  <si>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</si>
  <si>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</si>
  <si>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</si>
  <si>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</si>
  <si>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</si>
  <si>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</si>
  <si>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</si>
  <si>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</si>
  <si>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</si>
  <si>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</si>
  <si>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</si>
  <si>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</si>
  <si>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</si>
  <si>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</si>
  <si>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</si>
  <si>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</si>
  <si>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</si>
  <si>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</si>
  <si>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</si>
  <si>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</si>
  <si>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</si>
  <si>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</si>
  <si>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</si>
  <si>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</si>
  <si>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</si>
  <si>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</si>
  <si>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</si>
  <si>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</si>
  <si>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</si>
  <si>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LSMJ-01</t>
  </si>
  <si>
    <t>LSMJ-02</t>
  </si>
  <si>
    <t>LSMJ-03</t>
  </si>
  <si>
    <t>LSMJ-04</t>
  </si>
  <si>
    <t>LSMJ-05</t>
  </si>
  <si>
    <t>LSMJ-06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</si>
  <si>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</si>
  <si>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</si>
  <si>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</si>
  <si>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</si>
  <si>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</si>
  <si>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</si>
  <si>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</si>
  <si>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</si>
  <si>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</si>
  <si>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</si>
  <si>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</si>
  <si>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LWES-01</t>
  </si>
  <si>
    <t>LWES-02</t>
  </si>
  <si>
    <t>LWES-03</t>
  </si>
  <si>
    <t>LWED-01</t>
  </si>
  <si>
    <t>LWED-02</t>
  </si>
  <si>
    <t>LWED-03</t>
  </si>
  <si>
    <t>LWED-04</t>
  </si>
  <si>
    <t>DS-01</t>
  </si>
  <si>
    <t>DWE-01</t>
  </si>
  <si>
    <t>DWE-02</t>
  </si>
  <si>
    <t>DWE-03</t>
  </si>
  <si>
    <t>DWE-04</t>
  </si>
  <si>
    <t>DWE-05</t>
  </si>
  <si>
    <t>DWE-06</t>
  </si>
  <si>
    <t>samedi 28 juin 2025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</si>
  <si>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</si>
  <si>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</si>
  <si>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</si>
  <si>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</si>
  <si>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</si>
  <si>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</si>
  <si>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</si>
  <si>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</si>
  <si>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</si>
  <si>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</si>
  <si>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</si>
  <si>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</si>
  <si>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</si>
  <si>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</si>
  <si>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</si>
  <si>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</si>
  <si>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</si>
  <si>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</si>
  <si>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</si>
  <si>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</si>
  <si>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</si>
  <si>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</si>
  <si>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</si>
  <si>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</si>
  <si>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</si>
  <si>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</si>
  <si>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</si>
  <si>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</si>
  <si>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</si>
  <si>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</si>
  <si>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</si>
  <si>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</si>
  <si>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</si>
  <si>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</si>
  <si>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</si>
  <si>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</si>
  <si>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</si>
  <si>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</si>
  <si>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</si>
  <si>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</si>
  <si>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</si>
  <si>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</si>
  <si>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</si>
  <si>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</si>
  <si>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</si>
  <si>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</si>
  <si>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</si>
  <si>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</si>
  <si>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</si>
  <si>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</si>
  <si>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</si>
  <si>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</si>
  <si>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</si>
  <si>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</si>
  <si>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</si>
  <si>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</si>
  <si>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</si>
  <si>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</si>
  <si>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Quantité légume</t>
  </si>
  <si>
    <t>Quantité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</si>
  <si>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</si>
  <si>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</si>
  <si>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</si>
  <si>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</si>
  <si>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</si>
  <si>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</si>
  <si>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Quantité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</si>
  <si>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</si>
  <si>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</si>
  <si>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</si>
  <si>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</si>
  <si>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</si>
  <si>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</si>
  <si>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Quantité dessert</t>
  </si>
  <si>
    <t>Numéro création menu</t>
  </si>
  <si>
    <t>Mois menu</t>
  </si>
  <si>
    <t>Période légume deux</t>
  </si>
  <si>
    <t>TabMMR01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</si>
  <si>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</si>
  <si>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</si>
  <si>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</si>
  <si>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</si>
  <si>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</si>
  <si>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</si>
  <si>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</si>
  <si>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</si>
  <si>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</si>
  <si>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</si>
  <si>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Identifiant menu</t>
  </si>
  <si>
    <t>Code ID menu</t>
  </si>
  <si>
    <t>Mois</t>
  </si>
  <si>
    <t>Légumes, Viandes, Desserts</t>
  </si>
  <si>
    <t>Période légumes, viandes, desserts</t>
  </si>
  <si>
    <t>Code période légumes, viandes, Desserts</t>
  </si>
  <si>
    <t>Code légumes, viandes, desserts</t>
  </si>
  <si>
    <t>Conditionnement légumes, viandes, desserts</t>
  </si>
  <si>
    <t>Code conditionnement légumes, viandes, desserts</t>
  </si>
  <si>
    <t>Articles menus création menus</t>
  </si>
  <si>
    <t>Code articles menus création menus</t>
  </si>
  <si>
    <t>LMMR</t>
  </si>
  <si>
    <t>Légume menu midi retraite</t>
  </si>
  <si>
    <t>LMMR01</t>
  </si>
  <si>
    <t>LMMR02</t>
  </si>
  <si>
    <t>LMMR03</t>
  </si>
  <si>
    <t>Viande menu midi retraite</t>
  </si>
  <si>
    <t>VMMR</t>
  </si>
  <si>
    <t>VMMR01</t>
  </si>
  <si>
    <t>Viande menu midi weekend</t>
  </si>
  <si>
    <t>VMMWE</t>
  </si>
  <si>
    <t>Dessert menu midi retraite</t>
  </si>
  <si>
    <t>LMMR04</t>
  </si>
  <si>
    <t>LMMR05</t>
  </si>
  <si>
    <t>LMMR06</t>
  </si>
  <si>
    <t>LMMR07</t>
  </si>
  <si>
    <t>LMMR08</t>
  </si>
  <si>
    <t>LMMR09</t>
  </si>
  <si>
    <t>LMMR10</t>
  </si>
  <si>
    <t>LMMR11</t>
  </si>
  <si>
    <t>LMMR12</t>
  </si>
  <si>
    <t>LMMR13</t>
  </si>
  <si>
    <t>LMMR14</t>
  </si>
  <si>
    <t>LMMR15</t>
  </si>
  <si>
    <t>LMMR16</t>
  </si>
  <si>
    <t>LMMR17</t>
  </si>
  <si>
    <t>DMMR</t>
  </si>
  <si>
    <t>VMMR02</t>
  </si>
  <si>
    <t>VMMR03</t>
  </si>
  <si>
    <t>VMMR04</t>
  </si>
  <si>
    <t>VMMR05</t>
  </si>
  <si>
    <t>DMMR01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</si>
  <si>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</si>
  <si>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</si>
  <si>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</si>
  <si>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</si>
  <si>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</si>
  <si>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</si>
  <si>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soir</t>
  </si>
  <si>
    <t>Dessert weekend</t>
  </si>
  <si>
    <t>VMMWE01</t>
  </si>
  <si>
    <t>VMMWE02</t>
  </si>
  <si>
    <t>VMMWE03</t>
  </si>
  <si>
    <t>VMMWE04</t>
  </si>
  <si>
    <t>VMMWE05</t>
  </si>
  <si>
    <t>VMMWE06</t>
  </si>
  <si>
    <t>VMMWE07</t>
  </si>
  <si>
    <t>Nature menu allégée</t>
  </si>
  <si>
    <t>MJ</t>
  </si>
  <si>
    <t>Code nature menu allégée</t>
  </si>
  <si>
    <t>Menu midi retraite</t>
  </si>
  <si>
    <t>Menu journalier</t>
  </si>
  <si>
    <t>Référence semestre viandes midi weekend</t>
  </si>
  <si>
    <t>Code légume deux</t>
  </si>
  <si>
    <t>MJ-01</t>
  </si>
  <si>
    <t>dimanche 20 juillet 2025</t>
  </si>
  <si>
    <t>mercredi 23 juillet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</si>
</sst>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2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</font>
    <font>
      <b/>
      <sz val="14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1" fillId="4" borderId="1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 applyBorder="1"/>
    <xf numFmtId="0" fontId="7" fillId="4" borderId="1" xfId="0" applyFont="1" applyFill="1" applyBorder="1"/>
    <xf numFmtId="0" fontId="7" fillId="4" borderId="1" xfId="0" applyNumberFormat="1" applyFont="1" applyFill="1" applyBorder="1"/>
    <xf numFmtId="0" fontId="1" fillId="4" borderId="1" xfId="0" applyNumberFormat="1" applyFont="1" applyFill="1" applyBorder="1"/>
    <xf numFmtId="0" fontId="8" fillId="0" borderId="0" xfId="0" applyFont="1"/>
    <xf numFmtId="0" fontId="6" fillId="0" borderId="0" xfId="0" applyFont="1"/>
    <xf numFmtId="0" fontId="1" fillId="4" borderId="2" xfId="2" applyNumberFormat="1" applyFont="1" applyFill="1" applyBorder="1" applyAlignment="1">
      <alignment vertical="center"/>
    </xf>
    <xf numFmtId="0" fontId="1" fillId="4" borderId="3" xfId="0" applyFont="1" applyFill="1" applyBorder="1"/>
    <xf numFmtId="0" fontId="1" fillId="4" borderId="2" xfId="0" applyFont="1" applyFill="1" applyBorder="1"/>
    <xf numFmtId="0" fontId="1" fillId="2" borderId="2" xfId="2" applyNumberFormat="1" applyFont="1" applyFill="1" applyBorder="1" applyAlignment="1">
      <alignment vertical="center"/>
    </xf>
    <xf numFmtId="0" fontId="1" fillId="0" borderId="3" xfId="0" applyFont="1" applyBorder="1"/>
    <xf numFmtId="0" fontId="1" fillId="0" borderId="2" xfId="0" applyFont="1" applyBorder="1"/>
    <xf numFmtId="0" fontId="1" fillId="0" borderId="2" xfId="2" applyNumberFormat="1" applyFont="1" applyBorder="1" applyAlignment="1">
      <alignment vertical="center"/>
    </xf>
    <xf numFmtId="0" fontId="1" fillId="4" borderId="4" xfId="0" applyFont="1" applyFill="1" applyBorder="1"/>
    <xf numFmtId="0" fontId="1" fillId="0" borderId="0" xfId="0" applyNumberFormat="1" applyFont="1"/>
    <xf numFmtId="0" fontId="10" fillId="0" borderId="0" xfId="0" applyFont="1"/>
    <xf numFmtId="0" fontId="2" fillId="0" borderId="0" xfId="0" applyFont="1" applyAlignment="1">
      <alignment horizontal="center"/>
    </xf>
    <xf numFmtId="0" fontId="11" fillId="0" borderId="0" xfId="0" applyFont="1"/>
  </cellXfs>
  <cellStyles count="3">
    <cellStyle name="Normal" xfId="0" builtinId="0"/>
    <cellStyle name="Normal 2" xfId="2"/>
    <cellStyle name="Normal 2 2" xfId="1"/>
  </cellStyles>
  <dxfs count="12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7556</xdr:rowOff>
    </xdr:from>
    <xdr:to>
      <xdr:col>7</xdr:col>
      <xdr:colOff>22671</xdr:colOff>
      <xdr:row>50</xdr:row>
      <xdr:rowOff>22671</xdr:rowOff>
    </xdr:to>
    <xdr:sp macro="" textlink="">
      <xdr:nvSpPr>
        <xdr:cNvPr id="2" name="Rectangle à coins arrondis 1"/>
        <xdr:cNvSpPr/>
      </xdr:nvSpPr>
      <xdr:spPr>
        <a:xfrm>
          <a:off x="15114" y="7556"/>
          <a:ext cx="5509071" cy="117285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15114</xdr:rowOff>
        </xdr:from>
        <xdr:to>
          <xdr:col>6</xdr:col>
          <xdr:colOff>733031</xdr:colOff>
          <xdr:row>4</xdr:row>
          <xdr:rowOff>105798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5</xdr:row>
          <xdr:rowOff>15114</xdr:rowOff>
        </xdr:from>
        <xdr:to>
          <xdr:col>6</xdr:col>
          <xdr:colOff>733031</xdr:colOff>
          <xdr:row>6</xdr:row>
          <xdr:rowOff>105798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120912</xdr:colOff>
          <xdr:row>7</xdr:row>
          <xdr:rowOff>7557</xdr:rowOff>
        </xdr:from>
        <xdr:to>
          <xdr:col>6</xdr:col>
          <xdr:colOff>740588</xdr:colOff>
          <xdr:row>8</xdr:row>
          <xdr:rowOff>98241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105798</xdr:colOff>
          <xdr:row>9</xdr:row>
          <xdr:rowOff>60456</xdr:rowOff>
        </xdr:from>
        <xdr:to>
          <xdr:col>6</xdr:col>
          <xdr:colOff>725474</xdr:colOff>
          <xdr:row>10</xdr:row>
          <xdr:rowOff>151140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A3:B15" totalsRowShown="0" headerRowDxfId="119" dataDxfId="118">
  <autoFilter ref="A3:B15"/>
  <tableColumns count="2">
    <tableColumn id="1" name="Catégorie articles menus" dataDxfId="117"/>
    <tableColumn id="2" name="Code catégorie articles menus" dataDxfId="1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G3:H15" totalsRowShown="0" headerRowDxfId="115" dataDxfId="114">
  <autoFilter ref="G3:H15"/>
  <tableColumns count="2">
    <tableColumn id="1" name="Période articles menus" dataDxfId="113"/>
    <tableColumn id="2" name="Code période articles menus" dataDxfId="1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J3:K35" totalsRowShown="0" headerRowDxfId="111" dataDxfId="110">
  <autoFilter ref="J3:K35"/>
  <sortState ref="J4:K35">
    <sortCondition ref="J4"/>
  </sortState>
  <tableColumns count="2">
    <tableColumn id="1" name="Conditionnement articles menus" dataDxfId="109"/>
    <tableColumn id="2" name="Code conditionnement articles menus" dataDxfId="10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M3:N17" totalsRowShown="0" headerRowDxfId="107" dataDxfId="106">
  <autoFilter ref="M3:N17"/>
  <tableColumns count="2">
    <tableColumn id="2" name="Nom jour férié" dataDxfId="105" dataCellStyle="Normal 2 2"/>
    <tableColumn id="3" name="Date jour férié" dataDxfId="104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P3:W122" totalsRowShown="0" headerRowDxfId="103" dataDxfId="102" tableBorderDxfId="101">
  <autoFilter ref="P3:W122"/>
  <tableColumns count="8">
    <tableColumn id="1" name="Catégorie articles menus" dataDxfId="100"/>
    <tableColumn id="2" name="Code catégorie articles menus" dataDxfId="99">
      <calculatedColumnFormula>VLOOKUP(Listes!$P4,TabCatégorieArticlesMenus[],2,0)</calculatedColumnFormula>
    </tableColumn>
    <tableColumn id="3" name="Articles menus"/>
    <tableColumn id="4" name="Code articles menus" dataDxfId="98">
      <calculatedColumnFormula>VLOOKUP(TabProduitsArticlesMenus[[#This Row],[Articles menus]],TabArticlesMenus[],2,FALSE)</calculatedColumnFormula>
    </tableColumn>
    <tableColumn id="5" name="Période articles menus" dataDxfId="97"/>
    <tableColumn id="6" name="Code période articles menus" dataDxfId="96">
      <calculatedColumnFormula>VLOOKUP(Listes!$T4,TabPériodeArticlesMenus[],2,FALSE)</calculatedColumnFormula>
    </tableColumn>
    <tableColumn id="7" name="Conditionnement articles menus" dataDxfId="95"/>
    <tableColumn id="8" name="Code conditionnement articles menus" dataDxfId="94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ArticlesMenus" displayName="TabArticlesMenus" ref="D3:E123" totalsRowShown="0" headerRowDxfId="93">
  <autoFilter ref="D3:E123"/>
  <tableColumns count="2">
    <tableColumn id="1" name="Articles menus" dataDxfId="92" dataCellStyle="Normal 2"/>
    <tableColumn id="2" name="Code articles menus" dataDxfId="9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nMois" displayName="TanMois" ref="Y3:Y15" totalsRowShown="0" headerRowDxfId="90" dataDxfId="89">
  <autoFilter ref="Y3:Y15"/>
  <tableColumns count="1">
    <tableColumn id="1" name="Mois" dataDxfId="88">
      <calculatedColumnFormula>"Janvier"&amp;" " &amp;O1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NatureMenu" displayName="TabNatureMenu" ref="AA3:AB15" totalsRowShown="0" headerRowDxfId="87" dataDxfId="86">
  <autoFilter ref="AA3:AB15"/>
  <sortState ref="AA4:AB6">
    <sortCondition ref="AA4"/>
  </sortState>
  <tableColumns count="2">
    <tableColumn id="1" name="Nature menu" dataDxfId="85"/>
    <tableColumn id="2" name="Code nature menu" dataDxfId="8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égumesViandesDesserts" displayName="TabLégumesViandesDesserts" ref="AD3:AK122" totalsRowShown="0" headerRowDxfId="83" dataDxfId="82">
  <autoFilter ref="AD3:AK122"/>
  <tableColumns count="8">
    <tableColumn id="1" name="Nature menu" dataDxfId="81"/>
    <tableColumn id="2" name="Code nature menu" dataDxfId="80">
      <calculatedColumnFormula>VLOOKUP(TabLégumesViandesDesserts[[#This Row],[Nature menu]],TabNatureMenu[],2,FALSE)</calculatedColumnFormula>
    </tableColumn>
    <tableColumn id="3" name="Légumes, Viandes, Desserts" dataDxfId="79"/>
    <tableColumn id="4" name="Code légumes, viandes, desserts" dataDxfId="78">
      <calculatedColumnFormula>VLOOKUP(TabLégumesViandesDesserts[[#This Row],[Légumes, Viandes, Desserts]],TabCréationMenusArticlesMenus[],2,FALSE)</calculatedColumnFormula>
    </tableColumn>
    <tableColumn id="5" name="Période légumes, viandes, desserts" dataDxfId="77"/>
    <tableColumn id="6" name="Code période légumes, viandes, Desserts" dataDxfId="76">
      <calculatedColumnFormula>VLOOKUP(TabLégumesViandesDesserts[[#This Row],[Période légumes, viandes, desserts]],TabPériodeArticlesMenus[],2,FALSE)</calculatedColumnFormula>
    </tableColumn>
    <tableColumn id="7" name="Conditionnement légumes, viandes, desserts" dataDxfId="75"/>
    <tableColumn id="8" name="Code conditionnement légumes, viandes, desserts" dataDxfId="74">
      <calculatedColumnFormula>VLOOKUP(TabLégumesViandesDesserts[[#This Row],[Conditionnement légumes, viandes, desserts]],TabConditionnementArticlesMenus[],2,FALSE)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CréationMenusArticlesMenus" displayName="TabCréationMenusArticlesMenus" ref="AM3:AN122" totalsRowShown="0" headerRowDxfId="73" dataDxfId="72">
  <autoFilter ref="AM3:AN122"/>
  <tableColumns count="2">
    <tableColumn id="1" name="Articles menus création menus" dataDxfId="71"/>
    <tableColumn id="2" name="Code articles menus création menus" dataDxfId="7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4" name="TabNatureMenuAllégée" displayName="TabNatureMenuAllégée" ref="AP3:AQ6" totalsRowShown="0" headerRowDxfId="69" dataDxfId="68">
  <autoFilter ref="AP3:AQ6"/>
  <tableColumns count="2">
    <tableColumn id="2" name="Nature menu allégée" dataDxfId="67"/>
    <tableColumn id="1" name="Code nature menu allégée" dataDxfId="6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" name="TabBDArticlesMenus" displayName="TabBDArticlesMenus" ref="A3:J115" totalsRowShown="0" headerRowDxfId="65" dataDxfId="64">
  <autoFilter ref="A3:J115"/>
  <tableColumns count="10">
    <tableColumn id="1" name="Catégorie articles menus" dataDxfId="63"/>
    <tableColumn id="2" name="Code catégorie articles menus" dataDxfId="62"/>
    <tableColumn id="3" name="Articles menus" dataDxfId="61"/>
    <tableColumn id="4" name="Code articles menus" dataDxfId="60"/>
    <tableColumn id="5" name="Période articles menus" dataDxfId="59"/>
    <tableColumn id="6" name="Code période articles menus" dataDxfId="58"/>
    <tableColumn id="7" name="Conditionnement articles menus" dataDxfId="57"/>
    <tableColumn id="8" name="Code conditionnement articles menus" dataDxfId="56"/>
    <tableColumn id="9" name="Date création articles menus" dataDxfId="55"/>
    <tableColumn id="10" name="Numéro création articles menus" dataDxfId="5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4" name="TabBDMenus" displayName="TabBDMenus" ref="A3:AN4" totalsRowShown="0" headerRowDxfId="53" dataDxfId="52">
  <autoFilter ref="A3:AN4"/>
  <tableColumns count="40">
    <tableColumn id="1" name="Nature menu" dataDxfId="51"/>
    <tableColumn id="2" name="Code nature menu" dataDxfId="50"/>
    <tableColumn id="3" name="Date menu" dataDxfId="49"/>
    <tableColumn id="4" name="Date création menu" dataDxfId="48"/>
    <tableColumn id="5" name="Légume" dataDxfId="47"/>
    <tableColumn id="6" name="Code légume" dataDxfId="46"/>
    <tableColumn id="7" name="Période légume" dataDxfId="45"/>
    <tableColumn id="8" name="Code période légume" dataDxfId="44"/>
    <tableColumn id="9" name="Conditionnement légume" dataDxfId="43"/>
    <tableColumn id="10" name="Code conditionnement légume" dataDxfId="42"/>
    <tableColumn id="11" name="Légume deux" dataDxfId="41"/>
    <tableColumn id="12" name="Code légume deux" dataDxfId="40"/>
    <tableColumn id="13" name="Période légume deux" dataDxfId="39"/>
    <tableColumn id="14" name="Code période légume deux" dataDxfId="38"/>
    <tableColumn id="15" name="Conditionnement légume deux" dataDxfId="37"/>
    <tableColumn id="16" name="Code conditionnement légume deux" dataDxfId="36"/>
    <tableColumn id="17" name="Quantité légume" dataDxfId="35"/>
    <tableColumn id="18" name="Quantité légume deux" dataDxfId="34"/>
    <tableColumn id="19" name="Viande" dataDxfId="33"/>
    <tableColumn id="20" name="Code viande" dataDxfId="32"/>
    <tableColumn id="21" name="Période viande" dataDxfId="31"/>
    <tableColumn id="22" name="Code période viande" dataDxfId="30"/>
    <tableColumn id="23" name="Conditionnement viande" dataDxfId="29"/>
    <tableColumn id="24" name="Code conditionnement viande" dataDxfId="28"/>
    <tableColumn id="25" name="Quantité viande" dataDxfId="27"/>
    <tableColumn id="26" name="Référence semestre viandes midi weekend" dataDxfId="26"/>
    <tableColumn id="27" name="Dessert" dataDxfId="25"/>
    <tableColumn id="28" name="Code dessert" dataDxfId="24"/>
    <tableColumn id="29" name="Période dessert" dataDxfId="23"/>
    <tableColumn id="30" name="Code période dessert" dataDxfId="22"/>
    <tableColumn id="31" name="Conditionnement dessert" dataDxfId="21"/>
    <tableColumn id="32" name="Code conditionnement dessert" dataDxfId="20"/>
    <tableColumn id="33" name="Quantité dessert" dataDxfId="19"/>
    <tableColumn id="34" name="Numéro création menu" dataDxfId="18"/>
    <tableColumn id="35" name="Nom jour férié" dataDxfId="17"/>
    <tableColumn id="36" name="Mois menu" dataDxfId="16"/>
    <tableColumn id="37" name="Identifiant menu" dataDxfId="15"/>
    <tableColumn id="38" name="Code ID menu" dataDxfId="14"/>
    <tableColumn id="39" name="Nature menu allégée" dataDxfId="13"/>
    <tableColumn id="40" name="Code nature menu allégée" dataDxfId="1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6" name="TabMMR1" displayName="TabMMR1" ref="A4:J5" insertRow="1" totalsRowShown="0" headerRowDxfId="11" dataDxfId="10">
  <autoFilter ref="A4:J5"/>
  <tableColumns count="10">
    <tableColumn id="1" name="Colonne1" dataDxfId="9"/>
    <tableColumn id="2" name="Colonne2" dataDxfId="8"/>
    <tableColumn id="3" name="Colonne3" dataDxfId="7"/>
    <tableColumn id="4" name="Colonne4" dataDxfId="6"/>
    <tableColumn id="5" name="Colonne5" dataDxfId="5"/>
    <tableColumn id="6" name="Colonne6" dataDxfId="4"/>
    <tableColumn id="7" name="Colonne7" dataDxfId="3"/>
    <tableColumn id="8" name="Colonne8" dataDxfId="2"/>
    <tableColumn id="9" name="Colonne9" dataDxfId="1"/>
    <tableColumn id="10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:K258"/>
  <sheetViews>
    <sheetView tabSelected="1" workbookViewId="0"/>
  </sheetViews>
  <sheetFormatPr baseColWidth="10" defaultColWidth="11.5546875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1" x14ac:dyDescent="0.35">
      <c r="I1" s="1">
        <v>2025</v>
      </c>
      <c r="J1" s="3" t="s">
        <v>1</v>
      </c>
      <c r="K1" s="3" t="s">
        <v>0</v>
      </c>
    </row>
    <row r="2" spans="9:11" x14ac:dyDescent="0.35">
      <c r="J2" s="3">
        <v>45817.504814814813</v>
      </c>
      <c r="K2" s="3">
        <v>45817.501956018517</v>
      </c>
    </row>
    <row r="3" spans="9:11" x14ac:dyDescent="0.35">
      <c r="J3" s="3">
        <v>45817.709432870368</v>
      </c>
      <c r="K3" s="3">
        <v>45817.502615740741</v>
      </c>
    </row>
    <row r="4" spans="9:11" x14ac:dyDescent="0.35">
      <c r="J4" s="3">
        <v>45817.738182870373</v>
      </c>
      <c r="K4" s="3">
        <v>45817.504340277781</v>
      </c>
    </row>
    <row r="5" spans="9:11" x14ac:dyDescent="0.35">
      <c r="J5" s="3">
        <v>45818.512245370373</v>
      </c>
      <c r="K5" s="3">
        <v>45817.505277777775</v>
      </c>
    </row>
    <row r="6" spans="9:11" x14ac:dyDescent="0.35">
      <c r="J6" s="3">
        <v>45818.529120370367</v>
      </c>
      <c r="K6" s="3">
        <v>45817.565162037034</v>
      </c>
    </row>
    <row r="7" spans="9:11" x14ac:dyDescent="0.35">
      <c r="J7" s="3">
        <v>45818.630555555559</v>
      </c>
      <c r="K7" s="3">
        <v>45817.714074074072</v>
      </c>
    </row>
    <row r="8" spans="9:11" x14ac:dyDescent="0.35">
      <c r="J8" s="3">
        <v>45819.43509259259</v>
      </c>
      <c r="K8" s="3">
        <v>45817.74324074074</v>
      </c>
    </row>
    <row r="9" spans="9:11" x14ac:dyDescent="0.35">
      <c r="J9" s="3">
        <v>45819.549166666664</v>
      </c>
      <c r="K9" s="3">
        <v>45817.754618055558</v>
      </c>
    </row>
    <row r="10" spans="9:11" x14ac:dyDescent="0.35">
      <c r="J10" s="3">
        <v>45819.686712962961</v>
      </c>
      <c r="K10" s="3">
        <v>45818.514537037037</v>
      </c>
    </row>
    <row r="11" spans="9:11" x14ac:dyDescent="0.35">
      <c r="J11" s="3">
        <v>45819.763981481483</v>
      </c>
      <c r="K11" s="3">
        <v>45818.520925925928</v>
      </c>
    </row>
    <row r="12" spans="9:11" x14ac:dyDescent="0.35">
      <c r="J12" s="3">
        <v>45820.383356481485</v>
      </c>
      <c r="K12" s="3">
        <v>45818.541307870371</v>
      </c>
    </row>
    <row r="13" spans="9:11" x14ac:dyDescent="0.35">
      <c r="J13" s="3">
        <v>45820.634872685187</v>
      </c>
      <c r="K13" s="3">
        <v>45818.63690972222</v>
      </c>
    </row>
    <row r="14" spans="9:11" x14ac:dyDescent="0.35">
      <c r="J14" s="3">
        <v>45820.699513888889</v>
      </c>
      <c r="K14" s="3">
        <v>45819.450833333336</v>
      </c>
    </row>
    <row r="15" spans="9:11" x14ac:dyDescent="0.35">
      <c r="J15" s="3">
        <v>45820.715046296296</v>
      </c>
      <c r="K15" s="3">
        <v>45819.528043981481</v>
      </c>
    </row>
    <row r="16" spans="9:11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J26" s="3">
        <v>45822.889791666668</v>
      </c>
      <c r="K26" s="3">
        <v>45820.712152777778</v>
      </c>
    </row>
    <row r="27" spans="10:11" x14ac:dyDescent="0.35">
      <c r="J27" s="3">
        <v>45823.486979166664</v>
      </c>
      <c r="K27" s="3">
        <v>45820.713113425925</v>
      </c>
    </row>
    <row r="28" spans="10:11" x14ac:dyDescent="0.35">
      <c r="J28" s="3">
        <v>45823.725775462961</v>
      </c>
      <c r="K28" s="3">
        <v>45820.726979166669</v>
      </c>
    </row>
    <row r="29" spans="10:11" x14ac:dyDescent="0.35">
      <c r="J29" s="3">
        <v>45823.726909722223</v>
      </c>
      <c r="K29" s="3">
        <v>45820.803483796299</v>
      </c>
    </row>
    <row r="30" spans="10:11" x14ac:dyDescent="0.35">
      <c r="J30" s="3">
        <v>45823.742881944447</v>
      </c>
      <c r="K30" s="3">
        <v>45820.825868055559</v>
      </c>
    </row>
    <row r="31" spans="10:11" x14ac:dyDescent="0.35">
      <c r="J31" s="3">
        <v>45823.751539351855</v>
      </c>
      <c r="K31" s="3">
        <v>45820.833240740743</v>
      </c>
    </row>
    <row r="32" spans="10:11" x14ac:dyDescent="0.35">
      <c r="J32" s="3">
        <v>45823.755694444444</v>
      </c>
      <c r="K32" s="3">
        <v>45820.894467592596</v>
      </c>
    </row>
    <row r="33" spans="10:11" x14ac:dyDescent="0.35">
      <c r="J33" s="3">
        <v>45823.890300925923</v>
      </c>
      <c r="K33" s="3">
        <v>45820.902511574073</v>
      </c>
    </row>
    <row r="34" spans="10:11" x14ac:dyDescent="0.35">
      <c r="J34" s="3">
        <v>45823.894155092596</v>
      </c>
      <c r="K34" s="3">
        <v>45820.906006944446</v>
      </c>
    </row>
    <row r="35" spans="10:11" x14ac:dyDescent="0.35">
      <c r="J35" s="3">
        <v>45824.703020833331</v>
      </c>
      <c r="K35" s="3">
        <v>45820.90934027778</v>
      </c>
    </row>
    <row r="36" spans="10:11" x14ac:dyDescent="0.35">
      <c r="J36" s="3">
        <v>45824.903807870367</v>
      </c>
      <c r="K36" s="3">
        <v>45820.913287037038</v>
      </c>
    </row>
    <row r="37" spans="10:11" x14ac:dyDescent="0.35">
      <c r="J37" s="3">
        <v>45826.451331018521</v>
      </c>
      <c r="K37" s="3">
        <v>45820.913460648146</v>
      </c>
    </row>
    <row r="38" spans="10:11" x14ac:dyDescent="0.35">
      <c r="J38" s="3">
        <v>45826.65247685185</v>
      </c>
      <c r="K38" s="3">
        <v>45821.475173611114</v>
      </c>
    </row>
    <row r="39" spans="10:11" x14ac:dyDescent="0.35">
      <c r="J39" s="3">
        <v>45826.686736111114</v>
      </c>
      <c r="K39" s="3">
        <v>45821.483148148145</v>
      </c>
    </row>
    <row r="40" spans="10:11" x14ac:dyDescent="0.35">
      <c r="J40" s="3">
        <v>45826.786759259259</v>
      </c>
      <c r="K40" s="3">
        <v>45821.688900462963</v>
      </c>
    </row>
    <row r="41" spans="10:11" x14ac:dyDescent="0.35">
      <c r="J41" s="3">
        <v>45827.444409722222</v>
      </c>
      <c r="K41" s="3">
        <v>45821.699675925927</v>
      </c>
    </row>
    <row r="42" spans="10:11" x14ac:dyDescent="0.35">
      <c r="J42" s="3">
        <v>45827.69972222222</v>
      </c>
      <c r="K42" s="3">
        <v>45821.700300925928</v>
      </c>
    </row>
    <row r="43" spans="10:11" x14ac:dyDescent="0.35">
      <c r="J43" s="3">
        <v>45827.725810185184</v>
      </c>
      <c r="K43" s="3">
        <v>45821.700439814813</v>
      </c>
    </row>
    <row r="44" spans="10:11" x14ac:dyDescent="0.35">
      <c r="J44" s="3">
        <v>45827.81386574074</v>
      </c>
      <c r="K44" s="3">
        <v>45821.757245370369</v>
      </c>
    </row>
    <row r="45" spans="10:11" x14ac:dyDescent="0.35">
      <c r="J45" s="3">
        <v>45827.841087962966</v>
      </c>
      <c r="K45" s="3">
        <v>45821.757754629631</v>
      </c>
    </row>
    <row r="46" spans="10:11" x14ac:dyDescent="0.35">
      <c r="J46" s="3">
        <v>45827.900821759256</v>
      </c>
      <c r="K46" s="3">
        <v>45821.761863425927</v>
      </c>
    </row>
    <row r="47" spans="10:11" x14ac:dyDescent="0.35">
      <c r="J47" s="3">
        <v>45828.439814814818</v>
      </c>
      <c r="K47" s="3">
        <v>45821.764189814814</v>
      </c>
    </row>
    <row r="48" spans="10:11" x14ac:dyDescent="0.35">
      <c r="J48" s="3">
        <v>45828.488680555558</v>
      </c>
      <c r="K48" s="3">
        <v>45822.439409722225</v>
      </c>
    </row>
    <row r="49" spans="10:11" x14ac:dyDescent="0.35">
      <c r="J49" s="3">
        <v>45828.89570601852</v>
      </c>
      <c r="K49" s="3">
        <v>45822.465162037035</v>
      </c>
    </row>
    <row r="50" spans="10:11" x14ac:dyDescent="0.35">
      <c r="J50" s="3">
        <v>45829.47047453704</v>
      </c>
      <c r="K50" s="3">
        <v>45822.929016203707</v>
      </c>
    </row>
    <row r="51" spans="10:11" x14ac:dyDescent="0.35">
      <c r="J51" s="3">
        <v>45829.756331018521</v>
      </c>
      <c r="K51" s="3">
        <v>45823.526041666664</v>
      </c>
    </row>
    <row r="52" spans="10:11" x14ac:dyDescent="0.35">
      <c r="J52" s="3">
        <v>45829.783506944441</v>
      </c>
      <c r="K52" s="3">
        <v>45823.52615740741</v>
      </c>
    </row>
    <row r="53" spans="10:11" x14ac:dyDescent="0.35">
      <c r="J53" s="3">
        <v>45829.806076388886</v>
      </c>
      <c r="K53" s="3">
        <v>45823.7268287037</v>
      </c>
    </row>
    <row r="54" spans="10:11" x14ac:dyDescent="0.35">
      <c r="J54" s="3">
        <v>45829.833611111113</v>
      </c>
      <c r="K54" s="3">
        <v>45823.742824074077</v>
      </c>
    </row>
    <row r="55" spans="10:11" x14ac:dyDescent="0.35">
      <c r="J55" s="3">
        <v>45830.488657407404</v>
      </c>
      <c r="K55" s="3">
        <v>45823.750520833331</v>
      </c>
    </row>
    <row r="56" spans="10:11" x14ac:dyDescent="0.35">
      <c r="J56" s="3">
        <v>45830.615717592591</v>
      </c>
      <c r="K56" s="3">
        <v>45823.751469907409</v>
      </c>
    </row>
    <row r="57" spans="10:11" x14ac:dyDescent="0.35">
      <c r="J57" s="3">
        <v>45830.691562499997</v>
      </c>
      <c r="K57" s="3">
        <v>45823.755613425928</v>
      </c>
    </row>
    <row r="58" spans="10:11" x14ac:dyDescent="0.35">
      <c r="J58" s="3">
        <v>45830.751469907409</v>
      </c>
      <c r="K58" s="3">
        <v>45823.756319444445</v>
      </c>
    </row>
    <row r="59" spans="10:11" x14ac:dyDescent="0.35">
      <c r="J59" s="3">
        <v>45830.762453703705</v>
      </c>
      <c r="K59" s="3">
        <v>45823.890787037039</v>
      </c>
    </row>
    <row r="60" spans="10:11" x14ac:dyDescent="0.35">
      <c r="J60" s="3">
        <v>45830.791585648149</v>
      </c>
      <c r="K60" s="3">
        <v>45823.896481481483</v>
      </c>
    </row>
    <row r="61" spans="10:11" x14ac:dyDescent="0.35">
      <c r="J61" s="3">
        <v>45830.902349537035</v>
      </c>
      <c r="K61" s="3">
        <v>45824.706689814811</v>
      </c>
    </row>
    <row r="62" spans="10:11" x14ac:dyDescent="0.35">
      <c r="J62" s="3">
        <v>45831.644675925927</v>
      </c>
      <c r="K62" s="3">
        <v>45824.722233796296</v>
      </c>
    </row>
    <row r="63" spans="10:11" x14ac:dyDescent="0.35">
      <c r="J63" s="3">
        <v>45831.822314814817</v>
      </c>
      <c r="K63" s="3">
        <v>45824.737488425926</v>
      </c>
    </row>
    <row r="64" spans="10:11" x14ac:dyDescent="0.35">
      <c r="J64" s="3">
        <v>45831.854270833333</v>
      </c>
      <c r="K64" s="3">
        <v>45824.793287037035</v>
      </c>
    </row>
    <row r="65" spans="10:11" x14ac:dyDescent="0.35">
      <c r="J65" s="3">
        <v>45832.499560185184</v>
      </c>
      <c r="K65" s="3">
        <v>45824.90388888889</v>
      </c>
    </row>
    <row r="66" spans="10:11" x14ac:dyDescent="0.35">
      <c r="J66" s="3">
        <v>45832.53019675926</v>
      </c>
      <c r="K66" s="3">
        <v>45826.462071759262</v>
      </c>
    </row>
    <row r="67" spans="10:11" x14ac:dyDescent="0.35">
      <c r="J67" s="3">
        <v>45832.835370370369</v>
      </c>
      <c r="K67" s="3">
        <v>45826.46329861111</v>
      </c>
    </row>
    <row r="68" spans="10:11" x14ac:dyDescent="0.35">
      <c r="J68" s="3">
        <v>45833.771967592591</v>
      </c>
      <c r="K68" s="3">
        <v>45826.486851851849</v>
      </c>
    </row>
    <row r="69" spans="10:11" x14ac:dyDescent="0.35">
      <c r="J69" s="3">
        <v>45834.444791666669</v>
      </c>
      <c r="K69" s="3">
        <v>45826.496192129627</v>
      </c>
    </row>
    <row r="70" spans="10:11" x14ac:dyDescent="0.35">
      <c r="J70" s="3">
        <v>45834.673750000002</v>
      </c>
      <c r="K70" s="3">
        <v>45826.499201388891</v>
      </c>
    </row>
    <row r="71" spans="10:11" x14ac:dyDescent="0.35">
      <c r="J71" s="3">
        <v>45834.736562500002</v>
      </c>
      <c r="K71" s="3">
        <v>45826.562164351853</v>
      </c>
    </row>
    <row r="72" spans="10:11" x14ac:dyDescent="0.35">
      <c r="J72" s="3">
        <v>45835.433877314812</v>
      </c>
      <c r="K72" s="3">
        <v>45826.659930555557</v>
      </c>
    </row>
    <row r="73" spans="10:11" x14ac:dyDescent="0.35">
      <c r="J73" s="3">
        <v>45836.359594907408</v>
      </c>
      <c r="K73" s="3">
        <v>45826.670416666668</v>
      </c>
    </row>
    <row r="74" spans="10:11" x14ac:dyDescent="0.35">
      <c r="J74" s="3">
        <v>45836.509699074071</v>
      </c>
      <c r="K74" s="3">
        <v>45826.67291666667</v>
      </c>
    </row>
    <row r="75" spans="10:11" x14ac:dyDescent="0.35">
      <c r="J75" s="3">
        <v>45837.470046296294</v>
      </c>
      <c r="K75" s="3">
        <v>45826.685486111113</v>
      </c>
    </row>
    <row r="76" spans="10:11" x14ac:dyDescent="0.35">
      <c r="J76" s="3">
        <v>45837.652291666665</v>
      </c>
      <c r="K76" s="3">
        <v>45826.685601851852</v>
      </c>
    </row>
    <row r="77" spans="10:11" x14ac:dyDescent="0.35">
      <c r="J77" s="3">
        <v>45837.676990740743</v>
      </c>
      <c r="K77" s="3">
        <v>45826.692118055558</v>
      </c>
    </row>
    <row r="78" spans="10:11" x14ac:dyDescent="0.35">
      <c r="J78" s="3">
        <v>45837.818865740737</v>
      </c>
      <c r="K78" s="3">
        <v>45826.728530092594</v>
      </c>
    </row>
    <row r="79" spans="10:11" x14ac:dyDescent="0.35">
      <c r="J79" s="3">
        <v>45838.761782407404</v>
      </c>
      <c r="K79" s="3">
        <v>45826.742974537039</v>
      </c>
    </row>
    <row r="80" spans="10:11" x14ac:dyDescent="0.35">
      <c r="J80" s="3">
        <v>45838.785057870373</v>
      </c>
      <c r="K80" s="3">
        <v>45826.799259259256</v>
      </c>
    </row>
    <row r="81" spans="10:11" x14ac:dyDescent="0.35">
      <c r="J81" s="3">
        <v>45841.806493055556</v>
      </c>
      <c r="K81" s="3">
        <v>45826.807696759257</v>
      </c>
    </row>
    <row r="82" spans="10:11" x14ac:dyDescent="0.35">
      <c r="J82" s="3">
        <v>45842.446921296294</v>
      </c>
      <c r="K82" s="3">
        <v>45827.486655092594</v>
      </c>
    </row>
    <row r="83" spans="10:11" x14ac:dyDescent="0.35">
      <c r="J83" s="3">
        <v>45842.478912037041</v>
      </c>
      <c r="K83" s="3">
        <v>45827.708773148152</v>
      </c>
    </row>
    <row r="84" spans="10:11" x14ac:dyDescent="0.35">
      <c r="J84" s="3">
        <v>45842.673854166664</v>
      </c>
      <c r="K84" s="3">
        <v>45827.725219907406</v>
      </c>
    </row>
    <row r="85" spans="10:11" x14ac:dyDescent="0.35">
      <c r="J85" s="3">
        <v>45842.793796296297</v>
      </c>
      <c r="K85" s="3">
        <v>45827.754131944443</v>
      </c>
    </row>
    <row r="86" spans="10:11" x14ac:dyDescent="0.35">
      <c r="J86" s="3">
        <v>45843.439375000002</v>
      </c>
      <c r="K86" s="3">
        <v>45827.819305555553</v>
      </c>
    </row>
    <row r="87" spans="10:11" x14ac:dyDescent="0.35">
      <c r="J87" s="3">
        <v>45843.653993055559</v>
      </c>
      <c r="K87" s="3">
        <v>45827.843182870369</v>
      </c>
    </row>
    <row r="88" spans="10:11" x14ac:dyDescent="0.35">
      <c r="J88" s="3">
        <v>45843.749282407407</v>
      </c>
      <c r="K88" s="3">
        <v>45827.980266203704</v>
      </c>
    </row>
    <row r="89" spans="10:11" x14ac:dyDescent="0.35">
      <c r="J89" s="3">
        <v>45843.772499999999</v>
      </c>
      <c r="K89" s="3">
        <v>45828.472754629627</v>
      </c>
    </row>
    <row r="90" spans="10:11" x14ac:dyDescent="0.35">
      <c r="J90" s="3">
        <v>45844.403483796297</v>
      </c>
      <c r="K90" s="3">
        <v>45828.496921296297</v>
      </c>
    </row>
    <row r="91" spans="10:11" x14ac:dyDescent="0.35">
      <c r="J91" s="3">
        <v>45844.606215277781</v>
      </c>
      <c r="K91" s="3">
        <v>45828.903993055559</v>
      </c>
    </row>
    <row r="92" spans="10:11" x14ac:dyDescent="0.35">
      <c r="J92" s="3">
        <v>45844.665011574078</v>
      </c>
      <c r="K92" s="3">
        <v>45829.475300925929</v>
      </c>
    </row>
    <row r="93" spans="10:11" x14ac:dyDescent="0.35">
      <c r="J93" s="3">
        <v>45844.793333333335</v>
      </c>
      <c r="K93" s="3">
        <v>45829.4846875</v>
      </c>
    </row>
    <row r="94" spans="10:11" x14ac:dyDescent="0.35">
      <c r="J94" s="3">
        <v>45845.495532407411</v>
      </c>
      <c r="K94" s="3">
        <v>45829.495625000003</v>
      </c>
    </row>
    <row r="95" spans="10:11" x14ac:dyDescent="0.35">
      <c r="J95" s="3">
        <v>45845.509282407409</v>
      </c>
      <c r="K95" s="3">
        <v>45829.500659722224</v>
      </c>
    </row>
    <row r="96" spans="10:11" x14ac:dyDescent="0.35">
      <c r="J96" s="3">
        <v>45846.437731481485</v>
      </c>
      <c r="K96" s="3">
        <v>45829.507592592592</v>
      </c>
    </row>
    <row r="97" spans="10:11" x14ac:dyDescent="0.35">
      <c r="J97" s="3">
        <v>45846.816122685188</v>
      </c>
      <c r="K97" s="3">
        <v>45829.510428240741</v>
      </c>
    </row>
    <row r="98" spans="10:11" x14ac:dyDescent="0.35">
      <c r="J98" s="3">
        <v>45847.496377314812</v>
      </c>
      <c r="K98" s="3">
        <v>45829.781666666669</v>
      </c>
    </row>
    <row r="99" spans="10:11" x14ac:dyDescent="0.35">
      <c r="J99" s="3">
        <v>45847.659236111111</v>
      </c>
      <c r="K99" s="3">
        <v>45829.804328703707</v>
      </c>
    </row>
    <row r="100" spans="10:11" x14ac:dyDescent="0.35">
      <c r="J100" s="3">
        <v>45847.745266203703</v>
      </c>
      <c r="K100" s="3">
        <v>45829.810879629629</v>
      </c>
    </row>
    <row r="101" spans="10:11" x14ac:dyDescent="0.35">
      <c r="J101" s="3">
        <v>45847.791851851849</v>
      </c>
      <c r="K101" s="3">
        <v>45829.823460648149</v>
      </c>
    </row>
    <row r="102" spans="10:11" x14ac:dyDescent="0.35">
      <c r="J102" s="3">
        <v>45848.498055555552</v>
      </c>
      <c r="K102" s="3">
        <v>45829.901921296296</v>
      </c>
    </row>
    <row r="103" spans="10:11" x14ac:dyDescent="0.35">
      <c r="J103" s="3">
        <v>45848.824108796296</v>
      </c>
      <c r="K103" s="3">
        <v>45830.519166666665</v>
      </c>
    </row>
    <row r="104" spans="10:11" x14ac:dyDescent="0.35">
      <c r="J104" s="3">
        <v>45849.422453703701</v>
      </c>
      <c r="K104" s="3">
        <v>45830.685706018521</v>
      </c>
    </row>
    <row r="105" spans="10:11" x14ac:dyDescent="0.35">
      <c r="J105" s="3">
        <v>45849.874432870369</v>
      </c>
      <c r="K105" s="3">
        <v>45830.730798611112</v>
      </c>
    </row>
    <row r="106" spans="10:11" x14ac:dyDescent="0.35">
      <c r="J106" s="3">
        <v>45850.440243055556</v>
      </c>
      <c r="K106" s="3">
        <v>45830.761331018519</v>
      </c>
    </row>
    <row r="107" spans="10:11" x14ac:dyDescent="0.35">
      <c r="J107" s="3">
        <v>45850.477476851855</v>
      </c>
      <c r="K107" s="3">
        <v>45830.763333333336</v>
      </c>
    </row>
    <row r="108" spans="10:11" x14ac:dyDescent="0.35">
      <c r="J108" s="3">
        <v>45850.691342592596</v>
      </c>
      <c r="K108" s="3">
        <v>45830.773692129631</v>
      </c>
    </row>
    <row r="109" spans="10:11" x14ac:dyDescent="0.35">
      <c r="J109" s="3">
        <v>45850.719236111108</v>
      </c>
      <c r="K109" s="3">
        <v>45830.797812500001</v>
      </c>
    </row>
    <row r="110" spans="10:11" x14ac:dyDescent="0.35">
      <c r="J110" s="3">
        <v>45850.775717592594</v>
      </c>
      <c r="K110" s="3">
        <v>45830.904097222221</v>
      </c>
    </row>
    <row r="111" spans="10:11" x14ac:dyDescent="0.35">
      <c r="J111" s="3">
        <v>45850.811851851853</v>
      </c>
      <c r="K111" s="3">
        <v>45830.905810185184</v>
      </c>
    </row>
    <row r="112" spans="10:11" x14ac:dyDescent="0.35">
      <c r="J112" s="3">
        <v>45851.486527777779</v>
      </c>
      <c r="K112" s="3">
        <v>45830.907071759262</v>
      </c>
    </row>
    <row r="113" spans="10:11" x14ac:dyDescent="0.35">
      <c r="J113" s="3">
        <v>45851.667094907411</v>
      </c>
      <c r="K113" s="3">
        <v>45831.647916666669</v>
      </c>
    </row>
    <row r="114" spans="10:11" x14ac:dyDescent="0.35">
      <c r="J114" s="3">
        <v>45851.672905092593</v>
      </c>
      <c r="K114" s="3">
        <v>45831.65792824074</v>
      </c>
    </row>
    <row r="115" spans="10:11" x14ac:dyDescent="0.35">
      <c r="J115" s="3">
        <v>45851.682060185187</v>
      </c>
      <c r="K115" s="3">
        <v>45831.663182870368</v>
      </c>
    </row>
    <row r="116" spans="10:11" x14ac:dyDescent="0.35">
      <c r="J116" s="3">
        <v>45851.823009259257</v>
      </c>
      <c r="K116" s="3">
        <v>45831.667013888888</v>
      </c>
    </row>
    <row r="117" spans="10:11" x14ac:dyDescent="0.35">
      <c r="J117" s="3">
        <v>45852.467175925929</v>
      </c>
      <c r="K117" s="3">
        <v>45831.756828703707</v>
      </c>
    </row>
    <row r="118" spans="10:11" x14ac:dyDescent="0.35">
      <c r="J118" s="3">
        <v>45852.674027777779</v>
      </c>
      <c r="K118" s="3">
        <v>45831.838425925926</v>
      </c>
    </row>
    <row r="119" spans="10:11" x14ac:dyDescent="0.35">
      <c r="J119" s="3">
        <v>45852.687141203707</v>
      </c>
      <c r="K119" s="3">
        <v>45831.852372685185</v>
      </c>
    </row>
    <row r="120" spans="10:11" x14ac:dyDescent="0.35">
      <c r="J120" s="3">
        <v>45853.390208333331</v>
      </c>
      <c r="K120" s="3">
        <v>45831.855231481481</v>
      </c>
    </row>
    <row r="121" spans="10:11" x14ac:dyDescent="0.35">
      <c r="J121" s="3">
        <v>45853.498576388891</v>
      </c>
      <c r="K121" s="3">
        <v>45831.85659722222</v>
      </c>
    </row>
    <row r="122" spans="10:11" x14ac:dyDescent="0.35">
      <c r="J122" s="3">
        <v>45853.698009259257</v>
      </c>
      <c r="K122" s="3">
        <v>45832.529409722221</v>
      </c>
    </row>
    <row r="123" spans="10:11" x14ac:dyDescent="0.35">
      <c r="J123" s="3">
        <v>45853.72384259259</v>
      </c>
      <c r="K123" s="3">
        <v>45832.545081018521</v>
      </c>
    </row>
    <row r="124" spans="10:11" x14ac:dyDescent="0.35">
      <c r="J124" s="3">
        <v>45853.806030092594</v>
      </c>
      <c r="K124" s="3">
        <v>45832.571562500001</v>
      </c>
    </row>
    <row r="125" spans="10:11" x14ac:dyDescent="0.35">
      <c r="J125" s="3">
        <v>45854.466828703706</v>
      </c>
      <c r="K125" s="3">
        <v>45832.839201388888</v>
      </c>
    </row>
    <row r="126" spans="10:11" x14ac:dyDescent="0.35">
      <c r="J126" s="3">
        <v>45854.674108796295</v>
      </c>
      <c r="K126" s="3">
        <v>45832.842222222222</v>
      </c>
    </row>
    <row r="127" spans="10:11" x14ac:dyDescent="0.35">
      <c r="J127" s="3">
        <v>45854.707083333335</v>
      </c>
      <c r="K127" s="3">
        <v>45832.900729166664</v>
      </c>
    </row>
    <row r="128" spans="10:11" x14ac:dyDescent="0.35">
      <c r="J128" s="3">
        <v>45854.90253472222</v>
      </c>
      <c r="K128" s="3">
        <v>45832.906793981485</v>
      </c>
    </row>
    <row r="129" spans="10:11" x14ac:dyDescent="0.35">
      <c r="J129" s="3">
        <v>45855.418333333335</v>
      </c>
      <c r="K129" s="3">
        <v>45833.915092592593</v>
      </c>
    </row>
    <row r="130" spans="10:11" x14ac:dyDescent="0.35">
      <c r="J130" s="3">
        <v>45855.537395833337</v>
      </c>
      <c r="K130" s="3">
        <v>45834.468043981484</v>
      </c>
    </row>
    <row r="131" spans="10:11" x14ac:dyDescent="0.35">
      <c r="J131" s="3">
        <v>45855.809942129628</v>
      </c>
      <c r="K131" s="3">
        <v>45834.472581018519</v>
      </c>
    </row>
    <row r="132" spans="10:11" x14ac:dyDescent="0.35">
      <c r="J132" s="3">
        <v>45857.460555555554</v>
      </c>
      <c r="K132" s="3">
        <v>45834.512152777781</v>
      </c>
    </row>
    <row r="133" spans="10:11" x14ac:dyDescent="0.35">
      <c r="J133" s="3">
        <v>45857.490810185183</v>
      </c>
      <c r="K133" s="3">
        <v>45834.584872685184</v>
      </c>
    </row>
    <row r="134" spans="10:11" x14ac:dyDescent="0.35">
      <c r="J134" s="3">
        <v>45857.813738425924</v>
      </c>
      <c r="K134" s="3">
        <v>45834.681134259263</v>
      </c>
    </row>
    <row r="135" spans="10:11" x14ac:dyDescent="0.35">
      <c r="J135" s="3">
        <v>45859.709409722222</v>
      </c>
      <c r="K135" s="3">
        <v>45834.723136574074</v>
      </c>
    </row>
    <row r="136" spans="10:11" x14ac:dyDescent="0.35">
      <c r="J136" s="3">
        <v>45859.729907407411</v>
      </c>
      <c r="K136" s="3">
        <v>45834.727731481478</v>
      </c>
    </row>
    <row r="137" spans="10:11" x14ac:dyDescent="0.35">
      <c r="J137" s="3">
        <v>45859.818553240744</v>
      </c>
      <c r="K137" s="3">
        <v>45834.737141203703</v>
      </c>
    </row>
    <row r="138" spans="10:11" x14ac:dyDescent="0.35">
      <c r="J138" s="3">
        <v>45860.332708333335</v>
      </c>
      <c r="K138" s="3">
        <v>45835.440682870372</v>
      </c>
    </row>
    <row r="139" spans="10:11" x14ac:dyDescent="0.35">
      <c r="J139" s="3">
        <v>45861.460798611108</v>
      </c>
      <c r="K139" s="3">
        <v>45835.441574074073</v>
      </c>
    </row>
    <row r="140" spans="10:11" x14ac:dyDescent="0.35">
      <c r="K140" s="3">
        <v>45835.444074074076</v>
      </c>
    </row>
    <row r="141" spans="10:11" x14ac:dyDescent="0.35">
      <c r="K141" s="3">
        <v>45835.461631944447</v>
      </c>
    </row>
    <row r="142" spans="10:11" x14ac:dyDescent="0.35">
      <c r="K142" s="3">
        <v>45836.3749537037</v>
      </c>
    </row>
    <row r="143" spans="10:11" x14ac:dyDescent="0.35">
      <c r="K143" s="3">
        <v>45836.514421296299</v>
      </c>
    </row>
    <row r="144" spans="10:11" x14ac:dyDescent="0.35">
      <c r="K144" s="3">
        <v>45837.512511574074</v>
      </c>
    </row>
    <row r="145" spans="11:11" x14ac:dyDescent="0.35">
      <c r="K145" s="3">
        <v>45837.557986111111</v>
      </c>
    </row>
    <row r="146" spans="11:11" x14ac:dyDescent="0.35">
      <c r="K146" s="3">
        <v>45837.666134259256</v>
      </c>
    </row>
    <row r="147" spans="11:11" x14ac:dyDescent="0.35">
      <c r="K147" s="3">
        <v>45837.672395833331</v>
      </c>
    </row>
    <row r="148" spans="11:11" x14ac:dyDescent="0.35">
      <c r="K148" s="3">
        <v>45837.681111111109</v>
      </c>
    </row>
    <row r="149" spans="11:11" x14ac:dyDescent="0.35">
      <c r="K149" s="3">
        <v>45837.829398148147</v>
      </c>
    </row>
    <row r="150" spans="11:11" x14ac:dyDescent="0.35">
      <c r="K150" s="3">
        <v>45837.839780092596</v>
      </c>
    </row>
    <row r="151" spans="11:11" x14ac:dyDescent="0.35">
      <c r="K151" s="3">
        <v>45837.931377314817</v>
      </c>
    </row>
    <row r="152" spans="11:11" x14ac:dyDescent="0.35">
      <c r="K152" s="3">
        <v>45838.769606481481</v>
      </c>
    </row>
    <row r="153" spans="11:11" x14ac:dyDescent="0.35">
      <c r="K153" s="3">
        <v>45838.920925925922</v>
      </c>
    </row>
    <row r="154" spans="11:11" x14ac:dyDescent="0.35">
      <c r="K154" s="3">
        <v>45838.921064814815</v>
      </c>
    </row>
    <row r="155" spans="11:11" x14ac:dyDescent="0.35">
      <c r="K155" s="3">
        <v>45841.879780092589</v>
      </c>
    </row>
    <row r="156" spans="11:11" x14ac:dyDescent="0.35">
      <c r="K156" s="3">
        <v>45841.879953703705</v>
      </c>
    </row>
    <row r="157" spans="11:11" x14ac:dyDescent="0.35">
      <c r="K157" s="3">
        <v>45842.473807870374</v>
      </c>
    </row>
    <row r="158" spans="11:11" x14ac:dyDescent="0.35">
      <c r="K158" s="3">
        <v>45842.513055555559</v>
      </c>
    </row>
    <row r="159" spans="11:11" x14ac:dyDescent="0.35">
      <c r="K159" s="3">
        <v>45842.575416666667</v>
      </c>
    </row>
    <row r="160" spans="11:11" x14ac:dyDescent="0.35">
      <c r="K160" s="3">
        <v>45842.683749999997</v>
      </c>
    </row>
    <row r="161" spans="11:11" x14ac:dyDescent="0.35">
      <c r="K161" s="3">
        <v>45842.703680555554</v>
      </c>
    </row>
    <row r="162" spans="11:11" x14ac:dyDescent="0.35">
      <c r="K162" s="3">
        <v>45842.721041666664</v>
      </c>
    </row>
    <row r="163" spans="11:11" x14ac:dyDescent="0.35">
      <c r="K163" s="3">
        <v>45842.903263888889</v>
      </c>
    </row>
    <row r="164" spans="11:11" x14ac:dyDescent="0.35">
      <c r="K164" s="3">
        <v>45843.506469907406</v>
      </c>
    </row>
    <row r="165" spans="11:11" x14ac:dyDescent="0.35">
      <c r="K165" s="3">
        <v>45843.662662037037</v>
      </c>
    </row>
    <row r="166" spans="11:11" x14ac:dyDescent="0.35">
      <c r="K166" s="3">
        <v>45843.680833333332</v>
      </c>
    </row>
    <row r="167" spans="11:11" x14ac:dyDescent="0.35">
      <c r="K167" s="3">
        <v>45843.751168981478</v>
      </c>
    </row>
    <row r="168" spans="11:11" x14ac:dyDescent="0.35">
      <c r="K168" s="3">
        <v>45843.826782407406</v>
      </c>
    </row>
    <row r="169" spans="11:11" x14ac:dyDescent="0.35">
      <c r="K169" s="3">
        <v>45844.432812500003</v>
      </c>
    </row>
    <row r="170" spans="11:11" x14ac:dyDescent="0.35">
      <c r="K170" s="3">
        <v>45844.656851851854</v>
      </c>
    </row>
    <row r="171" spans="11:11" x14ac:dyDescent="0.35">
      <c r="K171" s="3">
        <v>45844.686608796299</v>
      </c>
    </row>
    <row r="172" spans="11:11" x14ac:dyDescent="0.35">
      <c r="K172" s="3">
        <v>45844.92664351852</v>
      </c>
    </row>
    <row r="173" spans="11:11" x14ac:dyDescent="0.35">
      <c r="K173" s="3">
        <v>45845.505439814813</v>
      </c>
    </row>
    <row r="174" spans="11:11" x14ac:dyDescent="0.35">
      <c r="K174" s="3">
        <v>45845.539733796293</v>
      </c>
    </row>
    <row r="175" spans="11:11" x14ac:dyDescent="0.35">
      <c r="K175" s="3">
        <v>45846.454074074078</v>
      </c>
    </row>
    <row r="176" spans="11:11" x14ac:dyDescent="0.35">
      <c r="K176" s="3">
        <v>45846.816354166665</v>
      </c>
    </row>
    <row r="177" spans="11:11" x14ac:dyDescent="0.35">
      <c r="K177" s="3">
        <v>45847.567025462966</v>
      </c>
    </row>
    <row r="178" spans="11:11" x14ac:dyDescent="0.35">
      <c r="K178" s="3">
        <v>45847.704259259262</v>
      </c>
    </row>
    <row r="179" spans="11:11" x14ac:dyDescent="0.35">
      <c r="K179" s="3">
        <v>45847.706342592595</v>
      </c>
    </row>
    <row r="180" spans="11:11" x14ac:dyDescent="0.35">
      <c r="K180" s="3">
        <v>45847.707349537035</v>
      </c>
    </row>
    <row r="181" spans="11:11" x14ac:dyDescent="0.35">
      <c r="K181" s="3">
        <v>45847.731249999997</v>
      </c>
    </row>
    <row r="182" spans="11:11" x14ac:dyDescent="0.35">
      <c r="K182" s="3">
        <v>45847.75545138889</v>
      </c>
    </row>
    <row r="183" spans="11:11" x14ac:dyDescent="0.35">
      <c r="K183" s="3">
        <v>45847.757777777777</v>
      </c>
    </row>
    <row r="184" spans="11:11" x14ac:dyDescent="0.35">
      <c r="K184" s="3">
        <v>45847.796111111114</v>
      </c>
    </row>
    <row r="185" spans="11:11" x14ac:dyDescent="0.35">
      <c r="K185" s="3">
        <v>45847.907754629632</v>
      </c>
    </row>
    <row r="186" spans="11:11" x14ac:dyDescent="0.35">
      <c r="K186" s="3">
        <v>45848.501898148148</v>
      </c>
    </row>
    <row r="187" spans="11:11" x14ac:dyDescent="0.35">
      <c r="K187" s="3">
        <v>45848.846446759257</v>
      </c>
    </row>
    <row r="188" spans="11:11" x14ac:dyDescent="0.35">
      <c r="K188" s="3">
        <v>45848.95040509259</v>
      </c>
    </row>
    <row r="189" spans="11:11" x14ac:dyDescent="0.35">
      <c r="K189" s="3">
        <v>45849.424768518518</v>
      </c>
    </row>
    <row r="190" spans="11:11" x14ac:dyDescent="0.35">
      <c r="K190" s="3">
        <v>45849.425462962965</v>
      </c>
    </row>
    <row r="191" spans="11:11" x14ac:dyDescent="0.35">
      <c r="K191" s="3">
        <v>45849.428090277775</v>
      </c>
    </row>
    <row r="192" spans="11:11" x14ac:dyDescent="0.35">
      <c r="K192" s="3">
        <v>45849.429467592592</v>
      </c>
    </row>
    <row r="193" spans="11:11" x14ac:dyDescent="0.35">
      <c r="K193" s="3">
        <v>45849.443043981482</v>
      </c>
    </row>
    <row r="194" spans="11:11" x14ac:dyDescent="0.35">
      <c r="K194" s="3">
        <v>45849.444155092591</v>
      </c>
    </row>
    <row r="195" spans="11:11" x14ac:dyDescent="0.35">
      <c r="K195" s="3">
        <v>45849.453182870369</v>
      </c>
    </row>
    <row r="196" spans="11:11" x14ac:dyDescent="0.35">
      <c r="K196" s="3">
        <v>45849.455983796295</v>
      </c>
    </row>
    <row r="197" spans="11:11" x14ac:dyDescent="0.35">
      <c r="K197" s="3">
        <v>45849.477812500001</v>
      </c>
    </row>
    <row r="198" spans="11:11" x14ac:dyDescent="0.35">
      <c r="K198" s="3">
        <v>45849.8746875</v>
      </c>
    </row>
    <row r="199" spans="11:11" x14ac:dyDescent="0.35">
      <c r="K199" s="3">
        <v>45850.459918981483</v>
      </c>
    </row>
    <row r="200" spans="11:11" x14ac:dyDescent="0.35">
      <c r="K200" s="3">
        <v>45850.475706018522</v>
      </c>
    </row>
    <row r="201" spans="11:11" x14ac:dyDescent="0.35">
      <c r="K201" s="3">
        <v>45850.493078703701</v>
      </c>
    </row>
    <row r="202" spans="11:11" x14ac:dyDescent="0.35">
      <c r="K202" s="3">
        <v>45850.7187962963</v>
      </c>
    </row>
    <row r="203" spans="11:11" x14ac:dyDescent="0.35">
      <c r="K203" s="3">
        <v>45850.735324074078</v>
      </c>
    </row>
    <row r="204" spans="11:11" x14ac:dyDescent="0.35">
      <c r="K204" s="3">
        <v>45850.789687500001</v>
      </c>
    </row>
    <row r="205" spans="11:11" x14ac:dyDescent="0.35">
      <c r="K205" s="3">
        <v>45850.895983796298</v>
      </c>
    </row>
    <row r="206" spans="11:11" x14ac:dyDescent="0.35">
      <c r="K206" s="3">
        <v>45851.51630787037</v>
      </c>
    </row>
    <row r="207" spans="11:11" x14ac:dyDescent="0.35">
      <c r="K207" s="3">
        <v>45851.666689814818</v>
      </c>
    </row>
    <row r="208" spans="11:11" x14ac:dyDescent="0.35">
      <c r="K208" s="3">
        <v>45851.672418981485</v>
      </c>
    </row>
    <row r="209" spans="11:11" x14ac:dyDescent="0.35">
      <c r="K209" s="3">
        <v>45851.674224537041</v>
      </c>
    </row>
    <row r="210" spans="11:11" x14ac:dyDescent="0.35">
      <c r="K210" s="3">
        <v>45851.688842592594</v>
      </c>
    </row>
    <row r="211" spans="11:11" x14ac:dyDescent="0.35">
      <c r="K211" s="3">
        <v>45851.84679398148</v>
      </c>
    </row>
    <row r="212" spans="11:11" x14ac:dyDescent="0.35">
      <c r="K212" s="3">
        <v>45851.861608796295</v>
      </c>
    </row>
    <row r="213" spans="11:11" x14ac:dyDescent="0.35">
      <c r="K213" s="3">
        <v>45852.538912037038</v>
      </c>
    </row>
    <row r="214" spans="11:11" x14ac:dyDescent="0.35">
      <c r="K214" s="3">
        <v>45852.682013888887</v>
      </c>
    </row>
    <row r="215" spans="11:11" x14ac:dyDescent="0.35">
      <c r="K215" s="3">
        <v>45852.684490740743</v>
      </c>
    </row>
    <row r="216" spans="11:11" x14ac:dyDescent="0.35">
      <c r="K216" s="3">
        <v>45852.705300925925</v>
      </c>
    </row>
    <row r="217" spans="11:11" x14ac:dyDescent="0.35">
      <c r="K217" s="3">
        <v>45852.716967592591</v>
      </c>
    </row>
    <row r="218" spans="11:11" x14ac:dyDescent="0.35">
      <c r="K218" s="3">
        <v>45853.396828703706</v>
      </c>
    </row>
    <row r="219" spans="11:11" x14ac:dyDescent="0.35">
      <c r="K219" s="3">
        <v>45853.400324074071</v>
      </c>
    </row>
    <row r="220" spans="11:11" x14ac:dyDescent="0.35">
      <c r="K220" s="3">
        <v>45853.411192129628</v>
      </c>
    </row>
    <row r="221" spans="11:11" x14ac:dyDescent="0.35">
      <c r="K221" s="3">
        <v>45853.414340277777</v>
      </c>
    </row>
    <row r="222" spans="11:11" x14ac:dyDescent="0.35">
      <c r="K222" s="3">
        <v>45853.41851851852</v>
      </c>
    </row>
    <row r="223" spans="11:11" x14ac:dyDescent="0.35">
      <c r="K223" s="3">
        <v>45853.502650462964</v>
      </c>
    </row>
    <row r="224" spans="11:11" x14ac:dyDescent="0.35">
      <c r="K224" s="3">
        <v>45853.707233796296</v>
      </c>
    </row>
    <row r="225" spans="11:11" x14ac:dyDescent="0.35">
      <c r="K225" s="3">
        <v>45853.734432870369</v>
      </c>
    </row>
    <row r="226" spans="11:11" x14ac:dyDescent="0.35">
      <c r="K226" s="3">
        <v>45853.810046296298</v>
      </c>
    </row>
    <row r="227" spans="11:11" x14ac:dyDescent="0.35">
      <c r="K227" s="3">
        <v>45853.810520833336</v>
      </c>
    </row>
    <row r="228" spans="11:11" x14ac:dyDescent="0.35">
      <c r="K228" s="3">
        <v>45853.816168981481</v>
      </c>
    </row>
    <row r="229" spans="11:11" x14ac:dyDescent="0.35">
      <c r="K229" s="3">
        <v>45853.916539351849</v>
      </c>
    </row>
    <row r="230" spans="11:11" x14ac:dyDescent="0.35">
      <c r="K230" s="3">
        <v>45854.485127314816</v>
      </c>
    </row>
    <row r="231" spans="11:11" x14ac:dyDescent="0.35">
      <c r="K231" s="3">
        <v>45854.532002314816</v>
      </c>
    </row>
    <row r="232" spans="11:11" x14ac:dyDescent="0.35">
      <c r="K232" s="3">
        <v>45854.535081018519</v>
      </c>
    </row>
    <row r="233" spans="11:11" x14ac:dyDescent="0.35">
      <c r="K233" s="3">
        <v>45854.536076388889</v>
      </c>
    </row>
    <row r="234" spans="11:11" x14ac:dyDescent="0.35">
      <c r="K234" s="3">
        <v>45854.695208333331</v>
      </c>
    </row>
    <row r="235" spans="11:11" x14ac:dyDescent="0.35">
      <c r="K235" s="3">
        <v>45854.73778935185</v>
      </c>
    </row>
    <row r="236" spans="11:11" x14ac:dyDescent="0.35">
      <c r="K236" s="3">
        <v>45854.737928240742</v>
      </c>
    </row>
    <row r="237" spans="11:11" x14ac:dyDescent="0.35">
      <c r="K237" s="3">
        <v>45854.917037037034</v>
      </c>
    </row>
    <row r="238" spans="11:11" x14ac:dyDescent="0.35">
      <c r="K238" s="3">
        <v>45855.419861111113</v>
      </c>
    </row>
    <row r="239" spans="11:11" x14ac:dyDescent="0.35">
      <c r="K239" s="3">
        <v>45855.420335648145</v>
      </c>
    </row>
    <row r="240" spans="11:11" x14ac:dyDescent="0.35">
      <c r="K240" s="3">
        <v>45855.457361111112</v>
      </c>
    </row>
    <row r="241" spans="11:11" x14ac:dyDescent="0.35">
      <c r="K241" s="3">
        <v>45855.537789351853</v>
      </c>
    </row>
    <row r="242" spans="11:11" x14ac:dyDescent="0.35">
      <c r="K242" s="3">
        <v>45855.810787037037</v>
      </c>
    </row>
    <row r="243" spans="11:11" x14ac:dyDescent="0.35">
      <c r="K243" s="3">
        <v>45855.812534722223</v>
      </c>
    </row>
    <row r="244" spans="11:11" x14ac:dyDescent="0.35">
      <c r="K244" s="3">
        <v>45855.84480324074</v>
      </c>
    </row>
    <row r="245" spans="11:11" x14ac:dyDescent="0.35">
      <c r="K245" s="3">
        <v>45857.484664351854</v>
      </c>
    </row>
    <row r="246" spans="11:11" x14ac:dyDescent="0.35">
      <c r="K246" s="3">
        <v>45857.495856481481</v>
      </c>
    </row>
    <row r="247" spans="11:11" x14ac:dyDescent="0.35">
      <c r="K247" s="3">
        <v>45857.897129629629</v>
      </c>
    </row>
    <row r="248" spans="11:11" x14ac:dyDescent="0.35">
      <c r="K248" s="3">
        <v>45859.722430555557</v>
      </c>
    </row>
    <row r="249" spans="11:11" x14ac:dyDescent="0.35">
      <c r="K249" s="3">
        <v>45859.780613425923</v>
      </c>
    </row>
    <row r="250" spans="11:11" x14ac:dyDescent="0.35">
      <c r="K250" s="3">
        <v>45859.881041666667</v>
      </c>
    </row>
    <row r="251" spans="11:11" x14ac:dyDescent="0.35">
      <c r="K251" s="3">
        <v>45859.891770833332</v>
      </c>
    </row>
    <row r="252" spans="11:11" x14ac:dyDescent="0.35">
      <c r="K252" s="3">
        <v>45859.898634259262</v>
      </c>
    </row>
    <row r="253" spans="11:11" x14ac:dyDescent="0.35">
      <c r="K253" s="3">
        <v>45859.907592592594</v>
      </c>
    </row>
    <row r="254" spans="11:11" x14ac:dyDescent="0.35">
      <c r="K254" s="3">
        <v>45860.34443287037</v>
      </c>
    </row>
    <row r="255" spans="11:11" x14ac:dyDescent="0.35">
      <c r="K255" s="3">
        <v>45861.468043981484</v>
      </c>
    </row>
    <row r="256" spans="11:11" x14ac:dyDescent="0.35">
      <c r="K256" s="3">
        <v>45861.501400462963</v>
      </c>
    </row>
    <row r="257" spans="11:11" x14ac:dyDescent="0.35">
      <c r="K257" s="3">
        <v>45861.510335648149</v>
      </c>
    </row>
    <row r="258" spans="11:11" x14ac:dyDescent="0.35">
      <c r="K258" s="3">
        <v>45861.514999999999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113355</xdr:colOff>
                    <xdr:row>3</xdr:row>
                    <xdr:rowOff>15114</xdr:rowOff>
                  </from>
                  <to>
                    <xdr:col>6</xdr:col>
                    <xdr:colOff>733031</xdr:colOff>
                    <xdr:row>4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113355</xdr:colOff>
                    <xdr:row>5</xdr:row>
                    <xdr:rowOff>15114</xdr:rowOff>
                  </from>
                  <to>
                    <xdr:col>6</xdr:col>
                    <xdr:colOff>733031</xdr:colOff>
                    <xdr:row>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CréationArticlesMenus">
                <anchor moveWithCells="1" sizeWithCells="1">
                  <from>
                    <xdr:col>0</xdr:col>
                    <xdr:colOff>120912</xdr:colOff>
                    <xdr:row>7</xdr:row>
                    <xdr:rowOff>7557</xdr:rowOff>
                  </from>
                  <to>
                    <xdr:col>6</xdr:col>
                    <xdr:colOff>740588</xdr:colOff>
                    <xdr:row>8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Menus">
                <anchor moveWithCells="1" sizeWithCells="1">
                  <from>
                    <xdr:col>0</xdr:col>
                    <xdr:colOff>105798</xdr:colOff>
                    <xdr:row>9</xdr:row>
                    <xdr:rowOff>60456</xdr:rowOff>
                  </from>
                  <to>
                    <xdr:col>6</xdr:col>
                    <xdr:colOff>725474</xdr:colOff>
                    <xdr:row>10</xdr:row>
                    <xdr:rowOff>151140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E123"/>
  <sheetViews>
    <sheetView topLeftCell="AL1" zoomScaleNormal="100" workbookViewId="0">
      <selection activeCell="AQ3" sqref="AQ3"/>
    </sheetView>
  </sheetViews>
  <sheetFormatPr baseColWidth="10" defaultColWidth="27" defaultRowHeight="18.45" x14ac:dyDescent="0.35"/>
  <cols>
    <col min="1" max="1" width="39.5546875" style="1" bestFit="1" customWidth="1"/>
    <col min="2" max="2" width="42.5546875" style="1" bestFit="1" customWidth="1"/>
    <col min="3" max="3" width="2.88671875" style="1" customWidth="1"/>
    <col min="4" max="4" width="38.6640625" style="1" bestFit="1" customWidth="1"/>
    <col min="5" max="5" width="29.77734375" style="1" bestFit="1" customWidth="1"/>
    <col min="6" max="6" width="2.88671875" style="1" customWidth="1"/>
    <col min="7" max="7" width="45.6640625" style="1" bestFit="1" customWidth="1"/>
    <col min="8" max="8" width="40.44140625" style="1" bestFit="1" customWidth="1"/>
    <col min="9" max="9" width="9.5546875" style="1" customWidth="1"/>
    <col min="10" max="10" width="249" style="1" bestFit="1" customWidth="1"/>
    <col min="11" max="11" width="52.6640625" style="1" bestFit="1" customWidth="1"/>
    <col min="12" max="12" width="2.88671875" style="1" customWidth="1"/>
    <col min="13" max="13" width="27.6640625" style="1" bestFit="1" customWidth="1"/>
    <col min="14" max="14" width="33" style="1" bestFit="1" customWidth="1"/>
    <col min="15" max="15" width="7" style="1" bestFit="1" customWidth="1"/>
    <col min="16" max="16" width="39.5546875" style="1" bestFit="1" customWidth="1"/>
    <col min="17" max="17" width="42.5546875" style="1" bestFit="1" customWidth="1"/>
    <col min="18" max="18" width="38.6640625" style="1" bestFit="1" customWidth="1"/>
    <col min="19" max="19" width="29.77734375" style="1" bestFit="1" customWidth="1"/>
    <col min="20" max="20" width="45.6640625" style="1" bestFit="1" customWidth="1"/>
    <col min="21" max="21" width="40.44140625" style="1" bestFit="1" customWidth="1"/>
    <col min="22" max="22" width="249" style="1" bestFit="1" customWidth="1"/>
    <col min="23" max="23" width="52.6640625" style="1" bestFit="1" customWidth="1"/>
    <col min="24" max="24" width="2.88671875" style="1" customWidth="1"/>
    <col min="25" max="25" width="21.6640625" style="1" bestFit="1" customWidth="1"/>
    <col min="26" max="26" width="2.88671875" style="1" customWidth="1"/>
    <col min="27" max="27" width="37.21875" style="1" bestFit="1" customWidth="1"/>
    <col min="28" max="28" width="27.109375" style="1" bestFit="1" customWidth="1"/>
    <col min="29" max="29" width="2.88671875" style="1" customWidth="1"/>
    <col min="30" max="30" width="37.21875" style="1" bestFit="1" customWidth="1"/>
    <col min="31" max="31" width="27.109375" style="1" bestFit="1" customWidth="1"/>
    <col min="32" max="32" width="40" style="1" bestFit="1" customWidth="1"/>
    <col min="33" max="33" width="46.109375" style="1" bestFit="1" customWidth="1"/>
    <col min="34" max="34" width="49.33203125" style="1" bestFit="1" customWidth="1"/>
    <col min="35" max="35" width="57" style="1" bestFit="1" customWidth="1"/>
    <col min="36" max="36" width="249" style="1" bestFit="1" customWidth="1"/>
    <col min="37" max="37" width="69" style="1" bestFit="1" customWidth="1"/>
    <col min="38" max="38" width="2.88671875" style="1" customWidth="1"/>
    <col min="39" max="39" width="43.44140625" style="1" bestFit="1" customWidth="1"/>
    <col min="40" max="40" width="50.6640625" style="1" bestFit="1" customWidth="1"/>
    <col min="41" max="41" width="2.88671875" style="1" customWidth="1"/>
    <col min="42" max="42" width="36.77734375" style="1" bestFit="1" customWidth="1"/>
    <col min="43" max="43" width="37.109375" style="1" bestFit="1" customWidth="1"/>
    <col min="44" max="16358" width="27" style="1"/>
    <col min="16359" max="16359" width="3.77734375" style="1" bestFit="1" customWidth="1"/>
    <col min="16360" max="16384" width="3.6640625" style="1" customWidth="1"/>
  </cols>
  <sheetData>
    <row r="1" spans="1:43" x14ac:dyDescent="0.35">
      <c r="O1" s="1">
        <v>2025</v>
      </c>
    </row>
    <row r="3" spans="1:43" x14ac:dyDescent="0.35">
      <c r="A3" s="1" t="s">
        <v>6</v>
      </c>
      <c r="B3" s="1" t="s">
        <v>7</v>
      </c>
      <c r="D3" s="1" t="s">
        <v>8</v>
      </c>
      <c r="E3" s="1" t="s">
        <v>9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94</v>
      </c>
      <c r="N3" s="1" t="s">
        <v>95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2</v>
      </c>
      <c r="U3" s="7" t="s">
        <v>3</v>
      </c>
      <c r="V3" s="7" t="s">
        <v>4</v>
      </c>
      <c r="W3" s="7" t="s">
        <v>5</v>
      </c>
      <c r="Y3" s="1" t="s">
        <v>541</v>
      </c>
      <c r="AA3" s="1" t="s">
        <v>495</v>
      </c>
      <c r="AB3" s="1" t="s">
        <v>496</v>
      </c>
      <c r="AD3" s="1" t="s">
        <v>495</v>
      </c>
      <c r="AE3" s="1" t="s">
        <v>496</v>
      </c>
      <c r="AF3" s="1" t="s">
        <v>542</v>
      </c>
      <c r="AG3" s="1" t="s">
        <v>545</v>
      </c>
      <c r="AH3" s="1" t="s">
        <v>543</v>
      </c>
      <c r="AI3" s="1" t="s">
        <v>544</v>
      </c>
      <c r="AJ3" s="1" t="s">
        <v>546</v>
      </c>
      <c r="AK3" s="1" t="s">
        <v>547</v>
      </c>
      <c r="AM3" s="1" t="s">
        <v>548</v>
      </c>
      <c r="AN3" s="1" t="s">
        <v>549</v>
      </c>
      <c r="AP3" s="1" t="s">
        <v>596</v>
      </c>
      <c r="AQ3" s="1" t="s">
        <v>598</v>
      </c>
    </row>
    <row r="4" spans="1:43" x14ac:dyDescent="0.35">
      <c r="A4" s="1" t="s">
        <v>360</v>
      </c>
      <c r="B4" s="1" t="s">
        <v>361</v>
      </c>
      <c r="D4" s="21" t="s">
        <v>181</v>
      </c>
      <c r="E4" s="19" t="s">
        <v>182</v>
      </c>
      <c r="G4" s="1" t="s">
        <v>10</v>
      </c>
      <c r="H4" s="1" t="s">
        <v>22</v>
      </c>
      <c r="J4" s="1" t="s">
        <v>35</v>
      </c>
      <c r="K4" s="1" t="s">
        <v>61</v>
      </c>
      <c r="M4" s="4" t="s">
        <v>96</v>
      </c>
      <c r="N4" s="5">
        <f>DATE(O1,1,1)</f>
        <v>45658</v>
      </c>
      <c r="P4" s="6" t="s">
        <v>360</v>
      </c>
      <c r="Q4" s="10" t="str">
        <f>VLOOKUP(Listes!$P4,TabCatégorieArticlesMenus[],2,0)</f>
        <v>LMR</v>
      </c>
      <c r="R4" s="9" t="s">
        <v>110</v>
      </c>
      <c r="S4" s="9" t="str">
        <f>VLOOKUP(TabProduitsArticlesMenus[[#This Row],[Articles menus]],TabArticlesMenus[],2,FALSE)</f>
        <v>LMR01</v>
      </c>
      <c r="T4" s="10" t="s">
        <v>14</v>
      </c>
      <c r="U4" s="10" t="str">
        <f>VLOOKUP(Listes!$T4,TabPériodeArticlesMenus[],2,FALSE)</f>
        <v>PAM05</v>
      </c>
      <c r="V4" s="10" t="s">
        <v>35</v>
      </c>
      <c r="W4" s="10" t="str">
        <f>VLOOKUP(Listes!$V4,TabConditionnementArticlesMenus[],2,FALSE)</f>
        <v>CAM01</v>
      </c>
      <c r="Y4" s="1" t="str">
        <f>"Janvier"&amp;" " &amp;$O$1</f>
        <v>Janvier 2025</v>
      </c>
      <c r="AA4" s="1" t="s">
        <v>551</v>
      </c>
      <c r="AB4" s="1" t="s">
        <v>550</v>
      </c>
      <c r="AD4" s="1" t="s">
        <v>551</v>
      </c>
      <c r="AE4" s="1" t="str">
        <f>VLOOKUP(TabLégumesViandesDesserts[[#This Row],[Nature menu]],TabNatureMenu[],2,FALSE)</f>
        <v>LMMR</v>
      </c>
      <c r="AF4" s="1" t="s">
        <v>110</v>
      </c>
      <c r="AG4" s="1" t="str">
        <f>VLOOKUP(TabLégumesViandesDesserts[[#This Row],[Légumes, Viandes, Desserts]],TabCréationMenusArticlesMenus[],2,FALSE)</f>
        <v>LMMR01</v>
      </c>
      <c r="AH4" s="1" t="s">
        <v>14</v>
      </c>
      <c r="AI4" s="1" t="str">
        <f>VLOOKUP(TabLégumesViandesDesserts[[#This Row],[Période légumes, viandes, desserts]],TabPériodeArticlesMenus[],2,FALSE)</f>
        <v>PAM05</v>
      </c>
      <c r="AJ4" s="1" t="s">
        <v>35</v>
      </c>
      <c r="AK4" s="1" t="str">
        <f>VLOOKUP(TabLégumesViandesDesserts[[#This Row],[Conditionnement légumes, viandes, desserts]],TabConditionnementArticlesMenus[],2,FALSE)</f>
        <v>CAM01</v>
      </c>
      <c r="AM4" s="1" t="s">
        <v>110</v>
      </c>
      <c r="AN4" s="1" t="s">
        <v>552</v>
      </c>
      <c r="AP4" s="1" t="s">
        <v>599</v>
      </c>
      <c r="AQ4" s="1" t="s">
        <v>93</v>
      </c>
    </row>
    <row r="5" spans="1:43" x14ac:dyDescent="0.35">
      <c r="A5" s="1" t="s">
        <v>362</v>
      </c>
      <c r="B5" s="1" t="s">
        <v>363</v>
      </c>
      <c r="D5" s="18" t="s">
        <v>110</v>
      </c>
      <c r="E5" s="16" t="s">
        <v>180</v>
      </c>
      <c r="G5" s="1" t="s">
        <v>11</v>
      </c>
      <c r="H5" s="1" t="s">
        <v>23</v>
      </c>
      <c r="J5" s="1" t="s">
        <v>34</v>
      </c>
      <c r="K5" s="1" t="s">
        <v>62</v>
      </c>
      <c r="M5" s="4" t="s">
        <v>97</v>
      </c>
      <c r="N5" s="5">
        <f>DATE(YEAR(N4),3,29.56+0.979*MOD(204-11*MOD(YEAR(N4),19),30)-WEEKDAY(DATE(YEAR(N4),3,28.56+0.979*MOD(204-11*MOD(YEAR(N4),19),30))))</f>
        <v>45767</v>
      </c>
      <c r="P5" s="6" t="s">
        <v>360</v>
      </c>
      <c r="Q5" s="10" t="str">
        <f>VLOOKUP(Listes!$P5,TabCatégorieArticlesMenus[],2,0)</f>
        <v>LMR</v>
      </c>
      <c r="R5" s="9" t="s">
        <v>323</v>
      </c>
      <c r="S5" s="9" t="str">
        <f>VLOOKUP(TabProduitsArticlesMenus[[#This Row],[Articles menus]],TabArticlesMenus[],2,FALSE)</f>
        <v>LMR02</v>
      </c>
      <c r="T5" s="10" t="s">
        <v>14</v>
      </c>
      <c r="U5" s="10" t="str">
        <f>VLOOKUP(Listes!$T5,TabPériodeArticlesMenus[],2,FALSE)</f>
        <v>PAM05</v>
      </c>
      <c r="V5" s="10" t="s">
        <v>353</v>
      </c>
      <c r="W5" s="10" t="str">
        <f>VLOOKUP(Listes!$V5,TabConditionnementArticlesMenus[],2,FALSE)</f>
        <v>CAM28</v>
      </c>
      <c r="Y5" s="1" t="str">
        <f>"Févier"&amp;" "&amp;$O$1</f>
        <v>Févier 2025</v>
      </c>
      <c r="AA5" s="1" t="s">
        <v>555</v>
      </c>
      <c r="AB5" s="1" t="s">
        <v>556</v>
      </c>
      <c r="AD5" s="1" t="s">
        <v>551</v>
      </c>
      <c r="AE5" s="1" t="str">
        <f>VLOOKUP(TabLégumesViandesDesserts[[#This Row],[Nature menu]],TabNatureMenu[],2,FALSE)</f>
        <v>LMMR</v>
      </c>
      <c r="AF5" s="1" t="s">
        <v>323</v>
      </c>
      <c r="AG5" s="1" t="str">
        <f>VLOOKUP(TabLégumesViandesDesserts[[#This Row],[Légumes, Viandes, Desserts]],TabCréationMenusArticlesMenus[],2,FALSE)</f>
        <v>LMMR02</v>
      </c>
      <c r="AH5" s="1" t="s">
        <v>14</v>
      </c>
      <c r="AI5" s="1" t="str">
        <f>VLOOKUP(TabLégumesViandesDesserts[[#This Row],[Période légumes, viandes, desserts]],TabPériodeArticlesMenus[],2,FALSE)</f>
        <v>PAM05</v>
      </c>
      <c r="AJ5" s="1" t="s">
        <v>353</v>
      </c>
      <c r="AK5" s="1" t="str">
        <f>VLOOKUP(TabLégumesViandesDesserts[[#This Row],[Conditionnement légumes, viandes, desserts]],TabConditionnementArticlesMenus[],2,FALSE)</f>
        <v>CAM28</v>
      </c>
      <c r="AM5" s="1" t="s">
        <v>323</v>
      </c>
      <c r="AN5" s="1" t="s">
        <v>553</v>
      </c>
      <c r="AP5" s="1" t="s">
        <v>600</v>
      </c>
      <c r="AQ5" s="24" t="s">
        <v>597</v>
      </c>
    </row>
    <row r="6" spans="1:43" x14ac:dyDescent="0.35">
      <c r="A6" s="1" t="s">
        <v>359</v>
      </c>
      <c r="B6" s="1" t="s">
        <v>358</v>
      </c>
      <c r="D6" s="18" t="s">
        <v>323</v>
      </c>
      <c r="E6" s="19" t="s">
        <v>184</v>
      </c>
      <c r="G6" s="1" t="s">
        <v>12</v>
      </c>
      <c r="H6" s="1" t="s">
        <v>24</v>
      </c>
      <c r="J6" s="1" t="s">
        <v>36</v>
      </c>
      <c r="K6" s="1" t="s">
        <v>63</v>
      </c>
      <c r="M6" s="4" t="s">
        <v>98</v>
      </c>
      <c r="N6" s="5">
        <f>N5+1</f>
        <v>45768</v>
      </c>
      <c r="P6" s="6" t="s">
        <v>360</v>
      </c>
      <c r="Q6" s="10" t="str">
        <f>VLOOKUP(Listes!$P6,TabCatégorieArticlesMenus[],2,0)</f>
        <v>LMR</v>
      </c>
      <c r="R6" s="9" t="s">
        <v>111</v>
      </c>
      <c r="S6" s="9" t="str">
        <f>VLOOKUP(TabProduitsArticlesMenus[[#This Row],[Articles menus]],TabArticlesMenus[],2,FALSE)</f>
        <v>LMR03</v>
      </c>
      <c r="T6" s="10" t="s">
        <v>14</v>
      </c>
      <c r="U6" s="10" t="str">
        <f>VLOOKUP(Listes!$T6,TabPériodeArticlesMenus[],2,FALSE)</f>
        <v>PAM05</v>
      </c>
      <c r="V6" s="10" t="s">
        <v>44</v>
      </c>
      <c r="W6" s="10" t="str">
        <f>VLOOKUP(Listes!$V6,TabConditionnementArticlesMenus[],2,FALSE)</f>
        <v>CAM32</v>
      </c>
      <c r="Y6" s="1" t="str">
        <f>"Mars"&amp;" " &amp;$O$1</f>
        <v>Mars 2025</v>
      </c>
      <c r="AA6" s="1" t="s">
        <v>560</v>
      </c>
      <c r="AB6" s="1" t="s">
        <v>575</v>
      </c>
      <c r="AD6" s="1" t="s">
        <v>551</v>
      </c>
      <c r="AE6" s="1" t="str">
        <f>VLOOKUP(TabLégumesViandesDesserts[[#This Row],[Nature menu]],TabNatureMenu[],2,FALSE)</f>
        <v>LMMR</v>
      </c>
      <c r="AF6" s="1" t="s">
        <v>111</v>
      </c>
      <c r="AG6" s="23" t="str">
        <f>VLOOKUP(TabLégumesViandesDesserts[[#This Row],[Légumes, Viandes, Desserts]],TabCréationMenusArticlesMenus[],2,FALSE)</f>
        <v>LMMR03</v>
      </c>
      <c r="AH6" s="1" t="s">
        <v>14</v>
      </c>
      <c r="AI6" s="1" t="str">
        <f>VLOOKUP(TabLégumesViandesDesserts[[#This Row],[Période légumes, viandes, desserts]],TabPériodeArticlesMenus[],2,FALSE)</f>
        <v>PAM05</v>
      </c>
      <c r="AJ6" s="1" t="s">
        <v>44</v>
      </c>
      <c r="AK6" s="1" t="str">
        <f>VLOOKUP(TabLégumesViandesDesserts[[#This Row],[Conditionnement légumes, viandes, desserts]],TabConditionnementArticlesMenus[],2,FALSE)</f>
        <v>CAM32</v>
      </c>
      <c r="AM6" s="1" t="s">
        <v>111</v>
      </c>
      <c r="AN6" s="1" t="s">
        <v>554</v>
      </c>
      <c r="AP6" s="1" t="s">
        <v>558</v>
      </c>
      <c r="AQ6" s="24" t="s">
        <v>559</v>
      </c>
    </row>
    <row r="7" spans="1:43" x14ac:dyDescent="0.35">
      <c r="A7" s="1" t="s">
        <v>367</v>
      </c>
      <c r="B7" s="1" t="s">
        <v>364</v>
      </c>
      <c r="D7" s="18" t="s">
        <v>111</v>
      </c>
      <c r="E7" s="16" t="s">
        <v>185</v>
      </c>
      <c r="G7" s="1" t="s">
        <v>13</v>
      </c>
      <c r="H7" s="1" t="s">
        <v>25</v>
      </c>
      <c r="J7" s="1" t="s">
        <v>351</v>
      </c>
      <c r="K7" s="1" t="s">
        <v>64</v>
      </c>
      <c r="M7" s="4" t="s">
        <v>99</v>
      </c>
      <c r="N7" s="5">
        <f>DATE(O1,5,1)</f>
        <v>45778</v>
      </c>
      <c r="P7" s="6" t="s">
        <v>360</v>
      </c>
      <c r="Q7" s="10" t="str">
        <f>VLOOKUP(Listes!$P7,TabCatégorieArticlesMenus[],2,0)</f>
        <v>LMR</v>
      </c>
      <c r="R7" s="9" t="s">
        <v>112</v>
      </c>
      <c r="S7" s="9" t="str">
        <f>VLOOKUP(TabProduitsArticlesMenus[[#This Row],[Articles menus]],TabArticlesMenus[],2,FALSE)</f>
        <v>LMR04</v>
      </c>
      <c r="T7" s="10" t="s">
        <v>14</v>
      </c>
      <c r="U7" s="10" t="str">
        <f>VLOOKUP(Listes!$T7,TabPériodeArticlesMenus[],2,FALSE)</f>
        <v>PAM05</v>
      </c>
      <c r="V7" s="10" t="s">
        <v>45</v>
      </c>
      <c r="W7" s="10" t="str">
        <f>VLOOKUP(Listes!$V7,TabConditionnementArticlesMenus[],2,FALSE)</f>
        <v>CAM27</v>
      </c>
      <c r="Y7" s="1" t="str">
        <f>"Avril" &amp; " " &amp;$O$1</f>
        <v>Avril 2025</v>
      </c>
      <c r="AA7" s="1" t="s">
        <v>558</v>
      </c>
      <c r="AB7" s="1" t="s">
        <v>559</v>
      </c>
      <c r="AD7" s="1" t="s">
        <v>551</v>
      </c>
      <c r="AE7" s="1" t="str">
        <f>VLOOKUP(TabLégumesViandesDesserts[[#This Row],[Nature menu]],TabNatureMenu[],2,FALSE)</f>
        <v>LMMR</v>
      </c>
      <c r="AF7" s="18" t="s">
        <v>112</v>
      </c>
      <c r="AG7" s="23" t="str">
        <f>VLOOKUP(TabLégumesViandesDesserts[[#This Row],[Légumes, Viandes, Desserts]],TabCréationMenusArticlesMenus[],2,FALSE)</f>
        <v>LMMR04</v>
      </c>
      <c r="AH7" s="1" t="s">
        <v>14</v>
      </c>
      <c r="AI7" s="1" t="str">
        <f>VLOOKUP(TabLégumesViandesDesserts[[#This Row],[Période légumes, viandes, desserts]],TabPériodeArticlesMenus[],2,FALSE)</f>
        <v>PAM05</v>
      </c>
      <c r="AJ7" s="1" t="s">
        <v>45</v>
      </c>
      <c r="AK7" s="1" t="str">
        <f>VLOOKUP(TabLégumesViandesDesserts[[#This Row],[Conditionnement légumes, viandes, desserts]],TabConditionnementArticlesMenus[],2,FALSE)</f>
        <v>CAM27</v>
      </c>
      <c r="AM7" s="18" t="s">
        <v>112</v>
      </c>
      <c r="AN7" s="1" t="s">
        <v>561</v>
      </c>
    </row>
    <row r="8" spans="1:43" x14ac:dyDescent="0.35">
      <c r="A8" s="1" t="s">
        <v>366</v>
      </c>
      <c r="B8" s="1" t="s">
        <v>365</v>
      </c>
      <c r="D8" s="18" t="s">
        <v>112</v>
      </c>
      <c r="E8" s="19" t="s">
        <v>186</v>
      </c>
      <c r="G8" s="1" t="s">
        <v>14</v>
      </c>
      <c r="H8" s="1" t="s">
        <v>26</v>
      </c>
      <c r="J8" s="1" t="s">
        <v>60</v>
      </c>
      <c r="K8" s="1" t="s">
        <v>65</v>
      </c>
      <c r="M8" s="4" t="s">
        <v>100</v>
      </c>
      <c r="N8" s="5">
        <f>DATE(O1,5,8)</f>
        <v>45785</v>
      </c>
      <c r="P8" s="6" t="s">
        <v>360</v>
      </c>
      <c r="Q8" s="10" t="str">
        <f>VLOOKUP(Listes!$P8,TabCatégorieArticlesMenus[],2,0)</f>
        <v>LMR</v>
      </c>
      <c r="R8" s="9" t="s">
        <v>113</v>
      </c>
      <c r="S8" s="9" t="str">
        <f>VLOOKUP(TabProduitsArticlesMenus[[#This Row],[Articles menus]],TabArticlesMenus[],2,FALSE)</f>
        <v>LMR05</v>
      </c>
      <c r="T8" s="10" t="s">
        <v>14</v>
      </c>
      <c r="U8" s="10" t="str">
        <f>VLOOKUP(Listes!$T8,TabPériodeArticlesMenus[],2,FALSE)</f>
        <v>PAM05</v>
      </c>
      <c r="V8" s="10" t="s">
        <v>351</v>
      </c>
      <c r="W8" s="10" t="str">
        <f>VLOOKUP(Listes!$V8,TabConditionnementArticlesMenus[],2,FALSE)</f>
        <v>CAM04</v>
      </c>
      <c r="Y8" s="1" t="str">
        <f>"Mai"&amp; " "&amp;$O$1</f>
        <v>Mai 2025</v>
      </c>
      <c r="AA8" s="1" t="s">
        <v>581</v>
      </c>
      <c r="AB8" s="1" t="s">
        <v>364</v>
      </c>
      <c r="AD8" s="1" t="s">
        <v>551</v>
      </c>
      <c r="AE8" s="1" t="str">
        <f>VLOOKUP(TabLégumesViandesDesserts[[#This Row],[Nature menu]],TabNatureMenu[],2,FALSE)</f>
        <v>LMMR</v>
      </c>
      <c r="AF8" s="18" t="s">
        <v>113</v>
      </c>
      <c r="AG8" s="23" t="str">
        <f>VLOOKUP(TabLégumesViandesDesserts[[#This Row],[Légumes, Viandes, Desserts]],TabCréationMenusArticlesMenus[],2,FALSE)</f>
        <v>LMMR05</v>
      </c>
      <c r="AH8" s="1" t="s">
        <v>14</v>
      </c>
      <c r="AI8" s="1" t="str">
        <f>VLOOKUP(TabLégumesViandesDesserts[[#This Row],[Période légumes, viandes, desserts]],TabPériodeArticlesMenus[],2,FALSE)</f>
        <v>PAM05</v>
      </c>
      <c r="AJ8" s="1" t="s">
        <v>351</v>
      </c>
      <c r="AK8" s="1" t="str">
        <f>VLOOKUP(TabLégumesViandesDesserts[[#This Row],[Conditionnement légumes, viandes, desserts]],TabConditionnementArticlesMenus[],2,FALSE)</f>
        <v>CAM04</v>
      </c>
      <c r="AM8" s="18" t="s">
        <v>113</v>
      </c>
      <c r="AN8" s="1" t="s">
        <v>562</v>
      </c>
    </row>
    <row r="9" spans="1:43" x14ac:dyDescent="0.35">
      <c r="A9" s="1" t="s">
        <v>380</v>
      </c>
      <c r="B9" s="1" t="s">
        <v>368</v>
      </c>
      <c r="D9" s="18" t="s">
        <v>113</v>
      </c>
      <c r="E9" s="16" t="s">
        <v>187</v>
      </c>
      <c r="G9" s="1" t="s">
        <v>15</v>
      </c>
      <c r="H9" s="1" t="s">
        <v>27</v>
      </c>
      <c r="J9" s="1" t="s">
        <v>92</v>
      </c>
      <c r="K9" s="1" t="s">
        <v>66</v>
      </c>
      <c r="M9" s="4" t="s">
        <v>101</v>
      </c>
      <c r="N9" s="5">
        <f>N6+38</f>
        <v>45806</v>
      </c>
      <c r="P9" s="6" t="s">
        <v>360</v>
      </c>
      <c r="Q9" s="10" t="str">
        <f>VLOOKUP(Listes!$P9,TabCatégorieArticlesMenus[],2,0)</f>
        <v>LMR</v>
      </c>
      <c r="R9" s="9" t="s">
        <v>120</v>
      </c>
      <c r="S9" s="9" t="str">
        <f>VLOOKUP(TabProduitsArticlesMenus[[#This Row],[Articles menus]],TabArticlesMenus[],2,FALSE)</f>
        <v>LMR06</v>
      </c>
      <c r="T9" s="10" t="s">
        <v>14</v>
      </c>
      <c r="U9" s="10" t="str">
        <f>VLOOKUP(Listes!$T9,TabPériodeArticlesMenus[],2,FALSE)</f>
        <v>PAM05</v>
      </c>
      <c r="V9" s="10" t="s">
        <v>353</v>
      </c>
      <c r="W9" s="10" t="str">
        <f>VLOOKUP(Listes!$V9,TabConditionnementArticlesMenus[],2,FALSE)</f>
        <v>CAM28</v>
      </c>
      <c r="Y9" s="1" t="str">
        <f>"Juin"&amp;" " &amp;$O$1</f>
        <v>Juin 2025</v>
      </c>
      <c r="AA9" s="1" t="s">
        <v>582</v>
      </c>
      <c r="AB9" s="1" t="s">
        <v>365</v>
      </c>
      <c r="AD9" s="1" t="s">
        <v>551</v>
      </c>
      <c r="AE9" s="1" t="str">
        <f>VLOOKUP(TabLégumesViandesDesserts[[#This Row],[Nature menu]],TabNatureMenu[],2,FALSE)</f>
        <v>LMMR</v>
      </c>
      <c r="AF9" s="18" t="s">
        <v>120</v>
      </c>
      <c r="AG9" s="23" t="str">
        <f>VLOOKUP(TabLégumesViandesDesserts[[#This Row],[Légumes, Viandes, Desserts]],TabCréationMenusArticlesMenus[],2,FALSE)</f>
        <v>LMMR06</v>
      </c>
      <c r="AH9" s="1" t="s">
        <v>14</v>
      </c>
      <c r="AI9" s="1" t="str">
        <f>VLOOKUP(TabLégumesViandesDesserts[[#This Row],[Période légumes, viandes, desserts]],TabPériodeArticlesMenus[],2,FALSE)</f>
        <v>PAM05</v>
      </c>
      <c r="AJ9" s="1" t="s">
        <v>353</v>
      </c>
      <c r="AK9" s="1" t="str">
        <f>VLOOKUP(TabLégumesViandesDesserts[[#This Row],[Conditionnement légumes, viandes, desserts]],TabConditionnementArticlesMenus[],2,FALSE)</f>
        <v>CAM28</v>
      </c>
      <c r="AM9" s="18" t="s">
        <v>120</v>
      </c>
      <c r="AN9" s="1" t="s">
        <v>563</v>
      </c>
    </row>
    <row r="10" spans="1:43" x14ac:dyDescent="0.35">
      <c r="A10" s="1" t="s">
        <v>369</v>
      </c>
      <c r="B10" s="1" t="s">
        <v>370</v>
      </c>
      <c r="D10" s="18" t="s">
        <v>120</v>
      </c>
      <c r="E10" s="19" t="s">
        <v>188</v>
      </c>
      <c r="G10" s="1" t="s">
        <v>16</v>
      </c>
      <c r="H10" s="1" t="s">
        <v>28</v>
      </c>
      <c r="J10" s="1" t="s">
        <v>56</v>
      </c>
      <c r="K10" s="1" t="s">
        <v>67</v>
      </c>
      <c r="M10" s="4" t="s">
        <v>102</v>
      </c>
      <c r="N10" s="5">
        <f>N5+49</f>
        <v>45816</v>
      </c>
      <c r="P10" s="6" t="s">
        <v>360</v>
      </c>
      <c r="Q10" s="10" t="str">
        <f>VLOOKUP(Listes!$P10,TabCatégorieArticlesMenus[],2,0)</f>
        <v>LMR</v>
      </c>
      <c r="R10" s="9" t="s">
        <v>326</v>
      </c>
      <c r="S10" s="9" t="str">
        <f>VLOOKUP(TabProduitsArticlesMenus[[#This Row],[Articles menus]],TabArticlesMenus[],2,FALSE)</f>
        <v>LMR07</v>
      </c>
      <c r="T10" s="10" t="s">
        <v>14</v>
      </c>
      <c r="U10" s="11" t="str">
        <f>VLOOKUP(Listes!$T10,TabPériodeArticlesMenus[],2,FALSE)</f>
        <v>PAM05</v>
      </c>
      <c r="V10" s="10" t="s">
        <v>43</v>
      </c>
      <c r="W10" s="11" t="str">
        <f>VLOOKUP(Listes!$V10,TabConditionnementArticlesMenus[],2,FALSE)</f>
        <v>CAM24</v>
      </c>
      <c r="Y10" s="1" t="str">
        <f>"Juillet"&amp;" "&amp;$O$1</f>
        <v>Juillet 2025</v>
      </c>
      <c r="AA10" s="1" t="s">
        <v>583</v>
      </c>
      <c r="AB10" s="1" t="s">
        <v>368</v>
      </c>
      <c r="AD10" s="1" t="s">
        <v>551</v>
      </c>
      <c r="AE10" s="1" t="str">
        <f>VLOOKUP(TabLégumesViandesDesserts[[#This Row],[Nature menu]],TabNatureMenu[],2,FALSE)</f>
        <v>LMMR</v>
      </c>
      <c r="AF10" s="18" t="s">
        <v>326</v>
      </c>
      <c r="AG10" s="23" t="str">
        <f>VLOOKUP(TabLégumesViandesDesserts[[#This Row],[Légumes, Viandes, Desserts]],TabCréationMenusArticlesMenus[],2,FALSE)</f>
        <v>LMMR07</v>
      </c>
      <c r="AH10" s="1" t="s">
        <v>14</v>
      </c>
      <c r="AI10" s="1" t="str">
        <f>VLOOKUP(TabLégumesViandesDesserts[[#This Row],[Période légumes, viandes, desserts]],TabPériodeArticlesMenus[],2,FALSE)</f>
        <v>PAM05</v>
      </c>
      <c r="AJ10" s="1" t="s">
        <v>43</v>
      </c>
      <c r="AK10" s="1" t="str">
        <f>VLOOKUP(TabLégumesViandesDesserts[[#This Row],[Conditionnement légumes, viandes, desserts]],TabConditionnementArticlesMenus[],2,FALSE)</f>
        <v>CAM24</v>
      </c>
      <c r="AM10" s="18" t="s">
        <v>326</v>
      </c>
      <c r="AN10" s="1" t="s">
        <v>564</v>
      </c>
    </row>
    <row r="11" spans="1:43" x14ac:dyDescent="0.35">
      <c r="A11" s="1" t="s">
        <v>371</v>
      </c>
      <c r="B11" s="1" t="s">
        <v>372</v>
      </c>
      <c r="D11" s="18" t="s">
        <v>326</v>
      </c>
      <c r="E11" s="16" t="s">
        <v>189</v>
      </c>
      <c r="G11" s="1" t="s">
        <v>17</v>
      </c>
      <c r="H11" s="1" t="s">
        <v>29</v>
      </c>
      <c r="J11" s="1" t="s">
        <v>54</v>
      </c>
      <c r="K11" s="1" t="s">
        <v>68</v>
      </c>
      <c r="M11" s="4" t="s">
        <v>103</v>
      </c>
      <c r="N11" s="5">
        <f>N10+1</f>
        <v>45817</v>
      </c>
      <c r="P11" s="6" t="s">
        <v>360</v>
      </c>
      <c r="Q11" s="10" t="str">
        <f>VLOOKUP(Listes!$P11,TabCatégorieArticlesMenus[],2,0)</f>
        <v>LMR</v>
      </c>
      <c r="R11" s="9" t="s">
        <v>139</v>
      </c>
      <c r="S11" s="9" t="str">
        <f>VLOOKUP(TabProduitsArticlesMenus[[#This Row],[Articles menus]],TabArticlesMenus[],2,FALSE)</f>
        <v>LMR08</v>
      </c>
      <c r="T11" s="6" t="s">
        <v>14</v>
      </c>
      <c r="U11" s="11" t="str">
        <f>VLOOKUP(Listes!$T11,TabPériodeArticlesMenus[],2,FALSE)</f>
        <v>PAM05</v>
      </c>
      <c r="V11" s="10" t="s">
        <v>60</v>
      </c>
      <c r="W11" s="11" t="str">
        <f>VLOOKUP(Listes!$V11,TabConditionnementArticlesMenus[],2,FALSE)</f>
        <v>CAM05</v>
      </c>
      <c r="Y11" s="1" t="str">
        <f>"Aoüt"&amp;" "&amp;$O$1</f>
        <v>Aoüt 2025</v>
      </c>
      <c r="AA11" s="1" t="s">
        <v>584</v>
      </c>
      <c r="AB11" s="1" t="s">
        <v>370</v>
      </c>
      <c r="AD11" s="1" t="s">
        <v>551</v>
      </c>
      <c r="AE11" s="1" t="str">
        <f>VLOOKUP(TabLégumesViandesDesserts[[#This Row],[Nature menu]],TabNatureMenu[],2,FALSE)</f>
        <v>LMMR</v>
      </c>
      <c r="AF11" s="18" t="s">
        <v>139</v>
      </c>
      <c r="AG11" s="23" t="str">
        <f>VLOOKUP(TabLégumesViandesDesserts[[#This Row],[Légumes, Viandes, Desserts]],TabCréationMenusArticlesMenus[],2,FALSE)</f>
        <v>LMMR08</v>
      </c>
      <c r="AH11" s="1" t="s">
        <v>14</v>
      </c>
      <c r="AI11" s="1" t="str">
        <f>VLOOKUP(TabLégumesViandesDesserts[[#This Row],[Période légumes, viandes, desserts]],TabPériodeArticlesMenus[],2,FALSE)</f>
        <v>PAM05</v>
      </c>
      <c r="AJ11" s="1" t="s">
        <v>60</v>
      </c>
      <c r="AK11" s="1" t="str">
        <f>VLOOKUP(TabLégumesViandesDesserts[[#This Row],[Conditionnement légumes, viandes, desserts]],TabConditionnementArticlesMenus[],2,FALSE)</f>
        <v>CAM05</v>
      </c>
      <c r="AM11" s="18" t="s">
        <v>139</v>
      </c>
      <c r="AN11" s="1" t="s">
        <v>565</v>
      </c>
    </row>
    <row r="12" spans="1:43" x14ac:dyDescent="0.35">
      <c r="A12" s="1" t="s">
        <v>373</v>
      </c>
      <c r="B12" s="1" t="s">
        <v>374</v>
      </c>
      <c r="D12" s="18" t="s">
        <v>139</v>
      </c>
      <c r="E12" s="19" t="s">
        <v>190</v>
      </c>
      <c r="G12" s="1" t="s">
        <v>18</v>
      </c>
      <c r="H12" s="1" t="s">
        <v>30</v>
      </c>
      <c r="J12" s="1" t="s">
        <v>40</v>
      </c>
      <c r="K12" s="1" t="s">
        <v>69</v>
      </c>
      <c r="M12" s="4" t="s">
        <v>104</v>
      </c>
      <c r="N12" s="5">
        <f>DATE(O1,7,14)</f>
        <v>45852</v>
      </c>
      <c r="P12" s="6" t="s">
        <v>360</v>
      </c>
      <c r="Q12" s="10" t="str">
        <f>VLOOKUP(Listes!$P12,TabCatégorieArticlesMenus[],2,0)</f>
        <v>LMR</v>
      </c>
      <c r="R12" s="9" t="s">
        <v>145</v>
      </c>
      <c r="S12" s="9" t="str">
        <f>VLOOKUP(TabProduitsArticlesMenus[[#This Row],[Articles menus]],TabArticlesMenus[],2,FALSE)</f>
        <v>LMR09</v>
      </c>
      <c r="T12" s="6" t="s">
        <v>14</v>
      </c>
      <c r="U12" s="11" t="str">
        <f>VLOOKUP(Listes!$T12,TabPériodeArticlesMenus[],2,FALSE)</f>
        <v>PAM05</v>
      </c>
      <c r="V12" s="10" t="s">
        <v>46</v>
      </c>
      <c r="W12" s="11" t="str">
        <f>VLOOKUP(Listes!$V12,TabConditionnementArticlesMenus[],2,FALSE)</f>
        <v>CAM26</v>
      </c>
      <c r="Y12" s="1" t="str">
        <f>"Septembre"&amp;" " &amp;$O$1</f>
        <v>Septembre 2025</v>
      </c>
      <c r="AA12" s="1" t="s">
        <v>585</v>
      </c>
      <c r="AB12" s="1" t="s">
        <v>372</v>
      </c>
      <c r="AD12" s="1" t="s">
        <v>551</v>
      </c>
      <c r="AE12" s="1" t="str">
        <f>VLOOKUP(TabLégumesViandesDesserts[[#This Row],[Nature menu]],TabNatureMenu[],2,FALSE)</f>
        <v>LMMR</v>
      </c>
      <c r="AF12" s="18" t="s">
        <v>145</v>
      </c>
      <c r="AG12" s="23" t="str">
        <f>VLOOKUP(TabLégumesViandesDesserts[[#This Row],[Légumes, Viandes, Desserts]],TabCréationMenusArticlesMenus[],2,FALSE)</f>
        <v>LMMR09</v>
      </c>
      <c r="AH12" s="1" t="s">
        <v>14</v>
      </c>
      <c r="AI12" s="1" t="str">
        <f>VLOOKUP(TabLégumesViandesDesserts[[#This Row],[Période légumes, viandes, desserts]],TabPériodeArticlesMenus[],2,FALSE)</f>
        <v>PAM05</v>
      </c>
      <c r="AJ12" s="1" t="s">
        <v>46</v>
      </c>
      <c r="AK12" s="1" t="str">
        <f>VLOOKUP(TabLégumesViandesDesserts[[#This Row],[Conditionnement légumes, viandes, desserts]],TabConditionnementArticlesMenus[],2,FALSE)</f>
        <v>CAM26</v>
      </c>
      <c r="AM12" s="18" t="s">
        <v>145</v>
      </c>
      <c r="AN12" s="1" t="s">
        <v>566</v>
      </c>
    </row>
    <row r="13" spans="1:43" x14ac:dyDescent="0.35">
      <c r="A13" s="1" t="s">
        <v>381</v>
      </c>
      <c r="B13" s="1" t="s">
        <v>375</v>
      </c>
      <c r="D13" s="18" t="s">
        <v>145</v>
      </c>
      <c r="E13" s="16" t="s">
        <v>191</v>
      </c>
      <c r="G13" s="1" t="s">
        <v>19</v>
      </c>
      <c r="H13" s="1" t="s">
        <v>31</v>
      </c>
      <c r="J13" s="1" t="s">
        <v>42</v>
      </c>
      <c r="K13" s="1" t="s">
        <v>70</v>
      </c>
      <c r="M13" s="4" t="s">
        <v>105</v>
      </c>
      <c r="N13" s="5">
        <f>DATE(O1,8,15)</f>
        <v>45884</v>
      </c>
      <c r="P13" s="6" t="s">
        <v>360</v>
      </c>
      <c r="Q13" s="10" t="str">
        <f>VLOOKUP(Listes!$P13,TabCatégorieArticlesMenus[],2,0)</f>
        <v>LMR</v>
      </c>
      <c r="R13" s="9" t="s">
        <v>146</v>
      </c>
      <c r="S13" s="9" t="str">
        <f>VLOOKUP(TabProduitsArticlesMenus[[#This Row],[Articles menus]],TabArticlesMenus[],2,FALSE)</f>
        <v>LMR10</v>
      </c>
      <c r="T13" s="6" t="s">
        <v>14</v>
      </c>
      <c r="U13" s="11" t="str">
        <f>VLOOKUP(Listes!$T13,TabPériodeArticlesMenus[],2,FALSE)</f>
        <v>PAM05</v>
      </c>
      <c r="V13" s="6" t="s">
        <v>46</v>
      </c>
      <c r="W13" s="11" t="str">
        <f>VLOOKUP(Listes!$V13,TabConditionnementArticlesMenus[],2,FALSE)</f>
        <v>CAM26</v>
      </c>
      <c r="Y13" s="1" t="str">
        <f>"Octobre"&amp; " " &amp;$O$1</f>
        <v>Octobre 2025</v>
      </c>
      <c r="AA13" s="1" t="s">
        <v>586</v>
      </c>
      <c r="AB13" s="1" t="s">
        <v>374</v>
      </c>
      <c r="AD13" s="1" t="s">
        <v>551</v>
      </c>
      <c r="AE13" s="1" t="str">
        <f>VLOOKUP(TabLégumesViandesDesserts[[#This Row],[Nature menu]],TabNatureMenu[],2,FALSE)</f>
        <v>LMMR</v>
      </c>
      <c r="AF13" s="18" t="s">
        <v>146</v>
      </c>
      <c r="AG13" s="23" t="str">
        <f>VLOOKUP(TabLégumesViandesDesserts[[#This Row],[Légumes, Viandes, Desserts]],TabCréationMenusArticlesMenus[],2,FALSE)</f>
        <v>LMMR10</v>
      </c>
      <c r="AH13" s="1" t="s">
        <v>14</v>
      </c>
      <c r="AI13" s="1" t="str">
        <f>VLOOKUP(TabLégumesViandesDesserts[[#This Row],[Période légumes, viandes, desserts]],TabPériodeArticlesMenus[],2,FALSE)</f>
        <v>PAM05</v>
      </c>
      <c r="AJ13" s="1" t="s">
        <v>46</v>
      </c>
      <c r="AK13" s="1" t="str">
        <f>VLOOKUP(TabLégumesViandesDesserts[[#This Row],[Conditionnement légumes, viandes, desserts]],TabConditionnementArticlesMenus[],2,FALSE)</f>
        <v>CAM26</v>
      </c>
      <c r="AM13" s="18" t="s">
        <v>146</v>
      </c>
      <c r="AN13" s="1" t="s">
        <v>567</v>
      </c>
    </row>
    <row r="14" spans="1:43" x14ac:dyDescent="0.35">
      <c r="A14" s="1" t="s">
        <v>376</v>
      </c>
      <c r="B14" s="1" t="s">
        <v>377</v>
      </c>
      <c r="D14" s="18" t="s">
        <v>146</v>
      </c>
      <c r="E14" s="19" t="s">
        <v>192</v>
      </c>
      <c r="G14" s="1" t="s">
        <v>20</v>
      </c>
      <c r="H14" s="1" t="s">
        <v>32</v>
      </c>
      <c r="J14" s="1" t="s">
        <v>347</v>
      </c>
      <c r="K14" s="1" t="s">
        <v>71</v>
      </c>
      <c r="M14" s="4" t="s">
        <v>106</v>
      </c>
      <c r="N14" s="5">
        <f>DATE(O1,11,1)</f>
        <v>45962</v>
      </c>
      <c r="P14" s="6" t="s">
        <v>360</v>
      </c>
      <c r="Q14" s="10" t="str">
        <f>VLOOKUP(Listes!$P14,TabCatégorieArticlesMenus[],2,0)</f>
        <v>LMR</v>
      </c>
      <c r="R14" s="9" t="s">
        <v>151</v>
      </c>
      <c r="S14" s="9" t="str">
        <f>VLOOKUP(TabProduitsArticlesMenus[[#This Row],[Articles menus]],TabArticlesMenus[],2,FALSE)</f>
        <v>LMR11</v>
      </c>
      <c r="T14" s="6" t="s">
        <v>14</v>
      </c>
      <c r="U14" s="11" t="str">
        <f>VLOOKUP(Listes!$T14,TabPériodeArticlesMenus[],2,FALSE)</f>
        <v>PAM05</v>
      </c>
      <c r="V14" s="6" t="s">
        <v>353</v>
      </c>
      <c r="W14" s="11" t="str">
        <f>VLOOKUP(Listes!$V14,TabConditionnementArticlesMenus[],2,FALSE)</f>
        <v>CAM28</v>
      </c>
      <c r="Y14" s="1" t="str">
        <f>"Novembre"&amp; " " &amp;$O$1</f>
        <v>Novembre 2025</v>
      </c>
      <c r="AA14" s="1" t="s">
        <v>587</v>
      </c>
      <c r="AB14" s="1" t="s">
        <v>375</v>
      </c>
      <c r="AD14" s="1" t="s">
        <v>551</v>
      </c>
      <c r="AE14" s="1" t="str">
        <f>VLOOKUP(TabLégumesViandesDesserts[[#This Row],[Nature menu]],TabNatureMenu[],2,FALSE)</f>
        <v>LMMR</v>
      </c>
      <c r="AF14" s="18" t="s">
        <v>151</v>
      </c>
      <c r="AG14" s="23" t="str">
        <f>VLOOKUP(TabLégumesViandesDesserts[[#This Row],[Légumes, Viandes, Desserts]],TabCréationMenusArticlesMenus[],2,FALSE)</f>
        <v>LMMR11</v>
      </c>
      <c r="AH14" s="1" t="s">
        <v>14</v>
      </c>
      <c r="AI14" s="1" t="str">
        <f>VLOOKUP(TabLégumesViandesDesserts[[#This Row],[Période légumes, viandes, desserts]],TabPériodeArticlesMenus[],2,FALSE)</f>
        <v>PAM05</v>
      </c>
      <c r="AJ14" s="1" t="s">
        <v>353</v>
      </c>
      <c r="AK14" s="1" t="str">
        <f>VLOOKUP(TabLégumesViandesDesserts[[#This Row],[Conditionnement légumes, viandes, desserts]],TabConditionnementArticlesMenus[],2,FALSE)</f>
        <v>CAM28</v>
      </c>
      <c r="AM14" s="18" t="s">
        <v>151</v>
      </c>
      <c r="AN14" s="1" t="s">
        <v>568</v>
      </c>
    </row>
    <row r="15" spans="1:43" x14ac:dyDescent="0.35">
      <c r="A15" s="1" t="s">
        <v>378</v>
      </c>
      <c r="B15" s="1" t="s">
        <v>379</v>
      </c>
      <c r="D15" s="18" t="s">
        <v>151</v>
      </c>
      <c r="E15" s="16" t="s">
        <v>193</v>
      </c>
      <c r="G15" s="1" t="s">
        <v>21</v>
      </c>
      <c r="H15" s="1" t="s">
        <v>33</v>
      </c>
      <c r="J15" s="1" t="s">
        <v>58</v>
      </c>
      <c r="K15" s="1" t="s">
        <v>72</v>
      </c>
      <c r="M15" s="4" t="s">
        <v>107</v>
      </c>
      <c r="N15" s="5">
        <f>DATE(O1,11,11)</f>
        <v>45972</v>
      </c>
      <c r="P15" s="6" t="s">
        <v>360</v>
      </c>
      <c r="Q15" s="10" t="str">
        <f>VLOOKUP(Listes!$P15,TabCatégorieArticlesMenus[],2,0)</f>
        <v>LMR</v>
      </c>
      <c r="R15" s="9" t="s">
        <v>153</v>
      </c>
      <c r="S15" s="9" t="str">
        <f>VLOOKUP(TabProduitsArticlesMenus[[#This Row],[Articles menus]],TabArticlesMenus[],2,FALSE)</f>
        <v>LMR12</v>
      </c>
      <c r="T15" s="6" t="s">
        <v>14</v>
      </c>
      <c r="U15" s="11" t="str">
        <f>VLOOKUP(Listes!$T15,TabPériodeArticlesMenus[],2,FALSE)</f>
        <v>PAM05</v>
      </c>
      <c r="V15" s="6" t="s">
        <v>353</v>
      </c>
      <c r="W15" s="11" t="str">
        <f>VLOOKUP(Listes!$V15,TabConditionnementArticlesMenus[],2,FALSE)</f>
        <v>CAM28</v>
      </c>
      <c r="Y15" s="1" t="str">
        <f>"Décembre"&amp;" " &amp;$O$1</f>
        <v>Décembre 2025</v>
      </c>
      <c r="AA15" s="1" t="s">
        <v>588</v>
      </c>
      <c r="AB15" s="1" t="s">
        <v>377</v>
      </c>
      <c r="AD15" s="1" t="s">
        <v>551</v>
      </c>
      <c r="AE15" s="1" t="str">
        <f>VLOOKUP(TabLégumesViandesDesserts[[#This Row],[Nature menu]],TabNatureMenu[],2,FALSE)</f>
        <v>LMMR</v>
      </c>
      <c r="AF15" s="18" t="s">
        <v>153</v>
      </c>
      <c r="AG15" s="23" t="str">
        <f>VLOOKUP(TabLégumesViandesDesserts[[#This Row],[Légumes, Viandes, Desserts]],TabCréationMenusArticlesMenus[],2,FALSE)</f>
        <v>LMMR12</v>
      </c>
      <c r="AH15" s="1" t="s">
        <v>14</v>
      </c>
      <c r="AI15" s="1" t="str">
        <f>VLOOKUP(TabLégumesViandesDesserts[[#This Row],[Période légumes, viandes, desserts]],TabPériodeArticlesMenus[],2,FALSE)</f>
        <v>PAM05</v>
      </c>
      <c r="AJ15" s="1" t="s">
        <v>353</v>
      </c>
      <c r="AK15" s="1" t="str">
        <f>VLOOKUP(TabLégumesViandesDesserts[[#This Row],[Conditionnement légumes, viandes, desserts]],TabConditionnementArticlesMenus[],2,FALSE)</f>
        <v>CAM28</v>
      </c>
      <c r="AM15" s="18" t="s">
        <v>153</v>
      </c>
      <c r="AN15" s="1" t="s">
        <v>569</v>
      </c>
    </row>
    <row r="16" spans="1:43" x14ac:dyDescent="0.35">
      <c r="D16" s="18" t="s">
        <v>153</v>
      </c>
      <c r="E16" s="19" t="s">
        <v>194</v>
      </c>
      <c r="J16" s="1" t="s">
        <v>52</v>
      </c>
      <c r="K16" s="1" t="s">
        <v>73</v>
      </c>
      <c r="M16" s="4" t="s">
        <v>108</v>
      </c>
      <c r="N16" s="5">
        <f>DATE(O1,12,25)</f>
        <v>46016</v>
      </c>
      <c r="P16" s="6" t="s">
        <v>360</v>
      </c>
      <c r="Q16" s="10" t="str">
        <f>VLOOKUP(Listes!$P16,TabCatégorieArticlesMenus[],2,0)</f>
        <v>LMR</v>
      </c>
      <c r="R16" s="9" t="s">
        <v>156</v>
      </c>
      <c r="S16" s="9" t="str">
        <f>VLOOKUP(TabProduitsArticlesMenus[[#This Row],[Articles menus]],TabArticlesMenus[],2,FALSE)</f>
        <v>LMR13</v>
      </c>
      <c r="T16" s="6" t="s">
        <v>14</v>
      </c>
      <c r="U16" s="11" t="str">
        <f>VLOOKUP(Listes!$T16,TabPériodeArticlesMenus[],2,FALSE)</f>
        <v>PAM05</v>
      </c>
      <c r="V16" s="6" t="s">
        <v>43</v>
      </c>
      <c r="W16" s="11" t="str">
        <f>VLOOKUP(Listes!$V16,TabConditionnementArticlesMenus[],2,FALSE)</f>
        <v>CAM24</v>
      </c>
      <c r="AD16" s="1" t="s">
        <v>551</v>
      </c>
      <c r="AE16" s="1" t="str">
        <f>VLOOKUP(TabLégumesViandesDesserts[[#This Row],[Nature menu]],TabNatureMenu[],2,FALSE)</f>
        <v>LMMR</v>
      </c>
      <c r="AF16" s="18" t="s">
        <v>156</v>
      </c>
      <c r="AG16" s="23" t="str">
        <f>VLOOKUP(TabLégumesViandesDesserts[[#This Row],[Légumes, Viandes, Desserts]],TabCréationMenusArticlesMenus[],2,FALSE)</f>
        <v>LMMR13</v>
      </c>
      <c r="AH16" s="1" t="s">
        <v>14</v>
      </c>
      <c r="AI16" s="1" t="str">
        <f>VLOOKUP(TabLégumesViandesDesserts[[#This Row],[Période légumes, viandes, desserts]],TabPériodeArticlesMenus[],2,FALSE)</f>
        <v>PAM05</v>
      </c>
      <c r="AJ16" s="1" t="s">
        <v>43</v>
      </c>
      <c r="AK16" s="1" t="str">
        <f>VLOOKUP(TabLégumesViandesDesserts[[#This Row],[Conditionnement légumes, viandes, desserts]],TabConditionnementArticlesMenus[],2,FALSE)</f>
        <v>CAM24</v>
      </c>
      <c r="AM16" s="18" t="s">
        <v>156</v>
      </c>
      <c r="AN16" s="1" t="s">
        <v>570</v>
      </c>
    </row>
    <row r="17" spans="4:40 16359:16359" x14ac:dyDescent="0.35">
      <c r="D17" s="18" t="s">
        <v>156</v>
      </c>
      <c r="E17" s="16" t="s">
        <v>195</v>
      </c>
      <c r="J17" s="1" t="s">
        <v>350</v>
      </c>
      <c r="K17" s="1" t="s">
        <v>74</v>
      </c>
      <c r="M17" s="4"/>
      <c r="N17" s="8"/>
      <c r="P17" s="6" t="s">
        <v>360</v>
      </c>
      <c r="Q17" s="6" t="str">
        <f>VLOOKUP(Listes!$P17,TabCatégorieArticlesMenus[],2,0)</f>
        <v>LMR</v>
      </c>
      <c r="R17" s="9" t="s">
        <v>325</v>
      </c>
      <c r="S17" s="9" t="str">
        <f>VLOOKUP(TabProduitsArticlesMenus[[#This Row],[Articles menus]],TabArticlesMenus[],2,FALSE)</f>
        <v>LMR14</v>
      </c>
      <c r="T17" s="6" t="s">
        <v>14</v>
      </c>
      <c r="U17" s="12" t="str">
        <f>VLOOKUP(Listes!$T17,TabPériodeArticlesMenus[],2,FALSE)</f>
        <v>PAM05</v>
      </c>
      <c r="V17" s="6" t="s">
        <v>47</v>
      </c>
      <c r="W17" s="12" t="str">
        <f>VLOOKUP(Listes!$V17,TabConditionnementArticlesMenus[],2,FALSE)</f>
        <v>CAM19</v>
      </c>
      <c r="AD17" s="1" t="s">
        <v>551</v>
      </c>
      <c r="AE17" s="1" t="str">
        <f>VLOOKUP(TabLégumesViandesDesserts[[#This Row],[Nature menu]],TabNatureMenu[],2,FALSE)</f>
        <v>LMMR</v>
      </c>
      <c r="AF17" s="18" t="s">
        <v>325</v>
      </c>
      <c r="AG17" s="23" t="str">
        <f>VLOOKUP(TabLégumesViandesDesserts[[#This Row],[Légumes, Viandes, Desserts]],TabCréationMenusArticlesMenus[],2,FALSE)</f>
        <v>LMMR14</v>
      </c>
      <c r="AH17" s="1" t="s">
        <v>14</v>
      </c>
      <c r="AI17" s="1" t="str">
        <f>VLOOKUP(TabLégumesViandesDesserts[[#This Row],[Période légumes, viandes, desserts]],TabPériodeArticlesMenus[],2,FALSE)</f>
        <v>PAM05</v>
      </c>
      <c r="AJ17" s="1" t="s">
        <v>47</v>
      </c>
      <c r="AK17" s="1" t="str">
        <f>VLOOKUP(TabLégumesViandesDesserts[[#This Row],[Conditionnement légumes, viandes, desserts]],TabConditionnementArticlesMenus[],2,FALSE)</f>
        <v>CAM19</v>
      </c>
      <c r="AM17" s="18" t="s">
        <v>325</v>
      </c>
      <c r="AN17" s="1" t="s">
        <v>571</v>
      </c>
    </row>
    <row r="18" spans="4:40 16359:16359" x14ac:dyDescent="0.35">
      <c r="D18" s="18" t="s">
        <v>325</v>
      </c>
      <c r="E18" s="19" t="s">
        <v>196</v>
      </c>
      <c r="J18" s="1" t="s">
        <v>41</v>
      </c>
      <c r="K18" s="1" t="s">
        <v>75</v>
      </c>
      <c r="P18" s="6" t="s">
        <v>360</v>
      </c>
      <c r="Q18" s="6" t="str">
        <f>VLOOKUP(Listes!$P18,TabCatégorieArticlesMenus[],2,0)</f>
        <v>LMR</v>
      </c>
      <c r="R18" s="9" t="s">
        <v>183</v>
      </c>
      <c r="S18" s="9" t="str">
        <f>VLOOKUP(TabProduitsArticlesMenus[[#This Row],[Articles menus]],TabArticlesMenus[],2,FALSE)</f>
        <v>LMR15</v>
      </c>
      <c r="T18" s="6" t="s">
        <v>14</v>
      </c>
      <c r="U18" s="12" t="str">
        <f>VLOOKUP(Listes!$T18,TabPériodeArticlesMenus[],2,FALSE)</f>
        <v>PAM05</v>
      </c>
      <c r="V18" s="6" t="s">
        <v>43</v>
      </c>
      <c r="W18" s="12" t="str">
        <f>VLOOKUP(Listes!$V18,TabConditionnementArticlesMenus[],2,FALSE)</f>
        <v>CAM24</v>
      </c>
      <c r="AD18" s="1" t="s">
        <v>551</v>
      </c>
      <c r="AE18" s="1" t="str">
        <f>VLOOKUP(TabLégumesViandesDesserts[[#This Row],[Nature menu]],TabNatureMenu[],2,FALSE)</f>
        <v>LMMR</v>
      </c>
      <c r="AF18" s="18" t="s">
        <v>183</v>
      </c>
      <c r="AG18" s="23" t="str">
        <f>VLOOKUP(TabLégumesViandesDesserts[[#This Row],[Légumes, Viandes, Desserts]],TabCréationMenusArticlesMenus[],2,FALSE)</f>
        <v>LMMR15</v>
      </c>
      <c r="AH18" s="1" t="s">
        <v>14</v>
      </c>
      <c r="AI18" s="1" t="str">
        <f>VLOOKUP(TabLégumesViandesDesserts[[#This Row],[Période légumes, viandes, desserts]],TabPériodeArticlesMenus[],2,FALSE)</f>
        <v>PAM05</v>
      </c>
      <c r="AJ18" s="1" t="s">
        <v>43</v>
      </c>
      <c r="AK18" s="1" t="str">
        <f>VLOOKUP(TabLégumesViandesDesserts[[#This Row],[Conditionnement légumes, viandes, desserts]],TabConditionnementArticlesMenus[],2,FALSE)</f>
        <v>CAM24</v>
      </c>
      <c r="AM18" s="18" t="s">
        <v>183</v>
      </c>
      <c r="AN18" s="1" t="s">
        <v>572</v>
      </c>
    </row>
    <row r="19" spans="4:40 16359:16359" x14ac:dyDescent="0.35">
      <c r="D19" s="18" t="s">
        <v>183</v>
      </c>
      <c r="E19" s="16" t="s">
        <v>197</v>
      </c>
      <c r="J19" s="1" t="s">
        <v>50</v>
      </c>
      <c r="K19" s="1" t="s">
        <v>76</v>
      </c>
      <c r="P19" s="6" t="s">
        <v>360</v>
      </c>
      <c r="Q19" s="6" t="str">
        <f>VLOOKUP(Listes!$P19,TabCatégorieArticlesMenus[],2,0)</f>
        <v>LMR</v>
      </c>
      <c r="R19" s="9" t="s">
        <v>167</v>
      </c>
      <c r="S19" s="9" t="str">
        <f>VLOOKUP(TabProduitsArticlesMenus[[#This Row],[Articles menus]],TabArticlesMenus[],2,FALSE)</f>
        <v>LMR16</v>
      </c>
      <c r="T19" s="6" t="s">
        <v>14</v>
      </c>
      <c r="U19" s="12" t="str">
        <f>VLOOKUP(Listes!$T19,TabPériodeArticlesMenus[],2,FALSE)</f>
        <v>PAM05</v>
      </c>
      <c r="V19" s="6" t="s">
        <v>48</v>
      </c>
      <c r="W19" s="12" t="str">
        <f>VLOOKUP(Listes!$V19,TabConditionnementArticlesMenus[],2,FALSE)</f>
        <v>CAM18</v>
      </c>
      <c r="AD19" s="1" t="s">
        <v>551</v>
      </c>
      <c r="AE19" s="1" t="str">
        <f>VLOOKUP(TabLégumesViandesDesserts[[#This Row],[Nature menu]],TabNatureMenu[],2,FALSE)</f>
        <v>LMMR</v>
      </c>
      <c r="AF19" s="18" t="s">
        <v>167</v>
      </c>
      <c r="AG19" s="23" t="str">
        <f>VLOOKUP(TabLégumesViandesDesserts[[#This Row],[Légumes, Viandes, Desserts]],TabCréationMenusArticlesMenus[],2,FALSE)</f>
        <v>LMMR16</v>
      </c>
      <c r="AH19" s="1" t="s">
        <v>14</v>
      </c>
      <c r="AI19" s="1" t="str">
        <f>VLOOKUP(TabLégumesViandesDesserts[[#This Row],[Période légumes, viandes, desserts]],TabPériodeArticlesMenus[],2,FALSE)</f>
        <v>PAM05</v>
      </c>
      <c r="AJ19" s="1" t="s">
        <v>48</v>
      </c>
      <c r="AK19" s="1" t="str">
        <f>VLOOKUP(TabLégumesViandesDesserts[[#This Row],[Conditionnement légumes, viandes, desserts]],TabConditionnementArticlesMenus[],2,FALSE)</f>
        <v>CAM18</v>
      </c>
      <c r="AM19" s="18" t="s">
        <v>167</v>
      </c>
      <c r="AN19" s="1" t="s">
        <v>573</v>
      </c>
    </row>
    <row r="20" spans="4:40 16359:16359" x14ac:dyDescent="0.35">
      <c r="D20" s="18" t="s">
        <v>167</v>
      </c>
      <c r="E20" s="19" t="s">
        <v>198</v>
      </c>
      <c r="J20" s="1" t="s">
        <v>37</v>
      </c>
      <c r="K20" s="1" t="s">
        <v>77</v>
      </c>
      <c r="P20" s="6" t="s">
        <v>360</v>
      </c>
      <c r="Q20" s="6" t="str">
        <f>VLOOKUP(Listes!$P20,TabCatégorieArticlesMenus[],2,0)</f>
        <v>LMR</v>
      </c>
      <c r="R20" s="9" t="s">
        <v>176</v>
      </c>
      <c r="S20" s="9" t="str">
        <f>VLOOKUP(TabProduitsArticlesMenus[[#This Row],[Articles menus]],TabArticlesMenus[],2,FALSE)</f>
        <v>LMR17</v>
      </c>
      <c r="T20" s="6" t="s">
        <v>14</v>
      </c>
      <c r="U20" s="12" t="str">
        <f>VLOOKUP(Listes!$T20,TabPériodeArticlesMenus[],2,FALSE)</f>
        <v>PAM05</v>
      </c>
      <c r="V20" s="6" t="s">
        <v>44</v>
      </c>
      <c r="W20" s="12" t="str">
        <f>VLOOKUP(Listes!$V20,TabConditionnementArticlesMenus[],2,FALSE)</f>
        <v>CAM32</v>
      </c>
      <c r="AD20" s="1" t="s">
        <v>551</v>
      </c>
      <c r="AE20" s="1" t="str">
        <f>VLOOKUP(TabLégumesViandesDesserts[[#This Row],[Nature menu]],TabNatureMenu[],2,FALSE)</f>
        <v>LMMR</v>
      </c>
      <c r="AF20" s="18" t="s">
        <v>176</v>
      </c>
      <c r="AG20" s="23" t="str">
        <f>VLOOKUP(TabLégumesViandesDesserts[[#This Row],[Légumes, Viandes, Desserts]],TabCréationMenusArticlesMenus[],2,FALSE)</f>
        <v>LMMR17</v>
      </c>
      <c r="AH20" s="1" t="s">
        <v>14</v>
      </c>
      <c r="AI20" s="1" t="str">
        <f>VLOOKUP(TabLégumesViandesDesserts[[#This Row],[Période légumes, viandes, desserts]],TabPériodeArticlesMenus[],2,FALSE)</f>
        <v>PAM05</v>
      </c>
      <c r="AJ20" s="1" t="s">
        <v>44</v>
      </c>
      <c r="AK20" s="1" t="str">
        <f>VLOOKUP(TabLégumesViandesDesserts[[#This Row],[Conditionnement légumes, viandes, desserts]],TabConditionnementArticlesMenus[],2,FALSE)</f>
        <v>CAM32</v>
      </c>
      <c r="AM20" s="18" t="s">
        <v>176</v>
      </c>
      <c r="AN20" s="1" t="s">
        <v>574</v>
      </c>
    </row>
    <row r="21" spans="4:40 16359:16359" x14ac:dyDescent="0.35">
      <c r="D21" s="18" t="s">
        <v>176</v>
      </c>
      <c r="E21" s="16" t="s">
        <v>199</v>
      </c>
      <c r="J21" s="1" t="s">
        <v>48</v>
      </c>
      <c r="K21" s="1" t="s">
        <v>78</v>
      </c>
      <c r="P21" s="6" t="s">
        <v>362</v>
      </c>
      <c r="Q21" s="6" t="str">
        <f>VLOOKUP(Listes!$P21,TabCatégorieArticlesMenus[],2,0)</f>
        <v>VMR</v>
      </c>
      <c r="R21" s="9" t="s">
        <v>161</v>
      </c>
      <c r="S21" s="9" t="str">
        <f>VLOOKUP(TabProduitsArticlesMenus[[#This Row],[Articles menus]],TabArticlesMenus[],2,FALSE)</f>
        <v>VMR01</v>
      </c>
      <c r="T21" s="6" t="s">
        <v>14</v>
      </c>
      <c r="U21" s="12" t="str">
        <f>VLOOKUP(Listes!$T21,TabPériodeArticlesMenus[],2,FALSE)</f>
        <v>PAM05</v>
      </c>
      <c r="V21" s="6" t="s">
        <v>52</v>
      </c>
      <c r="W21" s="12" t="str">
        <f>VLOOKUP(Listes!$V21,TabConditionnementArticlesMenus[],2,FALSE)</f>
        <v>CAM13</v>
      </c>
      <c r="AD21" s="1" t="s">
        <v>555</v>
      </c>
      <c r="AE21" s="22" t="s">
        <v>556</v>
      </c>
      <c r="AF21" s="1" t="s">
        <v>161</v>
      </c>
      <c r="AG21" s="23" t="s">
        <v>557</v>
      </c>
      <c r="AH21" s="1" t="s">
        <v>14</v>
      </c>
      <c r="AI21" s="1" t="str">
        <f>VLOOKUP(TabLégumesViandesDesserts[[#This Row],[Période légumes, viandes, desserts]],TabPériodeArticlesMenus[],2,FALSE)</f>
        <v>PAM05</v>
      </c>
      <c r="AJ21" s="1" t="s">
        <v>52</v>
      </c>
      <c r="AK21" s="1" t="str">
        <f>VLOOKUP(TabLégumesViandesDesserts[[#This Row],[Conditionnement légumes, viandes, desserts]],TabConditionnementArticlesMenus[],2,FALSE)</f>
        <v>CAM13</v>
      </c>
      <c r="AM21" s="9" t="s">
        <v>161</v>
      </c>
      <c r="AN21" s="1" t="s">
        <v>557</v>
      </c>
    </row>
    <row r="22" spans="4:40 16359:16359" x14ac:dyDescent="0.35">
      <c r="D22" s="21" t="s">
        <v>161</v>
      </c>
      <c r="E22" s="19" t="s">
        <v>200</v>
      </c>
      <c r="J22" s="1" t="s">
        <v>47</v>
      </c>
      <c r="K22" s="1" t="s">
        <v>79</v>
      </c>
      <c r="P22" s="6" t="s">
        <v>362</v>
      </c>
      <c r="Q22" s="6" t="str">
        <f>VLOOKUP(Listes!$P22,TabCatégorieArticlesMenus[],2,0)</f>
        <v>VMR</v>
      </c>
      <c r="R22" s="9" t="s">
        <v>162</v>
      </c>
      <c r="S22" s="9" t="str">
        <f>VLOOKUP(TabProduitsArticlesMenus[[#This Row],[Articles menus]],TabArticlesMenus[],2,FALSE)</f>
        <v>VMR02</v>
      </c>
      <c r="T22" s="6" t="s">
        <v>14</v>
      </c>
      <c r="U22" s="12" t="str">
        <f>VLOOKUP(Listes!$T22,TabPériodeArticlesMenus[],2,FALSE)</f>
        <v>PAM05</v>
      </c>
      <c r="V22" s="6" t="s">
        <v>52</v>
      </c>
      <c r="W22" s="12" t="str">
        <f>VLOOKUP(Listes!$V22,TabConditionnementArticlesMenus[],2,FALSE)</f>
        <v>CAM13</v>
      </c>
      <c r="AD22" s="1" t="s">
        <v>555</v>
      </c>
      <c r="AE22" s="1" t="str">
        <f>VLOOKUP(TabLégumesViandesDesserts[[#This Row],[Nature menu]],TabNatureMenu[],2,FALSE)</f>
        <v>VMMR</v>
      </c>
      <c r="AF22" s="1" t="s">
        <v>162</v>
      </c>
      <c r="AG22" s="23" t="str">
        <f>VLOOKUP(TabLégumesViandesDesserts[[#This Row],[Légumes, Viandes, Desserts]],TabCréationMenusArticlesMenus[],2,FALSE)</f>
        <v>VMMR02</v>
      </c>
      <c r="AH22" s="1" t="s">
        <v>14</v>
      </c>
      <c r="AI22" s="1" t="str">
        <f>VLOOKUP(TabLégumesViandesDesserts[[#This Row],[Période légumes, viandes, desserts]],TabPériodeArticlesMenus[],2,FALSE)</f>
        <v>PAM05</v>
      </c>
      <c r="AJ22" s="1" t="s">
        <v>52</v>
      </c>
      <c r="AK22" s="1" t="str">
        <f>VLOOKUP(TabLégumesViandesDesserts[[#This Row],[Conditionnement légumes, viandes, desserts]],TabConditionnementArticlesMenus[],2,FALSE)</f>
        <v>CAM13</v>
      </c>
      <c r="AM22" s="9" t="s">
        <v>162</v>
      </c>
      <c r="AN22" s="1" t="s">
        <v>576</v>
      </c>
    </row>
    <row r="23" spans="4:40 16359:16359" x14ac:dyDescent="0.35">
      <c r="D23" s="15" t="s">
        <v>162</v>
      </c>
      <c r="E23" s="16" t="s">
        <v>201</v>
      </c>
      <c r="J23" s="1" t="s">
        <v>59</v>
      </c>
      <c r="K23" s="1" t="s">
        <v>80</v>
      </c>
      <c r="P23" s="6" t="s">
        <v>362</v>
      </c>
      <c r="Q23" s="6" t="str">
        <f>VLOOKUP(Listes!$P23,TabCatégorieArticlesMenus[],2,0)</f>
        <v>VMR</v>
      </c>
      <c r="R23" s="9" t="s">
        <v>163</v>
      </c>
      <c r="S23" s="9" t="str">
        <f>VLOOKUP(TabProduitsArticlesMenus[[#This Row],[Articles menus]],TabArticlesMenus[],2,FALSE)</f>
        <v>VMR03</v>
      </c>
      <c r="T23" s="6" t="s">
        <v>14</v>
      </c>
      <c r="U23" s="12" t="str">
        <f>VLOOKUP(Listes!$T23,TabPériodeArticlesMenus[],2,FALSE)</f>
        <v>PAM05</v>
      </c>
      <c r="V23" s="6" t="s">
        <v>52</v>
      </c>
      <c r="W23" s="12" t="str">
        <f>VLOOKUP(Listes!$V23,TabConditionnementArticlesMenus[],2,FALSE)</f>
        <v>CAM13</v>
      </c>
      <c r="AD23" s="1" t="s">
        <v>555</v>
      </c>
      <c r="AE23" s="1" t="str">
        <f>VLOOKUP(TabLégumesViandesDesserts[[#This Row],[Nature menu]],TabNatureMenu[],2,FALSE)</f>
        <v>VMMR</v>
      </c>
      <c r="AF23" s="1" t="s">
        <v>163</v>
      </c>
      <c r="AG23" s="23" t="str">
        <f>VLOOKUP(TabLégumesViandesDesserts[[#This Row],[Légumes, Viandes, Desserts]],TabCréationMenusArticlesMenus[],2,FALSE)</f>
        <v>VMMR03</v>
      </c>
      <c r="AH23" s="1" t="s">
        <v>14</v>
      </c>
      <c r="AI23" s="1" t="str">
        <f>VLOOKUP(TabLégumesViandesDesserts[[#This Row],[Période légumes, viandes, desserts]],TabPériodeArticlesMenus[],2,FALSE)</f>
        <v>PAM05</v>
      </c>
      <c r="AJ23" s="1" t="s">
        <v>52</v>
      </c>
      <c r="AK23" s="1" t="str">
        <f>VLOOKUP(TabLégumesViandesDesserts[[#This Row],[Conditionnement légumes, viandes, desserts]],TabConditionnementArticlesMenus[],2,FALSE)</f>
        <v>CAM13</v>
      </c>
      <c r="AM23" s="9" t="s">
        <v>163</v>
      </c>
      <c r="AN23" s="1" t="s">
        <v>577</v>
      </c>
    </row>
    <row r="24" spans="4:40 16359:16359" x14ac:dyDescent="0.35">
      <c r="D24" s="21" t="s">
        <v>163</v>
      </c>
      <c r="E24" s="19" t="s">
        <v>202</v>
      </c>
      <c r="J24" s="1" t="s">
        <v>55</v>
      </c>
      <c r="K24" s="1" t="s">
        <v>81</v>
      </c>
      <c r="P24" s="6" t="s">
        <v>362</v>
      </c>
      <c r="Q24" s="6" t="str">
        <f>VLOOKUP(Listes!$P24,TabCatégorieArticlesMenus[],2,0)</f>
        <v>VMR</v>
      </c>
      <c r="R24" s="9" t="s">
        <v>164</v>
      </c>
      <c r="S24" s="9" t="str">
        <f>VLOOKUP(TabProduitsArticlesMenus[[#This Row],[Articles menus]],TabArticlesMenus[],2,FALSE)</f>
        <v>VMR04</v>
      </c>
      <c r="T24" s="6" t="s">
        <v>14</v>
      </c>
      <c r="U24" s="12" t="str">
        <f>VLOOKUP(Listes!$T24,TabPériodeArticlesMenus[],2,FALSE)</f>
        <v>PAM05</v>
      </c>
      <c r="V24" s="6" t="s">
        <v>52</v>
      </c>
      <c r="W24" s="12" t="str">
        <f>VLOOKUP(Listes!$V24,TabConditionnementArticlesMenus[],2,FALSE)</f>
        <v>CAM13</v>
      </c>
      <c r="AD24" s="1" t="s">
        <v>555</v>
      </c>
      <c r="AE24" s="1" t="str">
        <f>VLOOKUP(TabLégumesViandesDesserts[[#This Row],[Nature menu]],TabNatureMenu[],2,FALSE)</f>
        <v>VMMR</v>
      </c>
      <c r="AF24" s="1" t="s">
        <v>164</v>
      </c>
      <c r="AG24" s="23" t="str">
        <f>VLOOKUP(TabLégumesViandesDesserts[[#This Row],[Légumes, Viandes, Desserts]],TabCréationMenusArticlesMenus[],2,FALSE)</f>
        <v>VMMR04</v>
      </c>
      <c r="AH24" s="1" t="s">
        <v>14</v>
      </c>
      <c r="AI24" s="1" t="str">
        <f>VLOOKUP(TabLégumesViandesDesserts[[#This Row],[Période légumes, viandes, desserts]],TabPériodeArticlesMenus[],2,FALSE)</f>
        <v>PAM05</v>
      </c>
      <c r="AJ24" s="1" t="s">
        <v>52</v>
      </c>
      <c r="AK24" s="1" t="str">
        <f>VLOOKUP(TabLégumesViandesDesserts[[#This Row],[Conditionnement légumes, viandes, desserts]],TabConditionnementArticlesMenus[],2,FALSE)</f>
        <v>CAM13</v>
      </c>
      <c r="AM24" s="9" t="s">
        <v>164</v>
      </c>
      <c r="AN24" s="1" t="s">
        <v>578</v>
      </c>
    </row>
    <row r="25" spans="4:40 16359:16359" x14ac:dyDescent="0.35">
      <c r="D25" s="15" t="s">
        <v>164</v>
      </c>
      <c r="E25" s="16" t="s">
        <v>203</v>
      </c>
      <c r="J25" s="13" t="s">
        <v>348</v>
      </c>
      <c r="K25" s="1" t="s">
        <v>82</v>
      </c>
      <c r="P25" s="6" t="s">
        <v>362</v>
      </c>
      <c r="Q25" s="6" t="str">
        <f>VLOOKUP(Listes!$P25,TabCatégorieArticlesMenus[],2,0)</f>
        <v>VMR</v>
      </c>
      <c r="R25" s="9" t="s">
        <v>165</v>
      </c>
      <c r="S25" s="9" t="str">
        <f>VLOOKUP(TabProduitsArticlesMenus[[#This Row],[Articles menus]],TabArticlesMenus[],2,FALSE)</f>
        <v>VMR05</v>
      </c>
      <c r="T25" s="6" t="s">
        <v>14</v>
      </c>
      <c r="U25" s="12" t="str">
        <f>VLOOKUP(Listes!$T25,TabPériodeArticlesMenus[],2,FALSE)</f>
        <v>PAM05</v>
      </c>
      <c r="V25" s="6" t="s">
        <v>52</v>
      </c>
      <c r="W25" s="12" t="str">
        <f>VLOOKUP(Listes!$V25,TabConditionnementArticlesMenus[],2,FALSE)</f>
        <v>CAM13</v>
      </c>
      <c r="AD25" s="1" t="s">
        <v>555</v>
      </c>
      <c r="AE25" s="1" t="str">
        <f>VLOOKUP(TabLégumesViandesDesserts[[#This Row],[Nature menu]],TabNatureMenu[],2,FALSE)</f>
        <v>VMMR</v>
      </c>
      <c r="AF25" s="1" t="s">
        <v>165</v>
      </c>
      <c r="AG25" s="23" t="str">
        <f>VLOOKUP(TabLégumesViandesDesserts[[#This Row],[Légumes, Viandes, Desserts]],TabCréationMenusArticlesMenus[],2,FALSE)</f>
        <v>VMMR05</v>
      </c>
      <c r="AH25" s="1" t="s">
        <v>14</v>
      </c>
      <c r="AI25" s="1" t="str">
        <f>VLOOKUP(TabLégumesViandesDesserts[[#This Row],[Période légumes, viandes, desserts]],TabPériodeArticlesMenus[],2,FALSE)</f>
        <v>PAM05</v>
      </c>
      <c r="AJ25" s="1" t="s">
        <v>52</v>
      </c>
      <c r="AK25" s="1" t="str">
        <f>VLOOKUP(TabLégumesViandesDesserts[[#This Row],[Conditionnement légumes, viandes, desserts]],TabConditionnementArticlesMenus[],2,FALSE)</f>
        <v>CAM13</v>
      </c>
      <c r="AM25" s="9" t="s">
        <v>165</v>
      </c>
      <c r="AN25" s="1" t="s">
        <v>579</v>
      </c>
    </row>
    <row r="26" spans="4:40 16359:16359" x14ac:dyDescent="0.35">
      <c r="D26" s="21" t="s">
        <v>165</v>
      </c>
      <c r="E26" s="19" t="s">
        <v>204</v>
      </c>
      <c r="J26" s="1" t="s">
        <v>51</v>
      </c>
      <c r="K26" s="1" t="s">
        <v>83</v>
      </c>
      <c r="P26" s="6" t="s">
        <v>359</v>
      </c>
      <c r="Q26" s="6" t="s">
        <v>93</v>
      </c>
      <c r="R26" s="9" t="s">
        <v>181</v>
      </c>
      <c r="S26" s="9" t="str">
        <f>VLOOKUP(TabProduitsArticlesMenus[[#This Row],[Articles menus]],TabArticlesMenus[],2,FALSE)</f>
        <v>DMR01</v>
      </c>
      <c r="T26" s="6" t="s">
        <v>14</v>
      </c>
      <c r="U26" s="12" t="str">
        <f>VLOOKUP(Listes!$T26,TabPériodeArticlesMenus[],2,FALSE)</f>
        <v>PAM05</v>
      </c>
      <c r="V26" s="6" t="s">
        <v>37</v>
      </c>
      <c r="W26" s="12" t="str">
        <f>VLOOKUP(Listes!$V26,TabConditionnementArticlesMenus[],2,FALSE)</f>
        <v>CAM17</v>
      </c>
      <c r="AD26" s="1" t="s">
        <v>560</v>
      </c>
      <c r="AE26" s="1" t="str">
        <f>VLOOKUP(TabLégumesViandesDesserts[[#This Row],[Nature menu]],TabNatureMenu[],2,FALSE)</f>
        <v>DMMR</v>
      </c>
      <c r="AF26" s="1" t="s">
        <v>181</v>
      </c>
      <c r="AG26" s="23" t="str">
        <f>VLOOKUP(TabLégumesViandesDesserts[[#This Row],[Légumes, Viandes, Desserts]],TabCréationMenusArticlesMenus[],2,FALSE)</f>
        <v>DMMR01</v>
      </c>
      <c r="AH26" s="1" t="s">
        <v>14</v>
      </c>
      <c r="AI26" s="1" t="str">
        <f>VLOOKUP(TabLégumesViandesDesserts[[#This Row],[Période légumes, viandes, desserts]],TabPériodeArticlesMenus[],2,FALSE)</f>
        <v>PAM05</v>
      </c>
      <c r="AJ26" s="1" t="s">
        <v>37</v>
      </c>
      <c r="AK26" s="1" t="str">
        <f>VLOOKUP(TabLégumesViandesDesserts[[#This Row],[Conditionnement légumes, viandes, desserts]],TabConditionnementArticlesMenus[],2,FALSE)</f>
        <v>CAM17</v>
      </c>
      <c r="AM26" s="9" t="s">
        <v>181</v>
      </c>
      <c r="AN26" s="1" t="s">
        <v>580</v>
      </c>
    </row>
    <row r="27" spans="4:40 16359:16359" x14ac:dyDescent="0.35">
      <c r="D27" s="15" t="s">
        <v>205</v>
      </c>
      <c r="E27" s="16" t="s">
        <v>206</v>
      </c>
      <c r="J27" s="1" t="s">
        <v>43</v>
      </c>
      <c r="K27" s="1" t="s">
        <v>84</v>
      </c>
      <c r="P27" s="6" t="s">
        <v>367</v>
      </c>
      <c r="Q27" s="6" t="str">
        <f>VLOOKUP(Listes!$P27,TabCatégorieArticlesMenus[],2,0)</f>
        <v>LSLM</v>
      </c>
      <c r="R27" s="9" t="s">
        <v>205</v>
      </c>
      <c r="S27" s="9" t="str">
        <f>VLOOKUP(TabProduitsArticlesMenus[[#This Row],[Articles menus]],TabArticlesMenus[],2,FALSE)</f>
        <v>LSLM01</v>
      </c>
      <c r="T27" s="6" t="s">
        <v>16</v>
      </c>
      <c r="U27" s="12" t="str">
        <f>VLOOKUP(Listes!$T27,TabPériodeArticlesMenus[],2,FALSE)</f>
        <v>PAM07</v>
      </c>
      <c r="V27" s="6" t="s">
        <v>60</v>
      </c>
      <c r="W27" s="12" t="str">
        <f>VLOOKUP(Listes!$V27,TabConditionnementArticlesMenus[],2,FALSE)</f>
        <v>CAM05</v>
      </c>
      <c r="AD27" s="1" t="s">
        <v>581</v>
      </c>
      <c r="AE27" s="1" t="str">
        <f>VLOOKUP(TabLégumesViandesDesserts[[#This Row],[Nature menu]],TabNatureMenu[],2,FALSE)</f>
        <v>LSLM</v>
      </c>
      <c r="AF27" s="1" t="s">
        <v>205</v>
      </c>
      <c r="AG27" s="23" t="str">
        <f>VLOOKUP(TabLégumesViandesDesserts[[#This Row],[Légumes, Viandes, Desserts]],TabCréationMenusArticlesMenus[],2,FALSE)</f>
        <v>LSLM01</v>
      </c>
      <c r="AH27" s="1" t="s">
        <v>16</v>
      </c>
      <c r="AI27" s="1" t="str">
        <f>VLOOKUP(TabLégumesViandesDesserts[[#This Row],[Période légumes, viandes, desserts]],TabPériodeArticlesMenus[],2,FALSE)</f>
        <v>PAM07</v>
      </c>
      <c r="AJ27" s="1" t="s">
        <v>60</v>
      </c>
      <c r="AK27" s="1" t="str">
        <f>VLOOKUP(TabLégumesViandesDesserts[[#This Row],[Conditionnement légumes, viandes, desserts]],TabConditionnementArticlesMenus[],2,FALSE)</f>
        <v>CAM05</v>
      </c>
      <c r="AM27" s="9" t="s">
        <v>205</v>
      </c>
      <c r="AN27" s="1" t="s">
        <v>206</v>
      </c>
      <c r="XEE27" s="1" t="s">
        <v>53</v>
      </c>
    </row>
    <row r="28" spans="4:40 16359:16359" x14ac:dyDescent="0.35">
      <c r="D28" s="21" t="s">
        <v>115</v>
      </c>
      <c r="E28" s="19" t="s">
        <v>207</v>
      </c>
      <c r="J28" s="1" t="s">
        <v>57</v>
      </c>
      <c r="K28" s="1" t="s">
        <v>85</v>
      </c>
      <c r="P28" s="6" t="s">
        <v>367</v>
      </c>
      <c r="Q28" s="6" t="str">
        <f>VLOOKUP(Listes!$P28,TabCatégorieArticlesMenus[],2,0)</f>
        <v>LSLM</v>
      </c>
      <c r="R28" s="9" t="s">
        <v>115</v>
      </c>
      <c r="S28" s="9" t="str">
        <f>VLOOKUP(TabProduitsArticlesMenus[[#This Row],[Articles menus]],TabArticlesMenus[],2,FALSE)</f>
        <v>LSLM02</v>
      </c>
      <c r="T28" s="6" t="s">
        <v>16</v>
      </c>
      <c r="U28" s="12" t="str">
        <f>VLOOKUP(Listes!$T28,TabPériodeArticlesMenus[],2,FALSE)</f>
        <v>PAM07</v>
      </c>
      <c r="V28" s="6" t="s">
        <v>60</v>
      </c>
      <c r="W28" s="12" t="str">
        <f>VLOOKUP(Listes!$V28,TabConditionnementArticlesMenus[],2,FALSE)</f>
        <v>CAM05</v>
      </c>
      <c r="AD28" s="1" t="s">
        <v>581</v>
      </c>
      <c r="AE28" s="1" t="str">
        <f>VLOOKUP(TabLégumesViandesDesserts[[#This Row],[Nature menu]],TabNatureMenu[],2,FALSE)</f>
        <v>LSLM</v>
      </c>
      <c r="AF28" s="9" t="s">
        <v>115</v>
      </c>
      <c r="AG28" s="23" t="str">
        <f>VLOOKUP(TabLégumesViandesDesserts[[#This Row],[Légumes, Viandes, Desserts]],TabCréationMenusArticlesMenus[],2,FALSE)</f>
        <v>LSLM02</v>
      </c>
      <c r="AH28" s="1" t="s">
        <v>16</v>
      </c>
      <c r="AI28" s="23" t="str">
        <f>VLOOKUP(TabLégumesViandesDesserts[[#This Row],[Période légumes, viandes, desserts]],TabPériodeArticlesMenus[],2,FALSE)</f>
        <v>PAM07</v>
      </c>
      <c r="AJ28" s="1" t="s">
        <v>60</v>
      </c>
      <c r="AK28" s="23" t="str">
        <f>VLOOKUP(TabLégumesViandesDesserts[[#This Row],[Conditionnement légumes, viandes, desserts]],TabConditionnementArticlesMenus[],2,FALSE)</f>
        <v>CAM05</v>
      </c>
      <c r="AM28" s="9" t="s">
        <v>115</v>
      </c>
      <c r="AN28" s="1" t="s">
        <v>207</v>
      </c>
    </row>
    <row r="29" spans="4:40 16359:16359" x14ac:dyDescent="0.35">
      <c r="D29" s="15" t="s">
        <v>116</v>
      </c>
      <c r="E29" s="16" t="s">
        <v>208</v>
      </c>
      <c r="J29" s="1" t="s">
        <v>46</v>
      </c>
      <c r="K29" s="1" t="s">
        <v>86</v>
      </c>
      <c r="P29" s="6" t="s">
        <v>367</v>
      </c>
      <c r="Q29" s="6" t="str">
        <f>VLOOKUP(Listes!$P29,TabCatégorieArticlesMenus[],2,0)</f>
        <v>LSLM</v>
      </c>
      <c r="R29" s="9" t="s">
        <v>116</v>
      </c>
      <c r="S29" s="9" t="str">
        <f>VLOOKUP(TabProduitsArticlesMenus[[#This Row],[Articles menus]],TabArticlesMenus[],2,FALSE)</f>
        <v>LSLM03</v>
      </c>
      <c r="T29" s="6" t="s">
        <v>16</v>
      </c>
      <c r="U29" s="12" t="str">
        <f>VLOOKUP(Listes!$T29,TabPériodeArticlesMenus[],2,FALSE)</f>
        <v>PAM07</v>
      </c>
      <c r="V29" s="6" t="s">
        <v>49</v>
      </c>
      <c r="W29" s="12" t="str">
        <f>VLOOKUP(Listes!$V29,TabConditionnementArticlesMenus[],2,FALSE)</f>
        <v>CAM29</v>
      </c>
      <c r="AD29" s="1" t="s">
        <v>581</v>
      </c>
      <c r="AE29" s="1" t="str">
        <f>VLOOKUP(TabLégumesViandesDesserts[[#This Row],[Nature menu]],TabNatureMenu[],2,FALSE)</f>
        <v>LSLM</v>
      </c>
      <c r="AF29" s="9" t="s">
        <v>116</v>
      </c>
      <c r="AG29" s="23" t="str">
        <f>VLOOKUP(TabLégumesViandesDesserts[[#This Row],[Légumes, Viandes, Desserts]],TabCréationMenusArticlesMenus[],2,FALSE)</f>
        <v>LSLM03</v>
      </c>
      <c r="AH29" s="1" t="s">
        <v>16</v>
      </c>
      <c r="AI29" s="23" t="str">
        <f>VLOOKUP(TabLégumesViandesDesserts[[#This Row],[Période légumes, viandes, desserts]],TabPériodeArticlesMenus[],2,FALSE)</f>
        <v>PAM07</v>
      </c>
      <c r="AJ29" s="1" t="s">
        <v>49</v>
      </c>
      <c r="AK29" s="23" t="str">
        <f>VLOOKUP(TabLégumesViandesDesserts[[#This Row],[Conditionnement légumes, viandes, desserts]],TabConditionnementArticlesMenus[],2,FALSE)</f>
        <v>CAM29</v>
      </c>
      <c r="AM29" s="9" t="s">
        <v>116</v>
      </c>
      <c r="AN29" s="1" t="s">
        <v>208</v>
      </c>
    </row>
    <row r="30" spans="4:40 16359:16359" x14ac:dyDescent="0.35">
      <c r="D30" s="21" t="s">
        <v>117</v>
      </c>
      <c r="E30" s="19" t="s">
        <v>209</v>
      </c>
      <c r="J30" s="1" t="s">
        <v>45</v>
      </c>
      <c r="K30" s="1" t="s">
        <v>87</v>
      </c>
      <c r="P30" s="6" t="s">
        <v>367</v>
      </c>
      <c r="Q30" s="6" t="str">
        <f>VLOOKUP(Listes!$P30,TabCatégorieArticlesMenus[],2,0)</f>
        <v>LSLM</v>
      </c>
      <c r="R30" s="9" t="s">
        <v>117</v>
      </c>
      <c r="S30" s="9" t="str">
        <f>VLOOKUP(TabProduitsArticlesMenus[[#This Row],[Articles menus]],TabArticlesMenus[],2,FALSE)</f>
        <v>LSLM04</v>
      </c>
      <c r="T30" s="6" t="s">
        <v>16</v>
      </c>
      <c r="U30" s="12" t="str">
        <f>VLOOKUP(Listes!$T30,TabPériodeArticlesMenus[],2,FALSE)</f>
        <v>PAM07</v>
      </c>
      <c r="V30" s="6" t="s">
        <v>60</v>
      </c>
      <c r="W30" s="12" t="str">
        <f>VLOOKUP(Listes!$V30,TabConditionnementArticlesMenus[],2,FALSE)</f>
        <v>CAM05</v>
      </c>
      <c r="AD30" s="1" t="s">
        <v>581</v>
      </c>
      <c r="AE30" s="1" t="str">
        <f>VLOOKUP(TabLégumesViandesDesserts[[#This Row],[Nature menu]],TabNatureMenu[],2,FALSE)</f>
        <v>LSLM</v>
      </c>
      <c r="AF30" s="9" t="s">
        <v>117</v>
      </c>
      <c r="AG30" s="23" t="str">
        <f>VLOOKUP(TabLégumesViandesDesserts[[#This Row],[Légumes, Viandes, Desserts]],TabCréationMenusArticlesMenus[],2,FALSE)</f>
        <v>LSLM04</v>
      </c>
      <c r="AH30" s="1" t="s">
        <v>16</v>
      </c>
      <c r="AI30" s="23" t="str">
        <f>VLOOKUP(TabLégumesViandesDesserts[[#This Row],[Période légumes, viandes, desserts]],TabPériodeArticlesMenus[],2,FALSE)</f>
        <v>PAM07</v>
      </c>
      <c r="AJ30" s="1" t="s">
        <v>60</v>
      </c>
      <c r="AK30" s="23" t="str">
        <f>VLOOKUP(TabLégumesViandesDesserts[[#This Row],[Conditionnement légumes, viandes, desserts]],TabConditionnementArticlesMenus[],2,FALSE)</f>
        <v>CAM05</v>
      </c>
      <c r="AM30" s="9" t="s">
        <v>117</v>
      </c>
      <c r="AN30" s="1" t="s">
        <v>209</v>
      </c>
    </row>
    <row r="31" spans="4:40 16359:16359" x14ac:dyDescent="0.35">
      <c r="D31" s="15" t="s">
        <v>327</v>
      </c>
      <c r="E31" s="16" t="s">
        <v>210</v>
      </c>
      <c r="J31" s="1" t="s">
        <v>353</v>
      </c>
      <c r="K31" s="1" t="s">
        <v>88</v>
      </c>
      <c r="P31" s="6" t="s">
        <v>367</v>
      </c>
      <c r="Q31" s="6" t="str">
        <f>VLOOKUP(Listes!$P31,TabCatégorieArticlesMenus[],2,0)</f>
        <v>LSLM</v>
      </c>
      <c r="R31" s="9" t="s">
        <v>327</v>
      </c>
      <c r="S31" s="9" t="str">
        <f>VLOOKUP(TabProduitsArticlesMenus[[#This Row],[Articles menus]],TabArticlesMenus[],2,FALSE)</f>
        <v>LSLM05</v>
      </c>
      <c r="T31" s="6" t="s">
        <v>16</v>
      </c>
      <c r="U31" s="12" t="str">
        <f>VLOOKUP(Listes!$T31,TabPériodeArticlesMenus[],2,FALSE)</f>
        <v>PAM07</v>
      </c>
      <c r="V31" s="6" t="s">
        <v>43</v>
      </c>
      <c r="W31" s="12" t="str">
        <f>VLOOKUP(Listes!$V31,TabConditionnementArticlesMenus[],2,FALSE)</f>
        <v>CAM24</v>
      </c>
      <c r="AD31" s="1" t="s">
        <v>581</v>
      </c>
      <c r="AE31" s="1" t="str">
        <f>VLOOKUP(TabLégumesViandesDesserts[[#This Row],[Nature menu]],TabNatureMenu[],2,FALSE)</f>
        <v>LSLM</v>
      </c>
      <c r="AF31" s="9" t="s">
        <v>327</v>
      </c>
      <c r="AG31" s="23" t="str">
        <f>VLOOKUP(TabLégumesViandesDesserts[[#This Row],[Légumes, Viandes, Desserts]],TabCréationMenusArticlesMenus[],2,FALSE)</f>
        <v>LSLM05</v>
      </c>
      <c r="AH31" s="1" t="s">
        <v>16</v>
      </c>
      <c r="AI31" s="23" t="str">
        <f>VLOOKUP(TabLégumesViandesDesserts[[#This Row],[Période légumes, viandes, desserts]],TabPériodeArticlesMenus[],2,FALSE)</f>
        <v>PAM07</v>
      </c>
      <c r="AJ31" s="1" t="s">
        <v>43</v>
      </c>
      <c r="AK31" s="23" t="str">
        <f>VLOOKUP(TabLégumesViandesDesserts[[#This Row],[Conditionnement légumes, viandes, desserts]],TabConditionnementArticlesMenus[],2,FALSE)</f>
        <v>CAM24</v>
      </c>
      <c r="AM31" s="9" t="s">
        <v>327</v>
      </c>
      <c r="AN31" s="1" t="s">
        <v>210</v>
      </c>
    </row>
    <row r="32" spans="4:40 16359:16359" x14ac:dyDescent="0.35">
      <c r="D32" s="21" t="s">
        <v>125</v>
      </c>
      <c r="E32" s="19" t="s">
        <v>211</v>
      </c>
      <c r="J32" s="1" t="s">
        <v>49</v>
      </c>
      <c r="K32" s="1" t="s">
        <v>89</v>
      </c>
      <c r="P32" s="6" t="s">
        <v>367</v>
      </c>
      <c r="Q32" s="6" t="str">
        <f>VLOOKUP(Listes!$P32,TabCatégorieArticlesMenus[],2,0)</f>
        <v>LSLM</v>
      </c>
      <c r="R32" s="9" t="s">
        <v>125</v>
      </c>
      <c r="S32" s="9" t="str">
        <f>VLOOKUP(TabProduitsArticlesMenus[[#This Row],[Articles menus]],TabArticlesMenus[],2,FALSE)</f>
        <v>LSLM06</v>
      </c>
      <c r="T32" s="6" t="s">
        <v>16</v>
      </c>
      <c r="U32" s="12" t="str">
        <f>VLOOKUP(Listes!$T32,TabPériodeArticlesMenus[],2,FALSE)</f>
        <v>PAM07</v>
      </c>
      <c r="V32" s="6" t="s">
        <v>60</v>
      </c>
      <c r="W32" s="12" t="str">
        <f>VLOOKUP(Listes!$V32,TabConditionnementArticlesMenus[],2,FALSE)</f>
        <v>CAM05</v>
      </c>
      <c r="AD32" s="1" t="s">
        <v>581</v>
      </c>
      <c r="AE32" s="1" t="str">
        <f>VLOOKUP(TabLégumesViandesDesserts[[#This Row],[Nature menu]],TabNatureMenu[],2,FALSE)</f>
        <v>LSLM</v>
      </c>
      <c r="AF32" s="9" t="s">
        <v>125</v>
      </c>
      <c r="AG32" s="23" t="str">
        <f>VLOOKUP(TabLégumesViandesDesserts[[#This Row],[Légumes, Viandes, Desserts]],TabCréationMenusArticlesMenus[],2,FALSE)</f>
        <v>LSLM06</v>
      </c>
      <c r="AH32" s="1" t="s">
        <v>16</v>
      </c>
      <c r="AI32" s="23" t="str">
        <f>VLOOKUP(TabLégumesViandesDesserts[[#This Row],[Période légumes, viandes, desserts]],TabPériodeArticlesMenus[],2,FALSE)</f>
        <v>PAM07</v>
      </c>
      <c r="AJ32" s="1" t="s">
        <v>60</v>
      </c>
      <c r="AK32" s="23" t="str">
        <f>VLOOKUP(TabLégumesViandesDesserts[[#This Row],[Conditionnement légumes, viandes, desserts]],TabConditionnementArticlesMenus[],2,FALSE)</f>
        <v>CAM05</v>
      </c>
      <c r="AM32" s="9" t="s">
        <v>125</v>
      </c>
      <c r="AN32" s="1" t="s">
        <v>211</v>
      </c>
    </row>
    <row r="33" spans="4:40" x14ac:dyDescent="0.35">
      <c r="D33" s="15" t="s">
        <v>135</v>
      </c>
      <c r="E33" s="16" t="s">
        <v>212</v>
      </c>
      <c r="J33" s="1" t="s">
        <v>38</v>
      </c>
      <c r="K33" s="1" t="s">
        <v>90</v>
      </c>
      <c r="P33" s="6" t="s">
        <v>367</v>
      </c>
      <c r="Q33" s="6" t="str">
        <f>VLOOKUP(Listes!$P33,TabCatégorieArticlesMenus[],2,0)</f>
        <v>LSLM</v>
      </c>
      <c r="R33" s="9" t="s">
        <v>135</v>
      </c>
      <c r="S33" s="9" t="str">
        <f>VLOOKUP(TabProduitsArticlesMenus[[#This Row],[Articles menus]],TabArticlesMenus[],2,FALSE)</f>
        <v>LSLM07</v>
      </c>
      <c r="T33" s="6" t="s">
        <v>16</v>
      </c>
      <c r="U33" s="12" t="str">
        <f>VLOOKUP(Listes!$T33,TabPériodeArticlesMenus[],2,FALSE)</f>
        <v>PAM07</v>
      </c>
      <c r="V33" s="6" t="s">
        <v>60</v>
      </c>
      <c r="W33" s="12" t="str">
        <f>VLOOKUP(Listes!$V33,TabConditionnementArticlesMenus[],2,FALSE)</f>
        <v>CAM05</v>
      </c>
      <c r="AD33" s="1" t="s">
        <v>581</v>
      </c>
      <c r="AE33" s="1" t="str">
        <f>VLOOKUP(TabLégumesViandesDesserts[[#This Row],[Nature menu]],TabNatureMenu[],2,FALSE)</f>
        <v>LSLM</v>
      </c>
      <c r="AF33" s="9" t="s">
        <v>135</v>
      </c>
      <c r="AG33" s="23" t="str">
        <f>VLOOKUP(TabLégumesViandesDesserts[[#This Row],[Légumes, Viandes, Desserts]],TabCréationMenusArticlesMenus[],2,FALSE)</f>
        <v>LSLM07</v>
      </c>
      <c r="AH33" s="1" t="s">
        <v>16</v>
      </c>
      <c r="AI33" s="23" t="str">
        <f>VLOOKUP(TabLégumesViandesDesserts[[#This Row],[Période légumes, viandes, desserts]],TabPériodeArticlesMenus[],2,FALSE)</f>
        <v>PAM07</v>
      </c>
      <c r="AJ33" s="1" t="s">
        <v>60</v>
      </c>
      <c r="AK33" s="23" t="str">
        <f>VLOOKUP(TabLégumesViandesDesserts[[#This Row],[Conditionnement légumes, viandes, desserts]],TabConditionnementArticlesMenus[],2,FALSE)</f>
        <v>CAM05</v>
      </c>
      <c r="AM33" s="9" t="s">
        <v>135</v>
      </c>
      <c r="AN33" s="1" t="s">
        <v>212</v>
      </c>
    </row>
    <row r="34" spans="4:40" x14ac:dyDescent="0.35">
      <c r="D34" s="21" t="s">
        <v>328</v>
      </c>
      <c r="E34" s="19" t="s">
        <v>213</v>
      </c>
      <c r="J34" s="1" t="s">
        <v>39</v>
      </c>
      <c r="K34" s="1" t="s">
        <v>91</v>
      </c>
      <c r="P34" s="6" t="s">
        <v>367</v>
      </c>
      <c r="Q34" s="6" t="str">
        <f>VLOOKUP(Listes!$P34,TabCatégorieArticlesMenus[],2,0)</f>
        <v>LSLM</v>
      </c>
      <c r="R34" s="9" t="s">
        <v>328</v>
      </c>
      <c r="S34" s="9" t="str">
        <f>VLOOKUP(TabProduitsArticlesMenus[[#This Row],[Articles menus]],TabArticlesMenus[],2,FALSE)</f>
        <v>LSLM08</v>
      </c>
      <c r="T34" s="6" t="s">
        <v>16</v>
      </c>
      <c r="U34" s="12" t="str">
        <f>VLOOKUP(Listes!$T34,TabPériodeArticlesMenus[],2,FALSE)</f>
        <v>PAM07</v>
      </c>
      <c r="V34" s="6" t="s">
        <v>60</v>
      </c>
      <c r="W34" s="12" t="str">
        <f>VLOOKUP(Listes!$V34,TabConditionnementArticlesMenus[],2,FALSE)</f>
        <v>CAM05</v>
      </c>
      <c r="AD34" s="1" t="s">
        <v>581</v>
      </c>
      <c r="AE34" s="1" t="str">
        <f>VLOOKUP(TabLégumesViandesDesserts[[#This Row],[Nature menu]],TabNatureMenu[],2,FALSE)</f>
        <v>LSLM</v>
      </c>
      <c r="AF34" s="9" t="s">
        <v>328</v>
      </c>
      <c r="AG34" s="23" t="str">
        <f>VLOOKUP(TabLégumesViandesDesserts[[#This Row],[Légumes, Viandes, Desserts]],TabCréationMenusArticlesMenus[],2,FALSE)</f>
        <v>LSLM08</v>
      </c>
      <c r="AH34" s="1" t="s">
        <v>16</v>
      </c>
      <c r="AI34" s="23" t="str">
        <f>VLOOKUP(TabLégumesViandesDesserts[[#This Row],[Période légumes, viandes, desserts]],TabPériodeArticlesMenus[],2,FALSE)</f>
        <v>PAM07</v>
      </c>
      <c r="AJ34" s="1" t="s">
        <v>60</v>
      </c>
      <c r="AK34" s="23" t="str">
        <f>VLOOKUP(TabLégumesViandesDesserts[[#This Row],[Conditionnement légumes, viandes, desserts]],TabConditionnementArticlesMenus[],2,FALSE)</f>
        <v>CAM05</v>
      </c>
      <c r="AM34" s="9" t="s">
        <v>328</v>
      </c>
      <c r="AN34" s="1" t="s">
        <v>213</v>
      </c>
    </row>
    <row r="35" spans="4:40" x14ac:dyDescent="0.35">
      <c r="D35" s="15" t="s">
        <v>144</v>
      </c>
      <c r="E35" s="16" t="s">
        <v>214</v>
      </c>
      <c r="J35" s="1" t="s">
        <v>44</v>
      </c>
      <c r="K35" s="1" t="s">
        <v>349</v>
      </c>
      <c r="P35" s="6" t="s">
        <v>367</v>
      </c>
      <c r="Q35" s="6" t="str">
        <f>VLOOKUP(Listes!$P35,TabCatégorieArticlesMenus[],2,0)</f>
        <v>LSLM</v>
      </c>
      <c r="R35" s="9" t="s">
        <v>144</v>
      </c>
      <c r="S35" s="9" t="str">
        <f>VLOOKUP(TabProduitsArticlesMenus[[#This Row],[Articles menus]],TabArticlesMenus[],2,FALSE)</f>
        <v>LSLM09</v>
      </c>
      <c r="T35" s="6" t="s">
        <v>16</v>
      </c>
      <c r="U35" s="12" t="str">
        <f>VLOOKUP(Listes!$T35,TabPériodeArticlesMenus[],2,FALSE)</f>
        <v>PAM07</v>
      </c>
      <c r="V35" s="6" t="s">
        <v>60</v>
      </c>
      <c r="W35" s="12" t="str">
        <f>VLOOKUP(Listes!$V35,TabConditionnementArticlesMenus[],2,FALSE)</f>
        <v>CAM05</v>
      </c>
      <c r="AD35" s="1" t="s">
        <v>581</v>
      </c>
      <c r="AE35" s="1" t="str">
        <f>VLOOKUP(TabLégumesViandesDesserts[[#This Row],[Nature menu]],TabNatureMenu[],2,FALSE)</f>
        <v>LSLM</v>
      </c>
      <c r="AF35" s="9" t="s">
        <v>144</v>
      </c>
      <c r="AG35" s="23" t="str">
        <f>VLOOKUP(TabLégumesViandesDesserts[[#This Row],[Légumes, Viandes, Desserts]],TabCréationMenusArticlesMenus[],2,FALSE)</f>
        <v>LSLM09</v>
      </c>
      <c r="AH35" s="1" t="s">
        <v>16</v>
      </c>
      <c r="AI35" s="23" t="str">
        <f>VLOOKUP(TabLégumesViandesDesserts[[#This Row],[Période légumes, viandes, desserts]],TabPériodeArticlesMenus[],2,FALSE)</f>
        <v>PAM07</v>
      </c>
      <c r="AJ35" s="1" t="s">
        <v>60</v>
      </c>
      <c r="AK35" s="23" t="str">
        <f>VLOOKUP(TabLégumesViandesDesserts[[#This Row],[Conditionnement légumes, viandes, desserts]],TabConditionnementArticlesMenus[],2,FALSE)</f>
        <v>CAM05</v>
      </c>
      <c r="AM35" s="9" t="s">
        <v>144</v>
      </c>
      <c r="AN35" s="1" t="s">
        <v>214</v>
      </c>
    </row>
    <row r="36" spans="4:40" x14ac:dyDescent="0.35">
      <c r="D36" s="21" t="s">
        <v>329</v>
      </c>
      <c r="E36" s="19" t="s">
        <v>215</v>
      </c>
      <c r="P36" s="6" t="s">
        <v>367</v>
      </c>
      <c r="Q36" s="6" t="str">
        <f>VLOOKUP(Listes!$P36,TabCatégorieArticlesMenus[],2,0)</f>
        <v>LSLM</v>
      </c>
      <c r="R36" s="9" t="s">
        <v>329</v>
      </c>
      <c r="S36" s="9" t="str">
        <f>VLOOKUP(TabProduitsArticlesMenus[[#This Row],[Articles menus]],TabArticlesMenus[],2,FALSE)</f>
        <v>LSLM10</v>
      </c>
      <c r="T36" s="6" t="s">
        <v>16</v>
      </c>
      <c r="U36" s="12" t="str">
        <f>VLOOKUP(Listes!$T36,TabPériodeArticlesMenus[],2,FALSE)</f>
        <v>PAM07</v>
      </c>
      <c r="V36" s="6" t="s">
        <v>353</v>
      </c>
      <c r="W36" s="12" t="str">
        <f>VLOOKUP(Listes!$V36,TabConditionnementArticlesMenus[],2,FALSE)</f>
        <v>CAM28</v>
      </c>
      <c r="AD36" s="1" t="s">
        <v>581</v>
      </c>
      <c r="AE36" s="1" t="str">
        <f>VLOOKUP(TabLégumesViandesDesserts[[#This Row],[Nature menu]],TabNatureMenu[],2,FALSE)</f>
        <v>LSLM</v>
      </c>
      <c r="AF36" s="9" t="s">
        <v>329</v>
      </c>
      <c r="AG36" s="23" t="str">
        <f>VLOOKUP(TabLégumesViandesDesserts[[#This Row],[Légumes, Viandes, Desserts]],TabCréationMenusArticlesMenus[],2,FALSE)</f>
        <v>LSLM10</v>
      </c>
      <c r="AH36" s="1" t="s">
        <v>16</v>
      </c>
      <c r="AI36" s="23" t="str">
        <f>VLOOKUP(TabLégumesViandesDesserts[[#This Row],[Période légumes, viandes, desserts]],TabPériodeArticlesMenus[],2,FALSE)</f>
        <v>PAM07</v>
      </c>
      <c r="AJ36" s="1" t="s">
        <v>353</v>
      </c>
      <c r="AK36" s="23" t="str">
        <f>VLOOKUP(TabLégumesViandesDesserts[[#This Row],[Conditionnement légumes, viandes, desserts]],TabConditionnementArticlesMenus[],2,FALSE)</f>
        <v>CAM28</v>
      </c>
      <c r="AM36" s="9" t="s">
        <v>329</v>
      </c>
      <c r="AN36" s="1" t="s">
        <v>215</v>
      </c>
    </row>
    <row r="37" spans="4:40" x14ac:dyDescent="0.35">
      <c r="D37" s="15" t="s">
        <v>330</v>
      </c>
      <c r="E37" s="16" t="s">
        <v>216</v>
      </c>
      <c r="P37" s="6" t="s">
        <v>367</v>
      </c>
      <c r="Q37" s="6" t="str">
        <f>VLOOKUP(Listes!$P37,TabCatégorieArticlesMenus[],2,0)</f>
        <v>LSLM</v>
      </c>
      <c r="R37" s="9" t="s">
        <v>330</v>
      </c>
      <c r="S37" s="9" t="str">
        <f>VLOOKUP(TabProduitsArticlesMenus[[#This Row],[Articles menus]],TabArticlesMenus[],2,FALSE)</f>
        <v>LSLM11</v>
      </c>
      <c r="T37" s="6" t="s">
        <v>16</v>
      </c>
      <c r="U37" s="12" t="str">
        <f>VLOOKUP(Listes!$T37,TabPériodeArticlesMenus[],2,FALSE)</f>
        <v>PAM07</v>
      </c>
      <c r="V37" s="6" t="s">
        <v>353</v>
      </c>
      <c r="W37" s="12" t="str">
        <f>VLOOKUP(Listes!$V37,TabConditionnementArticlesMenus[],2,FALSE)</f>
        <v>CAM28</v>
      </c>
      <c r="AD37" s="1" t="s">
        <v>581</v>
      </c>
      <c r="AE37" s="1" t="str">
        <f>VLOOKUP(TabLégumesViandesDesserts[[#This Row],[Nature menu]],TabNatureMenu[],2,FALSE)</f>
        <v>LSLM</v>
      </c>
      <c r="AF37" s="9" t="s">
        <v>330</v>
      </c>
      <c r="AG37" s="23" t="str">
        <f>VLOOKUP(TabLégumesViandesDesserts[[#This Row],[Légumes, Viandes, Desserts]],TabCréationMenusArticlesMenus[],2,FALSE)</f>
        <v>LSLM11</v>
      </c>
      <c r="AH37" s="1" t="s">
        <v>16</v>
      </c>
      <c r="AI37" s="23" t="str">
        <f>VLOOKUP(TabLégumesViandesDesserts[[#This Row],[Période légumes, viandes, desserts]],TabPériodeArticlesMenus[],2,FALSE)</f>
        <v>PAM07</v>
      </c>
      <c r="AJ37" s="1" t="s">
        <v>353</v>
      </c>
      <c r="AK37" s="23" t="str">
        <f>VLOOKUP(TabLégumesViandesDesserts[[#This Row],[Conditionnement légumes, viandes, desserts]],TabConditionnementArticlesMenus[],2,FALSE)</f>
        <v>CAM28</v>
      </c>
      <c r="AM37" s="9" t="s">
        <v>330</v>
      </c>
      <c r="AN37" s="1" t="s">
        <v>216</v>
      </c>
    </row>
    <row r="38" spans="4:40" x14ac:dyDescent="0.35">
      <c r="D38" s="21" t="s">
        <v>331</v>
      </c>
      <c r="E38" s="19" t="s">
        <v>217</v>
      </c>
      <c r="P38" s="6" t="s">
        <v>367</v>
      </c>
      <c r="Q38" s="6" t="str">
        <f>VLOOKUP(Listes!$P38,TabCatégorieArticlesMenus[],2,0)</f>
        <v>LSLM</v>
      </c>
      <c r="R38" s="9" t="s">
        <v>331</v>
      </c>
      <c r="S38" s="9" t="str">
        <f>VLOOKUP(TabProduitsArticlesMenus[[#This Row],[Articles menus]],TabArticlesMenus[],2,FALSE)</f>
        <v>LSLM12</v>
      </c>
      <c r="T38" s="6" t="s">
        <v>16</v>
      </c>
      <c r="U38" s="12" t="str">
        <f>VLOOKUP(Listes!$T38,TabPériodeArticlesMenus[],2,FALSE)</f>
        <v>PAM07</v>
      </c>
      <c r="V38" s="6" t="s">
        <v>43</v>
      </c>
      <c r="W38" s="12" t="str">
        <f>VLOOKUP(Listes!$V38,TabConditionnementArticlesMenus[],2,FALSE)</f>
        <v>CAM24</v>
      </c>
      <c r="AD38" s="1" t="s">
        <v>581</v>
      </c>
      <c r="AE38" s="1" t="str">
        <f>VLOOKUP(TabLégumesViandesDesserts[[#This Row],[Nature menu]],TabNatureMenu[],2,FALSE)</f>
        <v>LSLM</v>
      </c>
      <c r="AF38" s="9" t="s">
        <v>331</v>
      </c>
      <c r="AG38" s="23" t="str">
        <f>VLOOKUP(TabLégumesViandesDesserts[[#This Row],[Légumes, Viandes, Desserts]],TabCréationMenusArticlesMenus[],2,FALSE)</f>
        <v>LSLM12</v>
      </c>
      <c r="AH38" s="1" t="s">
        <v>16</v>
      </c>
      <c r="AI38" s="23" t="str">
        <f>VLOOKUP(TabLégumesViandesDesserts[[#This Row],[Période légumes, viandes, desserts]],TabPériodeArticlesMenus[],2,FALSE)</f>
        <v>PAM07</v>
      </c>
      <c r="AJ38" s="1" t="s">
        <v>43</v>
      </c>
      <c r="AK38" s="23" t="str">
        <f>VLOOKUP(TabLégumesViandesDesserts[[#This Row],[Conditionnement légumes, viandes, desserts]],TabConditionnementArticlesMenus[],2,FALSE)</f>
        <v>CAM24</v>
      </c>
      <c r="AM38" s="9" t="s">
        <v>331</v>
      </c>
      <c r="AN38" s="1" t="s">
        <v>217</v>
      </c>
    </row>
    <row r="39" spans="4:40" x14ac:dyDescent="0.35">
      <c r="D39" s="15" t="s">
        <v>157</v>
      </c>
      <c r="E39" s="16" t="s">
        <v>218</v>
      </c>
      <c r="P39" s="6" t="s">
        <v>367</v>
      </c>
      <c r="Q39" s="6" t="str">
        <f>VLOOKUP(Listes!$P39,TabCatégorieArticlesMenus[],2,0)</f>
        <v>LSLM</v>
      </c>
      <c r="R39" s="9" t="s">
        <v>157</v>
      </c>
      <c r="S39" s="9" t="str">
        <f>VLOOKUP(TabProduitsArticlesMenus[[#This Row],[Articles menus]],TabArticlesMenus[],2,FALSE)</f>
        <v>LSLM13</v>
      </c>
      <c r="T39" s="6" t="s">
        <v>16</v>
      </c>
      <c r="U39" s="12" t="str">
        <f>VLOOKUP(Listes!$T39,TabPériodeArticlesMenus[],2,FALSE)</f>
        <v>PAM07</v>
      </c>
      <c r="V39" s="6" t="s">
        <v>92</v>
      </c>
      <c r="W39" s="12" t="str">
        <f>VLOOKUP(Listes!$V39,TabConditionnementArticlesMenus[],2,FALSE)</f>
        <v>CAM06</v>
      </c>
      <c r="AD39" s="1" t="s">
        <v>581</v>
      </c>
      <c r="AE39" s="1" t="str">
        <f>VLOOKUP(TabLégumesViandesDesserts[[#This Row],[Nature menu]],TabNatureMenu[],2,FALSE)</f>
        <v>LSLM</v>
      </c>
      <c r="AF39" s="9" t="s">
        <v>157</v>
      </c>
      <c r="AG39" s="23" t="str">
        <f>VLOOKUP(TabLégumesViandesDesserts[[#This Row],[Légumes, Viandes, Desserts]],TabCréationMenusArticlesMenus[],2,FALSE)</f>
        <v>LSLM13</v>
      </c>
      <c r="AH39" s="1" t="s">
        <v>16</v>
      </c>
      <c r="AI39" s="23" t="str">
        <f>VLOOKUP(TabLégumesViandesDesserts[[#This Row],[Période légumes, viandes, desserts]],TabPériodeArticlesMenus[],2,FALSE)</f>
        <v>PAM07</v>
      </c>
      <c r="AJ39" s="1" t="s">
        <v>92</v>
      </c>
      <c r="AK39" s="23" t="str">
        <f>VLOOKUP(TabLégumesViandesDesserts[[#This Row],[Conditionnement légumes, viandes, desserts]],TabConditionnementArticlesMenus[],2,FALSE)</f>
        <v>CAM06</v>
      </c>
      <c r="AM39" s="9" t="s">
        <v>157</v>
      </c>
      <c r="AN39" s="1" t="s">
        <v>218</v>
      </c>
    </row>
    <row r="40" spans="4:40" x14ac:dyDescent="0.35">
      <c r="D40" s="21" t="s">
        <v>346</v>
      </c>
      <c r="E40" s="19" t="s">
        <v>219</v>
      </c>
      <c r="P40" s="6" t="s">
        <v>367</v>
      </c>
      <c r="Q40" s="6" t="str">
        <f>VLOOKUP(Listes!$P40,TabCatégorieArticlesMenus[],2,0)</f>
        <v>LSLM</v>
      </c>
      <c r="R40" s="9" t="s">
        <v>346</v>
      </c>
      <c r="S40" s="9" t="str">
        <f>VLOOKUP(TabProduitsArticlesMenus[[#This Row],[Articles menus]],TabArticlesMenus[],2,FALSE)</f>
        <v>LSLM14</v>
      </c>
      <c r="T40" s="6" t="s">
        <v>16</v>
      </c>
      <c r="U40" s="12" t="str">
        <f>VLOOKUP(Listes!$T40,TabPériodeArticlesMenus[],2,FALSE)</f>
        <v>PAM07</v>
      </c>
      <c r="V40" s="6" t="s">
        <v>43</v>
      </c>
      <c r="W40" s="12" t="str">
        <f>VLOOKUP(Listes!$V40,TabConditionnementArticlesMenus[],2,FALSE)</f>
        <v>CAM24</v>
      </c>
      <c r="AD40" s="1" t="s">
        <v>581</v>
      </c>
      <c r="AE40" s="1" t="str">
        <f>VLOOKUP(TabLégumesViandesDesserts[[#This Row],[Nature menu]],TabNatureMenu[],2,FALSE)</f>
        <v>LSLM</v>
      </c>
      <c r="AF40" s="9" t="s">
        <v>346</v>
      </c>
      <c r="AG40" s="23" t="str">
        <f>VLOOKUP(TabLégumesViandesDesserts[[#This Row],[Légumes, Viandes, Desserts]],TabCréationMenusArticlesMenus[],2,FALSE)</f>
        <v>LSLM14</v>
      </c>
      <c r="AH40" s="1" t="s">
        <v>16</v>
      </c>
      <c r="AI40" s="23" t="str">
        <f>VLOOKUP(TabLégumesViandesDesserts[[#This Row],[Période légumes, viandes, desserts]],TabPériodeArticlesMenus[],2,FALSE)</f>
        <v>PAM07</v>
      </c>
      <c r="AJ40" s="1" t="s">
        <v>43</v>
      </c>
      <c r="AK40" s="23" t="str">
        <f>VLOOKUP(TabLégumesViandesDesserts[[#This Row],[Conditionnement légumes, viandes, desserts]],TabConditionnementArticlesMenus[],2,FALSE)</f>
        <v>CAM24</v>
      </c>
      <c r="AM40" s="9" t="s">
        <v>346</v>
      </c>
      <c r="AN40" s="1" t="s">
        <v>219</v>
      </c>
    </row>
    <row r="41" spans="4:40" x14ac:dyDescent="0.35">
      <c r="D41" s="15" t="s">
        <v>138</v>
      </c>
      <c r="E41" s="16" t="s">
        <v>220</v>
      </c>
      <c r="P41" s="6" t="s">
        <v>366</v>
      </c>
      <c r="Q41" s="6" t="str">
        <f>VLOOKUP(Listes!$P41,TabCatégorieArticlesMenus[],2,0)</f>
        <v>LSMJ</v>
      </c>
      <c r="R41" s="9" t="s">
        <v>138</v>
      </c>
      <c r="S41" s="9" t="str">
        <f>VLOOKUP(TabProduitsArticlesMenus[[#This Row],[Articles menus]],TabArticlesMenus[],2,FALSE)</f>
        <v>LSMJ01</v>
      </c>
      <c r="T41" s="6" t="s">
        <v>17</v>
      </c>
      <c r="U41" s="12" t="str">
        <f>VLOOKUP(Listes!$T41,TabPériodeArticlesMenus[],2,FALSE)</f>
        <v>PAM08</v>
      </c>
      <c r="V41" s="6" t="s">
        <v>60</v>
      </c>
      <c r="W41" s="12" t="str">
        <f>VLOOKUP(Listes!$V41,TabConditionnementArticlesMenus[],2,FALSE)</f>
        <v>CAM05</v>
      </c>
      <c r="AD41" s="1" t="s">
        <v>582</v>
      </c>
      <c r="AE41" s="1" t="str">
        <f>VLOOKUP(TabLégumesViandesDesserts[[#This Row],[Nature menu]],TabNatureMenu[],2,FALSE)</f>
        <v>LSMJ</v>
      </c>
      <c r="AF41" s="9" t="s">
        <v>138</v>
      </c>
      <c r="AG41" s="23" t="str">
        <f>VLOOKUP(TabLégumesViandesDesserts[[#This Row],[Légumes, Viandes, Desserts]],TabCréationMenusArticlesMenus[],2,FALSE)</f>
        <v>LSMJ01</v>
      </c>
      <c r="AH41" s="1" t="s">
        <v>17</v>
      </c>
      <c r="AI41" s="23" t="str">
        <f>VLOOKUP(TabLégumesViandesDesserts[[#This Row],[Période légumes, viandes, desserts]],TabPériodeArticlesMenus[],2,FALSE)</f>
        <v>PAM08</v>
      </c>
      <c r="AJ41" s="1" t="s">
        <v>60</v>
      </c>
      <c r="AK41" s="23" t="str">
        <f>VLOOKUP(TabLégumesViandesDesserts[[#This Row],[Conditionnement légumes, viandes, desserts]],TabConditionnementArticlesMenus[],2,FALSE)</f>
        <v>CAM05</v>
      </c>
      <c r="AM41" s="9" t="s">
        <v>138</v>
      </c>
      <c r="AN41" s="1" t="s">
        <v>220</v>
      </c>
    </row>
    <row r="42" spans="4:40" x14ac:dyDescent="0.35">
      <c r="D42" s="21" t="s">
        <v>147</v>
      </c>
      <c r="E42" s="19" t="s">
        <v>221</v>
      </c>
      <c r="P42" s="6" t="s">
        <v>366</v>
      </c>
      <c r="Q42" s="6" t="str">
        <f>VLOOKUP(Listes!$P42,TabCatégorieArticlesMenus[],2,0)</f>
        <v>LSMJ</v>
      </c>
      <c r="R42" s="9" t="s">
        <v>147</v>
      </c>
      <c r="S42" s="9" t="str">
        <f>VLOOKUP(TabProduitsArticlesMenus[[#This Row],[Articles menus]],TabArticlesMenus[],2,FALSE)</f>
        <v>LSMJ02</v>
      </c>
      <c r="T42" s="6" t="s">
        <v>17</v>
      </c>
      <c r="U42" s="12" t="str">
        <f>VLOOKUP(Listes!$T42,TabPériodeArticlesMenus[],2,FALSE)</f>
        <v>PAM08</v>
      </c>
      <c r="V42" s="6" t="s">
        <v>92</v>
      </c>
      <c r="W42" s="12" t="str">
        <f>VLOOKUP(Listes!$V42,TabConditionnementArticlesMenus[],2,FALSE)</f>
        <v>CAM06</v>
      </c>
      <c r="AD42" s="1" t="s">
        <v>582</v>
      </c>
      <c r="AE42" s="1" t="str">
        <f>VLOOKUP(TabLégumesViandesDesserts[[#This Row],[Nature menu]],TabNatureMenu[],2,FALSE)</f>
        <v>LSMJ</v>
      </c>
      <c r="AF42" s="9" t="s">
        <v>147</v>
      </c>
      <c r="AG42" s="23" t="str">
        <f>VLOOKUP(TabLégumesViandesDesserts[[#This Row],[Légumes, Viandes, Desserts]],TabCréationMenusArticlesMenus[],2,FALSE)</f>
        <v>LSMJ02</v>
      </c>
      <c r="AH42" s="1" t="s">
        <v>17</v>
      </c>
      <c r="AI42" s="23" t="str">
        <f>VLOOKUP(TabLégumesViandesDesserts[[#This Row],[Période légumes, viandes, desserts]],TabPériodeArticlesMenus[],2,FALSE)</f>
        <v>PAM08</v>
      </c>
      <c r="AJ42" s="1" t="s">
        <v>92</v>
      </c>
      <c r="AK42" s="23" t="str">
        <f>VLOOKUP(TabLégumesViandesDesserts[[#This Row],[Conditionnement légumes, viandes, desserts]],TabConditionnementArticlesMenus[],2,FALSE)</f>
        <v>CAM06</v>
      </c>
      <c r="AM42" s="9" t="s">
        <v>147</v>
      </c>
      <c r="AN42" s="1" t="s">
        <v>221</v>
      </c>
    </row>
    <row r="43" spans="4:40" x14ac:dyDescent="0.35">
      <c r="D43" s="15" t="s">
        <v>148</v>
      </c>
      <c r="E43" s="16" t="s">
        <v>222</v>
      </c>
      <c r="P43" s="6" t="s">
        <v>366</v>
      </c>
      <c r="Q43" s="6" t="str">
        <f>VLOOKUP(Listes!$P43,TabCatégorieArticlesMenus[],2,0)</f>
        <v>LSMJ</v>
      </c>
      <c r="R43" s="9" t="s">
        <v>148</v>
      </c>
      <c r="S43" s="9" t="str">
        <f>VLOOKUP(TabProduitsArticlesMenus[[#This Row],[Articles menus]],TabArticlesMenus[],2,FALSE)</f>
        <v>LSMJ03</v>
      </c>
      <c r="T43" s="6" t="s">
        <v>17</v>
      </c>
      <c r="U43" s="12" t="str">
        <f>VLOOKUP(Listes!$T43,TabPériodeArticlesMenus[],2,FALSE)</f>
        <v>PAM08</v>
      </c>
      <c r="V43" s="6" t="s">
        <v>92</v>
      </c>
      <c r="W43" s="12" t="str">
        <f>VLOOKUP(Listes!$V43,TabConditionnementArticlesMenus[],2,FALSE)</f>
        <v>CAM06</v>
      </c>
      <c r="AD43" s="1" t="s">
        <v>582</v>
      </c>
      <c r="AE43" s="1" t="str">
        <f>VLOOKUP(TabLégumesViandesDesserts[[#This Row],[Nature menu]],TabNatureMenu[],2,FALSE)</f>
        <v>LSMJ</v>
      </c>
      <c r="AF43" s="9" t="s">
        <v>148</v>
      </c>
      <c r="AG43" s="23" t="str">
        <f>VLOOKUP(TabLégumesViandesDesserts[[#This Row],[Légumes, Viandes, Desserts]],TabCréationMenusArticlesMenus[],2,FALSE)</f>
        <v>LSMJ03</v>
      </c>
      <c r="AH43" s="1" t="s">
        <v>17</v>
      </c>
      <c r="AI43" s="23" t="str">
        <f>VLOOKUP(TabLégumesViandesDesserts[[#This Row],[Période légumes, viandes, desserts]],TabPériodeArticlesMenus[],2,FALSE)</f>
        <v>PAM08</v>
      </c>
      <c r="AJ43" s="1" t="s">
        <v>92</v>
      </c>
      <c r="AK43" s="23" t="str">
        <f>VLOOKUP(TabLégumesViandesDesserts[[#This Row],[Conditionnement légumes, viandes, desserts]],TabConditionnementArticlesMenus[],2,FALSE)</f>
        <v>CAM06</v>
      </c>
      <c r="AM43" s="9" t="s">
        <v>148</v>
      </c>
      <c r="AN43" s="1" t="s">
        <v>222</v>
      </c>
    </row>
    <row r="44" spans="4:40" x14ac:dyDescent="0.35">
      <c r="D44" s="21" t="s">
        <v>159</v>
      </c>
      <c r="E44" s="19" t="s">
        <v>223</v>
      </c>
      <c r="P44" s="6" t="s">
        <v>366</v>
      </c>
      <c r="Q44" s="6" t="str">
        <f>VLOOKUP(Listes!$P44,TabCatégorieArticlesMenus[],2,0)</f>
        <v>LSMJ</v>
      </c>
      <c r="R44" s="9" t="s">
        <v>159</v>
      </c>
      <c r="S44" s="9" t="str">
        <f>VLOOKUP(TabProduitsArticlesMenus[[#This Row],[Articles menus]],TabArticlesMenus[],2,FALSE)</f>
        <v>LSMJ04</v>
      </c>
      <c r="T44" s="6" t="s">
        <v>17</v>
      </c>
      <c r="U44" s="12" t="str">
        <f>VLOOKUP(Listes!$T44,TabPériodeArticlesMenus[],2,FALSE)</f>
        <v>PAM08</v>
      </c>
      <c r="V44" s="6" t="s">
        <v>92</v>
      </c>
      <c r="W44" s="12" t="str">
        <f>VLOOKUP(Listes!$V44,TabConditionnementArticlesMenus[],2,FALSE)</f>
        <v>CAM06</v>
      </c>
      <c r="AD44" s="1" t="s">
        <v>582</v>
      </c>
      <c r="AE44" s="1" t="str">
        <f>VLOOKUP(TabLégumesViandesDesserts[[#This Row],[Nature menu]],TabNatureMenu[],2,FALSE)</f>
        <v>LSMJ</v>
      </c>
      <c r="AF44" s="9" t="s">
        <v>159</v>
      </c>
      <c r="AG44" s="23" t="str">
        <f>VLOOKUP(TabLégumesViandesDesserts[[#This Row],[Légumes, Viandes, Desserts]],TabCréationMenusArticlesMenus[],2,FALSE)</f>
        <v>LSMJ04</v>
      </c>
      <c r="AH44" s="1" t="s">
        <v>17</v>
      </c>
      <c r="AI44" s="23" t="str">
        <f>VLOOKUP(TabLégumesViandesDesserts[[#This Row],[Période légumes, viandes, desserts]],TabPériodeArticlesMenus[],2,FALSE)</f>
        <v>PAM08</v>
      </c>
      <c r="AJ44" s="1" t="s">
        <v>92</v>
      </c>
      <c r="AK44" s="23" t="str">
        <f>VLOOKUP(TabLégumesViandesDesserts[[#This Row],[Conditionnement légumes, viandes, desserts]],TabConditionnementArticlesMenus[],2,FALSE)</f>
        <v>CAM06</v>
      </c>
      <c r="AM44" s="9" t="s">
        <v>159</v>
      </c>
      <c r="AN44" s="1" t="s">
        <v>223</v>
      </c>
    </row>
    <row r="45" spans="4:40" x14ac:dyDescent="0.35">
      <c r="D45" s="15" t="s">
        <v>160</v>
      </c>
      <c r="E45" s="16" t="s">
        <v>224</v>
      </c>
      <c r="P45" s="6" t="s">
        <v>366</v>
      </c>
      <c r="Q45" s="6" t="str">
        <f>VLOOKUP(Listes!$P45,TabCatégorieArticlesMenus[],2,0)</f>
        <v>LSMJ</v>
      </c>
      <c r="R45" s="9" t="s">
        <v>160</v>
      </c>
      <c r="S45" s="9" t="str">
        <f>VLOOKUP(TabProduitsArticlesMenus[[#This Row],[Articles menus]],TabArticlesMenus[],2,FALSE)</f>
        <v>LSMJ05</v>
      </c>
      <c r="T45" s="6" t="s">
        <v>17</v>
      </c>
      <c r="U45" s="12" t="str">
        <f>VLOOKUP(Listes!$T45,TabPériodeArticlesMenus[],2,FALSE)</f>
        <v>PAM08</v>
      </c>
      <c r="V45" s="6" t="s">
        <v>92</v>
      </c>
      <c r="W45" s="12" t="str">
        <f>VLOOKUP(Listes!$V45,TabConditionnementArticlesMenus[],2,FALSE)</f>
        <v>CAM06</v>
      </c>
      <c r="AD45" s="1" t="s">
        <v>582</v>
      </c>
      <c r="AE45" s="1" t="str">
        <f>VLOOKUP(TabLégumesViandesDesserts[[#This Row],[Nature menu]],TabNatureMenu[],2,FALSE)</f>
        <v>LSMJ</v>
      </c>
      <c r="AF45" s="9" t="s">
        <v>160</v>
      </c>
      <c r="AG45" s="23" t="str">
        <f>VLOOKUP(TabLégumesViandesDesserts[[#This Row],[Légumes, Viandes, Desserts]],TabCréationMenusArticlesMenus[],2,FALSE)</f>
        <v>LSMJ05</v>
      </c>
      <c r="AH45" s="1" t="s">
        <v>17</v>
      </c>
      <c r="AI45" s="23" t="str">
        <f>VLOOKUP(TabLégumesViandesDesserts[[#This Row],[Période légumes, viandes, desserts]],TabPériodeArticlesMenus[],2,FALSE)</f>
        <v>PAM08</v>
      </c>
      <c r="AJ45" s="1" t="s">
        <v>92</v>
      </c>
      <c r="AK45" s="23" t="str">
        <f>VLOOKUP(TabLégumesViandesDesserts[[#This Row],[Conditionnement légumes, viandes, desserts]],TabConditionnementArticlesMenus[],2,FALSE)</f>
        <v>CAM06</v>
      </c>
      <c r="AM45" s="9" t="s">
        <v>160</v>
      </c>
      <c r="AN45" s="1" t="s">
        <v>224</v>
      </c>
    </row>
    <row r="46" spans="4:40" x14ac:dyDescent="0.35">
      <c r="D46" s="21" t="s">
        <v>177</v>
      </c>
      <c r="E46" s="19" t="s">
        <v>225</v>
      </c>
      <c r="P46" s="6" t="s">
        <v>366</v>
      </c>
      <c r="Q46" s="6" t="str">
        <f>VLOOKUP(Listes!$P46,TabCatégorieArticlesMenus[],2,0)</f>
        <v>LSMJ</v>
      </c>
      <c r="R46" s="9" t="s">
        <v>177</v>
      </c>
      <c r="S46" s="9" t="str">
        <f>VLOOKUP(TabProduitsArticlesMenus[[#This Row],[Articles menus]],TabArticlesMenus[],2,FALSE)</f>
        <v>LSMJ06</v>
      </c>
      <c r="T46" s="6" t="s">
        <v>17</v>
      </c>
      <c r="U46" s="12" t="str">
        <f>VLOOKUP(Listes!$T46,TabPériodeArticlesMenus[],2,FALSE)</f>
        <v>PAM08</v>
      </c>
      <c r="V46" s="6" t="s">
        <v>92</v>
      </c>
      <c r="W46" s="12" t="str">
        <f>VLOOKUP(Listes!$V46,TabConditionnementArticlesMenus[],2,FALSE)</f>
        <v>CAM06</v>
      </c>
      <c r="AD46" s="1" t="s">
        <v>582</v>
      </c>
      <c r="AE46" s="1" t="str">
        <f>VLOOKUP(TabLégumesViandesDesserts[[#This Row],[Nature menu]],TabNatureMenu[],2,FALSE)</f>
        <v>LSMJ</v>
      </c>
      <c r="AF46" s="9" t="s">
        <v>177</v>
      </c>
      <c r="AG46" s="23" t="str">
        <f>VLOOKUP(TabLégumesViandesDesserts[[#This Row],[Légumes, Viandes, Desserts]],TabCréationMenusArticlesMenus[],2,FALSE)</f>
        <v>LSMJ06</v>
      </c>
      <c r="AH46" s="1" t="s">
        <v>17</v>
      </c>
      <c r="AI46" s="23" t="str">
        <f>VLOOKUP(TabLégumesViandesDesserts[[#This Row],[Période légumes, viandes, desserts]],TabPériodeArticlesMenus[],2,FALSE)</f>
        <v>PAM08</v>
      </c>
      <c r="AJ46" s="1" t="s">
        <v>92</v>
      </c>
      <c r="AK46" s="23" t="str">
        <f>VLOOKUP(TabLégumesViandesDesserts[[#This Row],[Conditionnement légumes, viandes, desserts]],TabConditionnementArticlesMenus[],2,FALSE)</f>
        <v>CAM06</v>
      </c>
      <c r="AM46" s="9" t="s">
        <v>177</v>
      </c>
      <c r="AN46" s="1" t="s">
        <v>225</v>
      </c>
    </row>
    <row r="47" spans="4:40" x14ac:dyDescent="0.35">
      <c r="D47" s="15" t="s">
        <v>332</v>
      </c>
      <c r="E47" s="16" t="s">
        <v>227</v>
      </c>
      <c r="P47" s="6" t="s">
        <v>380</v>
      </c>
      <c r="Q47" s="6" t="str">
        <f>VLOOKUP(Listes!$P47,TabCatégorieArticlesMenus[],2,0)</f>
        <v>LSV</v>
      </c>
      <c r="R47" s="9" t="s">
        <v>332</v>
      </c>
      <c r="S47" s="9" t="str">
        <f>VLOOKUP(TabProduitsArticlesMenus[[#This Row],[Articles menus]],TabArticlesMenus[],2,FALSE)</f>
        <v>LSV01</v>
      </c>
      <c r="T47" s="6" t="s">
        <v>21</v>
      </c>
      <c r="U47" s="12" t="str">
        <f>VLOOKUP(Listes!$T47,TabPériodeArticlesMenus[],2,FALSE)</f>
        <v>PAM12</v>
      </c>
      <c r="V47" s="6" t="s">
        <v>35</v>
      </c>
      <c r="W47" s="12" t="str">
        <f>VLOOKUP(Listes!$V47,TabConditionnementArticlesMenus[],2,FALSE)</f>
        <v>CAM01</v>
      </c>
      <c r="AD47" s="1" t="s">
        <v>583</v>
      </c>
      <c r="AE47" s="1" t="str">
        <f>VLOOKUP(TabLégumesViandesDesserts[[#This Row],[Nature menu]],TabNatureMenu[],2,FALSE)</f>
        <v>LSV</v>
      </c>
      <c r="AF47" s="9" t="s">
        <v>332</v>
      </c>
      <c r="AG47" s="23" t="str">
        <f>VLOOKUP(TabLégumesViandesDesserts[[#This Row],[Légumes, Viandes, Desserts]],TabCréationMenusArticlesMenus[],2,FALSE)</f>
        <v>LSV01</v>
      </c>
      <c r="AH47" s="1" t="s">
        <v>21</v>
      </c>
      <c r="AI47" s="23" t="str">
        <f>VLOOKUP(TabLégumesViandesDesserts[[#This Row],[Période légumes, viandes, desserts]],TabPériodeArticlesMenus[],2,FALSE)</f>
        <v>PAM12</v>
      </c>
      <c r="AJ47" s="1" t="s">
        <v>35</v>
      </c>
      <c r="AK47" s="23" t="str">
        <f>VLOOKUP(TabLégumesViandesDesserts[[#This Row],[Conditionnement légumes, viandes, desserts]],TabConditionnementArticlesMenus[],2,FALSE)</f>
        <v>CAM01</v>
      </c>
      <c r="AM47" s="9" t="s">
        <v>332</v>
      </c>
      <c r="AN47" s="1" t="s">
        <v>227</v>
      </c>
    </row>
    <row r="48" spans="4:40" x14ac:dyDescent="0.35">
      <c r="D48" s="21" t="s">
        <v>333</v>
      </c>
      <c r="E48" s="19" t="s">
        <v>228</v>
      </c>
      <c r="P48" s="6" t="s">
        <v>380</v>
      </c>
      <c r="Q48" s="6" t="str">
        <f>VLOOKUP(Listes!$P48,TabCatégorieArticlesMenus[],2,0)</f>
        <v>LSV</v>
      </c>
      <c r="R48" s="9" t="s">
        <v>333</v>
      </c>
      <c r="S48" s="9" t="str">
        <f>VLOOKUP(TabProduitsArticlesMenus[[#This Row],[Articles menus]],TabArticlesMenus[],2,FALSE)</f>
        <v>LSV02</v>
      </c>
      <c r="T48" s="6" t="s">
        <v>21</v>
      </c>
      <c r="U48" s="12" t="str">
        <f>VLOOKUP(Listes!$T48,TabPériodeArticlesMenus[],2,FALSE)</f>
        <v>PAM12</v>
      </c>
      <c r="V48" s="6" t="s">
        <v>353</v>
      </c>
      <c r="W48" s="12" t="str">
        <f>VLOOKUP(Listes!$V48,TabConditionnementArticlesMenus[],2,FALSE)</f>
        <v>CAM28</v>
      </c>
      <c r="AD48" s="1" t="s">
        <v>583</v>
      </c>
      <c r="AE48" s="1" t="str">
        <f>VLOOKUP(TabLégumesViandesDesserts[[#This Row],[Nature menu]],TabNatureMenu[],2,FALSE)</f>
        <v>LSV</v>
      </c>
      <c r="AF48" s="9" t="s">
        <v>333</v>
      </c>
      <c r="AG48" s="23" t="str">
        <f>VLOOKUP(TabLégumesViandesDesserts[[#This Row],[Légumes, Viandes, Desserts]],TabCréationMenusArticlesMenus[],2,FALSE)</f>
        <v>LSV02</v>
      </c>
      <c r="AH48" s="1" t="s">
        <v>21</v>
      </c>
      <c r="AI48" s="23" t="str">
        <f>VLOOKUP(TabLégumesViandesDesserts[[#This Row],[Période légumes, viandes, desserts]],TabPériodeArticlesMenus[],2,FALSE)</f>
        <v>PAM12</v>
      </c>
      <c r="AJ48" s="1" t="s">
        <v>353</v>
      </c>
      <c r="AK48" s="23" t="str">
        <f>VLOOKUP(TabLégumesViandesDesserts[[#This Row],[Conditionnement légumes, viandes, desserts]],TabConditionnementArticlesMenus[],2,FALSE)</f>
        <v>CAM28</v>
      </c>
      <c r="AM48" s="9" t="s">
        <v>333</v>
      </c>
      <c r="AN48" s="1" t="s">
        <v>228</v>
      </c>
    </row>
    <row r="49" spans="4:40" x14ac:dyDescent="0.35">
      <c r="D49" s="15" t="s">
        <v>226</v>
      </c>
      <c r="E49" s="16" t="s">
        <v>229</v>
      </c>
      <c r="P49" s="6" t="s">
        <v>380</v>
      </c>
      <c r="Q49" s="6" t="str">
        <f>VLOOKUP(Listes!$P49,TabCatégorieArticlesMenus[],2,0)</f>
        <v>LSV</v>
      </c>
      <c r="R49" s="9" t="s">
        <v>226</v>
      </c>
      <c r="S49" s="9" t="str">
        <f>VLOOKUP(TabProduitsArticlesMenus[[#This Row],[Articles menus]],TabArticlesMenus[],2,FALSE)</f>
        <v>LSV03</v>
      </c>
      <c r="T49" s="6" t="s">
        <v>21</v>
      </c>
      <c r="U49" s="12" t="str">
        <f>VLOOKUP(Listes!$T49,TabPériodeArticlesMenus[],2,FALSE)</f>
        <v>PAM12</v>
      </c>
      <c r="V49" s="6" t="s">
        <v>50</v>
      </c>
      <c r="W49" s="12" t="str">
        <f>VLOOKUP(Listes!$V49,TabConditionnementArticlesMenus[],2,FALSE)</f>
        <v>CAM16</v>
      </c>
      <c r="AD49" s="1" t="s">
        <v>583</v>
      </c>
      <c r="AE49" s="1" t="str">
        <f>VLOOKUP(TabLégumesViandesDesserts[[#This Row],[Nature menu]],TabNatureMenu[],2,FALSE)</f>
        <v>LSV</v>
      </c>
      <c r="AF49" s="9" t="s">
        <v>226</v>
      </c>
      <c r="AG49" s="23" t="str">
        <f>VLOOKUP(TabLégumesViandesDesserts[[#This Row],[Légumes, Viandes, Desserts]],TabCréationMenusArticlesMenus[],2,FALSE)</f>
        <v>LSV03</v>
      </c>
      <c r="AH49" s="1" t="s">
        <v>21</v>
      </c>
      <c r="AI49" s="23" t="str">
        <f>VLOOKUP(TabLégumesViandesDesserts[[#This Row],[Période légumes, viandes, desserts]],TabPériodeArticlesMenus[],2,FALSE)</f>
        <v>PAM12</v>
      </c>
      <c r="AJ49" s="1" t="s">
        <v>50</v>
      </c>
      <c r="AK49" s="23" t="str">
        <f>VLOOKUP(TabLégumesViandesDesserts[[#This Row],[Conditionnement légumes, viandes, desserts]],TabConditionnementArticlesMenus[],2,FALSE)</f>
        <v>CAM16</v>
      </c>
      <c r="AM49" s="9" t="s">
        <v>226</v>
      </c>
      <c r="AN49" s="1" t="s">
        <v>229</v>
      </c>
    </row>
    <row r="50" spans="4:40" x14ac:dyDescent="0.35">
      <c r="D50" s="21" t="s">
        <v>334</v>
      </c>
      <c r="E50" s="19" t="s">
        <v>230</v>
      </c>
      <c r="P50" s="6" t="s">
        <v>380</v>
      </c>
      <c r="Q50" s="6" t="str">
        <f>VLOOKUP(Listes!$P50,TabCatégorieArticlesMenus[],2,0)</f>
        <v>LSV</v>
      </c>
      <c r="R50" s="9" t="s">
        <v>334</v>
      </c>
      <c r="S50" s="9" t="str">
        <f>VLOOKUP(TabProduitsArticlesMenus[[#This Row],[Articles menus]],TabArticlesMenus[],2,FALSE)</f>
        <v>LSV04</v>
      </c>
      <c r="T50" s="6" t="s">
        <v>21</v>
      </c>
      <c r="U50" s="12" t="str">
        <f>VLOOKUP(Listes!$T50,TabPériodeArticlesMenus[],2,FALSE)</f>
        <v>PAM12</v>
      </c>
      <c r="V50" s="6" t="s">
        <v>44</v>
      </c>
      <c r="W50" s="12" t="str">
        <f>VLOOKUP(Listes!$V50,TabConditionnementArticlesMenus[],2,FALSE)</f>
        <v>CAM32</v>
      </c>
      <c r="AD50" s="1" t="s">
        <v>583</v>
      </c>
      <c r="AE50" s="1" t="str">
        <f>VLOOKUP(TabLégumesViandesDesserts[[#This Row],[Nature menu]],TabNatureMenu[],2,FALSE)</f>
        <v>LSV</v>
      </c>
      <c r="AF50" s="9" t="s">
        <v>334</v>
      </c>
      <c r="AG50" s="23" t="str">
        <f>VLOOKUP(TabLégumesViandesDesserts[[#This Row],[Légumes, Viandes, Desserts]],TabCréationMenusArticlesMenus[],2,FALSE)</f>
        <v>LSV04</v>
      </c>
      <c r="AH50" s="1" t="s">
        <v>21</v>
      </c>
      <c r="AI50" s="23" t="str">
        <f>VLOOKUP(TabLégumesViandesDesserts[[#This Row],[Période légumes, viandes, desserts]],TabPériodeArticlesMenus[],2,FALSE)</f>
        <v>PAM12</v>
      </c>
      <c r="AJ50" s="1" t="s">
        <v>44</v>
      </c>
      <c r="AK50" s="23" t="str">
        <f>VLOOKUP(TabLégumesViandesDesserts[[#This Row],[Conditionnement légumes, viandes, desserts]],TabConditionnementArticlesMenus[],2,FALSE)</f>
        <v>CAM32</v>
      </c>
      <c r="AM50" s="9" t="s">
        <v>334</v>
      </c>
      <c r="AN50" s="1" t="s">
        <v>230</v>
      </c>
    </row>
    <row r="51" spans="4:40" x14ac:dyDescent="0.35">
      <c r="D51" s="15" t="s">
        <v>335</v>
      </c>
      <c r="E51" s="16" t="s">
        <v>231</v>
      </c>
      <c r="P51" s="6" t="s">
        <v>380</v>
      </c>
      <c r="Q51" s="6" t="str">
        <f>VLOOKUP(Listes!$P51,TabCatégorieArticlesMenus[],2,0)</f>
        <v>LSV</v>
      </c>
      <c r="R51" s="9" t="s">
        <v>335</v>
      </c>
      <c r="S51" s="9" t="str">
        <f>VLOOKUP(TabProduitsArticlesMenus[[#This Row],[Articles menus]],TabArticlesMenus[],2,FALSE)</f>
        <v>LSV05</v>
      </c>
      <c r="T51" s="6" t="s">
        <v>21</v>
      </c>
      <c r="U51" s="12" t="str">
        <f>VLOOKUP(Listes!$T51,TabPériodeArticlesMenus[],2,FALSE)</f>
        <v>PAM12</v>
      </c>
      <c r="V51" s="6" t="s">
        <v>45</v>
      </c>
      <c r="W51" s="12" t="str">
        <f>VLOOKUP(Listes!$V51,TabConditionnementArticlesMenus[],2,FALSE)</f>
        <v>CAM27</v>
      </c>
      <c r="AD51" s="1" t="s">
        <v>583</v>
      </c>
      <c r="AE51" s="1" t="str">
        <f>VLOOKUP(TabLégumesViandesDesserts[[#This Row],[Nature menu]],TabNatureMenu[],2,FALSE)</f>
        <v>LSV</v>
      </c>
      <c r="AF51" s="9" t="s">
        <v>335</v>
      </c>
      <c r="AG51" s="23" t="str">
        <f>VLOOKUP(TabLégumesViandesDesserts[[#This Row],[Légumes, Viandes, Desserts]],TabCréationMenusArticlesMenus[],2,FALSE)</f>
        <v>LSV05</v>
      </c>
      <c r="AH51" s="1" t="s">
        <v>21</v>
      </c>
      <c r="AI51" s="23" t="str">
        <f>VLOOKUP(TabLégumesViandesDesserts[[#This Row],[Période légumes, viandes, desserts]],TabPériodeArticlesMenus[],2,FALSE)</f>
        <v>PAM12</v>
      </c>
      <c r="AJ51" s="1" t="s">
        <v>45</v>
      </c>
      <c r="AK51" s="23" t="str">
        <f>VLOOKUP(TabLégumesViandesDesserts[[#This Row],[Conditionnement légumes, viandes, desserts]],TabConditionnementArticlesMenus[],2,FALSE)</f>
        <v>CAM27</v>
      </c>
      <c r="AM51" s="9" t="s">
        <v>335</v>
      </c>
      <c r="AN51" s="1" t="s">
        <v>231</v>
      </c>
    </row>
    <row r="52" spans="4:40" x14ac:dyDescent="0.35">
      <c r="D52" s="21" t="s">
        <v>336</v>
      </c>
      <c r="E52" s="19" t="s">
        <v>232</v>
      </c>
      <c r="P52" s="6" t="s">
        <v>380</v>
      </c>
      <c r="Q52" s="6" t="str">
        <f>VLOOKUP(Listes!$P52,TabCatégorieArticlesMenus[],2,0)</f>
        <v>LSV</v>
      </c>
      <c r="R52" s="9" t="s">
        <v>336</v>
      </c>
      <c r="S52" s="9" t="str">
        <f>VLOOKUP(TabProduitsArticlesMenus[[#This Row],[Articles menus]],TabArticlesMenus[],2,FALSE)</f>
        <v>LSV06</v>
      </c>
      <c r="T52" s="6" t="s">
        <v>21</v>
      </c>
      <c r="U52" s="12" t="str">
        <f>VLOOKUP(Listes!$T52,TabPériodeArticlesMenus[],2,FALSE)</f>
        <v>PAM12</v>
      </c>
      <c r="V52" s="6" t="s">
        <v>351</v>
      </c>
      <c r="W52" s="12" t="str">
        <f>VLOOKUP(Listes!$V52,TabConditionnementArticlesMenus[],2,FALSE)</f>
        <v>CAM04</v>
      </c>
      <c r="AD52" s="1" t="s">
        <v>583</v>
      </c>
      <c r="AE52" s="1" t="str">
        <f>VLOOKUP(TabLégumesViandesDesserts[[#This Row],[Nature menu]],TabNatureMenu[],2,FALSE)</f>
        <v>LSV</v>
      </c>
      <c r="AF52" s="9" t="s">
        <v>336</v>
      </c>
      <c r="AG52" s="23" t="str">
        <f>VLOOKUP(TabLégumesViandesDesserts[[#This Row],[Légumes, Viandes, Desserts]],TabCréationMenusArticlesMenus[],2,FALSE)</f>
        <v>LSV06</v>
      </c>
      <c r="AH52" s="1" t="s">
        <v>21</v>
      </c>
      <c r="AI52" s="23" t="str">
        <f>VLOOKUP(TabLégumesViandesDesserts[[#This Row],[Période légumes, viandes, desserts]],TabPériodeArticlesMenus[],2,FALSE)</f>
        <v>PAM12</v>
      </c>
      <c r="AJ52" s="1" t="s">
        <v>351</v>
      </c>
      <c r="AK52" s="23" t="str">
        <f>VLOOKUP(TabLégumesViandesDesserts[[#This Row],[Conditionnement légumes, viandes, desserts]],TabConditionnementArticlesMenus[],2,FALSE)</f>
        <v>CAM04</v>
      </c>
      <c r="AM52" s="9" t="s">
        <v>336</v>
      </c>
      <c r="AN52" s="1" t="s">
        <v>232</v>
      </c>
    </row>
    <row r="53" spans="4:40" x14ac:dyDescent="0.35">
      <c r="D53" s="15" t="s">
        <v>337</v>
      </c>
      <c r="E53" s="16" t="s">
        <v>233</v>
      </c>
      <c r="P53" s="6" t="s">
        <v>380</v>
      </c>
      <c r="Q53" s="6" t="str">
        <f>VLOOKUP(Listes!$P53,TabCatégorieArticlesMenus[],2,0)</f>
        <v>LSV</v>
      </c>
      <c r="R53" s="9" t="s">
        <v>337</v>
      </c>
      <c r="S53" s="9" t="str">
        <f>VLOOKUP(TabProduitsArticlesMenus[[#This Row],[Articles menus]],TabArticlesMenus[],2,FALSE)</f>
        <v>LSV07</v>
      </c>
      <c r="T53" s="6" t="s">
        <v>21</v>
      </c>
      <c r="U53" s="12" t="str">
        <f>VLOOKUP(Listes!$T53,TabPériodeArticlesMenus[],2,FALSE)</f>
        <v>PAM12</v>
      </c>
      <c r="V53" s="6" t="s">
        <v>353</v>
      </c>
      <c r="W53" s="12" t="str">
        <f>VLOOKUP(Listes!$V53,TabConditionnementArticlesMenus[],2,FALSE)</f>
        <v>CAM28</v>
      </c>
      <c r="AD53" s="1" t="s">
        <v>583</v>
      </c>
      <c r="AE53" s="1" t="str">
        <f>VLOOKUP(TabLégumesViandesDesserts[[#This Row],[Nature menu]],TabNatureMenu[],2,FALSE)</f>
        <v>LSV</v>
      </c>
      <c r="AF53" s="9" t="s">
        <v>337</v>
      </c>
      <c r="AG53" s="23" t="str">
        <f>VLOOKUP(TabLégumesViandesDesserts[[#This Row],[Légumes, Viandes, Desserts]],TabCréationMenusArticlesMenus[],2,FALSE)</f>
        <v>LSV07</v>
      </c>
      <c r="AH53" s="1" t="s">
        <v>21</v>
      </c>
      <c r="AI53" s="23" t="str">
        <f>VLOOKUP(TabLégumesViandesDesserts[[#This Row],[Période légumes, viandes, desserts]],TabPériodeArticlesMenus[],2,FALSE)</f>
        <v>PAM12</v>
      </c>
      <c r="AJ53" s="1" t="s">
        <v>353</v>
      </c>
      <c r="AK53" s="23" t="str">
        <f>VLOOKUP(TabLégumesViandesDesserts[[#This Row],[Conditionnement légumes, viandes, desserts]],TabConditionnementArticlesMenus[],2,FALSE)</f>
        <v>CAM28</v>
      </c>
      <c r="AM53" s="9" t="s">
        <v>337</v>
      </c>
      <c r="AN53" s="1" t="s">
        <v>233</v>
      </c>
    </row>
    <row r="54" spans="4:40" x14ac:dyDescent="0.35">
      <c r="D54" s="21" t="s">
        <v>338</v>
      </c>
      <c r="E54" s="19" t="s">
        <v>234</v>
      </c>
      <c r="P54" s="6" t="s">
        <v>380</v>
      </c>
      <c r="Q54" s="6" t="str">
        <f>VLOOKUP(Listes!$P54,TabCatégorieArticlesMenus[],2,0)</f>
        <v>LSV</v>
      </c>
      <c r="R54" s="9" t="s">
        <v>338</v>
      </c>
      <c r="S54" s="9" t="str">
        <f>VLOOKUP(TabProduitsArticlesMenus[[#This Row],[Articles menus]],TabArticlesMenus[],2,FALSE)</f>
        <v>LSV08</v>
      </c>
      <c r="T54" s="6" t="s">
        <v>21</v>
      </c>
      <c r="U54" s="12" t="str">
        <f>VLOOKUP(Listes!$T54,TabPériodeArticlesMenus[],2,FALSE)</f>
        <v>PAM12</v>
      </c>
      <c r="V54" s="6" t="s">
        <v>48</v>
      </c>
      <c r="W54" s="12" t="str">
        <f>VLOOKUP(Listes!$V54,TabConditionnementArticlesMenus[],2,FALSE)</f>
        <v>CAM18</v>
      </c>
      <c r="AD54" s="1" t="s">
        <v>583</v>
      </c>
      <c r="AE54" s="1" t="str">
        <f>VLOOKUP(TabLégumesViandesDesserts[[#This Row],[Nature menu]],TabNatureMenu[],2,FALSE)</f>
        <v>LSV</v>
      </c>
      <c r="AF54" s="9" t="s">
        <v>338</v>
      </c>
      <c r="AG54" s="23" t="str">
        <f>VLOOKUP(TabLégumesViandesDesserts[[#This Row],[Légumes, Viandes, Desserts]],TabCréationMenusArticlesMenus[],2,FALSE)</f>
        <v>LSV08</v>
      </c>
      <c r="AH54" s="1" t="s">
        <v>21</v>
      </c>
      <c r="AI54" s="23" t="str">
        <f>VLOOKUP(TabLégumesViandesDesserts[[#This Row],[Période légumes, viandes, desserts]],TabPériodeArticlesMenus[],2,FALSE)</f>
        <v>PAM12</v>
      </c>
      <c r="AJ54" s="1" t="s">
        <v>48</v>
      </c>
      <c r="AK54" s="23" t="str">
        <f>VLOOKUP(TabLégumesViandesDesserts[[#This Row],[Conditionnement légumes, viandes, desserts]],TabConditionnementArticlesMenus[],2,FALSE)</f>
        <v>CAM18</v>
      </c>
      <c r="AM54" s="9" t="s">
        <v>338</v>
      </c>
      <c r="AN54" s="1" t="s">
        <v>234</v>
      </c>
    </row>
    <row r="55" spans="4:40" x14ac:dyDescent="0.35">
      <c r="D55" s="15" t="s">
        <v>339</v>
      </c>
      <c r="E55" s="16" t="s">
        <v>235</v>
      </c>
      <c r="P55" s="6" t="s">
        <v>380</v>
      </c>
      <c r="Q55" s="6" t="str">
        <f>VLOOKUP(Listes!$P55,TabCatégorieArticlesMenus[],2,0)</f>
        <v>LSV</v>
      </c>
      <c r="R55" s="9" t="s">
        <v>339</v>
      </c>
      <c r="S55" s="9" t="str">
        <f>VLOOKUP(TabProduitsArticlesMenus[[#This Row],[Articles menus]],TabArticlesMenus[],2,FALSE)</f>
        <v>LSV09</v>
      </c>
      <c r="T55" s="6" t="s">
        <v>21</v>
      </c>
      <c r="U55" s="12" t="str">
        <f>VLOOKUP(Listes!$T55,TabPériodeArticlesMenus[],2,FALSE)</f>
        <v>PAM12</v>
      </c>
      <c r="V55" s="6" t="s">
        <v>48</v>
      </c>
      <c r="W55" s="12" t="str">
        <f>VLOOKUP(Listes!$V55,TabConditionnementArticlesMenus[],2,FALSE)</f>
        <v>CAM18</v>
      </c>
      <c r="AD55" s="1" t="s">
        <v>583</v>
      </c>
      <c r="AE55" s="1" t="str">
        <f>VLOOKUP(TabLégumesViandesDesserts[[#This Row],[Nature menu]],TabNatureMenu[],2,FALSE)</f>
        <v>LSV</v>
      </c>
      <c r="AF55" s="9" t="s">
        <v>339</v>
      </c>
      <c r="AG55" s="23" t="str">
        <f>VLOOKUP(TabLégumesViandesDesserts[[#This Row],[Légumes, Viandes, Desserts]],TabCréationMenusArticlesMenus[],2,FALSE)</f>
        <v>LSV09</v>
      </c>
      <c r="AH55" s="1" t="s">
        <v>21</v>
      </c>
      <c r="AI55" s="23" t="str">
        <f>VLOOKUP(TabLégumesViandesDesserts[[#This Row],[Période légumes, viandes, desserts]],TabPériodeArticlesMenus[],2,FALSE)</f>
        <v>PAM12</v>
      </c>
      <c r="AJ55" s="1" t="s">
        <v>48</v>
      </c>
      <c r="AK55" s="23" t="str">
        <f>VLOOKUP(TabLégumesViandesDesserts[[#This Row],[Conditionnement légumes, viandes, desserts]],TabConditionnementArticlesMenus[],2,FALSE)</f>
        <v>CAM18</v>
      </c>
      <c r="AM55" s="9" t="s">
        <v>339</v>
      </c>
      <c r="AN55" s="1" t="s">
        <v>235</v>
      </c>
    </row>
    <row r="56" spans="4:40" x14ac:dyDescent="0.35">
      <c r="D56" s="21" t="s">
        <v>169</v>
      </c>
      <c r="E56" s="19" t="s">
        <v>236</v>
      </c>
      <c r="P56" s="6" t="s">
        <v>380</v>
      </c>
      <c r="Q56" s="6" t="str">
        <f>VLOOKUP(Listes!$P56,TabCatégorieArticlesMenus[],2,0)</f>
        <v>LSV</v>
      </c>
      <c r="R56" s="9" t="s">
        <v>169</v>
      </c>
      <c r="S56" s="9" t="str">
        <f>VLOOKUP(TabProduitsArticlesMenus[[#This Row],[Articles menus]],TabArticlesMenus[],2,FALSE)</f>
        <v>LSV10</v>
      </c>
      <c r="T56" s="6" t="s">
        <v>21</v>
      </c>
      <c r="U56" s="12" t="str">
        <f>VLOOKUP(Listes!$T56,TabPériodeArticlesMenus[],2,FALSE)</f>
        <v>PAM12</v>
      </c>
      <c r="V56" s="6" t="s">
        <v>351</v>
      </c>
      <c r="W56" s="12" t="str">
        <f>VLOOKUP(Listes!$V56,TabConditionnementArticlesMenus[],2,FALSE)</f>
        <v>CAM04</v>
      </c>
      <c r="AD56" s="1" t="s">
        <v>583</v>
      </c>
      <c r="AE56" s="1" t="str">
        <f>VLOOKUP(TabLégumesViandesDesserts[[#This Row],[Nature menu]],TabNatureMenu[],2,FALSE)</f>
        <v>LSV</v>
      </c>
      <c r="AF56" s="9" t="s">
        <v>169</v>
      </c>
      <c r="AG56" s="23" t="str">
        <f>VLOOKUP(TabLégumesViandesDesserts[[#This Row],[Légumes, Viandes, Desserts]],TabCréationMenusArticlesMenus[],2,FALSE)</f>
        <v>LSV10</v>
      </c>
      <c r="AH56" s="1" t="s">
        <v>21</v>
      </c>
      <c r="AI56" s="23" t="str">
        <f>VLOOKUP(TabLégumesViandesDesserts[[#This Row],[Période légumes, viandes, desserts]],TabPériodeArticlesMenus[],2,FALSE)</f>
        <v>PAM12</v>
      </c>
      <c r="AJ56" s="1" t="s">
        <v>351</v>
      </c>
      <c r="AK56" s="23" t="str">
        <f>VLOOKUP(TabLégumesViandesDesserts[[#This Row],[Conditionnement légumes, viandes, desserts]],TabConditionnementArticlesMenus[],2,FALSE)</f>
        <v>CAM04</v>
      </c>
      <c r="AM56" s="9" t="s">
        <v>169</v>
      </c>
      <c r="AN56" s="1" t="s">
        <v>236</v>
      </c>
    </row>
    <row r="57" spans="4:40" x14ac:dyDescent="0.35">
      <c r="D57" s="15" t="s">
        <v>340</v>
      </c>
      <c r="E57" s="16" t="s">
        <v>237</v>
      </c>
      <c r="P57" s="6" t="s">
        <v>380</v>
      </c>
      <c r="Q57" s="6" t="str">
        <f>VLOOKUP(Listes!$P57,TabCatégorieArticlesMenus[],2,0)</f>
        <v>LSV</v>
      </c>
      <c r="R57" s="9" t="s">
        <v>340</v>
      </c>
      <c r="S57" s="9" t="str">
        <f>VLOOKUP(TabProduitsArticlesMenus[[#This Row],[Articles menus]],TabArticlesMenus[],2,FALSE)</f>
        <v>LSV11</v>
      </c>
      <c r="T57" s="6" t="s">
        <v>21</v>
      </c>
      <c r="U57" s="12" t="str">
        <f>VLOOKUP(Listes!$T57,TabPériodeArticlesMenus[],2,FALSE)</f>
        <v>PAM12</v>
      </c>
      <c r="V57" s="6" t="s">
        <v>44</v>
      </c>
      <c r="W57" s="12" t="str">
        <f>VLOOKUP(Listes!$V57,TabConditionnementArticlesMenus[],2,FALSE)</f>
        <v>CAM32</v>
      </c>
      <c r="AD57" s="1" t="s">
        <v>583</v>
      </c>
      <c r="AE57" s="1" t="str">
        <f>VLOOKUP(TabLégumesViandesDesserts[[#This Row],[Nature menu]],TabNatureMenu[],2,FALSE)</f>
        <v>LSV</v>
      </c>
      <c r="AF57" s="9" t="s">
        <v>340</v>
      </c>
      <c r="AG57" s="23" t="str">
        <f>VLOOKUP(TabLégumesViandesDesserts[[#This Row],[Légumes, Viandes, Desserts]],TabCréationMenusArticlesMenus[],2,FALSE)</f>
        <v>LSV11</v>
      </c>
      <c r="AH57" s="1" t="s">
        <v>21</v>
      </c>
      <c r="AI57" s="23" t="str">
        <f>VLOOKUP(TabLégumesViandesDesserts[[#This Row],[Période légumes, viandes, desserts]],TabPériodeArticlesMenus[],2,FALSE)</f>
        <v>PAM12</v>
      </c>
      <c r="AJ57" s="1" t="s">
        <v>44</v>
      </c>
      <c r="AK57" s="23" t="str">
        <f>VLOOKUP(TabLégumesViandesDesserts[[#This Row],[Conditionnement légumes, viandes, desserts]],TabConditionnementArticlesMenus[],2,FALSE)</f>
        <v>CAM32</v>
      </c>
      <c r="AM57" s="9" t="s">
        <v>340</v>
      </c>
      <c r="AN57" s="1" t="s">
        <v>237</v>
      </c>
    </row>
    <row r="58" spans="4:40" x14ac:dyDescent="0.35">
      <c r="D58" s="20" t="s">
        <v>343</v>
      </c>
      <c r="E58" s="19" t="s">
        <v>238</v>
      </c>
      <c r="P58" s="6" t="s">
        <v>369</v>
      </c>
      <c r="Q58" s="6" t="str">
        <f>VLOOKUP(Listes!$P58,TabCatégorieArticlesMenus[],2,0)</f>
        <v>LWES</v>
      </c>
      <c r="R58" s="9" t="s">
        <v>343</v>
      </c>
      <c r="S58" s="9" t="str">
        <f>VLOOKUP(TabProduitsArticlesMenus[[#This Row],[Articles menus]],TabArticlesMenus[],2,FALSE)</f>
        <v>LWES01</v>
      </c>
      <c r="T58" s="6" t="s">
        <v>20</v>
      </c>
      <c r="U58" s="12" t="str">
        <f>VLOOKUP(Listes!$T58,TabPériodeArticlesMenus[],2,FALSE)</f>
        <v>PAM11</v>
      </c>
      <c r="V58" s="6" t="s">
        <v>46</v>
      </c>
      <c r="W58" s="12" t="str">
        <f>VLOOKUP(Listes!$V58,TabConditionnementArticlesMenus[],2,FALSE)</f>
        <v>CAM26</v>
      </c>
      <c r="AD58" s="1" t="s">
        <v>584</v>
      </c>
      <c r="AE58" s="1" t="str">
        <f>VLOOKUP(TabLégumesViandesDesserts[[#This Row],[Nature menu]],TabNatureMenu[],2,FALSE)</f>
        <v>LWES</v>
      </c>
      <c r="AF58" s="9" t="s">
        <v>343</v>
      </c>
      <c r="AG58" s="23" t="str">
        <f>VLOOKUP(TabLégumesViandesDesserts[[#This Row],[Légumes, Viandes, Desserts]],TabCréationMenusArticlesMenus[],2,FALSE)</f>
        <v>LWES01</v>
      </c>
      <c r="AH58" s="1" t="s">
        <v>20</v>
      </c>
      <c r="AI58" s="23" t="str">
        <f>VLOOKUP(TabLégumesViandesDesserts[[#This Row],[Période légumes, viandes, desserts]],TabPériodeArticlesMenus[],2,FALSE)</f>
        <v>PAM11</v>
      </c>
      <c r="AJ58" s="1" t="s">
        <v>46</v>
      </c>
      <c r="AK58" s="23" t="str">
        <f>VLOOKUP(TabLégumesViandesDesserts[[#This Row],[Conditionnement légumes, viandes, desserts]],TabConditionnementArticlesMenus[],2,FALSE)</f>
        <v>CAM26</v>
      </c>
      <c r="AM58" s="9" t="s">
        <v>343</v>
      </c>
      <c r="AN58" s="1" t="s">
        <v>238</v>
      </c>
    </row>
    <row r="59" spans="4:40" x14ac:dyDescent="0.35">
      <c r="D59" s="17" t="s">
        <v>341</v>
      </c>
      <c r="E59" s="16" t="s">
        <v>239</v>
      </c>
      <c r="P59" s="6" t="s">
        <v>369</v>
      </c>
      <c r="Q59" s="6" t="str">
        <f>VLOOKUP(Listes!$P59,TabCatégorieArticlesMenus[],2,0)</f>
        <v>LWES</v>
      </c>
      <c r="R59" s="9" t="s">
        <v>341</v>
      </c>
      <c r="S59" s="9" t="str">
        <f>VLOOKUP(TabProduitsArticlesMenus[[#This Row],[Articles menus]],TabArticlesMenus[],2,FALSE)</f>
        <v>LWES02</v>
      </c>
      <c r="T59" s="6" t="s">
        <v>20</v>
      </c>
      <c r="U59" s="12" t="str">
        <f>VLOOKUP(Listes!$T59,TabPériodeArticlesMenus[],2,FALSE)</f>
        <v>PAM11</v>
      </c>
      <c r="V59" s="6" t="s">
        <v>46</v>
      </c>
      <c r="W59" s="12" t="str">
        <f>VLOOKUP(Listes!$V59,TabConditionnementArticlesMenus[],2,FALSE)</f>
        <v>CAM26</v>
      </c>
      <c r="AD59" s="1" t="s">
        <v>584</v>
      </c>
      <c r="AE59" s="1" t="str">
        <f>VLOOKUP(TabLégumesViandesDesserts[[#This Row],[Nature menu]],TabNatureMenu[],2,FALSE)</f>
        <v>LWES</v>
      </c>
      <c r="AF59" s="9" t="s">
        <v>341</v>
      </c>
      <c r="AG59" s="23" t="str">
        <f>VLOOKUP(TabLégumesViandesDesserts[[#This Row],[Légumes, Viandes, Desserts]],TabCréationMenusArticlesMenus[],2,FALSE)</f>
        <v>LWES02</v>
      </c>
      <c r="AH59" s="1" t="s">
        <v>20</v>
      </c>
      <c r="AI59" s="23" t="str">
        <f>VLOOKUP(TabLégumesViandesDesserts[[#This Row],[Période légumes, viandes, desserts]],TabPériodeArticlesMenus[],2,FALSE)</f>
        <v>PAM11</v>
      </c>
      <c r="AJ59" s="1" t="s">
        <v>46</v>
      </c>
      <c r="AK59" s="23" t="str">
        <f>VLOOKUP(TabLégumesViandesDesserts[[#This Row],[Conditionnement légumes, viandes, desserts]],TabConditionnementArticlesMenus[],2,FALSE)</f>
        <v>CAM26</v>
      </c>
      <c r="AM59" s="9" t="s">
        <v>341</v>
      </c>
      <c r="AN59" s="1" t="s">
        <v>239</v>
      </c>
    </row>
    <row r="60" spans="4:40" x14ac:dyDescent="0.35">
      <c r="D60" s="20" t="s">
        <v>342</v>
      </c>
      <c r="E60" s="19" t="s">
        <v>240</v>
      </c>
      <c r="P60" s="6" t="s">
        <v>369</v>
      </c>
      <c r="Q60" s="6" t="str">
        <f>VLOOKUP(Listes!$P60,TabCatégorieArticlesMenus[],2,0)</f>
        <v>LWES</v>
      </c>
      <c r="R60" s="9" t="s">
        <v>342</v>
      </c>
      <c r="S60" s="9" t="str">
        <f>VLOOKUP(TabProduitsArticlesMenus[[#This Row],[Articles menus]],TabArticlesMenus[],2,FALSE)</f>
        <v>LWES03</v>
      </c>
      <c r="T60" s="6" t="s">
        <v>20</v>
      </c>
      <c r="U60" s="12" t="str">
        <f>VLOOKUP(Listes!$T60,TabPériodeArticlesMenus[],2,FALSE)</f>
        <v>PAM11</v>
      </c>
      <c r="V60" s="6" t="s">
        <v>46</v>
      </c>
      <c r="W60" s="12" t="str">
        <f>VLOOKUP(Listes!$V60,TabConditionnementArticlesMenus[],2,FALSE)</f>
        <v>CAM26</v>
      </c>
      <c r="AD60" s="1" t="s">
        <v>584</v>
      </c>
      <c r="AE60" s="1" t="str">
        <f>VLOOKUP(TabLégumesViandesDesserts[[#This Row],[Nature menu]],TabNatureMenu[],2,FALSE)</f>
        <v>LWES</v>
      </c>
      <c r="AF60" s="9" t="s">
        <v>342</v>
      </c>
      <c r="AG60" s="23" t="str">
        <f>VLOOKUP(TabLégumesViandesDesserts[[#This Row],[Légumes, Viandes, Desserts]],TabCréationMenusArticlesMenus[],2,FALSE)</f>
        <v>LWES03</v>
      </c>
      <c r="AH60" s="1" t="s">
        <v>20</v>
      </c>
      <c r="AI60" s="23" t="str">
        <f>VLOOKUP(TabLégumesViandesDesserts[[#This Row],[Période légumes, viandes, desserts]],TabPériodeArticlesMenus[],2,FALSE)</f>
        <v>PAM11</v>
      </c>
      <c r="AJ60" s="1" t="s">
        <v>46</v>
      </c>
      <c r="AK60" s="23" t="str">
        <f>VLOOKUP(TabLégumesViandesDesserts[[#This Row],[Conditionnement légumes, viandes, desserts]],TabConditionnementArticlesMenus[],2,FALSE)</f>
        <v>CAM26</v>
      </c>
      <c r="AM60" s="9" t="s">
        <v>342</v>
      </c>
      <c r="AN60" s="1" t="s">
        <v>240</v>
      </c>
    </row>
    <row r="61" spans="4:40" x14ac:dyDescent="0.35">
      <c r="D61" s="17" t="s">
        <v>344</v>
      </c>
      <c r="E61" s="16" t="s">
        <v>241</v>
      </c>
      <c r="P61" s="6" t="s">
        <v>371</v>
      </c>
      <c r="Q61" s="6" t="str">
        <f>VLOOKUP(Listes!$P61,TabCatégorieArticlesMenus[],2,0)</f>
        <v>LWED</v>
      </c>
      <c r="R61" s="9" t="s">
        <v>344</v>
      </c>
      <c r="S61" s="9" t="str">
        <f>VLOOKUP(TabProduitsArticlesMenus[[#This Row],[Articles menus]],TabArticlesMenus[],2,FALSE)</f>
        <v>LWED01</v>
      </c>
      <c r="T61" s="6" t="s">
        <v>12</v>
      </c>
      <c r="U61" s="12" t="str">
        <f>VLOOKUP(Listes!$T61,TabPériodeArticlesMenus[],2,FALSE)</f>
        <v>PAM03</v>
      </c>
      <c r="V61" s="6" t="s">
        <v>35</v>
      </c>
      <c r="W61" s="12" t="str">
        <f>VLOOKUP(Listes!$V61,TabConditionnementArticlesMenus[],2,FALSE)</f>
        <v>CAM01</v>
      </c>
      <c r="AD61" s="1" t="s">
        <v>585</v>
      </c>
      <c r="AE61" s="1" t="str">
        <f>VLOOKUP(TabLégumesViandesDesserts[[#This Row],[Nature menu]],TabNatureMenu[],2,FALSE)</f>
        <v>LWED</v>
      </c>
      <c r="AF61" s="9" t="s">
        <v>344</v>
      </c>
      <c r="AG61" s="23" t="str">
        <f>VLOOKUP(TabLégumesViandesDesserts[[#This Row],[Légumes, Viandes, Desserts]],TabCréationMenusArticlesMenus[],2,FALSE)</f>
        <v>LWED01</v>
      </c>
      <c r="AH61" s="1" t="s">
        <v>12</v>
      </c>
      <c r="AI61" s="23" t="str">
        <f>VLOOKUP(TabLégumesViandesDesserts[[#This Row],[Période légumes, viandes, desserts]],TabPériodeArticlesMenus[],2,FALSE)</f>
        <v>PAM03</v>
      </c>
      <c r="AJ61" s="1" t="s">
        <v>35</v>
      </c>
      <c r="AK61" s="23" t="str">
        <f>VLOOKUP(TabLégumesViandesDesserts[[#This Row],[Conditionnement légumes, viandes, desserts]],TabConditionnementArticlesMenus[],2,FALSE)</f>
        <v>CAM01</v>
      </c>
      <c r="AM61" s="9" t="s">
        <v>344</v>
      </c>
      <c r="AN61" s="1" t="s">
        <v>241</v>
      </c>
    </row>
    <row r="62" spans="4:40" x14ac:dyDescent="0.35">
      <c r="D62" s="20" t="s">
        <v>114</v>
      </c>
      <c r="E62" s="19" t="s">
        <v>242</v>
      </c>
      <c r="P62" s="6" t="s">
        <v>371</v>
      </c>
      <c r="Q62" s="6" t="str">
        <f>VLOOKUP(Listes!$P62,TabCatégorieArticlesMenus[],2,0)</f>
        <v>LWED</v>
      </c>
      <c r="R62" s="9" t="s">
        <v>114</v>
      </c>
      <c r="S62" s="9" t="str">
        <f>VLOOKUP(TabProduitsArticlesMenus[[#This Row],[Articles menus]],TabArticlesMenus[],2,FALSE)</f>
        <v>LWED02</v>
      </c>
      <c r="T62" s="6" t="s">
        <v>11</v>
      </c>
      <c r="U62" s="12" t="str">
        <f>VLOOKUP(Listes!$T62,TabPériodeArticlesMenus[],2,FALSE)</f>
        <v>PAM02</v>
      </c>
      <c r="V62" s="6" t="s">
        <v>347</v>
      </c>
      <c r="W62" s="12" t="str">
        <f>VLOOKUP(Listes!$V62,TabConditionnementArticlesMenus[],2,FALSE)</f>
        <v>CAM11</v>
      </c>
      <c r="AD62" s="1" t="s">
        <v>585</v>
      </c>
      <c r="AE62" s="1" t="str">
        <f>VLOOKUP(TabLégumesViandesDesserts[[#This Row],[Nature menu]],TabNatureMenu[],2,FALSE)</f>
        <v>LWED</v>
      </c>
      <c r="AF62" s="9" t="s">
        <v>114</v>
      </c>
      <c r="AG62" s="23" t="str">
        <f>VLOOKUP(TabLégumesViandesDesserts[[#This Row],[Légumes, Viandes, Desserts]],TabCréationMenusArticlesMenus[],2,FALSE)</f>
        <v>LWED02</v>
      </c>
      <c r="AH62" s="1" t="s">
        <v>11</v>
      </c>
      <c r="AI62" s="23" t="str">
        <f>VLOOKUP(TabLégumesViandesDesserts[[#This Row],[Période légumes, viandes, desserts]],TabPériodeArticlesMenus[],2,FALSE)</f>
        <v>PAM02</v>
      </c>
      <c r="AJ62" s="1" t="s">
        <v>347</v>
      </c>
      <c r="AK62" s="23" t="str">
        <f>VLOOKUP(TabLégumesViandesDesserts[[#This Row],[Conditionnement légumes, viandes, desserts]],TabConditionnementArticlesMenus[],2,FALSE)</f>
        <v>CAM11</v>
      </c>
      <c r="AM62" s="9" t="s">
        <v>114</v>
      </c>
      <c r="AN62" s="1" t="s">
        <v>242</v>
      </c>
    </row>
    <row r="63" spans="4:40" x14ac:dyDescent="0.35">
      <c r="D63" s="17" t="s">
        <v>128</v>
      </c>
      <c r="E63" s="16" t="s">
        <v>243</v>
      </c>
      <c r="P63" s="6" t="s">
        <v>371</v>
      </c>
      <c r="Q63" s="6" t="str">
        <f>VLOOKUP(Listes!$P63,TabCatégorieArticlesMenus[],2,0)</f>
        <v>LWED</v>
      </c>
      <c r="R63" s="9" t="s">
        <v>128</v>
      </c>
      <c r="S63" s="9" t="str">
        <f>VLOOKUP(TabProduitsArticlesMenus[[#This Row],[Articles menus]],TabArticlesMenus[],2,FALSE)</f>
        <v>LWED03</v>
      </c>
      <c r="T63" s="6" t="s">
        <v>10</v>
      </c>
      <c r="U63" s="12" t="str">
        <f>VLOOKUP(Listes!$T63,TabPériodeArticlesMenus[],2,FALSE)</f>
        <v>PAM01</v>
      </c>
      <c r="V63" s="6" t="s">
        <v>51</v>
      </c>
      <c r="W63" s="12" t="str">
        <f>VLOOKUP(Listes!$V63,TabConditionnementArticlesMenus[],2,FALSE)</f>
        <v>CAM23</v>
      </c>
      <c r="AD63" s="1" t="s">
        <v>585</v>
      </c>
      <c r="AE63" s="1" t="str">
        <f>VLOOKUP(TabLégumesViandesDesserts[[#This Row],[Nature menu]],TabNatureMenu[],2,FALSE)</f>
        <v>LWED</v>
      </c>
      <c r="AF63" s="9" t="s">
        <v>128</v>
      </c>
      <c r="AG63" s="23" t="str">
        <f>VLOOKUP(TabLégumesViandesDesserts[[#This Row],[Légumes, Viandes, Desserts]],TabCréationMenusArticlesMenus[],2,FALSE)</f>
        <v>LWED03</v>
      </c>
      <c r="AH63" s="1" t="s">
        <v>10</v>
      </c>
      <c r="AI63" s="23" t="str">
        <f>VLOOKUP(TabLégumesViandesDesserts[[#This Row],[Période légumes, viandes, desserts]],TabPériodeArticlesMenus[],2,FALSE)</f>
        <v>PAM01</v>
      </c>
      <c r="AJ63" s="1" t="s">
        <v>51</v>
      </c>
      <c r="AK63" s="23" t="str">
        <f>VLOOKUP(TabLégumesViandesDesserts[[#This Row],[Conditionnement légumes, viandes, desserts]],TabConditionnementArticlesMenus[],2,FALSE)</f>
        <v>CAM23</v>
      </c>
      <c r="AM63" s="9" t="s">
        <v>128</v>
      </c>
      <c r="AN63" s="1" t="s">
        <v>243</v>
      </c>
    </row>
    <row r="64" spans="4:40" x14ac:dyDescent="0.35">
      <c r="D64" s="20" t="s">
        <v>345</v>
      </c>
      <c r="E64" s="19" t="s">
        <v>244</v>
      </c>
      <c r="P64" s="6" t="s">
        <v>371</v>
      </c>
      <c r="Q64" s="6" t="str">
        <f>VLOOKUP(Listes!$P64,TabCatégorieArticlesMenus[],2,0)</f>
        <v>LWED</v>
      </c>
      <c r="R64" s="9" t="s">
        <v>345</v>
      </c>
      <c r="S64" s="9" t="str">
        <f>VLOOKUP(TabProduitsArticlesMenus[[#This Row],[Articles menus]],TabArticlesMenus[],2,FALSE)</f>
        <v>LWED04</v>
      </c>
      <c r="T64" s="6" t="s">
        <v>11</v>
      </c>
      <c r="U64" s="12" t="str">
        <f>VLOOKUP(Listes!$T64,TabPériodeArticlesMenus[],2,FALSE)</f>
        <v>PAM02</v>
      </c>
      <c r="V64" s="6" t="s">
        <v>60</v>
      </c>
      <c r="W64" s="12" t="str">
        <f>VLOOKUP(Listes!$V64,TabConditionnementArticlesMenus[],2,FALSE)</f>
        <v>CAM05</v>
      </c>
      <c r="AD64" s="1" t="s">
        <v>585</v>
      </c>
      <c r="AE64" s="1" t="str">
        <f>VLOOKUP(TabLégumesViandesDesserts[[#This Row],[Nature menu]],TabNatureMenu[],2,FALSE)</f>
        <v>LWED</v>
      </c>
      <c r="AF64" s="9" t="s">
        <v>345</v>
      </c>
      <c r="AG64" s="23" t="str">
        <f>VLOOKUP(TabLégumesViandesDesserts[[#This Row],[Légumes, Viandes, Desserts]],TabCréationMenusArticlesMenus[],2,FALSE)</f>
        <v>LWED04</v>
      </c>
      <c r="AH64" s="1" t="s">
        <v>11</v>
      </c>
      <c r="AI64" s="23" t="str">
        <f>VLOOKUP(TabLégumesViandesDesserts[[#This Row],[Période légumes, viandes, desserts]],TabPériodeArticlesMenus[],2,FALSE)</f>
        <v>PAM02</v>
      </c>
      <c r="AJ64" s="1" t="s">
        <v>60</v>
      </c>
      <c r="AK64" s="23" t="str">
        <f>VLOOKUP(TabLégumesViandesDesserts[[#This Row],[Conditionnement légumes, viandes, desserts]],TabConditionnementArticlesMenus[],2,FALSE)</f>
        <v>CAM05</v>
      </c>
      <c r="AM64" s="9" t="s">
        <v>345</v>
      </c>
      <c r="AN64" s="1" t="s">
        <v>244</v>
      </c>
    </row>
    <row r="65" spans="4:40" x14ac:dyDescent="0.35">
      <c r="D65" s="15" t="s">
        <v>245</v>
      </c>
      <c r="E65" s="16" t="s">
        <v>256</v>
      </c>
      <c r="P65" s="6" t="s">
        <v>373</v>
      </c>
      <c r="Q65" s="6" t="str">
        <f>VLOOKUP(Listes!$P65,TabCatégorieArticlesMenus[],2,0)</f>
        <v>VS</v>
      </c>
      <c r="R65" s="9" t="s">
        <v>245</v>
      </c>
      <c r="S65" s="9" t="str">
        <f>VLOOKUP(TabProduitsArticlesMenus[[#This Row],[Articles menus]],TabArticlesMenus[],2,FALSE)</f>
        <v>VS01</v>
      </c>
      <c r="T65" s="6" t="s">
        <v>13</v>
      </c>
      <c r="U65" s="12" t="str">
        <f>VLOOKUP(Listes!$T65,TabPériodeArticlesMenus[],2,FALSE)</f>
        <v>PAM04</v>
      </c>
      <c r="V65" s="6" t="s">
        <v>350</v>
      </c>
      <c r="W65" s="12" t="str">
        <f>VLOOKUP(Listes!$V65,TabConditionnementArticlesMenus[],2,FALSE)</f>
        <v>CAM14</v>
      </c>
      <c r="AD65" s="1" t="s">
        <v>586</v>
      </c>
      <c r="AE65" s="1" t="str">
        <f>VLOOKUP(TabLégumesViandesDesserts[[#This Row],[Nature menu]],TabNatureMenu[],2,FALSE)</f>
        <v>VS</v>
      </c>
      <c r="AF65" s="9" t="s">
        <v>245</v>
      </c>
      <c r="AG65" s="23" t="str">
        <f>VLOOKUP(TabLégumesViandesDesserts[[#This Row],[Légumes, Viandes, Desserts]],TabCréationMenusArticlesMenus[],2,FALSE)</f>
        <v>VS01</v>
      </c>
      <c r="AH65" s="1" t="s">
        <v>13</v>
      </c>
      <c r="AI65" s="23" t="str">
        <f>VLOOKUP(TabLégumesViandesDesserts[[#This Row],[Période légumes, viandes, desserts]],TabPériodeArticlesMenus[],2,FALSE)</f>
        <v>PAM04</v>
      </c>
      <c r="AJ65" s="1" t="s">
        <v>350</v>
      </c>
      <c r="AK65" s="23" t="str">
        <f>VLOOKUP(TabLégumesViandesDesserts[[#This Row],[Conditionnement légumes, viandes, desserts]],TabConditionnementArticlesMenus[],2,FALSE)</f>
        <v>CAM14</v>
      </c>
      <c r="AM65" s="9" t="s">
        <v>245</v>
      </c>
      <c r="AN65" s="1" t="s">
        <v>256</v>
      </c>
    </row>
    <row r="66" spans="4:40" x14ac:dyDescent="0.35">
      <c r="D66" s="21" t="s">
        <v>246</v>
      </c>
      <c r="E66" s="19" t="s">
        <v>257</v>
      </c>
      <c r="P66" s="6" t="s">
        <v>373</v>
      </c>
      <c r="Q66" s="6" t="str">
        <f>VLOOKUP(Listes!$P66,TabCatégorieArticlesMenus[],2,0)</f>
        <v>VS</v>
      </c>
      <c r="R66" s="9" t="s">
        <v>246</v>
      </c>
      <c r="S66" s="9" t="str">
        <f>VLOOKUP(TabProduitsArticlesMenus[[#This Row],[Articles menus]],TabArticlesMenus[],2,FALSE)</f>
        <v>VS02</v>
      </c>
      <c r="T66" s="6" t="s">
        <v>13</v>
      </c>
      <c r="U66" s="12" t="str">
        <f>VLOOKUP(Listes!$T66,TabPériodeArticlesMenus[],2,FALSE)</f>
        <v>PAM04</v>
      </c>
      <c r="V66" s="6" t="s">
        <v>348</v>
      </c>
      <c r="W66" s="12" t="str">
        <f>VLOOKUP(Listes!$V66,TabConditionnementArticlesMenus[],2,FALSE)</f>
        <v>CAM22</v>
      </c>
      <c r="AD66" s="1" t="s">
        <v>586</v>
      </c>
      <c r="AE66" s="1" t="str">
        <f>VLOOKUP(TabLégumesViandesDesserts[[#This Row],[Nature menu]],TabNatureMenu[],2,FALSE)</f>
        <v>VS</v>
      </c>
      <c r="AF66" s="9" t="s">
        <v>246</v>
      </c>
      <c r="AG66" s="23" t="str">
        <f>VLOOKUP(TabLégumesViandesDesserts[[#This Row],[Légumes, Viandes, Desserts]],TabCréationMenusArticlesMenus[],2,FALSE)</f>
        <v>VS02</v>
      </c>
      <c r="AH66" s="1" t="s">
        <v>13</v>
      </c>
      <c r="AI66" s="23" t="str">
        <f>VLOOKUP(TabLégumesViandesDesserts[[#This Row],[Période légumes, viandes, desserts]],TabPériodeArticlesMenus[],2,FALSE)</f>
        <v>PAM04</v>
      </c>
      <c r="AJ66" s="1" t="s">
        <v>348</v>
      </c>
      <c r="AK66" s="23" t="str">
        <f>VLOOKUP(TabLégumesViandesDesserts[[#This Row],[Conditionnement légumes, viandes, desserts]],TabConditionnementArticlesMenus[],2,FALSE)</f>
        <v>CAM22</v>
      </c>
      <c r="AM66" s="9" t="s">
        <v>246</v>
      </c>
      <c r="AN66" s="1" t="s">
        <v>257</v>
      </c>
    </row>
    <row r="67" spans="4:40" x14ac:dyDescent="0.35">
      <c r="D67" s="15" t="s">
        <v>247</v>
      </c>
      <c r="E67" s="16" t="s">
        <v>258</v>
      </c>
      <c r="P67" s="6" t="s">
        <v>373</v>
      </c>
      <c r="Q67" s="6" t="str">
        <f>VLOOKUP(Listes!$P67,TabCatégorieArticlesMenus[],2,0)</f>
        <v>VS</v>
      </c>
      <c r="R67" s="9" t="s">
        <v>247</v>
      </c>
      <c r="S67" s="9" t="str">
        <f>VLOOKUP(TabProduitsArticlesMenus[[#This Row],[Articles menus]],TabArticlesMenus[],2,FALSE)</f>
        <v>VS03</v>
      </c>
      <c r="T67" s="6" t="s">
        <v>13</v>
      </c>
      <c r="U67" s="12" t="str">
        <f>VLOOKUP(Listes!$T67,TabPériodeArticlesMenus[],2,FALSE)</f>
        <v>PAM04</v>
      </c>
      <c r="V67" s="6" t="s">
        <v>350</v>
      </c>
      <c r="W67" s="12" t="str">
        <f>VLOOKUP(Listes!$V67,TabConditionnementArticlesMenus[],2,FALSE)</f>
        <v>CAM14</v>
      </c>
      <c r="AD67" s="1" t="s">
        <v>586</v>
      </c>
      <c r="AE67" s="1" t="str">
        <f>VLOOKUP(TabLégumesViandesDesserts[[#This Row],[Nature menu]],TabNatureMenu[],2,FALSE)</f>
        <v>VS</v>
      </c>
      <c r="AF67" s="9" t="s">
        <v>247</v>
      </c>
      <c r="AG67" s="23" t="str">
        <f>VLOOKUP(TabLégumesViandesDesserts[[#This Row],[Légumes, Viandes, Desserts]],TabCréationMenusArticlesMenus[],2,FALSE)</f>
        <v>VS03</v>
      </c>
      <c r="AH67" s="1" t="s">
        <v>13</v>
      </c>
      <c r="AI67" s="23" t="str">
        <f>VLOOKUP(TabLégumesViandesDesserts[[#This Row],[Période légumes, viandes, desserts]],TabPériodeArticlesMenus[],2,FALSE)</f>
        <v>PAM04</v>
      </c>
      <c r="AJ67" s="1" t="s">
        <v>350</v>
      </c>
      <c r="AK67" s="23" t="str">
        <f>VLOOKUP(TabLégumesViandesDesserts[[#This Row],[Conditionnement légumes, viandes, desserts]],TabConditionnementArticlesMenus[],2,FALSE)</f>
        <v>CAM14</v>
      </c>
      <c r="AM67" s="9" t="s">
        <v>247</v>
      </c>
      <c r="AN67" s="1" t="s">
        <v>258</v>
      </c>
    </row>
    <row r="68" spans="4:40" x14ac:dyDescent="0.35">
      <c r="D68" s="21" t="s">
        <v>248</v>
      </c>
      <c r="E68" s="19" t="s">
        <v>259</v>
      </c>
      <c r="P68" s="6" t="s">
        <v>373</v>
      </c>
      <c r="Q68" s="6" t="str">
        <f>VLOOKUP(Listes!$P68,TabCatégorieArticlesMenus[],2,0)</f>
        <v>VS</v>
      </c>
      <c r="R68" s="9" t="s">
        <v>248</v>
      </c>
      <c r="S68" s="9" t="str">
        <f>VLOOKUP(TabProduitsArticlesMenus[[#This Row],[Articles menus]],TabArticlesMenus[],2,FALSE)</f>
        <v>VS04</v>
      </c>
      <c r="T68" s="6" t="s">
        <v>13</v>
      </c>
      <c r="U68" s="12" t="str">
        <f>VLOOKUP(Listes!$T68,TabPériodeArticlesMenus[],2,FALSE)</f>
        <v>PAM04</v>
      </c>
      <c r="V68" s="6" t="s">
        <v>350</v>
      </c>
      <c r="W68" s="12" t="str">
        <f>VLOOKUP(Listes!$V68,TabConditionnementArticlesMenus[],2,FALSE)</f>
        <v>CAM14</v>
      </c>
      <c r="AD68" s="1" t="s">
        <v>586</v>
      </c>
      <c r="AE68" s="1" t="str">
        <f>VLOOKUP(TabLégumesViandesDesserts[[#This Row],[Nature menu]],TabNatureMenu[],2,FALSE)</f>
        <v>VS</v>
      </c>
      <c r="AF68" s="9" t="s">
        <v>248</v>
      </c>
      <c r="AG68" s="23" t="str">
        <f>VLOOKUP(TabLégumesViandesDesserts[[#This Row],[Légumes, Viandes, Desserts]],TabCréationMenusArticlesMenus[],2,FALSE)</f>
        <v>VS04</v>
      </c>
      <c r="AH68" s="1" t="s">
        <v>13</v>
      </c>
      <c r="AI68" s="23" t="str">
        <f>VLOOKUP(TabLégumesViandesDesserts[[#This Row],[Période légumes, viandes, desserts]],TabPériodeArticlesMenus[],2,FALSE)</f>
        <v>PAM04</v>
      </c>
      <c r="AJ68" s="1" t="s">
        <v>350</v>
      </c>
      <c r="AK68" s="23" t="str">
        <f>VLOOKUP(TabLégumesViandesDesserts[[#This Row],[Conditionnement légumes, viandes, desserts]],TabConditionnementArticlesMenus[],2,FALSE)</f>
        <v>CAM14</v>
      </c>
      <c r="AM68" s="9" t="s">
        <v>248</v>
      </c>
      <c r="AN68" s="1" t="s">
        <v>259</v>
      </c>
    </row>
    <row r="69" spans="4:40" x14ac:dyDescent="0.35">
      <c r="D69" s="15" t="s">
        <v>249</v>
      </c>
      <c r="E69" s="16" t="s">
        <v>260</v>
      </c>
      <c r="P69" s="6" t="s">
        <v>373</v>
      </c>
      <c r="Q69" s="6" t="str">
        <f>VLOOKUP(Listes!$P69,TabCatégorieArticlesMenus[],2,0)</f>
        <v>VS</v>
      </c>
      <c r="R69" s="9" t="s">
        <v>249</v>
      </c>
      <c r="S69" s="9" t="str">
        <f>VLOOKUP(TabProduitsArticlesMenus[[#This Row],[Articles menus]],TabArticlesMenus[],2,FALSE)</f>
        <v>VS05</v>
      </c>
      <c r="T69" s="6" t="s">
        <v>13</v>
      </c>
      <c r="U69" s="12" t="str">
        <f>VLOOKUP(Listes!$T69,TabPériodeArticlesMenus[],2,FALSE)</f>
        <v>PAM04</v>
      </c>
      <c r="V69" s="6" t="s">
        <v>60</v>
      </c>
      <c r="W69" s="12" t="str">
        <f>VLOOKUP(Listes!$V69,TabConditionnementArticlesMenus[],2,FALSE)</f>
        <v>CAM05</v>
      </c>
      <c r="AD69" s="1" t="s">
        <v>586</v>
      </c>
      <c r="AE69" s="1" t="str">
        <f>VLOOKUP(TabLégumesViandesDesserts[[#This Row],[Nature menu]],TabNatureMenu[],2,FALSE)</f>
        <v>VS</v>
      </c>
      <c r="AF69" s="9" t="s">
        <v>249</v>
      </c>
      <c r="AG69" s="23" t="str">
        <f>VLOOKUP(TabLégumesViandesDesserts[[#This Row],[Légumes, Viandes, Desserts]],TabCréationMenusArticlesMenus[],2,FALSE)</f>
        <v>VS05</v>
      </c>
      <c r="AH69" s="1" t="s">
        <v>13</v>
      </c>
      <c r="AI69" s="23" t="str">
        <f>VLOOKUP(TabLégumesViandesDesserts[[#This Row],[Période légumes, viandes, desserts]],TabPériodeArticlesMenus[],2,FALSE)</f>
        <v>PAM04</v>
      </c>
      <c r="AJ69" s="1" t="s">
        <v>60</v>
      </c>
      <c r="AK69" s="23" t="str">
        <f>VLOOKUP(TabLégumesViandesDesserts[[#This Row],[Conditionnement légumes, viandes, desserts]],TabConditionnementArticlesMenus[],2,FALSE)</f>
        <v>CAM05</v>
      </c>
      <c r="AM69" s="9" t="s">
        <v>249</v>
      </c>
      <c r="AN69" s="1" t="s">
        <v>260</v>
      </c>
    </row>
    <row r="70" spans="4:40" x14ac:dyDescent="0.35">
      <c r="D70" s="21" t="s">
        <v>250</v>
      </c>
      <c r="E70" s="19" t="s">
        <v>261</v>
      </c>
      <c r="P70" s="6" t="s">
        <v>373</v>
      </c>
      <c r="Q70" s="6" t="str">
        <f>VLOOKUP(Listes!$P70,TabCatégorieArticlesMenus[],2,0)</f>
        <v>VS</v>
      </c>
      <c r="R70" s="9" t="s">
        <v>250</v>
      </c>
      <c r="S70" s="9" t="str">
        <f>VLOOKUP(TabProduitsArticlesMenus[[#This Row],[Articles menus]],TabArticlesMenus[],2,FALSE)</f>
        <v>VS06</v>
      </c>
      <c r="T70" s="6" t="s">
        <v>13</v>
      </c>
      <c r="U70" s="12" t="str">
        <f>VLOOKUP(Listes!$T70,TabPériodeArticlesMenus[],2,FALSE)</f>
        <v>PAM04</v>
      </c>
      <c r="V70" s="6" t="s">
        <v>54</v>
      </c>
      <c r="W70" s="12" t="str">
        <f>VLOOKUP(Listes!$V70,TabConditionnementArticlesMenus[],2,FALSE)</f>
        <v>CAM08</v>
      </c>
      <c r="AD70" s="1" t="s">
        <v>586</v>
      </c>
      <c r="AE70" s="1" t="str">
        <f>VLOOKUP(TabLégumesViandesDesserts[[#This Row],[Nature menu]],TabNatureMenu[],2,FALSE)</f>
        <v>VS</v>
      </c>
      <c r="AF70" s="9" t="s">
        <v>250</v>
      </c>
      <c r="AG70" s="23" t="str">
        <f>VLOOKUP(TabLégumesViandesDesserts[[#This Row],[Légumes, Viandes, Desserts]],TabCréationMenusArticlesMenus[],2,FALSE)</f>
        <v>VS06</v>
      </c>
      <c r="AH70" s="1" t="s">
        <v>13</v>
      </c>
      <c r="AI70" s="23" t="str">
        <f>VLOOKUP(TabLégumesViandesDesserts[[#This Row],[Période légumes, viandes, desserts]],TabPériodeArticlesMenus[],2,FALSE)</f>
        <v>PAM04</v>
      </c>
      <c r="AJ70" s="1" t="s">
        <v>54</v>
      </c>
      <c r="AK70" s="23" t="str">
        <f>VLOOKUP(TabLégumesViandesDesserts[[#This Row],[Conditionnement légumes, viandes, desserts]],TabConditionnementArticlesMenus[],2,FALSE)</f>
        <v>CAM08</v>
      </c>
      <c r="AM70" s="9" t="s">
        <v>250</v>
      </c>
      <c r="AN70" s="1" t="s">
        <v>261</v>
      </c>
    </row>
    <row r="71" spans="4:40" x14ac:dyDescent="0.35">
      <c r="D71" s="15" t="s">
        <v>251</v>
      </c>
      <c r="E71" s="16" t="s">
        <v>262</v>
      </c>
      <c r="P71" s="6" t="s">
        <v>373</v>
      </c>
      <c r="Q71" s="6" t="str">
        <f>VLOOKUP(Listes!$P71,TabCatégorieArticlesMenus[],2,0)</f>
        <v>VS</v>
      </c>
      <c r="R71" s="9" t="s">
        <v>251</v>
      </c>
      <c r="S71" s="9" t="str">
        <f>VLOOKUP(TabProduitsArticlesMenus[[#This Row],[Articles menus]],TabArticlesMenus[],2,FALSE)</f>
        <v>VS07</v>
      </c>
      <c r="T71" s="6" t="s">
        <v>13</v>
      </c>
      <c r="U71" s="12" t="str">
        <f>VLOOKUP(Listes!$T71,TabPériodeArticlesMenus[],2,FALSE)</f>
        <v>PAM04</v>
      </c>
      <c r="V71" s="6" t="s">
        <v>350</v>
      </c>
      <c r="W71" s="12" t="str">
        <f>VLOOKUP(Listes!$V71,TabConditionnementArticlesMenus[],2,FALSE)</f>
        <v>CAM14</v>
      </c>
      <c r="AD71" s="1" t="s">
        <v>586</v>
      </c>
      <c r="AE71" s="1" t="str">
        <f>VLOOKUP(TabLégumesViandesDesserts[[#This Row],[Nature menu]],TabNatureMenu[],2,FALSE)</f>
        <v>VS</v>
      </c>
      <c r="AF71" s="9" t="s">
        <v>251</v>
      </c>
      <c r="AG71" s="23" t="str">
        <f>VLOOKUP(TabLégumesViandesDesserts[[#This Row],[Légumes, Viandes, Desserts]],TabCréationMenusArticlesMenus[],2,FALSE)</f>
        <v>VS07</v>
      </c>
      <c r="AH71" s="1" t="s">
        <v>13</v>
      </c>
      <c r="AI71" s="23" t="str">
        <f>VLOOKUP(TabLégumesViandesDesserts[[#This Row],[Période légumes, viandes, desserts]],TabPériodeArticlesMenus[],2,FALSE)</f>
        <v>PAM04</v>
      </c>
      <c r="AJ71" s="1" t="s">
        <v>350</v>
      </c>
      <c r="AK71" s="23" t="str">
        <f>VLOOKUP(TabLégumesViandesDesserts[[#This Row],[Conditionnement légumes, viandes, desserts]],TabConditionnementArticlesMenus[],2,FALSE)</f>
        <v>CAM14</v>
      </c>
      <c r="AM71" s="9" t="s">
        <v>251</v>
      </c>
      <c r="AN71" s="1" t="s">
        <v>262</v>
      </c>
    </row>
    <row r="72" spans="4:40" x14ac:dyDescent="0.35">
      <c r="D72" s="21" t="s">
        <v>119</v>
      </c>
      <c r="E72" s="19" t="s">
        <v>263</v>
      </c>
      <c r="P72" s="6" t="s">
        <v>373</v>
      </c>
      <c r="Q72" s="6" t="str">
        <f>VLOOKUP(Listes!$P72,TabCatégorieArticlesMenus[],2,0)</f>
        <v>VS</v>
      </c>
      <c r="R72" s="9" t="s">
        <v>119</v>
      </c>
      <c r="S72" s="9" t="str">
        <f>VLOOKUP(TabProduitsArticlesMenus[[#This Row],[Articles menus]],TabArticlesMenus[],2,FALSE)</f>
        <v>VS08</v>
      </c>
      <c r="T72" s="6" t="s">
        <v>13</v>
      </c>
      <c r="U72" s="12" t="str">
        <f>VLOOKUP(Listes!$T72,TabPériodeArticlesMenus[],2,FALSE)</f>
        <v>PAM04</v>
      </c>
      <c r="V72" s="6" t="s">
        <v>350</v>
      </c>
      <c r="W72" s="12" t="str">
        <f>VLOOKUP(Listes!$V72,TabConditionnementArticlesMenus[],2,FALSE)</f>
        <v>CAM14</v>
      </c>
      <c r="AD72" s="1" t="s">
        <v>586</v>
      </c>
      <c r="AE72" s="1" t="str">
        <f>VLOOKUP(TabLégumesViandesDesserts[[#This Row],[Nature menu]],TabNatureMenu[],2,FALSE)</f>
        <v>VS</v>
      </c>
      <c r="AF72" s="9" t="s">
        <v>119</v>
      </c>
      <c r="AG72" s="23" t="str">
        <f>VLOOKUP(TabLégumesViandesDesserts[[#This Row],[Légumes, Viandes, Desserts]],TabCréationMenusArticlesMenus[],2,FALSE)</f>
        <v>VS08</v>
      </c>
      <c r="AH72" s="1" t="s">
        <v>13</v>
      </c>
      <c r="AI72" s="23" t="str">
        <f>VLOOKUP(TabLégumesViandesDesserts[[#This Row],[Période légumes, viandes, desserts]],TabPériodeArticlesMenus[],2,FALSE)</f>
        <v>PAM04</v>
      </c>
      <c r="AJ72" s="1" t="s">
        <v>350</v>
      </c>
      <c r="AK72" s="23" t="str">
        <f>VLOOKUP(TabLégumesViandesDesserts[[#This Row],[Conditionnement légumes, viandes, desserts]],TabConditionnementArticlesMenus[],2,FALSE)</f>
        <v>CAM14</v>
      </c>
      <c r="AM72" s="9" t="s">
        <v>119</v>
      </c>
      <c r="AN72" s="1" t="s">
        <v>263</v>
      </c>
    </row>
    <row r="73" spans="4:40" x14ac:dyDescent="0.35">
      <c r="D73" s="15" t="s">
        <v>122</v>
      </c>
      <c r="E73" s="16" t="s">
        <v>264</v>
      </c>
      <c r="P73" s="6" t="s">
        <v>373</v>
      </c>
      <c r="Q73" s="6" t="str">
        <f>VLOOKUP(Listes!$P73,TabCatégorieArticlesMenus[],2,0)</f>
        <v>VS</v>
      </c>
      <c r="R73" s="9" t="s">
        <v>122</v>
      </c>
      <c r="S73" s="9" t="str">
        <f>VLOOKUP(TabProduitsArticlesMenus[[#This Row],[Articles menus]],TabArticlesMenus[],2,FALSE)</f>
        <v>VS09</v>
      </c>
      <c r="T73" s="6" t="s">
        <v>13</v>
      </c>
      <c r="U73" s="12" t="str">
        <f>VLOOKUP(Listes!$T73,TabPériodeArticlesMenus[],2,FALSE)</f>
        <v>PAM04</v>
      </c>
      <c r="V73" s="6" t="s">
        <v>350</v>
      </c>
      <c r="W73" s="12" t="str">
        <f>VLOOKUP(Listes!$V73,TabConditionnementArticlesMenus[],2,FALSE)</f>
        <v>CAM14</v>
      </c>
      <c r="AD73" s="1" t="s">
        <v>586</v>
      </c>
      <c r="AE73" s="1" t="str">
        <f>VLOOKUP(TabLégumesViandesDesserts[[#This Row],[Nature menu]],TabNatureMenu[],2,FALSE)</f>
        <v>VS</v>
      </c>
      <c r="AF73" s="9" t="s">
        <v>122</v>
      </c>
      <c r="AG73" s="23" t="str">
        <f>VLOOKUP(TabLégumesViandesDesserts[[#This Row],[Légumes, Viandes, Desserts]],TabCréationMenusArticlesMenus[],2,FALSE)</f>
        <v>VS09</v>
      </c>
      <c r="AH73" s="1" t="s">
        <v>13</v>
      </c>
      <c r="AI73" s="23" t="str">
        <f>VLOOKUP(TabLégumesViandesDesserts[[#This Row],[Période légumes, viandes, desserts]],TabPériodeArticlesMenus[],2,FALSE)</f>
        <v>PAM04</v>
      </c>
      <c r="AJ73" s="1" t="s">
        <v>350</v>
      </c>
      <c r="AK73" s="23" t="str">
        <f>VLOOKUP(TabLégumesViandesDesserts[[#This Row],[Conditionnement légumes, viandes, desserts]],TabConditionnementArticlesMenus[],2,FALSE)</f>
        <v>CAM14</v>
      </c>
      <c r="AM73" s="9" t="s">
        <v>122</v>
      </c>
      <c r="AN73" s="1" t="s">
        <v>264</v>
      </c>
    </row>
    <row r="74" spans="4:40" x14ac:dyDescent="0.35">
      <c r="D74" s="21" t="s">
        <v>127</v>
      </c>
      <c r="E74" s="19" t="s">
        <v>265</v>
      </c>
      <c r="P74" s="6" t="s">
        <v>373</v>
      </c>
      <c r="Q74" s="6" t="str">
        <f>VLOOKUP(Listes!$P74,TabCatégorieArticlesMenus[],2,0)</f>
        <v>VS</v>
      </c>
      <c r="R74" s="9" t="s">
        <v>127</v>
      </c>
      <c r="S74" s="9" t="str">
        <f>VLOOKUP(TabProduitsArticlesMenus[[#This Row],[Articles menus]],TabArticlesMenus[],2,FALSE)</f>
        <v>VS10</v>
      </c>
      <c r="T74" s="6" t="s">
        <v>13</v>
      </c>
      <c r="U74" s="12" t="str">
        <f>VLOOKUP(Listes!$T74,TabPériodeArticlesMenus[],2,FALSE)</f>
        <v>PAM04</v>
      </c>
      <c r="V74" s="6" t="s">
        <v>350</v>
      </c>
      <c r="W74" s="12" t="str">
        <f>VLOOKUP(Listes!$V74,TabConditionnementArticlesMenus[],2,FALSE)</f>
        <v>CAM14</v>
      </c>
      <c r="AD74" s="1" t="s">
        <v>586</v>
      </c>
      <c r="AE74" s="1" t="str">
        <f>VLOOKUP(TabLégumesViandesDesserts[[#This Row],[Nature menu]],TabNatureMenu[],2,FALSE)</f>
        <v>VS</v>
      </c>
      <c r="AF74" s="9" t="s">
        <v>127</v>
      </c>
      <c r="AG74" s="23" t="str">
        <f>VLOOKUP(TabLégumesViandesDesserts[[#This Row],[Légumes, Viandes, Desserts]],TabCréationMenusArticlesMenus[],2,FALSE)</f>
        <v>VS10</v>
      </c>
      <c r="AH74" s="1" t="s">
        <v>13</v>
      </c>
      <c r="AI74" s="23" t="str">
        <f>VLOOKUP(TabLégumesViandesDesserts[[#This Row],[Période légumes, viandes, desserts]],TabPériodeArticlesMenus[],2,FALSE)</f>
        <v>PAM04</v>
      </c>
      <c r="AJ74" s="1" t="s">
        <v>350</v>
      </c>
      <c r="AK74" s="23" t="str">
        <f>VLOOKUP(TabLégumesViandesDesserts[[#This Row],[Conditionnement légumes, viandes, desserts]],TabConditionnementArticlesMenus[],2,FALSE)</f>
        <v>CAM14</v>
      </c>
      <c r="AM74" s="9" t="s">
        <v>127</v>
      </c>
      <c r="AN74" s="1" t="s">
        <v>265</v>
      </c>
    </row>
    <row r="75" spans="4:40" x14ac:dyDescent="0.35">
      <c r="D75" s="15" t="s">
        <v>130</v>
      </c>
      <c r="E75" s="16" t="s">
        <v>266</v>
      </c>
      <c r="P75" s="6" t="s">
        <v>373</v>
      </c>
      <c r="Q75" s="6" t="str">
        <f>VLOOKUP(Listes!$P75,TabCatégorieArticlesMenus[],2,0)</f>
        <v>VS</v>
      </c>
      <c r="R75" s="9" t="s">
        <v>130</v>
      </c>
      <c r="S75" s="9" t="str">
        <f>VLOOKUP(TabProduitsArticlesMenus[[#This Row],[Articles menus]],TabArticlesMenus[],2,FALSE)</f>
        <v>VS11</v>
      </c>
      <c r="T75" s="6" t="s">
        <v>13</v>
      </c>
      <c r="U75" s="12" t="str">
        <f>VLOOKUP(Listes!$T75,TabPériodeArticlesMenus[],2,FALSE)</f>
        <v>PAM04</v>
      </c>
      <c r="V75" s="6" t="s">
        <v>55</v>
      </c>
      <c r="W75" s="12" t="str">
        <f>VLOOKUP(Listes!$V75,TabConditionnementArticlesMenus[],2,FALSE)</f>
        <v>CAM21</v>
      </c>
      <c r="AD75" s="1" t="s">
        <v>586</v>
      </c>
      <c r="AE75" s="1" t="str">
        <f>VLOOKUP(TabLégumesViandesDesserts[[#This Row],[Nature menu]],TabNatureMenu[],2,FALSE)</f>
        <v>VS</v>
      </c>
      <c r="AF75" s="9" t="s">
        <v>130</v>
      </c>
      <c r="AG75" s="23" t="str">
        <f>VLOOKUP(TabLégumesViandesDesserts[[#This Row],[Légumes, Viandes, Desserts]],TabCréationMenusArticlesMenus[],2,FALSE)</f>
        <v>VS11</v>
      </c>
      <c r="AH75" s="1" t="s">
        <v>13</v>
      </c>
      <c r="AI75" s="23" t="str">
        <f>VLOOKUP(TabLégumesViandesDesserts[[#This Row],[Période légumes, viandes, desserts]],TabPériodeArticlesMenus[],2,FALSE)</f>
        <v>PAM04</v>
      </c>
      <c r="AJ75" s="1" t="s">
        <v>55</v>
      </c>
      <c r="AK75" s="23" t="str">
        <f>VLOOKUP(TabLégumesViandesDesserts[[#This Row],[Conditionnement légumes, viandes, desserts]],TabConditionnementArticlesMenus[],2,FALSE)</f>
        <v>CAM21</v>
      </c>
      <c r="AM75" s="9" t="s">
        <v>130</v>
      </c>
      <c r="AN75" s="1" t="s">
        <v>266</v>
      </c>
    </row>
    <row r="76" spans="4:40" x14ac:dyDescent="0.35">
      <c r="D76" s="21" t="s">
        <v>136</v>
      </c>
      <c r="E76" s="19" t="s">
        <v>267</v>
      </c>
      <c r="P76" s="6" t="s">
        <v>373</v>
      </c>
      <c r="Q76" s="6" t="str">
        <f>VLOOKUP(Listes!$P76,TabCatégorieArticlesMenus[],2,0)</f>
        <v>VS</v>
      </c>
      <c r="R76" s="9" t="s">
        <v>136</v>
      </c>
      <c r="S76" s="9" t="str">
        <f>VLOOKUP(TabProduitsArticlesMenus[[#This Row],[Articles menus]],TabArticlesMenus[],2,FALSE)</f>
        <v>VS12</v>
      </c>
      <c r="T76" s="6" t="s">
        <v>13</v>
      </c>
      <c r="U76" s="12" t="str">
        <f>VLOOKUP(Listes!$T76,TabPériodeArticlesMenus[],2,FALSE)</f>
        <v>PAM04</v>
      </c>
      <c r="V76" s="6" t="s">
        <v>350</v>
      </c>
      <c r="W76" s="12" t="str">
        <f>VLOOKUP(Listes!$V76,TabConditionnementArticlesMenus[],2,FALSE)</f>
        <v>CAM14</v>
      </c>
      <c r="AD76" s="1" t="s">
        <v>586</v>
      </c>
      <c r="AE76" s="1" t="str">
        <f>VLOOKUP(TabLégumesViandesDesserts[[#This Row],[Nature menu]],TabNatureMenu[],2,FALSE)</f>
        <v>VS</v>
      </c>
      <c r="AF76" s="9" t="s">
        <v>136</v>
      </c>
      <c r="AG76" s="23" t="str">
        <f>VLOOKUP(TabLégumesViandesDesserts[[#This Row],[Légumes, Viandes, Desserts]],TabCréationMenusArticlesMenus[],2,FALSE)</f>
        <v>VS12</v>
      </c>
      <c r="AH76" s="1" t="s">
        <v>13</v>
      </c>
      <c r="AI76" s="23" t="str">
        <f>VLOOKUP(TabLégumesViandesDesserts[[#This Row],[Période légumes, viandes, desserts]],TabPériodeArticlesMenus[],2,FALSE)</f>
        <v>PAM04</v>
      </c>
      <c r="AJ76" s="1" t="s">
        <v>350</v>
      </c>
      <c r="AK76" s="23" t="str">
        <f>VLOOKUP(TabLégumesViandesDesserts[[#This Row],[Conditionnement légumes, viandes, desserts]],TabConditionnementArticlesMenus[],2,FALSE)</f>
        <v>CAM14</v>
      </c>
      <c r="AM76" s="9" t="s">
        <v>136</v>
      </c>
      <c r="AN76" s="1" t="s">
        <v>267</v>
      </c>
    </row>
    <row r="77" spans="4:40" x14ac:dyDescent="0.35">
      <c r="D77" s="15" t="s">
        <v>137</v>
      </c>
      <c r="E77" s="16" t="s">
        <v>268</v>
      </c>
      <c r="P77" s="6" t="s">
        <v>373</v>
      </c>
      <c r="Q77" s="6" t="str">
        <f>VLOOKUP(Listes!$P77,TabCatégorieArticlesMenus[],2,0)</f>
        <v>VS</v>
      </c>
      <c r="R77" s="9" t="s">
        <v>137</v>
      </c>
      <c r="S77" s="9" t="str">
        <f>VLOOKUP(TabProduitsArticlesMenus[[#This Row],[Articles menus]],TabArticlesMenus[],2,FALSE)</f>
        <v>VS13</v>
      </c>
      <c r="T77" s="6" t="s">
        <v>13</v>
      </c>
      <c r="U77" s="12" t="str">
        <f>VLOOKUP(Listes!$T77,TabPériodeArticlesMenus[],2,FALSE)</f>
        <v>PAM04</v>
      </c>
      <c r="V77" s="6" t="s">
        <v>56</v>
      </c>
      <c r="W77" s="12" t="str">
        <f>VLOOKUP(Listes!$V77,TabConditionnementArticlesMenus[],2,FALSE)</f>
        <v>CAM07</v>
      </c>
      <c r="AD77" s="1" t="s">
        <v>586</v>
      </c>
      <c r="AE77" s="1" t="str">
        <f>VLOOKUP(TabLégumesViandesDesserts[[#This Row],[Nature menu]],TabNatureMenu[],2,FALSE)</f>
        <v>VS</v>
      </c>
      <c r="AF77" s="9" t="s">
        <v>137</v>
      </c>
      <c r="AG77" s="23" t="str">
        <f>VLOOKUP(TabLégumesViandesDesserts[[#This Row],[Légumes, Viandes, Desserts]],TabCréationMenusArticlesMenus[],2,FALSE)</f>
        <v>VS13</v>
      </c>
      <c r="AH77" s="1" t="s">
        <v>13</v>
      </c>
      <c r="AI77" s="23" t="str">
        <f>VLOOKUP(TabLégumesViandesDesserts[[#This Row],[Période légumes, viandes, desserts]],TabPériodeArticlesMenus[],2,FALSE)</f>
        <v>PAM04</v>
      </c>
      <c r="AJ77" s="1" t="s">
        <v>56</v>
      </c>
      <c r="AK77" s="23" t="str">
        <f>VLOOKUP(TabLégumesViandesDesserts[[#This Row],[Conditionnement légumes, viandes, desserts]],TabConditionnementArticlesMenus[],2,FALSE)</f>
        <v>CAM07</v>
      </c>
      <c r="AM77" s="9" t="s">
        <v>137</v>
      </c>
      <c r="AN77" s="1" t="s">
        <v>268</v>
      </c>
    </row>
    <row r="78" spans="4:40" x14ac:dyDescent="0.35">
      <c r="D78" s="21" t="s">
        <v>140</v>
      </c>
      <c r="E78" s="19" t="s">
        <v>269</v>
      </c>
      <c r="P78" s="6" t="s">
        <v>373</v>
      </c>
      <c r="Q78" s="6" t="str">
        <f>VLOOKUP(Listes!$P78,TabCatégorieArticlesMenus[],2,0)</f>
        <v>VS</v>
      </c>
      <c r="R78" s="9" t="s">
        <v>140</v>
      </c>
      <c r="S78" s="9" t="str">
        <f>VLOOKUP(TabProduitsArticlesMenus[[#This Row],[Articles menus]],TabArticlesMenus[],2,FALSE)</f>
        <v>VS14</v>
      </c>
      <c r="T78" s="6" t="s">
        <v>13</v>
      </c>
      <c r="U78" s="12" t="str">
        <f>VLOOKUP(Listes!$T78,TabPériodeArticlesMenus[],2,FALSE)</f>
        <v>PAM04</v>
      </c>
      <c r="V78" s="6" t="s">
        <v>350</v>
      </c>
      <c r="W78" s="12" t="str">
        <f>VLOOKUP(Listes!$V78,TabConditionnementArticlesMenus[],2,FALSE)</f>
        <v>CAM14</v>
      </c>
      <c r="AD78" s="1" t="s">
        <v>586</v>
      </c>
      <c r="AE78" s="1" t="str">
        <f>VLOOKUP(TabLégumesViandesDesserts[[#This Row],[Nature menu]],TabNatureMenu[],2,FALSE)</f>
        <v>VS</v>
      </c>
      <c r="AF78" s="9" t="s">
        <v>140</v>
      </c>
      <c r="AG78" s="23" t="str">
        <f>VLOOKUP(TabLégumesViandesDesserts[[#This Row],[Légumes, Viandes, Desserts]],TabCréationMenusArticlesMenus[],2,FALSE)</f>
        <v>VS14</v>
      </c>
      <c r="AH78" s="1" t="s">
        <v>13</v>
      </c>
      <c r="AI78" s="23" t="str">
        <f>VLOOKUP(TabLégumesViandesDesserts[[#This Row],[Période légumes, viandes, desserts]],TabPériodeArticlesMenus[],2,FALSE)</f>
        <v>PAM04</v>
      </c>
      <c r="AJ78" s="1" t="s">
        <v>350</v>
      </c>
      <c r="AK78" s="23" t="str">
        <f>VLOOKUP(TabLégumesViandesDesserts[[#This Row],[Conditionnement légumes, viandes, desserts]],TabConditionnementArticlesMenus[],2,FALSE)</f>
        <v>CAM14</v>
      </c>
      <c r="AM78" s="9" t="s">
        <v>140</v>
      </c>
      <c r="AN78" s="1" t="s">
        <v>269</v>
      </c>
    </row>
    <row r="79" spans="4:40" x14ac:dyDescent="0.35">
      <c r="D79" s="15" t="s">
        <v>142</v>
      </c>
      <c r="E79" s="16" t="s">
        <v>270</v>
      </c>
      <c r="P79" s="6" t="s">
        <v>373</v>
      </c>
      <c r="Q79" s="6" t="str">
        <f>VLOOKUP(Listes!$P79,TabCatégorieArticlesMenus[],2,0)</f>
        <v>VS</v>
      </c>
      <c r="R79" s="9" t="s">
        <v>142</v>
      </c>
      <c r="S79" s="9" t="str">
        <f>VLOOKUP(TabProduitsArticlesMenus[[#This Row],[Articles menus]],TabArticlesMenus[],2,FALSE)</f>
        <v>VS15</v>
      </c>
      <c r="T79" s="6" t="s">
        <v>13</v>
      </c>
      <c r="U79" s="12" t="str">
        <f>VLOOKUP(Listes!$T79,TabPériodeArticlesMenus[],2,FALSE)</f>
        <v>PAM04</v>
      </c>
      <c r="V79" s="6" t="s">
        <v>34</v>
      </c>
      <c r="W79" s="12" t="str">
        <f>VLOOKUP(Listes!$V79,TabConditionnementArticlesMenus[],2,FALSE)</f>
        <v>CAM02</v>
      </c>
      <c r="AD79" s="1" t="s">
        <v>586</v>
      </c>
      <c r="AE79" s="1" t="str">
        <f>VLOOKUP(TabLégumesViandesDesserts[[#This Row],[Nature menu]],TabNatureMenu[],2,FALSE)</f>
        <v>VS</v>
      </c>
      <c r="AF79" s="9" t="s">
        <v>142</v>
      </c>
      <c r="AG79" s="23" t="str">
        <f>VLOOKUP(TabLégumesViandesDesserts[[#This Row],[Légumes, Viandes, Desserts]],TabCréationMenusArticlesMenus[],2,FALSE)</f>
        <v>VS15</v>
      </c>
      <c r="AH79" s="1" t="s">
        <v>13</v>
      </c>
      <c r="AI79" s="23" t="str">
        <f>VLOOKUP(TabLégumesViandesDesserts[[#This Row],[Période légumes, viandes, desserts]],TabPériodeArticlesMenus[],2,FALSE)</f>
        <v>PAM04</v>
      </c>
      <c r="AJ79" s="1" t="s">
        <v>34</v>
      </c>
      <c r="AK79" s="23" t="str">
        <f>VLOOKUP(TabLégumesViandesDesserts[[#This Row],[Conditionnement légumes, viandes, desserts]],TabConditionnementArticlesMenus[],2,FALSE)</f>
        <v>CAM02</v>
      </c>
      <c r="AM79" s="9" t="s">
        <v>142</v>
      </c>
      <c r="AN79" s="1" t="s">
        <v>270</v>
      </c>
    </row>
    <row r="80" spans="4:40" x14ac:dyDescent="0.35">
      <c r="D80" s="21" t="s">
        <v>150</v>
      </c>
      <c r="E80" s="19" t="s">
        <v>271</v>
      </c>
      <c r="P80" s="6" t="s">
        <v>373</v>
      </c>
      <c r="Q80" s="6" t="str">
        <f>VLOOKUP(Listes!$P80,TabCatégorieArticlesMenus[],2,0)</f>
        <v>VS</v>
      </c>
      <c r="R80" s="9" t="s">
        <v>150</v>
      </c>
      <c r="S80" s="9" t="str">
        <f>VLOOKUP(TabProduitsArticlesMenus[[#This Row],[Articles menus]],TabArticlesMenus[],2,FALSE)</f>
        <v>VS16</v>
      </c>
      <c r="T80" s="6" t="s">
        <v>13</v>
      </c>
      <c r="U80" s="12" t="str">
        <f>VLOOKUP(Listes!$T80,TabPériodeArticlesMenus[],2,FALSE)</f>
        <v>PAM04</v>
      </c>
      <c r="V80" s="6" t="s">
        <v>350</v>
      </c>
      <c r="W80" s="12" t="str">
        <f>VLOOKUP(Listes!$V80,TabConditionnementArticlesMenus[],2,FALSE)</f>
        <v>CAM14</v>
      </c>
      <c r="AD80" s="1" t="s">
        <v>586</v>
      </c>
      <c r="AE80" s="1" t="str">
        <f>VLOOKUP(TabLégumesViandesDesserts[[#This Row],[Nature menu]],TabNatureMenu[],2,FALSE)</f>
        <v>VS</v>
      </c>
      <c r="AF80" s="9" t="s">
        <v>150</v>
      </c>
      <c r="AG80" s="23" t="str">
        <f>VLOOKUP(TabLégumesViandesDesserts[[#This Row],[Légumes, Viandes, Desserts]],TabCréationMenusArticlesMenus[],2,FALSE)</f>
        <v>VS16</v>
      </c>
      <c r="AH80" s="1" t="s">
        <v>13</v>
      </c>
      <c r="AI80" s="23" t="str">
        <f>VLOOKUP(TabLégumesViandesDesserts[[#This Row],[Période légumes, viandes, desserts]],TabPériodeArticlesMenus[],2,FALSE)</f>
        <v>PAM04</v>
      </c>
      <c r="AJ80" s="1" t="s">
        <v>350</v>
      </c>
      <c r="AK80" s="23" t="str">
        <f>VLOOKUP(TabLégumesViandesDesserts[[#This Row],[Conditionnement légumes, viandes, desserts]],TabConditionnementArticlesMenus[],2,FALSE)</f>
        <v>CAM14</v>
      </c>
      <c r="AM80" s="9" t="s">
        <v>150</v>
      </c>
      <c r="AN80" s="1" t="s">
        <v>271</v>
      </c>
    </row>
    <row r="81" spans="4:40" x14ac:dyDescent="0.35">
      <c r="D81" s="15" t="s">
        <v>152</v>
      </c>
      <c r="E81" s="16" t="s">
        <v>272</v>
      </c>
      <c r="P81" s="6" t="s">
        <v>373</v>
      </c>
      <c r="Q81" s="6" t="str">
        <f>VLOOKUP(Listes!$P81,TabCatégorieArticlesMenus[],2,0)</f>
        <v>VS</v>
      </c>
      <c r="R81" s="9" t="s">
        <v>152</v>
      </c>
      <c r="S81" s="9" t="str">
        <f>VLOOKUP(TabProduitsArticlesMenus[[#This Row],[Articles menus]],TabArticlesMenus[],2,FALSE)</f>
        <v>VS17</v>
      </c>
      <c r="T81" s="6" t="s">
        <v>13</v>
      </c>
      <c r="U81" s="12" t="str">
        <f>VLOOKUP(Listes!$T81,TabPériodeArticlesMenus[],2,FALSE)</f>
        <v>PAM04</v>
      </c>
      <c r="V81" s="6" t="s">
        <v>353</v>
      </c>
      <c r="W81" s="12" t="str">
        <f>VLOOKUP(Listes!$V81,TabConditionnementArticlesMenus[],2,FALSE)</f>
        <v>CAM28</v>
      </c>
      <c r="AD81" s="1" t="s">
        <v>586</v>
      </c>
      <c r="AE81" s="1" t="str">
        <f>VLOOKUP(TabLégumesViandesDesserts[[#This Row],[Nature menu]],TabNatureMenu[],2,FALSE)</f>
        <v>VS</v>
      </c>
      <c r="AF81" s="9" t="s">
        <v>152</v>
      </c>
      <c r="AG81" s="23" t="str">
        <f>VLOOKUP(TabLégumesViandesDesserts[[#This Row],[Légumes, Viandes, Desserts]],TabCréationMenusArticlesMenus[],2,FALSE)</f>
        <v>VS17</v>
      </c>
      <c r="AH81" s="1" t="s">
        <v>13</v>
      </c>
      <c r="AI81" s="23" t="str">
        <f>VLOOKUP(TabLégumesViandesDesserts[[#This Row],[Période légumes, viandes, desserts]],TabPériodeArticlesMenus[],2,FALSE)</f>
        <v>PAM04</v>
      </c>
      <c r="AJ81" s="1" t="s">
        <v>353</v>
      </c>
      <c r="AK81" s="23" t="str">
        <f>VLOOKUP(TabLégumesViandesDesserts[[#This Row],[Conditionnement légumes, viandes, desserts]],TabConditionnementArticlesMenus[],2,FALSE)</f>
        <v>CAM28</v>
      </c>
      <c r="AM81" s="9" t="s">
        <v>152</v>
      </c>
      <c r="AN81" s="1" t="s">
        <v>272</v>
      </c>
    </row>
    <row r="82" spans="4:40" x14ac:dyDescent="0.35">
      <c r="D82" s="21" t="s">
        <v>158</v>
      </c>
      <c r="E82" s="19" t="s">
        <v>273</v>
      </c>
      <c r="P82" s="6" t="s">
        <v>373</v>
      </c>
      <c r="Q82" s="6" t="str">
        <f>VLOOKUP(Listes!$P82,TabCatégorieArticlesMenus[],2,0)</f>
        <v>VS</v>
      </c>
      <c r="R82" s="9" t="s">
        <v>158</v>
      </c>
      <c r="S82" s="9" t="str">
        <f>VLOOKUP(TabProduitsArticlesMenus[[#This Row],[Articles menus]],TabArticlesMenus[],2,FALSE)</f>
        <v>VS18</v>
      </c>
      <c r="T82" s="6" t="s">
        <v>13</v>
      </c>
      <c r="U82" s="12" t="str">
        <f>VLOOKUP(Listes!$T82,TabPériodeArticlesMenus[],2,FALSE)</f>
        <v>PAM04</v>
      </c>
      <c r="V82" s="6" t="s">
        <v>36</v>
      </c>
      <c r="W82" s="12" t="str">
        <f>VLOOKUP(Listes!$V82,TabConditionnementArticlesMenus[],2,FALSE)</f>
        <v>CAM03</v>
      </c>
      <c r="AD82" s="1" t="s">
        <v>586</v>
      </c>
      <c r="AE82" s="1" t="str">
        <f>VLOOKUP(TabLégumesViandesDesserts[[#This Row],[Nature menu]],TabNatureMenu[],2,FALSE)</f>
        <v>VS</v>
      </c>
      <c r="AF82" s="9" t="s">
        <v>158</v>
      </c>
      <c r="AG82" s="23" t="str">
        <f>VLOOKUP(TabLégumesViandesDesserts[[#This Row],[Légumes, Viandes, Desserts]],TabCréationMenusArticlesMenus[],2,FALSE)</f>
        <v>VS18</v>
      </c>
      <c r="AH82" s="1" t="s">
        <v>13</v>
      </c>
      <c r="AI82" s="23" t="str">
        <f>VLOOKUP(TabLégumesViandesDesserts[[#This Row],[Période légumes, viandes, desserts]],TabPériodeArticlesMenus[],2,FALSE)</f>
        <v>PAM04</v>
      </c>
      <c r="AJ82" s="1" t="s">
        <v>36</v>
      </c>
      <c r="AK82" s="23" t="str">
        <f>VLOOKUP(TabLégumesViandesDesserts[[#This Row],[Conditionnement légumes, viandes, desserts]],TabConditionnementArticlesMenus[],2,FALSE)</f>
        <v>CAM03</v>
      </c>
      <c r="AM82" s="9" t="s">
        <v>158</v>
      </c>
      <c r="AN82" s="1" t="s">
        <v>273</v>
      </c>
    </row>
    <row r="83" spans="4:40" x14ac:dyDescent="0.35">
      <c r="D83" s="15" t="s">
        <v>166</v>
      </c>
      <c r="E83" s="16" t="s">
        <v>274</v>
      </c>
      <c r="P83" s="6" t="s">
        <v>373</v>
      </c>
      <c r="Q83" s="6" t="str">
        <f>VLOOKUP(Listes!$P83,TabCatégorieArticlesMenus[],2,0)</f>
        <v>VS</v>
      </c>
      <c r="R83" s="9" t="s">
        <v>166</v>
      </c>
      <c r="S83" s="9" t="str">
        <f>VLOOKUP(TabProduitsArticlesMenus[[#This Row],[Articles menus]],TabArticlesMenus[],2,FALSE)</f>
        <v>VS19</v>
      </c>
      <c r="T83" s="6" t="s">
        <v>13</v>
      </c>
      <c r="U83" s="12" t="str">
        <f>VLOOKUP(Listes!$T83,TabPériodeArticlesMenus[],2,FALSE)</f>
        <v>PAM04</v>
      </c>
      <c r="V83" s="6" t="s">
        <v>57</v>
      </c>
      <c r="W83" s="12" t="str">
        <f>VLOOKUP(Listes!$V83,TabConditionnementArticlesMenus[],2,FALSE)</f>
        <v>CAM25</v>
      </c>
      <c r="AD83" s="1" t="s">
        <v>586</v>
      </c>
      <c r="AE83" s="1" t="str">
        <f>VLOOKUP(TabLégumesViandesDesserts[[#This Row],[Nature menu]],TabNatureMenu[],2,FALSE)</f>
        <v>VS</v>
      </c>
      <c r="AF83" s="9" t="s">
        <v>166</v>
      </c>
      <c r="AG83" s="23" t="str">
        <f>VLOOKUP(TabLégumesViandesDesserts[[#This Row],[Légumes, Viandes, Desserts]],TabCréationMenusArticlesMenus[],2,FALSE)</f>
        <v>VS19</v>
      </c>
      <c r="AH83" s="1" t="s">
        <v>13</v>
      </c>
      <c r="AI83" s="23" t="str">
        <f>VLOOKUP(TabLégumesViandesDesserts[[#This Row],[Période légumes, viandes, desserts]],TabPériodeArticlesMenus[],2,FALSE)</f>
        <v>PAM04</v>
      </c>
      <c r="AJ83" s="1" t="s">
        <v>57</v>
      </c>
      <c r="AK83" s="23" t="str">
        <f>VLOOKUP(TabLégumesViandesDesserts[[#This Row],[Conditionnement légumes, viandes, desserts]],TabConditionnementArticlesMenus[],2,FALSE)</f>
        <v>CAM25</v>
      </c>
      <c r="AM83" s="9" t="s">
        <v>166</v>
      </c>
      <c r="AN83" s="1" t="s">
        <v>274</v>
      </c>
    </row>
    <row r="84" spans="4:40" x14ac:dyDescent="0.35">
      <c r="D84" s="21" t="s">
        <v>252</v>
      </c>
      <c r="E84" s="19" t="s">
        <v>275</v>
      </c>
      <c r="P84" s="6" t="s">
        <v>373</v>
      </c>
      <c r="Q84" s="6" t="str">
        <f>VLOOKUP(Listes!$P84,TabCatégorieArticlesMenus[],2,0)</f>
        <v>VS</v>
      </c>
      <c r="R84" s="9" t="s">
        <v>252</v>
      </c>
      <c r="S84" s="9" t="str">
        <f>VLOOKUP(TabProduitsArticlesMenus[[#This Row],[Articles menus]],TabArticlesMenus[],2,FALSE)</f>
        <v>VS20</v>
      </c>
      <c r="T84" s="6" t="s">
        <v>13</v>
      </c>
      <c r="U84" s="12" t="str">
        <f>VLOOKUP(Listes!$T84,TabPériodeArticlesMenus[],2,FALSE)</f>
        <v>PAM04</v>
      </c>
      <c r="V84" s="6" t="s">
        <v>92</v>
      </c>
      <c r="W84" s="12" t="str">
        <f>VLOOKUP(Listes!$V84,TabConditionnementArticlesMenus[],2,FALSE)</f>
        <v>CAM06</v>
      </c>
      <c r="AD84" s="1" t="s">
        <v>586</v>
      </c>
      <c r="AE84" s="1" t="str">
        <f>VLOOKUP(TabLégumesViandesDesserts[[#This Row],[Nature menu]],TabNatureMenu[],2,FALSE)</f>
        <v>VS</v>
      </c>
      <c r="AF84" s="9" t="s">
        <v>252</v>
      </c>
      <c r="AG84" s="23" t="str">
        <f>VLOOKUP(TabLégumesViandesDesserts[[#This Row],[Légumes, Viandes, Desserts]],TabCréationMenusArticlesMenus[],2,FALSE)</f>
        <v>VS20</v>
      </c>
      <c r="AH84" s="1" t="s">
        <v>13</v>
      </c>
      <c r="AI84" s="23" t="str">
        <f>VLOOKUP(TabLégumesViandesDesserts[[#This Row],[Période légumes, viandes, desserts]],TabPériodeArticlesMenus[],2,FALSE)</f>
        <v>PAM04</v>
      </c>
      <c r="AJ84" s="1" t="s">
        <v>92</v>
      </c>
      <c r="AK84" s="23" t="str">
        <f>VLOOKUP(TabLégumesViandesDesserts[[#This Row],[Conditionnement légumes, viandes, desserts]],TabConditionnementArticlesMenus[],2,FALSE)</f>
        <v>CAM06</v>
      </c>
      <c r="AM84" s="9" t="s">
        <v>252</v>
      </c>
      <c r="AN84" s="1" t="s">
        <v>275</v>
      </c>
    </row>
    <row r="85" spans="4:40" x14ac:dyDescent="0.35">
      <c r="D85" s="15" t="s">
        <v>168</v>
      </c>
      <c r="E85" s="16" t="s">
        <v>276</v>
      </c>
      <c r="P85" s="6" t="s">
        <v>373</v>
      </c>
      <c r="Q85" s="6" t="str">
        <f>VLOOKUP(Listes!$P85,TabCatégorieArticlesMenus[],2,0)</f>
        <v>VS</v>
      </c>
      <c r="R85" s="9" t="s">
        <v>168</v>
      </c>
      <c r="S85" s="9" t="str">
        <f>VLOOKUP(TabProduitsArticlesMenus[[#This Row],[Articles menus]],TabArticlesMenus[],2,FALSE)</f>
        <v>VS21</v>
      </c>
      <c r="T85" s="6" t="s">
        <v>13</v>
      </c>
      <c r="U85" s="12" t="str">
        <f>VLOOKUP(Listes!$T85,TabPériodeArticlesMenus[],2,FALSE)</f>
        <v>PAM04</v>
      </c>
      <c r="V85" s="6" t="s">
        <v>350</v>
      </c>
      <c r="W85" s="12" t="str">
        <f>VLOOKUP(Listes!$V85,TabConditionnementArticlesMenus[],2,FALSE)</f>
        <v>CAM14</v>
      </c>
      <c r="AD85" s="1" t="s">
        <v>586</v>
      </c>
      <c r="AE85" s="1" t="str">
        <f>VLOOKUP(TabLégumesViandesDesserts[[#This Row],[Nature menu]],TabNatureMenu[],2,FALSE)</f>
        <v>VS</v>
      </c>
      <c r="AF85" s="9" t="s">
        <v>168</v>
      </c>
      <c r="AG85" s="23" t="str">
        <f>VLOOKUP(TabLégumesViandesDesserts[[#This Row],[Légumes, Viandes, Desserts]],TabCréationMenusArticlesMenus[],2,FALSE)</f>
        <v>VS21</v>
      </c>
      <c r="AH85" s="1" t="s">
        <v>13</v>
      </c>
      <c r="AI85" s="23" t="str">
        <f>VLOOKUP(TabLégumesViandesDesserts[[#This Row],[Période légumes, viandes, desserts]],TabPériodeArticlesMenus[],2,FALSE)</f>
        <v>PAM04</v>
      </c>
      <c r="AJ85" s="1" t="s">
        <v>350</v>
      </c>
      <c r="AK85" s="23" t="str">
        <f>VLOOKUP(TabLégumesViandesDesserts[[#This Row],[Conditionnement légumes, viandes, desserts]],TabConditionnementArticlesMenus[],2,FALSE)</f>
        <v>CAM14</v>
      </c>
      <c r="AM85" s="9" t="s">
        <v>168</v>
      </c>
      <c r="AN85" s="1" t="s">
        <v>276</v>
      </c>
    </row>
    <row r="86" spans="4:40" x14ac:dyDescent="0.35">
      <c r="D86" s="21" t="s">
        <v>170</v>
      </c>
      <c r="E86" s="19" t="s">
        <v>277</v>
      </c>
      <c r="P86" s="6" t="s">
        <v>373</v>
      </c>
      <c r="Q86" s="6" t="str">
        <f>VLOOKUP(Listes!$P86,TabCatégorieArticlesMenus[],2,0)</f>
        <v>VS</v>
      </c>
      <c r="R86" s="9" t="s">
        <v>170</v>
      </c>
      <c r="S86" s="9" t="str">
        <f>VLOOKUP(TabProduitsArticlesMenus[[#This Row],[Articles menus]],TabArticlesMenus[],2,FALSE)</f>
        <v>VS22</v>
      </c>
      <c r="T86" s="6" t="s">
        <v>13</v>
      </c>
      <c r="U86" s="12" t="str">
        <f>VLOOKUP(Listes!$T86,TabPériodeArticlesMenus[],2,FALSE)</f>
        <v>PAM04</v>
      </c>
      <c r="V86" s="6" t="s">
        <v>350</v>
      </c>
      <c r="W86" s="12" t="str">
        <f>VLOOKUP(Listes!$V86,TabConditionnementArticlesMenus[],2,FALSE)</f>
        <v>CAM14</v>
      </c>
      <c r="AD86" s="1" t="s">
        <v>586</v>
      </c>
      <c r="AE86" s="1" t="str">
        <f>VLOOKUP(TabLégumesViandesDesserts[[#This Row],[Nature menu]],TabNatureMenu[],2,FALSE)</f>
        <v>VS</v>
      </c>
      <c r="AF86" s="9" t="s">
        <v>170</v>
      </c>
      <c r="AG86" s="23" t="str">
        <f>VLOOKUP(TabLégumesViandesDesserts[[#This Row],[Légumes, Viandes, Desserts]],TabCréationMenusArticlesMenus[],2,FALSE)</f>
        <v>VS22</v>
      </c>
      <c r="AH86" s="1" t="s">
        <v>13</v>
      </c>
      <c r="AI86" s="23" t="str">
        <f>VLOOKUP(TabLégumesViandesDesserts[[#This Row],[Période légumes, viandes, desserts]],TabPériodeArticlesMenus[],2,FALSE)</f>
        <v>PAM04</v>
      </c>
      <c r="AJ86" s="1" t="s">
        <v>350</v>
      </c>
      <c r="AK86" s="23" t="str">
        <f>VLOOKUP(TabLégumesViandesDesserts[[#This Row],[Conditionnement légumes, viandes, desserts]],TabConditionnementArticlesMenus[],2,FALSE)</f>
        <v>CAM14</v>
      </c>
      <c r="AM86" s="9" t="s">
        <v>170</v>
      </c>
      <c r="AN86" s="1" t="s">
        <v>277</v>
      </c>
    </row>
    <row r="87" spans="4:40" x14ac:dyDescent="0.35">
      <c r="D87" s="15" t="s">
        <v>171</v>
      </c>
      <c r="E87" s="16" t="s">
        <v>278</v>
      </c>
      <c r="P87" s="6" t="s">
        <v>373</v>
      </c>
      <c r="Q87" s="6" t="str">
        <f>VLOOKUP(Listes!$P87,TabCatégorieArticlesMenus[],2,0)</f>
        <v>VS</v>
      </c>
      <c r="R87" s="9" t="s">
        <v>171</v>
      </c>
      <c r="S87" s="9" t="str">
        <f>VLOOKUP(TabProduitsArticlesMenus[[#This Row],[Articles menus]],TabArticlesMenus[],2,FALSE)</f>
        <v>VS23</v>
      </c>
      <c r="T87" s="6" t="s">
        <v>13</v>
      </c>
      <c r="U87" s="12" t="str">
        <f>VLOOKUP(Listes!$T87,TabPériodeArticlesMenus[],2,FALSE)</f>
        <v>PAM04</v>
      </c>
      <c r="V87" s="6" t="s">
        <v>58</v>
      </c>
      <c r="W87" s="12" t="str">
        <f>VLOOKUP(Listes!$V87,TabConditionnementArticlesMenus[],2,FALSE)</f>
        <v>CAM12</v>
      </c>
      <c r="AD87" s="1" t="s">
        <v>586</v>
      </c>
      <c r="AE87" s="1" t="str">
        <f>VLOOKUP(TabLégumesViandesDesserts[[#This Row],[Nature menu]],TabNatureMenu[],2,FALSE)</f>
        <v>VS</v>
      </c>
      <c r="AF87" s="9" t="s">
        <v>171</v>
      </c>
      <c r="AG87" s="23" t="str">
        <f>VLOOKUP(TabLégumesViandesDesserts[[#This Row],[Légumes, Viandes, Desserts]],TabCréationMenusArticlesMenus[],2,FALSE)</f>
        <v>VS23</v>
      </c>
      <c r="AH87" s="1" t="s">
        <v>13</v>
      </c>
      <c r="AI87" s="23" t="str">
        <f>VLOOKUP(TabLégumesViandesDesserts[[#This Row],[Période légumes, viandes, desserts]],TabPériodeArticlesMenus[],2,FALSE)</f>
        <v>PAM04</v>
      </c>
      <c r="AJ87" s="1" t="s">
        <v>58</v>
      </c>
      <c r="AK87" s="23" t="str">
        <f>VLOOKUP(TabLégumesViandesDesserts[[#This Row],[Conditionnement légumes, viandes, desserts]],TabConditionnementArticlesMenus[],2,FALSE)</f>
        <v>CAM12</v>
      </c>
      <c r="AM87" s="9" t="s">
        <v>171</v>
      </c>
      <c r="AN87" s="1" t="s">
        <v>278</v>
      </c>
    </row>
    <row r="88" spans="4:40" x14ac:dyDescent="0.35">
      <c r="D88" s="21" t="s">
        <v>173</v>
      </c>
      <c r="E88" s="19" t="s">
        <v>279</v>
      </c>
      <c r="P88" s="6" t="s">
        <v>373</v>
      </c>
      <c r="Q88" s="6" t="str">
        <f>VLOOKUP(Listes!$P88,TabCatégorieArticlesMenus[],2,0)</f>
        <v>VS</v>
      </c>
      <c r="R88" s="9" t="s">
        <v>173</v>
      </c>
      <c r="S88" s="9" t="str">
        <f>VLOOKUP(TabProduitsArticlesMenus[[#This Row],[Articles menus]],TabArticlesMenus[],2,FALSE)</f>
        <v>VS24</v>
      </c>
      <c r="T88" s="6" t="s">
        <v>13</v>
      </c>
      <c r="U88" s="12" t="str">
        <f>VLOOKUP(Listes!$T88,TabPériodeArticlesMenus[],2,FALSE)</f>
        <v>PAM04</v>
      </c>
      <c r="V88" s="6" t="s">
        <v>55</v>
      </c>
      <c r="W88" s="12" t="str">
        <f>VLOOKUP(Listes!$V88,TabConditionnementArticlesMenus[],2,FALSE)</f>
        <v>CAM21</v>
      </c>
      <c r="AD88" s="1" t="s">
        <v>586</v>
      </c>
      <c r="AE88" s="1" t="str">
        <f>VLOOKUP(TabLégumesViandesDesserts[[#This Row],[Nature menu]],TabNatureMenu[],2,FALSE)</f>
        <v>VS</v>
      </c>
      <c r="AF88" s="9" t="s">
        <v>173</v>
      </c>
      <c r="AG88" s="23" t="str">
        <f>VLOOKUP(TabLégumesViandesDesserts[[#This Row],[Légumes, Viandes, Desserts]],TabCréationMenusArticlesMenus[],2,FALSE)</f>
        <v>VS24</v>
      </c>
      <c r="AH88" s="1" t="s">
        <v>13</v>
      </c>
      <c r="AI88" s="23" t="str">
        <f>VLOOKUP(TabLégumesViandesDesserts[[#This Row],[Période légumes, viandes, desserts]],TabPériodeArticlesMenus[],2,FALSE)</f>
        <v>PAM04</v>
      </c>
      <c r="AJ88" s="1" t="s">
        <v>55</v>
      </c>
      <c r="AK88" s="23" t="str">
        <f>VLOOKUP(TabLégumesViandesDesserts[[#This Row],[Conditionnement légumes, viandes, desserts]],TabConditionnementArticlesMenus[],2,FALSE)</f>
        <v>CAM21</v>
      </c>
      <c r="AM88" s="9" t="s">
        <v>173</v>
      </c>
      <c r="AN88" s="1" t="s">
        <v>279</v>
      </c>
    </row>
    <row r="89" spans="4:40" x14ac:dyDescent="0.35">
      <c r="D89" s="15" t="s">
        <v>174</v>
      </c>
      <c r="E89" s="16" t="s">
        <v>280</v>
      </c>
      <c r="P89" s="6" t="s">
        <v>373</v>
      </c>
      <c r="Q89" s="6" t="str">
        <f>VLOOKUP(Listes!$P89,TabCatégorieArticlesMenus[],2,0)</f>
        <v>VS</v>
      </c>
      <c r="R89" s="9" t="s">
        <v>174</v>
      </c>
      <c r="S89" s="9" t="str">
        <f>VLOOKUP(TabProduitsArticlesMenus[[#This Row],[Articles menus]],TabArticlesMenus[],2,FALSE)</f>
        <v>VS25</v>
      </c>
      <c r="T89" s="6" t="s">
        <v>13</v>
      </c>
      <c r="U89" s="12" t="str">
        <f>VLOOKUP(Listes!$T89,TabPériodeArticlesMenus[],2,FALSE)</f>
        <v>PAM04</v>
      </c>
      <c r="V89" s="6" t="s">
        <v>57</v>
      </c>
      <c r="W89" s="12" t="str">
        <f>VLOOKUP(Listes!$V89,TabConditionnementArticlesMenus[],2,FALSE)</f>
        <v>CAM25</v>
      </c>
      <c r="AD89" s="1" t="s">
        <v>586</v>
      </c>
      <c r="AE89" s="1" t="str">
        <f>VLOOKUP(TabLégumesViandesDesserts[[#This Row],[Nature menu]],TabNatureMenu[],2,FALSE)</f>
        <v>VS</v>
      </c>
      <c r="AF89" s="9" t="s">
        <v>174</v>
      </c>
      <c r="AG89" s="23" t="str">
        <f>VLOOKUP(TabLégumesViandesDesserts[[#This Row],[Légumes, Viandes, Desserts]],TabCréationMenusArticlesMenus[],2,FALSE)</f>
        <v>VS25</v>
      </c>
      <c r="AH89" s="1" t="s">
        <v>13</v>
      </c>
      <c r="AI89" s="23" t="str">
        <f>VLOOKUP(TabLégumesViandesDesserts[[#This Row],[Période légumes, viandes, desserts]],TabPériodeArticlesMenus[],2,FALSE)</f>
        <v>PAM04</v>
      </c>
      <c r="AJ89" s="1" t="s">
        <v>57</v>
      </c>
      <c r="AK89" s="23" t="str">
        <f>VLOOKUP(TabLégumesViandesDesserts[[#This Row],[Conditionnement légumes, viandes, desserts]],TabConditionnementArticlesMenus[],2,FALSE)</f>
        <v>CAM25</v>
      </c>
      <c r="AM89" s="9" t="s">
        <v>174</v>
      </c>
      <c r="AN89" s="1" t="s">
        <v>280</v>
      </c>
    </row>
    <row r="90" spans="4:40" x14ac:dyDescent="0.35">
      <c r="D90" s="21" t="s">
        <v>175</v>
      </c>
      <c r="E90" s="19" t="s">
        <v>281</v>
      </c>
      <c r="P90" s="6" t="s">
        <v>373</v>
      </c>
      <c r="Q90" s="6" t="str">
        <f>VLOOKUP(Listes!$P90,TabCatégorieArticlesMenus[],2,0)</f>
        <v>VS</v>
      </c>
      <c r="R90" s="9" t="s">
        <v>175</v>
      </c>
      <c r="S90" s="9" t="str">
        <f>VLOOKUP(TabProduitsArticlesMenus[[#This Row],[Articles menus]],TabArticlesMenus[],2,FALSE)</f>
        <v>VS26</v>
      </c>
      <c r="T90" s="6" t="s">
        <v>13</v>
      </c>
      <c r="U90" s="12" t="str">
        <f>VLOOKUP(Listes!$T90,TabPériodeArticlesMenus[],2,FALSE)</f>
        <v>PAM04</v>
      </c>
      <c r="V90" s="6" t="s">
        <v>351</v>
      </c>
      <c r="W90" s="12" t="str">
        <f>VLOOKUP(Listes!$V90,TabConditionnementArticlesMenus[],2,FALSE)</f>
        <v>CAM04</v>
      </c>
      <c r="AD90" s="1" t="s">
        <v>586</v>
      </c>
      <c r="AE90" s="1" t="str">
        <f>VLOOKUP(TabLégumesViandesDesserts[[#This Row],[Nature menu]],TabNatureMenu[],2,FALSE)</f>
        <v>VS</v>
      </c>
      <c r="AF90" s="9" t="s">
        <v>175</v>
      </c>
      <c r="AG90" s="23" t="str">
        <f>VLOOKUP(TabLégumesViandesDesserts[[#This Row],[Légumes, Viandes, Desserts]],TabCréationMenusArticlesMenus[],2,FALSE)</f>
        <v>VS26</v>
      </c>
      <c r="AH90" s="1" t="s">
        <v>13</v>
      </c>
      <c r="AI90" s="23" t="str">
        <f>VLOOKUP(TabLégumesViandesDesserts[[#This Row],[Période légumes, viandes, desserts]],TabPériodeArticlesMenus[],2,FALSE)</f>
        <v>PAM04</v>
      </c>
      <c r="AJ90" s="1" t="s">
        <v>351</v>
      </c>
      <c r="AK90" s="23" t="str">
        <f>VLOOKUP(TabLégumesViandesDesserts[[#This Row],[Conditionnement légumes, viandes, desserts]],TabConditionnementArticlesMenus[],2,FALSE)</f>
        <v>CAM04</v>
      </c>
      <c r="AM90" s="9" t="s">
        <v>175</v>
      </c>
      <c r="AN90" s="1" t="s">
        <v>281</v>
      </c>
    </row>
    <row r="91" spans="4:40" x14ac:dyDescent="0.35">
      <c r="D91" s="15" t="s">
        <v>253</v>
      </c>
      <c r="E91" s="16" t="s">
        <v>282</v>
      </c>
      <c r="P91" s="6" t="s">
        <v>373</v>
      </c>
      <c r="Q91" s="6" t="str">
        <f>VLOOKUP(Listes!$P91,TabCatégorieArticlesMenus[],2,0)</f>
        <v>VS</v>
      </c>
      <c r="R91" s="9" t="s">
        <v>253</v>
      </c>
      <c r="S91" s="9" t="str">
        <f>VLOOKUP(TabProduitsArticlesMenus[[#This Row],[Articles menus]],TabArticlesMenus[],2,FALSE)</f>
        <v>VS27</v>
      </c>
      <c r="T91" s="6" t="s">
        <v>16</v>
      </c>
      <c r="U91" s="12" t="str">
        <f>VLOOKUP(Listes!$T91,TabPériodeArticlesMenus[],2,FALSE)</f>
        <v>PAM07</v>
      </c>
      <c r="V91" s="6" t="s">
        <v>60</v>
      </c>
      <c r="W91" s="12" t="str">
        <f>VLOOKUP(Listes!$V91,TabConditionnementArticlesMenus[],2,FALSE)</f>
        <v>CAM05</v>
      </c>
      <c r="AD91" s="1" t="s">
        <v>586</v>
      </c>
      <c r="AE91" s="1" t="str">
        <f>VLOOKUP(TabLégumesViandesDesserts[[#This Row],[Nature menu]],TabNatureMenu[],2,FALSE)</f>
        <v>VS</v>
      </c>
      <c r="AF91" s="9" t="s">
        <v>253</v>
      </c>
      <c r="AG91" s="23" t="str">
        <f>VLOOKUP(TabLégumesViandesDesserts[[#This Row],[Légumes, Viandes, Desserts]],TabCréationMenusArticlesMenus[],2,FALSE)</f>
        <v>VS27</v>
      </c>
      <c r="AH91" s="1" t="s">
        <v>16</v>
      </c>
      <c r="AI91" s="23" t="str">
        <f>VLOOKUP(TabLégumesViandesDesserts[[#This Row],[Période légumes, viandes, desserts]],TabPériodeArticlesMenus[],2,FALSE)</f>
        <v>PAM07</v>
      </c>
      <c r="AJ91" s="1" t="s">
        <v>92</v>
      </c>
      <c r="AK91" s="23" t="str">
        <f>VLOOKUP(TabLégumesViandesDesserts[[#This Row],[Conditionnement légumes, viandes, desserts]],TabConditionnementArticlesMenus[],2,FALSE)</f>
        <v>CAM06</v>
      </c>
      <c r="AM91" s="9" t="s">
        <v>253</v>
      </c>
      <c r="AN91" s="1" t="s">
        <v>282</v>
      </c>
    </row>
    <row r="92" spans="4:40" x14ac:dyDescent="0.35">
      <c r="D92" s="21" t="s">
        <v>254</v>
      </c>
      <c r="E92" s="19" t="s">
        <v>283</v>
      </c>
      <c r="P92" s="6" t="s">
        <v>373</v>
      </c>
      <c r="Q92" s="6" t="str">
        <f>VLOOKUP(Listes!$P92,TabCatégorieArticlesMenus[],2,0)</f>
        <v>VS</v>
      </c>
      <c r="R92" s="9" t="s">
        <v>254</v>
      </c>
      <c r="S92" s="9" t="str">
        <f>VLOOKUP(TabProduitsArticlesMenus[[#This Row],[Articles menus]],TabArticlesMenus[],2,FALSE)</f>
        <v>VS28</v>
      </c>
      <c r="T92" s="6" t="s">
        <v>16</v>
      </c>
      <c r="U92" s="12" t="str">
        <f>VLOOKUP(Listes!$T92,TabPériodeArticlesMenus[],2,FALSE)</f>
        <v>PAM07</v>
      </c>
      <c r="V92" s="6" t="s">
        <v>60</v>
      </c>
      <c r="W92" s="12" t="str">
        <f>VLOOKUP(Listes!$V92,TabConditionnementArticlesMenus[],2,FALSE)</f>
        <v>CAM05</v>
      </c>
      <c r="AD92" s="1" t="s">
        <v>586</v>
      </c>
      <c r="AE92" s="1" t="str">
        <f>VLOOKUP(TabLégumesViandesDesserts[[#This Row],[Nature menu]],TabNatureMenu[],2,FALSE)</f>
        <v>VS</v>
      </c>
      <c r="AF92" s="9" t="s">
        <v>254</v>
      </c>
      <c r="AG92" s="23" t="str">
        <f>VLOOKUP(TabLégumesViandesDesserts[[#This Row],[Légumes, Viandes, Desserts]],TabCréationMenusArticlesMenus[],2,FALSE)</f>
        <v>VS28</v>
      </c>
      <c r="AH92" s="1" t="s">
        <v>16</v>
      </c>
      <c r="AI92" s="23" t="str">
        <f>VLOOKUP(TabLégumesViandesDesserts[[#This Row],[Période légumes, viandes, desserts]],TabPériodeArticlesMenus[],2,FALSE)</f>
        <v>PAM07</v>
      </c>
      <c r="AJ92" s="1" t="s">
        <v>92</v>
      </c>
      <c r="AK92" s="23" t="str">
        <f>VLOOKUP(TabLégumesViandesDesserts[[#This Row],[Conditionnement légumes, viandes, desserts]],TabConditionnementArticlesMenus[],2,FALSE)</f>
        <v>CAM06</v>
      </c>
      <c r="AM92" s="9" t="s">
        <v>254</v>
      </c>
      <c r="AN92" s="1" t="s">
        <v>283</v>
      </c>
    </row>
    <row r="93" spans="4:40" x14ac:dyDescent="0.35">
      <c r="D93" s="15" t="s">
        <v>255</v>
      </c>
      <c r="E93" s="16" t="s">
        <v>284</v>
      </c>
      <c r="P93" s="6" t="s">
        <v>373</v>
      </c>
      <c r="Q93" s="6" t="str">
        <f>VLOOKUP(Listes!$P93,TabCatégorieArticlesMenus[],2,0)</f>
        <v>VS</v>
      </c>
      <c r="R93" s="9" t="s">
        <v>255</v>
      </c>
      <c r="S93" s="9" t="str">
        <f>VLOOKUP(TabProduitsArticlesMenus[[#This Row],[Articles menus]],TabArticlesMenus[],2,FALSE)</f>
        <v>VS29</v>
      </c>
      <c r="T93" s="6" t="s">
        <v>16</v>
      </c>
      <c r="U93" s="12" t="str">
        <f>VLOOKUP(Listes!$T93,TabPériodeArticlesMenus[],2,FALSE)</f>
        <v>PAM07</v>
      </c>
      <c r="V93" s="6" t="s">
        <v>60</v>
      </c>
      <c r="W93" s="12" t="str">
        <f>VLOOKUP(Listes!$V93,TabConditionnementArticlesMenus[],2,FALSE)</f>
        <v>CAM05</v>
      </c>
      <c r="AD93" s="1" t="s">
        <v>586</v>
      </c>
      <c r="AE93" s="1" t="str">
        <f>VLOOKUP(TabLégumesViandesDesserts[[#This Row],[Nature menu]],TabNatureMenu[],2,FALSE)</f>
        <v>VS</v>
      </c>
      <c r="AF93" s="9" t="s">
        <v>255</v>
      </c>
      <c r="AG93" s="23" t="str">
        <f>VLOOKUP(TabLégumesViandesDesserts[[#This Row],[Légumes, Viandes, Desserts]],TabCréationMenusArticlesMenus[],2,FALSE)</f>
        <v>VS29</v>
      </c>
      <c r="AH93" s="1" t="s">
        <v>16</v>
      </c>
      <c r="AI93" s="23" t="str">
        <f>VLOOKUP(TabLégumesViandesDesserts[[#This Row],[Période légumes, viandes, desserts]],TabPériodeArticlesMenus[],2,FALSE)</f>
        <v>PAM07</v>
      </c>
      <c r="AJ93" s="1" t="s">
        <v>92</v>
      </c>
      <c r="AK93" s="23" t="str">
        <f>VLOOKUP(TabLégumesViandesDesserts[[#This Row],[Conditionnement légumes, viandes, desserts]],TabConditionnementArticlesMenus[],2,FALSE)</f>
        <v>CAM06</v>
      </c>
      <c r="AM93" s="9" t="s">
        <v>255</v>
      </c>
      <c r="AN93" s="1" t="s">
        <v>284</v>
      </c>
    </row>
    <row r="94" spans="4:40" x14ac:dyDescent="0.35">
      <c r="D94" s="20" t="s">
        <v>171</v>
      </c>
      <c r="E94" s="19" t="s">
        <v>285</v>
      </c>
      <c r="P94" s="6" t="s">
        <v>381</v>
      </c>
      <c r="Q94" s="6" t="str">
        <f>VLOOKUP(Listes!$P94,TabCatégorieArticlesMenus[],2,0)</f>
        <v>DS</v>
      </c>
      <c r="R94" s="9" t="s">
        <v>286</v>
      </c>
      <c r="S94" s="9" t="str">
        <f>VLOOKUP(TabProduitsArticlesMenus[[#This Row],[Articles menus]],TabArticlesMenus[],2,FALSE)</f>
        <v>DS01</v>
      </c>
      <c r="T94" s="6" t="s">
        <v>352</v>
      </c>
      <c r="U94" s="12" t="str">
        <f>VLOOKUP(Listes!$T94,TabPériodeArticlesMenus[],2,FALSE)</f>
        <v>PAM06</v>
      </c>
      <c r="V94" s="6" t="s">
        <v>37</v>
      </c>
      <c r="W94" s="12" t="str">
        <f>VLOOKUP(Listes!$V94,TabConditionnementArticlesMenus[],2,FALSE)</f>
        <v>CAM17</v>
      </c>
      <c r="AD94" s="1" t="s">
        <v>587</v>
      </c>
      <c r="AE94" s="1" t="str">
        <f>VLOOKUP(TabLégumesViandesDesserts[[#This Row],[Nature menu]],TabNatureMenu[],2,FALSE)</f>
        <v>DS</v>
      </c>
      <c r="AF94" s="9" t="s">
        <v>286</v>
      </c>
      <c r="AG94" s="23" t="str">
        <f>VLOOKUP(TabLégumesViandesDesserts[[#This Row],[Légumes, Viandes, Desserts]],TabCréationMenusArticlesMenus[],2,FALSE)</f>
        <v>DS01</v>
      </c>
      <c r="AH94" s="1" t="s">
        <v>15</v>
      </c>
      <c r="AI94" s="23" t="str">
        <f>VLOOKUP(TabLégumesViandesDesserts[[#This Row],[Période légumes, viandes, desserts]],TabPériodeArticlesMenus[],2,FALSE)</f>
        <v>PAM06</v>
      </c>
      <c r="AJ94" s="1" t="s">
        <v>37</v>
      </c>
      <c r="AK94" s="23" t="str">
        <f>VLOOKUP(TabLégumesViandesDesserts[[#This Row],[Conditionnement légumes, viandes, desserts]],TabConditionnementArticlesMenus[],2,FALSE)</f>
        <v>CAM17</v>
      </c>
      <c r="AM94" s="9" t="s">
        <v>286</v>
      </c>
      <c r="AN94" s="1" t="s">
        <v>109</v>
      </c>
    </row>
    <row r="95" spans="4:40" x14ac:dyDescent="0.35">
      <c r="D95" s="17" t="s">
        <v>286</v>
      </c>
      <c r="E95" s="16" t="s">
        <v>109</v>
      </c>
      <c r="P95" s="6" t="s">
        <v>376</v>
      </c>
      <c r="Q95" s="6" t="str">
        <f>VLOOKUP(Listes!$P95,TabCatégorieArticlesMenus[],2,0)</f>
        <v>DWE</v>
      </c>
      <c r="R95" s="9" t="s">
        <v>287</v>
      </c>
      <c r="S95" s="9" t="str">
        <f>VLOOKUP(TabProduitsArticlesMenus[[#This Row],[Articles menus]],TabArticlesMenus[],2,FALSE)</f>
        <v>DWE01</v>
      </c>
      <c r="T95" s="6" t="s">
        <v>19</v>
      </c>
      <c r="U95" s="12" t="str">
        <f>VLOOKUP(Listes!$T95,TabPériodeArticlesMenus[],2,FALSE)</f>
        <v>PAM10</v>
      </c>
      <c r="V95" s="6" t="s">
        <v>38</v>
      </c>
      <c r="W95" s="12" t="str">
        <f>VLOOKUP(Listes!$V95,TabConditionnementArticlesMenus[],2,FALSE)</f>
        <v>CAM30</v>
      </c>
      <c r="AD95" s="1" t="s">
        <v>588</v>
      </c>
      <c r="AE95" s="1" t="str">
        <f>VLOOKUP(TabLégumesViandesDesserts[[#This Row],[Nature menu]],TabNatureMenu[],2,FALSE)</f>
        <v>DWE</v>
      </c>
      <c r="AF95" s="9" t="s">
        <v>287</v>
      </c>
      <c r="AG95" s="23" t="str">
        <f>VLOOKUP(TabLégumesViandesDesserts[[#This Row],[Légumes, Viandes, Desserts]],TabCréationMenusArticlesMenus[],2,FALSE)</f>
        <v>DWE01</v>
      </c>
      <c r="AH95" s="1" t="s">
        <v>19</v>
      </c>
      <c r="AI95" s="23" t="str">
        <f>VLOOKUP(TabLégumesViandesDesserts[[#This Row],[Période légumes, viandes, desserts]],TabPériodeArticlesMenus[],2,FALSE)</f>
        <v>PAM10</v>
      </c>
      <c r="AJ95" s="1" t="s">
        <v>38</v>
      </c>
      <c r="AK95" s="23" t="str">
        <f>VLOOKUP(TabLégumesViandesDesserts[[#This Row],[Conditionnement légumes, viandes, desserts]],TabConditionnementArticlesMenus[],2,FALSE)</f>
        <v>CAM30</v>
      </c>
      <c r="AM95" s="9" t="s">
        <v>287</v>
      </c>
      <c r="AN95" s="1" t="s">
        <v>291</v>
      </c>
    </row>
    <row r="96" spans="4:40" x14ac:dyDescent="0.35">
      <c r="D96" s="18" t="s">
        <v>287</v>
      </c>
      <c r="E96" s="19" t="s">
        <v>291</v>
      </c>
      <c r="P96" s="6" t="s">
        <v>376</v>
      </c>
      <c r="Q96" s="6" t="str">
        <f>VLOOKUP(Listes!$P96,TabCatégorieArticlesMenus[],2,0)</f>
        <v>DWE</v>
      </c>
      <c r="R96" s="9" t="s">
        <v>288</v>
      </c>
      <c r="S96" s="9" t="str">
        <f>VLOOKUP(TabProduitsArticlesMenus[[#This Row],[Articles menus]],TabArticlesMenus[],2,FALSE)</f>
        <v>DWE02</v>
      </c>
      <c r="T96" s="6" t="s">
        <v>19</v>
      </c>
      <c r="U96" s="12" t="str">
        <f>VLOOKUP(Listes!$T96,TabPériodeArticlesMenus[],2,FALSE)</f>
        <v>PAM10</v>
      </c>
      <c r="V96" s="6" t="s">
        <v>39</v>
      </c>
      <c r="W96" s="12" t="str">
        <f>VLOOKUP(Listes!$V96,TabConditionnementArticlesMenus[],2,FALSE)</f>
        <v>CAM31</v>
      </c>
      <c r="AD96" s="1" t="s">
        <v>588</v>
      </c>
      <c r="AE96" s="1" t="str">
        <f>VLOOKUP(TabLégumesViandesDesserts[[#This Row],[Nature menu]],TabNatureMenu[],2,FALSE)</f>
        <v>DWE</v>
      </c>
      <c r="AF96" s="9" t="s">
        <v>288</v>
      </c>
      <c r="AG96" s="23" t="str">
        <f>VLOOKUP(TabLégumesViandesDesserts[[#This Row],[Légumes, Viandes, Desserts]],TabCréationMenusArticlesMenus[],2,FALSE)</f>
        <v>DWE02</v>
      </c>
      <c r="AH96" s="1" t="s">
        <v>19</v>
      </c>
      <c r="AI96" s="23" t="str">
        <f>VLOOKUP(TabLégumesViandesDesserts[[#This Row],[Période légumes, viandes, desserts]],TabPériodeArticlesMenus[],2,FALSE)</f>
        <v>PAM10</v>
      </c>
      <c r="AJ96" s="1" t="s">
        <v>39</v>
      </c>
      <c r="AK96" s="23" t="str">
        <f>VLOOKUP(TabLégumesViandesDesserts[[#This Row],[Conditionnement légumes, viandes, desserts]],TabConditionnementArticlesMenus[],2,FALSE)</f>
        <v>CAM31</v>
      </c>
      <c r="AM96" s="9" t="s">
        <v>288</v>
      </c>
      <c r="AN96" s="1" t="s">
        <v>292</v>
      </c>
    </row>
    <row r="97" spans="4:40" x14ac:dyDescent="0.35">
      <c r="D97" s="18" t="s">
        <v>288</v>
      </c>
      <c r="E97" s="16" t="s">
        <v>292</v>
      </c>
      <c r="P97" s="6" t="s">
        <v>376</v>
      </c>
      <c r="Q97" s="6" t="str">
        <f>VLOOKUP(Listes!$P97,TabCatégorieArticlesMenus[],2,0)</f>
        <v>DWE</v>
      </c>
      <c r="R97" s="9" t="s">
        <v>324</v>
      </c>
      <c r="S97" s="9" t="str">
        <f>VLOOKUP(TabProduitsArticlesMenus[[#This Row],[Articles menus]],TabArticlesMenus[],2,FALSE)</f>
        <v>DWE03</v>
      </c>
      <c r="T97" s="6" t="s">
        <v>19</v>
      </c>
      <c r="U97" s="12" t="str">
        <f>VLOOKUP(Listes!$T97,TabPériodeArticlesMenus[],2,FALSE)</f>
        <v>PAM10</v>
      </c>
      <c r="V97" s="6" t="s">
        <v>353</v>
      </c>
      <c r="W97" s="12" t="str">
        <f>VLOOKUP(Listes!$V97,TabConditionnementArticlesMenus[],2,FALSE)</f>
        <v>CAM28</v>
      </c>
      <c r="AD97" s="1" t="s">
        <v>588</v>
      </c>
      <c r="AE97" s="1" t="str">
        <f>VLOOKUP(TabLégumesViandesDesserts[[#This Row],[Nature menu]],TabNatureMenu[],2,FALSE)</f>
        <v>DWE</v>
      </c>
      <c r="AF97" s="9" t="s">
        <v>324</v>
      </c>
      <c r="AG97" s="23" t="str">
        <f>VLOOKUP(TabLégumesViandesDesserts[[#This Row],[Légumes, Viandes, Desserts]],TabCréationMenusArticlesMenus[],2,FALSE)</f>
        <v>DWE03</v>
      </c>
      <c r="AH97" s="1" t="s">
        <v>19</v>
      </c>
      <c r="AI97" s="23" t="str">
        <f>VLOOKUP(TabLégumesViandesDesserts[[#This Row],[Période légumes, viandes, desserts]],TabPériodeArticlesMenus[],2,FALSE)</f>
        <v>PAM10</v>
      </c>
      <c r="AJ97" s="1" t="s">
        <v>353</v>
      </c>
      <c r="AK97" s="23" t="str">
        <f>VLOOKUP(TabLégumesViandesDesserts[[#This Row],[Conditionnement légumes, viandes, desserts]],TabConditionnementArticlesMenus[],2,FALSE)</f>
        <v>CAM28</v>
      </c>
      <c r="AM97" s="9" t="s">
        <v>324</v>
      </c>
      <c r="AN97" s="1" t="s">
        <v>293</v>
      </c>
    </row>
    <row r="98" spans="4:40" x14ac:dyDescent="0.35">
      <c r="D98" s="18" t="s">
        <v>324</v>
      </c>
      <c r="E98" s="19" t="s">
        <v>293</v>
      </c>
      <c r="P98" s="6" t="s">
        <v>376</v>
      </c>
      <c r="Q98" s="6" t="str">
        <f>VLOOKUP(Listes!$P98,TabCatégorieArticlesMenus[],2,0)</f>
        <v>DWE</v>
      </c>
      <c r="R98" s="9" t="s">
        <v>312</v>
      </c>
      <c r="S98" s="9" t="str">
        <f>VLOOKUP(TabProduitsArticlesMenus[[#This Row],[Articles menus]],TabArticlesMenus[],2,FALSE)</f>
        <v>DWE04</v>
      </c>
      <c r="T98" s="6" t="s">
        <v>19</v>
      </c>
      <c r="U98" s="12" t="str">
        <f>VLOOKUP(Listes!$T98,TabPériodeArticlesMenus[],2,FALSE)</f>
        <v>PAM10</v>
      </c>
      <c r="V98" s="6" t="s">
        <v>353</v>
      </c>
      <c r="W98" s="12" t="str">
        <f>VLOOKUP(Listes!$V98,TabConditionnementArticlesMenus[],2,FALSE)</f>
        <v>CAM28</v>
      </c>
      <c r="AD98" s="1" t="s">
        <v>588</v>
      </c>
      <c r="AE98" s="1" t="str">
        <f>VLOOKUP(TabLégumesViandesDesserts[[#This Row],[Nature menu]],TabNatureMenu[],2,FALSE)</f>
        <v>DWE</v>
      </c>
      <c r="AF98" s="9" t="s">
        <v>312</v>
      </c>
      <c r="AG98" s="23" t="str">
        <f>VLOOKUP(TabLégumesViandesDesserts[[#This Row],[Légumes, Viandes, Desserts]],TabCréationMenusArticlesMenus[],2,FALSE)</f>
        <v>DWE04</v>
      </c>
      <c r="AH98" s="1" t="s">
        <v>19</v>
      </c>
      <c r="AI98" s="23" t="str">
        <f>VLOOKUP(TabLégumesViandesDesserts[[#This Row],[Période légumes, viandes, desserts]],TabPériodeArticlesMenus[],2,FALSE)</f>
        <v>PAM10</v>
      </c>
      <c r="AJ98" s="1" t="s">
        <v>353</v>
      </c>
      <c r="AK98" s="23" t="str">
        <f>VLOOKUP(TabLégumesViandesDesserts[[#This Row],[Conditionnement légumes, viandes, desserts]],TabConditionnementArticlesMenus[],2,FALSE)</f>
        <v>CAM28</v>
      </c>
      <c r="AM98" s="9" t="s">
        <v>312</v>
      </c>
      <c r="AN98" s="1" t="s">
        <v>294</v>
      </c>
    </row>
    <row r="99" spans="4:40" x14ac:dyDescent="0.35">
      <c r="D99" s="18" t="s">
        <v>312</v>
      </c>
      <c r="E99" s="16" t="s">
        <v>294</v>
      </c>
      <c r="P99" s="6" t="s">
        <v>376</v>
      </c>
      <c r="Q99" s="6" t="str">
        <f>VLOOKUP(Listes!$P99,TabCatégorieArticlesMenus[],2,0)</f>
        <v>DWE</v>
      </c>
      <c r="R99" s="9" t="s">
        <v>118</v>
      </c>
      <c r="S99" s="9" t="str">
        <f>VLOOKUP(TabProduitsArticlesMenus[[#This Row],[Articles menus]],TabArticlesMenus[],2,FALSE)</f>
        <v>DWE05</v>
      </c>
      <c r="T99" s="6" t="s">
        <v>19</v>
      </c>
      <c r="U99" s="12" t="str">
        <f>VLOOKUP(Listes!$T99,TabPériodeArticlesMenus[],2,FALSE)</f>
        <v>PAM10</v>
      </c>
      <c r="V99" s="6" t="s">
        <v>39</v>
      </c>
      <c r="W99" s="12" t="str">
        <f>VLOOKUP(Listes!$V99,TabConditionnementArticlesMenus[],2,FALSE)</f>
        <v>CAM31</v>
      </c>
      <c r="AD99" s="1" t="s">
        <v>588</v>
      </c>
      <c r="AE99" s="1" t="str">
        <f>VLOOKUP(TabLégumesViandesDesserts[[#This Row],[Nature menu]],TabNatureMenu[],2,FALSE)</f>
        <v>DWE</v>
      </c>
      <c r="AF99" s="9" t="s">
        <v>118</v>
      </c>
      <c r="AG99" s="23" t="str">
        <f>VLOOKUP(TabLégumesViandesDesserts[[#This Row],[Légumes, Viandes, Desserts]],TabCréationMenusArticlesMenus[],2,FALSE)</f>
        <v>DWE05</v>
      </c>
      <c r="AH99" s="1" t="s">
        <v>19</v>
      </c>
      <c r="AI99" s="23" t="str">
        <f>VLOOKUP(TabLégumesViandesDesserts[[#This Row],[Période légumes, viandes, desserts]],TabPériodeArticlesMenus[],2,FALSE)</f>
        <v>PAM10</v>
      </c>
      <c r="AJ99" s="1" t="s">
        <v>39</v>
      </c>
      <c r="AK99" s="23" t="str">
        <f>VLOOKUP(TabLégumesViandesDesserts[[#This Row],[Conditionnement légumes, viandes, desserts]],TabConditionnementArticlesMenus[],2,FALSE)</f>
        <v>CAM31</v>
      </c>
      <c r="AM99" s="9" t="s">
        <v>118</v>
      </c>
      <c r="AN99" s="1" t="s">
        <v>295</v>
      </c>
    </row>
    <row r="100" spans="4:40" x14ac:dyDescent="0.35">
      <c r="D100" s="18" t="s">
        <v>118</v>
      </c>
      <c r="E100" s="19" t="s">
        <v>295</v>
      </c>
      <c r="P100" s="6" t="s">
        <v>376</v>
      </c>
      <c r="Q100" s="6" t="str">
        <f>VLOOKUP(Listes!$P100,TabCatégorieArticlesMenus[],2,0)</f>
        <v>DWE</v>
      </c>
      <c r="R100" s="9" t="s">
        <v>121</v>
      </c>
      <c r="S100" s="9" t="str">
        <f>VLOOKUP(TabProduitsArticlesMenus[[#This Row],[Articles menus]],TabArticlesMenus[],2,FALSE)</f>
        <v>DWE06</v>
      </c>
      <c r="T100" s="6" t="s">
        <v>19</v>
      </c>
      <c r="U100" s="12" t="str">
        <f>VLOOKUP(Listes!$T100,TabPériodeArticlesMenus[],2,FALSE)</f>
        <v>PAM10</v>
      </c>
      <c r="V100" s="6" t="s">
        <v>40</v>
      </c>
      <c r="W100" s="12" t="str">
        <f>VLOOKUP(Listes!$V100,TabConditionnementArticlesMenus[],2,FALSE)</f>
        <v>CAM09</v>
      </c>
      <c r="AD100" s="1" t="s">
        <v>588</v>
      </c>
      <c r="AE100" s="1" t="str">
        <f>VLOOKUP(TabLégumesViandesDesserts[[#This Row],[Nature menu]],TabNatureMenu[],2,FALSE)</f>
        <v>DWE</v>
      </c>
      <c r="AF100" s="9" t="s">
        <v>121</v>
      </c>
      <c r="AG100" s="23" t="str">
        <f>VLOOKUP(TabLégumesViandesDesserts[[#This Row],[Légumes, Viandes, Desserts]],TabCréationMenusArticlesMenus[],2,FALSE)</f>
        <v>DWE06</v>
      </c>
      <c r="AH100" s="1" t="s">
        <v>19</v>
      </c>
      <c r="AI100" s="23" t="str">
        <f>VLOOKUP(TabLégumesViandesDesserts[[#This Row],[Période légumes, viandes, desserts]],TabPériodeArticlesMenus[],2,FALSE)</f>
        <v>PAM10</v>
      </c>
      <c r="AJ100" s="1" t="s">
        <v>40</v>
      </c>
      <c r="AK100" s="23" t="str">
        <f>VLOOKUP(TabLégumesViandesDesserts[[#This Row],[Conditionnement légumes, viandes, desserts]],TabConditionnementArticlesMenus[],2,FALSE)</f>
        <v>CAM09</v>
      </c>
      <c r="AM100" s="9" t="s">
        <v>121</v>
      </c>
      <c r="AN100" s="1" t="s">
        <v>296</v>
      </c>
    </row>
    <row r="101" spans="4:40" x14ac:dyDescent="0.35">
      <c r="D101" s="18" t="s">
        <v>121</v>
      </c>
      <c r="E101" s="16" t="s">
        <v>296</v>
      </c>
      <c r="P101" s="6" t="s">
        <v>376</v>
      </c>
      <c r="Q101" s="6" t="str">
        <f>VLOOKUP(Listes!$P101,TabCatégorieArticlesMenus[],2,0)</f>
        <v>DWE</v>
      </c>
      <c r="R101" s="9" t="s">
        <v>123</v>
      </c>
      <c r="S101" s="9" t="str">
        <f>VLOOKUP(TabProduitsArticlesMenus[[#This Row],[Articles menus]],TabArticlesMenus[],2,FALSE)</f>
        <v>DWE07</v>
      </c>
      <c r="T101" s="6" t="s">
        <v>19</v>
      </c>
      <c r="U101" s="12" t="str">
        <f>VLOOKUP(Listes!$T101,TabPériodeArticlesMenus[],2,FALSE)</f>
        <v>PAM10</v>
      </c>
      <c r="V101" s="6" t="s">
        <v>41</v>
      </c>
      <c r="W101" s="12" t="str">
        <f>VLOOKUP(Listes!$V101,TabConditionnementArticlesMenus[],2,FALSE)</f>
        <v>CAM15</v>
      </c>
      <c r="AD101" s="1" t="s">
        <v>588</v>
      </c>
      <c r="AE101" s="1" t="str">
        <f>VLOOKUP(TabLégumesViandesDesserts[[#This Row],[Nature menu]],TabNatureMenu[],2,FALSE)</f>
        <v>DWE</v>
      </c>
      <c r="AF101" s="9" t="s">
        <v>123</v>
      </c>
      <c r="AG101" s="23" t="str">
        <f>VLOOKUP(TabLégumesViandesDesserts[[#This Row],[Légumes, Viandes, Desserts]],TabCréationMenusArticlesMenus[],2,FALSE)</f>
        <v>DWE07</v>
      </c>
      <c r="AH101" s="1" t="s">
        <v>19</v>
      </c>
      <c r="AI101" s="23" t="str">
        <f>VLOOKUP(TabLégumesViandesDesserts[[#This Row],[Période légumes, viandes, desserts]],TabPériodeArticlesMenus[],2,FALSE)</f>
        <v>PAM10</v>
      </c>
      <c r="AJ101" s="1" t="s">
        <v>41</v>
      </c>
      <c r="AK101" s="23" t="str">
        <f>VLOOKUP(TabLégumesViandesDesserts[[#This Row],[Conditionnement légumes, viandes, desserts]],TabConditionnementArticlesMenus[],2,FALSE)</f>
        <v>CAM15</v>
      </c>
      <c r="AM101" s="9" t="s">
        <v>123</v>
      </c>
      <c r="AN101" s="1" t="s">
        <v>297</v>
      </c>
    </row>
    <row r="102" spans="4:40" x14ac:dyDescent="0.35">
      <c r="D102" s="18" t="s">
        <v>123</v>
      </c>
      <c r="E102" s="19" t="s">
        <v>297</v>
      </c>
      <c r="P102" s="6" t="s">
        <v>376</v>
      </c>
      <c r="Q102" s="6" t="str">
        <f>VLOOKUP(Listes!$P102,TabCatégorieArticlesMenus[],2,0)</f>
        <v>DWE</v>
      </c>
      <c r="R102" s="9" t="s">
        <v>126</v>
      </c>
      <c r="S102" s="9" t="str">
        <f>VLOOKUP(TabProduitsArticlesMenus[[#This Row],[Articles menus]],TabArticlesMenus[],2,FALSE)</f>
        <v>DWE08</v>
      </c>
      <c r="T102" s="6" t="s">
        <v>19</v>
      </c>
      <c r="U102" s="12" t="str">
        <f>VLOOKUP(Listes!$T102,TabPériodeArticlesMenus[],2,FALSE)</f>
        <v>PAM10</v>
      </c>
      <c r="V102" s="6" t="s">
        <v>41</v>
      </c>
      <c r="W102" s="12" t="str">
        <f>VLOOKUP(Listes!$V102,TabConditionnementArticlesMenus[],2,FALSE)</f>
        <v>CAM15</v>
      </c>
      <c r="AD102" s="1" t="s">
        <v>588</v>
      </c>
      <c r="AE102" s="1" t="str">
        <f>VLOOKUP(TabLégumesViandesDesserts[[#This Row],[Nature menu]],TabNatureMenu[],2,FALSE)</f>
        <v>DWE</v>
      </c>
      <c r="AF102" s="9" t="s">
        <v>126</v>
      </c>
      <c r="AG102" s="23" t="str">
        <f>VLOOKUP(TabLégumesViandesDesserts[[#This Row],[Légumes, Viandes, Desserts]],TabCréationMenusArticlesMenus[],2,FALSE)</f>
        <v>DWE08</v>
      </c>
      <c r="AH102" s="1" t="s">
        <v>19</v>
      </c>
      <c r="AI102" s="23" t="str">
        <f>VLOOKUP(TabLégumesViandesDesserts[[#This Row],[Période légumes, viandes, desserts]],TabPériodeArticlesMenus[],2,FALSE)</f>
        <v>PAM10</v>
      </c>
      <c r="AJ102" s="1" t="s">
        <v>41</v>
      </c>
      <c r="AK102" s="23" t="str">
        <f>VLOOKUP(TabLégumesViandesDesserts[[#This Row],[Conditionnement légumes, viandes, desserts]],TabConditionnementArticlesMenus[],2,FALSE)</f>
        <v>CAM15</v>
      </c>
      <c r="AM102" s="9" t="s">
        <v>126</v>
      </c>
      <c r="AN102" s="1" t="s">
        <v>298</v>
      </c>
    </row>
    <row r="103" spans="4:40" x14ac:dyDescent="0.35">
      <c r="D103" s="18" t="s">
        <v>126</v>
      </c>
      <c r="E103" s="16" t="s">
        <v>298</v>
      </c>
      <c r="P103" s="6" t="s">
        <v>376</v>
      </c>
      <c r="Q103" s="6" t="str">
        <f>VLOOKUP(Listes!$P103,TabCatégorieArticlesMenus[],2,0)</f>
        <v>DWE</v>
      </c>
      <c r="R103" s="9" t="s">
        <v>129</v>
      </c>
      <c r="S103" s="9" t="str">
        <f>VLOOKUP(TabProduitsArticlesMenus[[#This Row],[Articles menus]],TabArticlesMenus[],2,FALSE)</f>
        <v>DWE09</v>
      </c>
      <c r="T103" s="6" t="s">
        <v>19</v>
      </c>
      <c r="U103" s="12" t="str">
        <f>VLOOKUP(Listes!$T103,TabPériodeArticlesMenus[],2,FALSE)</f>
        <v>PAM10</v>
      </c>
      <c r="V103" s="6" t="s">
        <v>40</v>
      </c>
      <c r="W103" s="12" t="str">
        <f>VLOOKUP(Listes!$V103,TabConditionnementArticlesMenus[],2,FALSE)</f>
        <v>CAM09</v>
      </c>
      <c r="AD103" s="1" t="s">
        <v>588</v>
      </c>
      <c r="AE103" s="1" t="str">
        <f>VLOOKUP(TabLégumesViandesDesserts[[#This Row],[Nature menu]],TabNatureMenu[],2,FALSE)</f>
        <v>DWE</v>
      </c>
      <c r="AF103" s="9" t="s">
        <v>129</v>
      </c>
      <c r="AG103" s="23" t="str">
        <f>VLOOKUP(TabLégumesViandesDesserts[[#This Row],[Légumes, Viandes, Desserts]],TabCréationMenusArticlesMenus[],2,FALSE)</f>
        <v>DWE09</v>
      </c>
      <c r="AH103" s="1" t="s">
        <v>19</v>
      </c>
      <c r="AI103" s="23" t="str">
        <f>VLOOKUP(TabLégumesViandesDesserts[[#This Row],[Période légumes, viandes, desserts]],TabPériodeArticlesMenus[],2,FALSE)</f>
        <v>PAM10</v>
      </c>
      <c r="AJ103" s="1" t="s">
        <v>40</v>
      </c>
      <c r="AK103" s="23" t="str">
        <f>VLOOKUP(TabLégumesViandesDesserts[[#This Row],[Conditionnement légumes, viandes, desserts]],TabConditionnementArticlesMenus[],2,FALSE)</f>
        <v>CAM09</v>
      </c>
      <c r="AM103" s="9" t="s">
        <v>129</v>
      </c>
      <c r="AN103" s="1" t="s">
        <v>299</v>
      </c>
    </row>
    <row r="104" spans="4:40" x14ac:dyDescent="0.35">
      <c r="D104" s="18" t="s">
        <v>129</v>
      </c>
      <c r="E104" s="19" t="s">
        <v>299</v>
      </c>
      <c r="P104" s="6" t="s">
        <v>376</v>
      </c>
      <c r="Q104" s="6" t="str">
        <f>VLOOKUP(Listes!$P104,TabCatégorieArticlesMenus[],2,0)</f>
        <v>DWE</v>
      </c>
      <c r="R104" s="9" t="s">
        <v>131</v>
      </c>
      <c r="S104" s="9" t="str">
        <f>VLOOKUP(TabProduitsArticlesMenus[[#This Row],[Articles menus]],TabArticlesMenus[],2,FALSE)</f>
        <v>DWE10</v>
      </c>
      <c r="T104" s="6" t="s">
        <v>19</v>
      </c>
      <c r="U104" s="12" t="str">
        <f>VLOOKUP(Listes!$T104,TabPériodeArticlesMenus[],2,FALSE)</f>
        <v>PAM10</v>
      </c>
      <c r="V104" s="6" t="s">
        <v>60</v>
      </c>
      <c r="W104" s="12" t="str">
        <f>VLOOKUP(Listes!$V104,TabConditionnementArticlesMenus[],2,FALSE)</f>
        <v>CAM05</v>
      </c>
      <c r="AD104" s="1" t="s">
        <v>588</v>
      </c>
      <c r="AE104" s="1" t="str">
        <f>VLOOKUP(TabLégumesViandesDesserts[[#This Row],[Nature menu]],TabNatureMenu[],2,FALSE)</f>
        <v>DWE</v>
      </c>
      <c r="AF104" s="9" t="s">
        <v>131</v>
      </c>
      <c r="AG104" s="23" t="str">
        <f>VLOOKUP(TabLégumesViandesDesserts[[#This Row],[Légumes, Viandes, Desserts]],TabCréationMenusArticlesMenus[],2,FALSE)</f>
        <v>DWE10</v>
      </c>
      <c r="AH104" s="1" t="s">
        <v>19</v>
      </c>
      <c r="AI104" s="23" t="str">
        <f>VLOOKUP(TabLégumesViandesDesserts[[#This Row],[Période légumes, viandes, desserts]],TabPériodeArticlesMenus[],2,FALSE)</f>
        <v>PAM10</v>
      </c>
      <c r="AJ104" s="1" t="s">
        <v>60</v>
      </c>
      <c r="AK104" s="23" t="str">
        <f>VLOOKUP(TabLégumesViandesDesserts[[#This Row],[Conditionnement légumes, viandes, desserts]],TabConditionnementArticlesMenus[],2,FALSE)</f>
        <v>CAM05</v>
      </c>
      <c r="AM104" s="9" t="s">
        <v>131</v>
      </c>
      <c r="AN104" s="1" t="s">
        <v>300</v>
      </c>
    </row>
    <row r="105" spans="4:40" x14ac:dyDescent="0.35">
      <c r="D105" s="18" t="s">
        <v>131</v>
      </c>
      <c r="E105" s="16" t="s">
        <v>300</v>
      </c>
      <c r="P105" s="6" t="s">
        <v>376</v>
      </c>
      <c r="Q105" s="6" t="str">
        <f>VLOOKUP(Listes!$P105,TabCatégorieArticlesMenus[],2,0)</f>
        <v>DWE</v>
      </c>
      <c r="R105" s="9" t="s">
        <v>132</v>
      </c>
      <c r="S105" s="9" t="str">
        <f>VLOOKUP(TabProduitsArticlesMenus[[#This Row],[Articles menus]],TabArticlesMenus[],2,FALSE)</f>
        <v>DWE11</v>
      </c>
      <c r="T105" s="6" t="s">
        <v>19</v>
      </c>
      <c r="U105" s="12" t="str">
        <f>VLOOKUP(Listes!$T105,TabPériodeArticlesMenus[],2,FALSE)</f>
        <v>PAM10</v>
      </c>
      <c r="V105" s="6" t="s">
        <v>39</v>
      </c>
      <c r="W105" s="12" t="str">
        <f>VLOOKUP(Listes!$V105,TabConditionnementArticlesMenus[],2,FALSE)</f>
        <v>CAM31</v>
      </c>
      <c r="AD105" s="1" t="s">
        <v>588</v>
      </c>
      <c r="AE105" s="1" t="str">
        <f>VLOOKUP(TabLégumesViandesDesserts[[#This Row],[Nature menu]],TabNatureMenu[],2,FALSE)</f>
        <v>DWE</v>
      </c>
      <c r="AF105" s="9" t="s">
        <v>132</v>
      </c>
      <c r="AG105" s="23" t="str">
        <f>VLOOKUP(TabLégumesViandesDesserts[[#This Row],[Légumes, Viandes, Desserts]],TabCréationMenusArticlesMenus[],2,FALSE)</f>
        <v>DWE11</v>
      </c>
      <c r="AH105" s="1" t="s">
        <v>19</v>
      </c>
      <c r="AI105" s="23" t="str">
        <f>VLOOKUP(TabLégumesViandesDesserts[[#This Row],[Période légumes, viandes, desserts]],TabPériodeArticlesMenus[],2,FALSE)</f>
        <v>PAM10</v>
      </c>
      <c r="AJ105" s="1" t="s">
        <v>39</v>
      </c>
      <c r="AK105" s="23" t="str">
        <f>VLOOKUP(TabLégumesViandesDesserts[[#This Row],[Conditionnement légumes, viandes, desserts]],TabConditionnementArticlesMenus[],2,FALSE)</f>
        <v>CAM31</v>
      </c>
      <c r="AM105" s="9" t="s">
        <v>132</v>
      </c>
      <c r="AN105" s="1" t="s">
        <v>301</v>
      </c>
    </row>
    <row r="106" spans="4:40" x14ac:dyDescent="0.35">
      <c r="D106" s="18" t="s">
        <v>132</v>
      </c>
      <c r="E106" s="19" t="s">
        <v>301</v>
      </c>
      <c r="P106" s="6" t="s">
        <v>376</v>
      </c>
      <c r="Q106" s="6" t="str">
        <f>VLOOKUP(Listes!$P106,TabCatégorieArticlesMenus[],2,0)</f>
        <v>DWE</v>
      </c>
      <c r="R106" s="9" t="s">
        <v>133</v>
      </c>
      <c r="S106" s="9" t="str">
        <f>VLOOKUP(TabProduitsArticlesMenus[[#This Row],[Articles menus]],TabArticlesMenus[],2,FALSE)</f>
        <v>DWE12</v>
      </c>
      <c r="T106" s="6" t="s">
        <v>19</v>
      </c>
      <c r="U106" s="12" t="str">
        <f>VLOOKUP(Listes!$T106,TabPériodeArticlesMenus[],2,FALSE)</f>
        <v>PAM10</v>
      </c>
      <c r="V106" s="6" t="s">
        <v>40</v>
      </c>
      <c r="W106" s="12" t="str">
        <f>VLOOKUP(Listes!$V106,TabConditionnementArticlesMenus[],2,FALSE)</f>
        <v>CAM09</v>
      </c>
      <c r="AD106" s="1" t="s">
        <v>588</v>
      </c>
      <c r="AE106" s="1" t="str">
        <f>VLOOKUP(TabLégumesViandesDesserts[[#This Row],[Nature menu]],TabNatureMenu[],2,FALSE)</f>
        <v>DWE</v>
      </c>
      <c r="AF106" s="9" t="s">
        <v>133</v>
      </c>
      <c r="AG106" s="23" t="str">
        <f>VLOOKUP(TabLégumesViandesDesserts[[#This Row],[Légumes, Viandes, Desserts]],TabCréationMenusArticlesMenus[],2,FALSE)</f>
        <v>DWE12</v>
      </c>
      <c r="AH106" s="1" t="s">
        <v>19</v>
      </c>
      <c r="AI106" s="23" t="str">
        <f>VLOOKUP(TabLégumesViandesDesserts[[#This Row],[Période légumes, viandes, desserts]],TabPériodeArticlesMenus[],2,FALSE)</f>
        <v>PAM10</v>
      </c>
      <c r="AJ106" s="1" t="s">
        <v>40</v>
      </c>
      <c r="AK106" s="23" t="str">
        <f>VLOOKUP(TabLégumesViandesDesserts[[#This Row],[Conditionnement légumes, viandes, desserts]],TabConditionnementArticlesMenus[],2,FALSE)</f>
        <v>CAM09</v>
      </c>
      <c r="AM106" s="9" t="s">
        <v>133</v>
      </c>
      <c r="AN106" s="1" t="s">
        <v>302</v>
      </c>
    </row>
    <row r="107" spans="4:40" x14ac:dyDescent="0.35">
      <c r="D107" s="18" t="s">
        <v>133</v>
      </c>
      <c r="E107" s="16" t="s">
        <v>302</v>
      </c>
      <c r="P107" s="6" t="s">
        <v>376</v>
      </c>
      <c r="Q107" s="6" t="str">
        <f>VLOOKUP(Listes!$P107,TabCatégorieArticlesMenus[],2,0)</f>
        <v>DWE</v>
      </c>
      <c r="R107" s="9" t="s">
        <v>134</v>
      </c>
      <c r="S107" s="9" t="str">
        <f>VLOOKUP(TabProduitsArticlesMenus[[#This Row],[Articles menus]],TabArticlesMenus[],2,FALSE)</f>
        <v>DWE13</v>
      </c>
      <c r="T107" s="6" t="s">
        <v>19</v>
      </c>
      <c r="U107" s="12" t="str">
        <f>VLOOKUP(Listes!$T107,TabPériodeArticlesMenus[],2,FALSE)</f>
        <v>PAM10</v>
      </c>
      <c r="V107" s="6" t="s">
        <v>40</v>
      </c>
      <c r="W107" s="12" t="str">
        <f>VLOOKUP(Listes!$V107,TabConditionnementArticlesMenus[],2,FALSE)</f>
        <v>CAM09</v>
      </c>
      <c r="AD107" s="1" t="s">
        <v>588</v>
      </c>
      <c r="AE107" s="1" t="str">
        <f>VLOOKUP(TabLégumesViandesDesserts[[#This Row],[Nature menu]],TabNatureMenu[],2,FALSE)</f>
        <v>DWE</v>
      </c>
      <c r="AF107" s="9" t="s">
        <v>134</v>
      </c>
      <c r="AG107" s="23" t="str">
        <f>VLOOKUP(TabLégumesViandesDesserts[[#This Row],[Légumes, Viandes, Desserts]],TabCréationMenusArticlesMenus[],2,FALSE)</f>
        <v>DWE13</v>
      </c>
      <c r="AH107" s="1" t="s">
        <v>19</v>
      </c>
      <c r="AI107" s="23" t="str">
        <f>VLOOKUP(TabLégumesViandesDesserts[[#This Row],[Période légumes, viandes, desserts]],TabPériodeArticlesMenus[],2,FALSE)</f>
        <v>PAM10</v>
      </c>
      <c r="AJ107" s="1" t="s">
        <v>40</v>
      </c>
      <c r="AK107" s="23" t="str">
        <f>VLOOKUP(TabLégumesViandesDesserts[[#This Row],[Conditionnement légumes, viandes, desserts]],TabConditionnementArticlesMenus[],2,FALSE)</f>
        <v>CAM09</v>
      </c>
      <c r="AM107" s="9" t="s">
        <v>134</v>
      </c>
      <c r="AN107" s="1" t="s">
        <v>303</v>
      </c>
    </row>
    <row r="108" spans="4:40" x14ac:dyDescent="0.35">
      <c r="D108" s="18" t="s">
        <v>134</v>
      </c>
      <c r="E108" s="19" t="s">
        <v>303</v>
      </c>
      <c r="P108" s="6" t="s">
        <v>376</v>
      </c>
      <c r="Q108" s="6" t="str">
        <f>VLOOKUP(Listes!$P108,TabCatégorieArticlesMenus[],2,0)</f>
        <v>DWE</v>
      </c>
      <c r="R108" s="9" t="s">
        <v>289</v>
      </c>
      <c r="S108" s="9" t="str">
        <f>VLOOKUP(TabProduitsArticlesMenus[[#This Row],[Articles menus]],TabArticlesMenus[],2,FALSE)</f>
        <v>DWE14</v>
      </c>
      <c r="T108" s="6" t="s">
        <v>19</v>
      </c>
      <c r="U108" s="12" t="str">
        <f>VLOOKUP(Listes!$T108,TabPériodeArticlesMenus[],2,FALSE)</f>
        <v>PAM10</v>
      </c>
      <c r="V108" s="6" t="s">
        <v>60</v>
      </c>
      <c r="W108" s="12" t="str">
        <f>VLOOKUP(Listes!$V108,TabConditionnementArticlesMenus[],2,FALSE)</f>
        <v>CAM05</v>
      </c>
      <c r="AD108" s="1" t="s">
        <v>588</v>
      </c>
      <c r="AE108" s="1" t="str">
        <f>VLOOKUP(TabLégumesViandesDesserts[[#This Row],[Nature menu]],TabNatureMenu[],2,FALSE)</f>
        <v>DWE</v>
      </c>
      <c r="AF108" s="9" t="s">
        <v>289</v>
      </c>
      <c r="AG108" s="23" t="str">
        <f>VLOOKUP(TabLégumesViandesDesserts[[#This Row],[Légumes, Viandes, Desserts]],TabCréationMenusArticlesMenus[],2,FALSE)</f>
        <v>DWE14</v>
      </c>
      <c r="AH108" s="1" t="s">
        <v>19</v>
      </c>
      <c r="AI108" s="23" t="str">
        <f>VLOOKUP(TabLégumesViandesDesserts[[#This Row],[Période légumes, viandes, desserts]],TabPériodeArticlesMenus[],2,FALSE)</f>
        <v>PAM10</v>
      </c>
      <c r="AJ108" s="1" t="s">
        <v>60</v>
      </c>
      <c r="AK108" s="23" t="str">
        <f>VLOOKUP(TabLégumesViandesDesserts[[#This Row],[Conditionnement légumes, viandes, desserts]],TabConditionnementArticlesMenus[],2,FALSE)</f>
        <v>CAM05</v>
      </c>
      <c r="AM108" s="9" t="s">
        <v>289</v>
      </c>
      <c r="AN108" s="1" t="s">
        <v>304</v>
      </c>
    </row>
    <row r="109" spans="4:40" x14ac:dyDescent="0.35">
      <c r="D109" s="18" t="s">
        <v>289</v>
      </c>
      <c r="E109" s="16" t="s">
        <v>304</v>
      </c>
      <c r="P109" s="6" t="s">
        <v>376</v>
      </c>
      <c r="Q109" s="6" t="str">
        <f>VLOOKUP(Listes!$P109,TabCatégorieArticlesMenus[],2,0)</f>
        <v>DWE</v>
      </c>
      <c r="R109" s="9" t="s">
        <v>141</v>
      </c>
      <c r="S109" s="9" t="str">
        <f>VLOOKUP(TabProduitsArticlesMenus[[#This Row],[Articles menus]],TabArticlesMenus[],2,FALSE)</f>
        <v>DWE15</v>
      </c>
      <c r="T109" s="6" t="s">
        <v>19</v>
      </c>
      <c r="U109" s="12" t="str">
        <f>VLOOKUP(Listes!$T109,TabPériodeArticlesMenus[],2,FALSE)</f>
        <v>PAM10</v>
      </c>
      <c r="V109" s="6" t="s">
        <v>40</v>
      </c>
      <c r="W109" s="12" t="str">
        <f>VLOOKUP(Listes!$V109,TabConditionnementArticlesMenus[],2,FALSE)</f>
        <v>CAM09</v>
      </c>
      <c r="AD109" s="1" t="s">
        <v>588</v>
      </c>
      <c r="AE109" s="1" t="str">
        <f>VLOOKUP(TabLégumesViandesDesserts[[#This Row],[Nature menu]],TabNatureMenu[],2,FALSE)</f>
        <v>DWE</v>
      </c>
      <c r="AF109" s="9" t="s">
        <v>141</v>
      </c>
      <c r="AG109" s="23" t="str">
        <f>VLOOKUP(TabLégumesViandesDesserts[[#This Row],[Légumes, Viandes, Desserts]],TabCréationMenusArticlesMenus[],2,FALSE)</f>
        <v>DWE15</v>
      </c>
      <c r="AH109" s="1" t="s">
        <v>19</v>
      </c>
      <c r="AI109" s="23" t="str">
        <f>VLOOKUP(TabLégumesViandesDesserts[[#This Row],[Période légumes, viandes, desserts]],TabPériodeArticlesMenus[],2,FALSE)</f>
        <v>PAM10</v>
      </c>
      <c r="AJ109" s="1" t="s">
        <v>40</v>
      </c>
      <c r="AK109" s="23" t="str">
        <f>VLOOKUP(TabLégumesViandesDesserts[[#This Row],[Conditionnement légumes, viandes, desserts]],TabConditionnementArticlesMenus[],2,FALSE)</f>
        <v>CAM09</v>
      </c>
      <c r="AM109" s="9" t="s">
        <v>141</v>
      </c>
      <c r="AN109" s="1" t="s">
        <v>305</v>
      </c>
    </row>
    <row r="110" spans="4:40" x14ac:dyDescent="0.35">
      <c r="D110" s="18" t="s">
        <v>141</v>
      </c>
      <c r="E110" s="19" t="s">
        <v>305</v>
      </c>
      <c r="P110" s="6" t="s">
        <v>376</v>
      </c>
      <c r="Q110" s="6" t="str">
        <f>VLOOKUP(Listes!$P110,TabCatégorieArticlesMenus[],2,0)</f>
        <v>DWE</v>
      </c>
      <c r="R110" s="9" t="s">
        <v>143</v>
      </c>
      <c r="S110" s="9" t="str">
        <f>VLOOKUP(TabProduitsArticlesMenus[[#This Row],[Articles menus]],TabArticlesMenus[],2,FALSE)</f>
        <v>DWE16</v>
      </c>
      <c r="T110" s="6" t="s">
        <v>19</v>
      </c>
      <c r="U110" s="12" t="str">
        <f>VLOOKUP(Listes!$T110,TabPériodeArticlesMenus[],2,FALSE)</f>
        <v>PAM10</v>
      </c>
      <c r="V110" s="6" t="s">
        <v>353</v>
      </c>
      <c r="W110" s="12" t="str">
        <f>VLOOKUP(Listes!$V110,TabConditionnementArticlesMenus[],2,FALSE)</f>
        <v>CAM28</v>
      </c>
      <c r="AD110" s="1" t="s">
        <v>588</v>
      </c>
      <c r="AE110" s="1" t="str">
        <f>VLOOKUP(TabLégumesViandesDesserts[[#This Row],[Nature menu]],TabNatureMenu[],2,FALSE)</f>
        <v>DWE</v>
      </c>
      <c r="AF110" s="9" t="s">
        <v>143</v>
      </c>
      <c r="AG110" s="23" t="str">
        <f>VLOOKUP(TabLégumesViandesDesserts[[#This Row],[Légumes, Viandes, Desserts]],TabCréationMenusArticlesMenus[],2,FALSE)</f>
        <v>DWE16</v>
      </c>
      <c r="AH110" s="1" t="s">
        <v>19</v>
      </c>
      <c r="AI110" s="23" t="str">
        <f>VLOOKUP(TabLégumesViandesDesserts[[#This Row],[Période légumes, viandes, desserts]],TabPériodeArticlesMenus[],2,FALSE)</f>
        <v>PAM10</v>
      </c>
      <c r="AJ110" s="1" t="s">
        <v>353</v>
      </c>
      <c r="AK110" s="23" t="str">
        <f>VLOOKUP(TabLégumesViandesDesserts[[#This Row],[Conditionnement légumes, viandes, desserts]],TabConditionnementArticlesMenus[],2,FALSE)</f>
        <v>CAM28</v>
      </c>
      <c r="AM110" s="9" t="s">
        <v>143</v>
      </c>
      <c r="AN110" s="1" t="s">
        <v>306</v>
      </c>
    </row>
    <row r="111" spans="4:40" x14ac:dyDescent="0.35">
      <c r="D111" s="18" t="s">
        <v>143</v>
      </c>
      <c r="E111" s="16" t="s">
        <v>306</v>
      </c>
      <c r="P111" s="6" t="s">
        <v>376</v>
      </c>
      <c r="Q111" s="6" t="str">
        <f>VLOOKUP(Listes!$P111,TabCatégorieArticlesMenus[],2,0)</f>
        <v>DWE</v>
      </c>
      <c r="R111" s="9" t="s">
        <v>149</v>
      </c>
      <c r="S111" s="9" t="str">
        <f>VLOOKUP(TabProduitsArticlesMenus[[#This Row],[Articles menus]],TabArticlesMenus[],2,FALSE)</f>
        <v>DWE17</v>
      </c>
      <c r="T111" s="6" t="s">
        <v>19</v>
      </c>
      <c r="U111" s="12" t="str">
        <f>VLOOKUP(Listes!$T111,TabPériodeArticlesMenus[],2,FALSE)</f>
        <v>PAM10</v>
      </c>
      <c r="V111" s="6" t="s">
        <v>42</v>
      </c>
      <c r="W111" s="12" t="str">
        <f>VLOOKUP(Listes!$V111,TabConditionnementArticlesMenus[],2,FALSE)</f>
        <v>CAM10</v>
      </c>
      <c r="AD111" s="1" t="s">
        <v>588</v>
      </c>
      <c r="AE111" s="1" t="str">
        <f>VLOOKUP(TabLégumesViandesDesserts[[#This Row],[Nature menu]],TabNatureMenu[],2,FALSE)</f>
        <v>DWE</v>
      </c>
      <c r="AF111" s="9" t="s">
        <v>149</v>
      </c>
      <c r="AG111" s="23" t="str">
        <f>VLOOKUP(TabLégumesViandesDesserts[[#This Row],[Légumes, Viandes, Desserts]],TabCréationMenusArticlesMenus[],2,FALSE)</f>
        <v>DWE17</v>
      </c>
      <c r="AH111" s="1" t="s">
        <v>19</v>
      </c>
      <c r="AI111" s="23" t="str">
        <f>VLOOKUP(TabLégumesViandesDesserts[[#This Row],[Période légumes, viandes, desserts]],TabPériodeArticlesMenus[],2,FALSE)</f>
        <v>PAM10</v>
      </c>
      <c r="AJ111" s="1" t="s">
        <v>42</v>
      </c>
      <c r="AK111" s="23" t="str">
        <f>VLOOKUP(TabLégumesViandesDesserts[[#This Row],[Conditionnement légumes, viandes, desserts]],TabConditionnementArticlesMenus[],2,FALSE)</f>
        <v>CAM10</v>
      </c>
      <c r="AM111" s="9" t="s">
        <v>149</v>
      </c>
      <c r="AN111" s="1" t="s">
        <v>307</v>
      </c>
    </row>
    <row r="112" spans="4:40" x14ac:dyDescent="0.35">
      <c r="D112" s="18" t="s">
        <v>149</v>
      </c>
      <c r="E112" s="19" t="s">
        <v>307</v>
      </c>
      <c r="P112" s="6" t="s">
        <v>376</v>
      </c>
      <c r="Q112" s="6" t="str">
        <f>VLOOKUP(Listes!$P112,TabCatégorieArticlesMenus[],2,0)</f>
        <v>DWE</v>
      </c>
      <c r="R112" s="9" t="s">
        <v>155</v>
      </c>
      <c r="S112" s="9" t="str">
        <f>VLOOKUP(TabProduitsArticlesMenus[[#This Row],[Articles menus]],TabArticlesMenus[],2,FALSE)</f>
        <v>DWE18</v>
      </c>
      <c r="T112" s="6" t="s">
        <v>19</v>
      </c>
      <c r="U112" s="12" t="str">
        <f>VLOOKUP(Listes!$T112,TabPériodeArticlesMenus[],2,FALSE)</f>
        <v>PAM10</v>
      </c>
      <c r="V112" s="6" t="s">
        <v>41</v>
      </c>
      <c r="W112" s="12" t="str">
        <f>VLOOKUP(Listes!$V112,TabConditionnementArticlesMenus[],2,FALSE)</f>
        <v>CAM15</v>
      </c>
      <c r="AD112" s="1" t="s">
        <v>588</v>
      </c>
      <c r="AE112" s="1" t="str">
        <f>VLOOKUP(TabLégumesViandesDesserts[[#This Row],[Nature menu]],TabNatureMenu[],2,FALSE)</f>
        <v>DWE</v>
      </c>
      <c r="AF112" s="9" t="s">
        <v>155</v>
      </c>
      <c r="AG112" s="23" t="str">
        <f>VLOOKUP(TabLégumesViandesDesserts[[#This Row],[Légumes, Viandes, Desserts]],TabCréationMenusArticlesMenus[],2,FALSE)</f>
        <v>DWE18</v>
      </c>
      <c r="AH112" s="1" t="s">
        <v>19</v>
      </c>
      <c r="AI112" s="23" t="str">
        <f>VLOOKUP(TabLégumesViandesDesserts[[#This Row],[Période légumes, viandes, desserts]],TabPériodeArticlesMenus[],2,FALSE)</f>
        <v>PAM10</v>
      </c>
      <c r="AJ112" s="1" t="s">
        <v>41</v>
      </c>
      <c r="AK112" s="23" t="str">
        <f>VLOOKUP(TabLégumesViandesDesserts[[#This Row],[Conditionnement légumes, viandes, desserts]],TabConditionnementArticlesMenus[],2,FALSE)</f>
        <v>CAM15</v>
      </c>
      <c r="AM112" s="9" t="s">
        <v>155</v>
      </c>
      <c r="AN112" s="1" t="s">
        <v>308</v>
      </c>
    </row>
    <row r="113" spans="4:40" x14ac:dyDescent="0.35">
      <c r="D113" s="18" t="s">
        <v>155</v>
      </c>
      <c r="E113" s="16" t="s">
        <v>308</v>
      </c>
      <c r="P113" s="6" t="s">
        <v>376</v>
      </c>
      <c r="Q113" s="6" t="str">
        <f>VLOOKUP(Listes!$P113,TabCatégorieArticlesMenus[],2,0)</f>
        <v>DWE</v>
      </c>
      <c r="R113" s="9" t="s">
        <v>290</v>
      </c>
      <c r="S113" s="9" t="str">
        <f>VLOOKUP(TabProduitsArticlesMenus[[#This Row],[Articles menus]],TabArticlesMenus[],2,FALSE)</f>
        <v>DWE19</v>
      </c>
      <c r="T113" s="6" t="s">
        <v>19</v>
      </c>
      <c r="U113" s="12" t="str">
        <f>VLOOKUP(Listes!$T113,TabPériodeArticlesMenus[],2,FALSE)</f>
        <v>PAM10</v>
      </c>
      <c r="V113" s="6" t="s">
        <v>40</v>
      </c>
      <c r="W113" s="12" t="str">
        <f>VLOOKUP(Listes!$V113,TabConditionnementArticlesMenus[],2,FALSE)</f>
        <v>CAM09</v>
      </c>
      <c r="AD113" s="1" t="s">
        <v>588</v>
      </c>
      <c r="AE113" s="1" t="str">
        <f>VLOOKUP(TabLégumesViandesDesserts[[#This Row],[Nature menu]],TabNatureMenu[],2,FALSE)</f>
        <v>DWE</v>
      </c>
      <c r="AF113" s="9" t="s">
        <v>290</v>
      </c>
      <c r="AG113" s="23" t="str">
        <f>VLOOKUP(TabLégumesViandesDesserts[[#This Row],[Légumes, Viandes, Desserts]],TabCréationMenusArticlesMenus[],2,FALSE)</f>
        <v>DWE19</v>
      </c>
      <c r="AH113" s="1" t="s">
        <v>19</v>
      </c>
      <c r="AI113" s="23" t="str">
        <f>VLOOKUP(TabLégumesViandesDesserts[[#This Row],[Période légumes, viandes, desserts]],TabPériodeArticlesMenus[],2,FALSE)</f>
        <v>PAM10</v>
      </c>
      <c r="AJ113" s="1" t="s">
        <v>40</v>
      </c>
      <c r="AK113" s="23" t="str">
        <f>VLOOKUP(TabLégumesViandesDesserts[[#This Row],[Conditionnement légumes, viandes, desserts]],TabConditionnementArticlesMenus[],2,FALSE)</f>
        <v>CAM09</v>
      </c>
      <c r="AM113" s="9" t="s">
        <v>290</v>
      </c>
      <c r="AN113" s="1" t="s">
        <v>309</v>
      </c>
    </row>
    <row r="114" spans="4:40" x14ac:dyDescent="0.35">
      <c r="D114" s="18" t="s">
        <v>290</v>
      </c>
      <c r="E114" s="19" t="s">
        <v>309</v>
      </c>
      <c r="P114" s="6" t="s">
        <v>376</v>
      </c>
      <c r="Q114" s="6" t="str">
        <f>VLOOKUP(Listes!$P114,TabCatégorieArticlesMenus[],2,0)</f>
        <v>DWE</v>
      </c>
      <c r="R114" s="9" t="s">
        <v>172</v>
      </c>
      <c r="S114" s="9" t="str">
        <f>VLOOKUP(TabProduitsArticlesMenus[[#This Row],[Articles menus]],TabArticlesMenus[],2,FALSE)</f>
        <v>DWE20</v>
      </c>
      <c r="T114" s="6" t="s">
        <v>19</v>
      </c>
      <c r="U114" s="12" t="str">
        <f>VLOOKUP(Listes!$T114,TabPériodeArticlesMenus[],2,FALSE)</f>
        <v>PAM10</v>
      </c>
      <c r="V114" s="6" t="s">
        <v>43</v>
      </c>
      <c r="W114" s="12" t="str">
        <f>VLOOKUP(Listes!$V114,TabConditionnementArticlesMenus[],2,FALSE)</f>
        <v>CAM24</v>
      </c>
      <c r="AD114" s="1" t="s">
        <v>588</v>
      </c>
      <c r="AE114" s="1" t="str">
        <f>VLOOKUP(TabLégumesViandesDesserts[[#This Row],[Nature menu]],TabNatureMenu[],2,FALSE)</f>
        <v>DWE</v>
      </c>
      <c r="AF114" s="9" t="s">
        <v>172</v>
      </c>
      <c r="AG114" s="23" t="str">
        <f>VLOOKUP(TabLégumesViandesDesserts[[#This Row],[Légumes, Viandes, Desserts]],TabCréationMenusArticlesMenus[],2,FALSE)</f>
        <v>DWE20</v>
      </c>
      <c r="AH114" s="1" t="s">
        <v>19</v>
      </c>
      <c r="AI114" s="23" t="str">
        <f>VLOOKUP(TabLégumesViandesDesserts[[#This Row],[Période légumes, viandes, desserts]],TabPériodeArticlesMenus[],2,FALSE)</f>
        <v>PAM10</v>
      </c>
      <c r="AJ114" s="1" t="s">
        <v>43</v>
      </c>
      <c r="AK114" s="23" t="str">
        <f>VLOOKUP(TabLégumesViandesDesserts[[#This Row],[Conditionnement légumes, viandes, desserts]],TabConditionnementArticlesMenus[],2,FALSE)</f>
        <v>CAM24</v>
      </c>
      <c r="AM114" s="9" t="s">
        <v>172</v>
      </c>
      <c r="AN114" s="1" t="s">
        <v>310</v>
      </c>
    </row>
    <row r="115" spans="4:40" x14ac:dyDescent="0.35">
      <c r="D115" s="18" t="s">
        <v>172</v>
      </c>
      <c r="E115" s="16" t="s">
        <v>310</v>
      </c>
      <c r="P115" s="6" t="s">
        <v>376</v>
      </c>
      <c r="Q115" s="6" t="str">
        <f>VLOOKUP(Listes!$P115,TabCatégorieArticlesMenus[],2,0)</f>
        <v>DWE</v>
      </c>
      <c r="R115" s="9" t="s">
        <v>179</v>
      </c>
      <c r="S115" s="9" t="str">
        <f>VLOOKUP(TabProduitsArticlesMenus[[#This Row],[Articles menus]],TabArticlesMenus[],2,FALSE)</f>
        <v>DWE21</v>
      </c>
      <c r="T115" s="6" t="s">
        <v>19</v>
      </c>
      <c r="U115" s="12" t="str">
        <f>VLOOKUP(Listes!$T115,TabPériodeArticlesMenus[],2,FALSE)</f>
        <v>PAM10</v>
      </c>
      <c r="V115" s="6" t="s">
        <v>40</v>
      </c>
      <c r="W115" s="12" t="str">
        <f>VLOOKUP(Listes!$V115,TabConditionnementArticlesMenus[],2,FALSE)</f>
        <v>CAM09</v>
      </c>
      <c r="AD115" s="1" t="s">
        <v>588</v>
      </c>
      <c r="AE115" s="1" t="str">
        <f>VLOOKUP(TabLégumesViandesDesserts[[#This Row],[Nature menu]],TabNatureMenu[],2,FALSE)</f>
        <v>DWE</v>
      </c>
      <c r="AF115" s="9" t="s">
        <v>179</v>
      </c>
      <c r="AG115" s="23" t="str">
        <f>VLOOKUP(TabLégumesViandesDesserts[[#This Row],[Légumes, Viandes, Desserts]],TabCréationMenusArticlesMenus[],2,FALSE)</f>
        <v>DWE21</v>
      </c>
      <c r="AH115" s="1" t="s">
        <v>19</v>
      </c>
      <c r="AI115" s="23" t="str">
        <f>VLOOKUP(TabLégumesViandesDesserts[[#This Row],[Période légumes, viandes, desserts]],TabPériodeArticlesMenus[],2,FALSE)</f>
        <v>PAM10</v>
      </c>
      <c r="AJ115" s="1" t="s">
        <v>40</v>
      </c>
      <c r="AK115" s="23" t="str">
        <f>VLOOKUP(TabLégumesViandesDesserts[[#This Row],[Conditionnement légumes, viandes, desserts]],TabConditionnementArticlesMenus[],2,FALSE)</f>
        <v>CAM09</v>
      </c>
      <c r="AM115" s="9" t="s">
        <v>179</v>
      </c>
      <c r="AN115" s="1" t="s">
        <v>311</v>
      </c>
    </row>
    <row r="116" spans="4:40" x14ac:dyDescent="0.35">
      <c r="D116" s="18" t="s">
        <v>179</v>
      </c>
      <c r="E116" s="19" t="s">
        <v>311</v>
      </c>
      <c r="P116" s="6" t="s">
        <v>378</v>
      </c>
      <c r="Q116" s="6" t="str">
        <f>VLOOKUP(Listes!$P116,TabCatégorieArticlesMenus[],2,0)</f>
        <v>VMWE</v>
      </c>
      <c r="R116" s="9" t="s">
        <v>313</v>
      </c>
      <c r="S116" s="9" t="str">
        <f>VLOOKUP(TabProduitsArticlesMenus[[#This Row],[Articles menus]],TabArticlesMenus[],2,FALSE)</f>
        <v>VMWE01</v>
      </c>
      <c r="T116" s="6" t="s">
        <v>18</v>
      </c>
      <c r="U116" s="12" t="str">
        <f>VLOOKUP(Listes!$T116,TabPériodeArticlesMenus[],2,FALSE)</f>
        <v>PAM09</v>
      </c>
      <c r="V116" s="6" t="s">
        <v>59</v>
      </c>
      <c r="W116" s="12" t="str">
        <f>VLOOKUP(Listes!$V116,TabConditionnementArticlesMenus[],2,FALSE)</f>
        <v>CAM20</v>
      </c>
      <c r="AD116" s="1" t="s">
        <v>558</v>
      </c>
      <c r="AE116" s="1" t="str">
        <f>VLOOKUP(TabLégumesViandesDesserts[[#This Row],[Nature menu]],TabNatureMenu[],2,FALSE)</f>
        <v>VMMWE</v>
      </c>
      <c r="AF116" s="9" t="s">
        <v>313</v>
      </c>
      <c r="AG116" s="23" t="str">
        <f>VLOOKUP(TabLégumesViandesDesserts[[#This Row],[Légumes, Viandes, Desserts]],TabCréationMenusArticlesMenus[],2,FALSE)</f>
        <v>VMMWE01</v>
      </c>
      <c r="AH116" s="1" t="s">
        <v>18</v>
      </c>
      <c r="AI116" s="23" t="str">
        <f>VLOOKUP(TabLégumesViandesDesserts[[#This Row],[Période légumes, viandes, desserts]],TabPériodeArticlesMenus[],2,FALSE)</f>
        <v>PAM09</v>
      </c>
      <c r="AJ116" s="1" t="s">
        <v>59</v>
      </c>
      <c r="AK116" s="23" t="str">
        <f>VLOOKUP(TabLégumesViandesDesserts[[#This Row],[Conditionnement légumes, viandes, desserts]],TabConditionnementArticlesMenus[],2,FALSE)</f>
        <v>CAM20</v>
      </c>
      <c r="AM116" s="9" t="s">
        <v>313</v>
      </c>
      <c r="AN116" s="1" t="s">
        <v>589</v>
      </c>
    </row>
    <row r="117" spans="4:40" x14ac:dyDescent="0.35">
      <c r="D117" s="15" t="s">
        <v>313</v>
      </c>
      <c r="E117" s="16" t="s">
        <v>316</v>
      </c>
      <c r="P117" s="6" t="s">
        <v>378</v>
      </c>
      <c r="Q117" s="6" t="str">
        <f>VLOOKUP(Listes!$P117,TabCatégorieArticlesMenus[],2,0)</f>
        <v>VMWE</v>
      </c>
      <c r="R117" s="9" t="s">
        <v>314</v>
      </c>
      <c r="S117" s="9" t="str">
        <f>VLOOKUP(TabProduitsArticlesMenus[[#This Row],[Articles menus]],TabArticlesMenus[],2,FALSE)</f>
        <v>VMWE02</v>
      </c>
      <c r="T117" s="6" t="s">
        <v>18</v>
      </c>
      <c r="U117" s="12" t="str">
        <f>VLOOKUP(Listes!$T117,TabPériodeArticlesMenus[],2,FALSE)</f>
        <v>PAM09</v>
      </c>
      <c r="V117" s="6" t="s">
        <v>59</v>
      </c>
      <c r="W117" s="12" t="str">
        <f>VLOOKUP(Listes!$V117,TabConditionnementArticlesMenus[],2,FALSE)</f>
        <v>CAM20</v>
      </c>
      <c r="AD117" s="1" t="s">
        <v>558</v>
      </c>
      <c r="AE117" s="1" t="str">
        <f>VLOOKUP(TabLégumesViandesDesserts[[#This Row],[Nature menu]],TabNatureMenu[],2,FALSE)</f>
        <v>VMMWE</v>
      </c>
      <c r="AF117" s="9" t="s">
        <v>314</v>
      </c>
      <c r="AG117" s="23" t="str">
        <f>VLOOKUP(TabLégumesViandesDesserts[[#This Row],[Légumes, Viandes, Desserts]],TabCréationMenusArticlesMenus[],2,FALSE)</f>
        <v>VMMWE02</v>
      </c>
      <c r="AH117" s="1" t="s">
        <v>18</v>
      </c>
      <c r="AI117" s="23" t="str">
        <f>VLOOKUP(TabLégumesViandesDesserts[[#This Row],[Période légumes, viandes, desserts]],TabPériodeArticlesMenus[],2,FALSE)</f>
        <v>PAM09</v>
      </c>
      <c r="AJ117" s="1" t="s">
        <v>59</v>
      </c>
      <c r="AK117" s="23" t="str">
        <f>VLOOKUP(TabLégumesViandesDesserts[[#This Row],[Conditionnement légumes, viandes, desserts]],TabConditionnementArticlesMenus[],2,FALSE)</f>
        <v>CAM20</v>
      </c>
      <c r="AM117" s="9" t="s">
        <v>314</v>
      </c>
      <c r="AN117" s="1" t="s">
        <v>590</v>
      </c>
    </row>
    <row r="118" spans="4:40" x14ac:dyDescent="0.35">
      <c r="D118" s="21" t="s">
        <v>314</v>
      </c>
      <c r="E118" s="19" t="s">
        <v>317</v>
      </c>
      <c r="P118" s="6" t="s">
        <v>378</v>
      </c>
      <c r="Q118" s="6" t="str">
        <f>VLOOKUP(Listes!$P118,TabCatégorieArticlesMenus[],2,0)</f>
        <v>VMWE</v>
      </c>
      <c r="R118" s="9" t="s">
        <v>315</v>
      </c>
      <c r="S118" s="9" t="str">
        <f>VLOOKUP(TabProduitsArticlesMenus[[#This Row],[Articles menus]],TabArticlesMenus[],2,FALSE)</f>
        <v>VMWE03</v>
      </c>
      <c r="T118" s="6" t="s">
        <v>18</v>
      </c>
      <c r="U118" s="12" t="str">
        <f>VLOOKUP(Listes!$T118,TabPériodeArticlesMenus[],2,FALSE)</f>
        <v>PAM09</v>
      </c>
      <c r="V118" s="6" t="s">
        <v>59</v>
      </c>
      <c r="W118" s="12" t="str">
        <f>VLOOKUP(Listes!$V118,TabConditionnementArticlesMenus[],2,FALSE)</f>
        <v>CAM20</v>
      </c>
      <c r="AD118" s="1" t="s">
        <v>558</v>
      </c>
      <c r="AE118" s="1" t="str">
        <f>VLOOKUP(TabLégumesViandesDesserts[[#This Row],[Nature menu]],TabNatureMenu[],2,FALSE)</f>
        <v>VMMWE</v>
      </c>
      <c r="AF118" s="9" t="s">
        <v>315</v>
      </c>
      <c r="AG118" s="23" t="str">
        <f>VLOOKUP(TabLégumesViandesDesserts[[#This Row],[Légumes, Viandes, Desserts]],TabCréationMenusArticlesMenus[],2,FALSE)</f>
        <v>VMMWE03</v>
      </c>
      <c r="AH118" s="1" t="s">
        <v>18</v>
      </c>
      <c r="AI118" s="23" t="str">
        <f>VLOOKUP(TabLégumesViandesDesserts[[#This Row],[Période légumes, viandes, desserts]],TabPériodeArticlesMenus[],2,FALSE)</f>
        <v>PAM09</v>
      </c>
      <c r="AJ118" s="1" t="s">
        <v>59</v>
      </c>
      <c r="AK118" s="23" t="str">
        <f>VLOOKUP(TabLégumesViandesDesserts[[#This Row],[Conditionnement légumes, viandes, desserts]],TabConditionnementArticlesMenus[],2,FALSE)</f>
        <v>CAM20</v>
      </c>
      <c r="AM118" s="9" t="s">
        <v>315</v>
      </c>
      <c r="AN118" s="1" t="s">
        <v>591</v>
      </c>
    </row>
    <row r="119" spans="4:40" x14ac:dyDescent="0.35">
      <c r="D119" s="15" t="s">
        <v>315</v>
      </c>
      <c r="E119" s="16" t="s">
        <v>318</v>
      </c>
      <c r="P119" s="6" t="s">
        <v>378</v>
      </c>
      <c r="Q119" s="6" t="str">
        <f>VLOOKUP(Listes!$P119,TabCatégorieArticlesMenus[],2,0)</f>
        <v>VMWE</v>
      </c>
      <c r="R119" s="9" t="s">
        <v>124</v>
      </c>
      <c r="S119" s="9" t="str">
        <f>VLOOKUP(TabProduitsArticlesMenus[[#This Row],[Articles menus]],TabArticlesMenus[],2,FALSE)</f>
        <v>VMWE04</v>
      </c>
      <c r="T119" s="6" t="s">
        <v>18</v>
      </c>
      <c r="U119" s="12" t="str">
        <f>VLOOKUP(Listes!$T119,TabPériodeArticlesMenus[],2,FALSE)</f>
        <v>PAM09</v>
      </c>
      <c r="V119" s="6" t="s">
        <v>59</v>
      </c>
      <c r="W119" s="12" t="str">
        <f>VLOOKUP(Listes!$V119,TabConditionnementArticlesMenus[],2,FALSE)</f>
        <v>CAM20</v>
      </c>
      <c r="AD119" s="1" t="s">
        <v>558</v>
      </c>
      <c r="AE119" s="1" t="str">
        <f>VLOOKUP(TabLégumesViandesDesserts[[#This Row],[Nature menu]],TabNatureMenu[],2,FALSE)</f>
        <v>VMMWE</v>
      </c>
      <c r="AF119" s="9" t="s">
        <v>124</v>
      </c>
      <c r="AG119" s="23" t="str">
        <f>VLOOKUP(TabLégumesViandesDesserts[[#This Row],[Légumes, Viandes, Desserts]],TabCréationMenusArticlesMenus[],2,FALSE)</f>
        <v>VMMWE04</v>
      </c>
      <c r="AH119" s="1" t="s">
        <v>18</v>
      </c>
      <c r="AI119" s="23" t="str">
        <f>VLOOKUP(TabLégumesViandesDesserts[[#This Row],[Période légumes, viandes, desserts]],TabPériodeArticlesMenus[],2,FALSE)</f>
        <v>PAM09</v>
      </c>
      <c r="AJ119" s="1" t="s">
        <v>59</v>
      </c>
      <c r="AK119" s="23" t="str">
        <f>VLOOKUP(TabLégumesViandesDesserts[[#This Row],[Conditionnement légumes, viandes, desserts]],TabConditionnementArticlesMenus[],2,FALSE)</f>
        <v>CAM20</v>
      </c>
      <c r="AM119" s="9" t="s">
        <v>124</v>
      </c>
      <c r="AN119" s="1" t="s">
        <v>592</v>
      </c>
    </row>
    <row r="120" spans="4:40" x14ac:dyDescent="0.35">
      <c r="D120" s="21" t="s">
        <v>124</v>
      </c>
      <c r="E120" s="19" t="s">
        <v>319</v>
      </c>
      <c r="P120" s="6" t="s">
        <v>378</v>
      </c>
      <c r="Q120" s="6" t="str">
        <f>VLOOKUP(Listes!$P120,TabCatégorieArticlesMenus[],2,0)</f>
        <v>VMWE</v>
      </c>
      <c r="R120" s="9" t="s">
        <v>354</v>
      </c>
      <c r="S120" s="9" t="str">
        <f>VLOOKUP(TabProduitsArticlesMenus[[#This Row],[Articles menus]],TabArticlesMenus[],2,FALSE)</f>
        <v>VMWE05</v>
      </c>
      <c r="T120" s="6" t="s">
        <v>18</v>
      </c>
      <c r="U120" s="12" t="str">
        <f>VLOOKUP(Listes!$T120,TabPériodeArticlesMenus[],2,FALSE)</f>
        <v>PAM09</v>
      </c>
      <c r="V120" s="6" t="s">
        <v>353</v>
      </c>
      <c r="W120" s="12" t="str">
        <f>VLOOKUP(Listes!$V120,TabConditionnementArticlesMenus[],2,FALSE)</f>
        <v>CAM28</v>
      </c>
      <c r="AD120" s="1" t="s">
        <v>558</v>
      </c>
      <c r="AE120" s="1" t="str">
        <f>VLOOKUP(TabLégumesViandesDesserts[[#This Row],[Nature menu]],TabNatureMenu[],2,FALSE)</f>
        <v>VMMWE</v>
      </c>
      <c r="AF120" s="9" t="s">
        <v>354</v>
      </c>
      <c r="AG120" s="23" t="str">
        <f>VLOOKUP(TabLégumesViandesDesserts[[#This Row],[Légumes, Viandes, Desserts]],TabCréationMenusArticlesMenus[],2,FALSE)</f>
        <v>VMMWE05</v>
      </c>
      <c r="AH120" s="1" t="s">
        <v>18</v>
      </c>
      <c r="AI120" s="23" t="str">
        <f>VLOOKUP(TabLégumesViandesDesserts[[#This Row],[Période légumes, viandes, desserts]],TabPériodeArticlesMenus[],2,FALSE)</f>
        <v>PAM09</v>
      </c>
      <c r="AJ120" s="1" t="s">
        <v>353</v>
      </c>
      <c r="AK120" s="23" t="str">
        <f>VLOOKUP(TabLégumesViandesDesserts[[#This Row],[Conditionnement légumes, viandes, desserts]],TabConditionnementArticlesMenus[],2,FALSE)</f>
        <v>CAM28</v>
      </c>
      <c r="AM120" s="9" t="s">
        <v>354</v>
      </c>
      <c r="AN120" s="1" t="s">
        <v>593</v>
      </c>
    </row>
    <row r="121" spans="4:40" x14ac:dyDescent="0.35">
      <c r="D121" s="15" t="s">
        <v>354</v>
      </c>
      <c r="E121" s="16" t="s">
        <v>320</v>
      </c>
      <c r="P121" s="6" t="s">
        <v>378</v>
      </c>
      <c r="Q121" s="6" t="str">
        <f>VLOOKUP(Listes!$P121,TabCatégorieArticlesMenus[],2,0)</f>
        <v>VMWE</v>
      </c>
      <c r="R121" s="9" t="s">
        <v>154</v>
      </c>
      <c r="S121" s="9" t="str">
        <f>VLOOKUP(TabProduitsArticlesMenus[[#This Row],[Articles menus]],TabArticlesMenus[],2,FALSE)</f>
        <v>VMWE06</v>
      </c>
      <c r="T121" s="6" t="s">
        <v>18</v>
      </c>
      <c r="U121" s="12" t="str">
        <f>VLOOKUP(Listes!$T121,TabPériodeArticlesMenus[],2,FALSE)</f>
        <v>PAM09</v>
      </c>
      <c r="V121" s="6" t="s">
        <v>59</v>
      </c>
      <c r="W121" s="12" t="str">
        <f>VLOOKUP(Listes!$V121,TabConditionnementArticlesMenus[],2,FALSE)</f>
        <v>CAM20</v>
      </c>
      <c r="AD121" s="1" t="s">
        <v>558</v>
      </c>
      <c r="AE121" s="1" t="str">
        <f>VLOOKUP(TabLégumesViandesDesserts[[#This Row],[Nature menu]],TabNatureMenu[],2,FALSE)</f>
        <v>VMMWE</v>
      </c>
      <c r="AF121" s="9" t="s">
        <v>154</v>
      </c>
      <c r="AG121" s="23" t="str">
        <f>VLOOKUP(TabLégumesViandesDesserts[[#This Row],[Légumes, Viandes, Desserts]],TabCréationMenusArticlesMenus[],2,FALSE)</f>
        <v>VMMWE06</v>
      </c>
      <c r="AH121" s="1" t="s">
        <v>18</v>
      </c>
      <c r="AI121" s="23" t="str">
        <f>VLOOKUP(TabLégumesViandesDesserts[[#This Row],[Période légumes, viandes, desserts]],TabPériodeArticlesMenus[],2,FALSE)</f>
        <v>PAM09</v>
      </c>
      <c r="AJ121" s="1" t="s">
        <v>59</v>
      </c>
      <c r="AK121" s="23" t="str">
        <f>VLOOKUP(TabLégumesViandesDesserts[[#This Row],[Conditionnement légumes, viandes, desserts]],TabConditionnementArticlesMenus[],2,FALSE)</f>
        <v>CAM20</v>
      </c>
      <c r="AM121" s="9" t="s">
        <v>154</v>
      </c>
      <c r="AN121" s="1" t="s">
        <v>594</v>
      </c>
    </row>
    <row r="122" spans="4:40" x14ac:dyDescent="0.35">
      <c r="D122" s="21" t="s">
        <v>154</v>
      </c>
      <c r="E122" s="19" t="s">
        <v>321</v>
      </c>
      <c r="P122" s="6" t="s">
        <v>378</v>
      </c>
      <c r="Q122" s="6" t="str">
        <f>VLOOKUP(Listes!$P122,TabCatégorieArticlesMenus[],2,0)</f>
        <v>VMWE</v>
      </c>
      <c r="R122" s="9" t="s">
        <v>178</v>
      </c>
      <c r="S122" s="9" t="str">
        <f>VLOOKUP(TabProduitsArticlesMenus[[#This Row],[Articles menus]],TabArticlesMenus[],2,FALSE)</f>
        <v>VMWE07</v>
      </c>
      <c r="T122" s="6" t="s">
        <v>18</v>
      </c>
      <c r="U122" s="12" t="str">
        <f>VLOOKUP(Listes!$T122,TabPériodeArticlesMenus[],2,FALSE)</f>
        <v>PAM09</v>
      </c>
      <c r="V122" s="6" t="s">
        <v>59</v>
      </c>
      <c r="W122" s="12" t="str">
        <f>VLOOKUP(Listes!$V122,TabConditionnementArticlesMenus[],2,FALSE)</f>
        <v>CAM20</v>
      </c>
      <c r="AD122" s="1" t="s">
        <v>558</v>
      </c>
      <c r="AE122" s="1" t="str">
        <f>VLOOKUP(TabLégumesViandesDesserts[[#This Row],[Nature menu]],TabNatureMenu[],2,FALSE)</f>
        <v>VMMWE</v>
      </c>
      <c r="AF122" s="9" t="s">
        <v>178</v>
      </c>
      <c r="AG122" s="23" t="str">
        <f>VLOOKUP(TabLégumesViandesDesserts[[#This Row],[Légumes, Viandes, Desserts]],TabCréationMenusArticlesMenus[],2,FALSE)</f>
        <v>VMMWE07</v>
      </c>
      <c r="AH122" s="1" t="s">
        <v>18</v>
      </c>
      <c r="AI122" s="23" t="str">
        <f>VLOOKUP(TabLégumesViandesDesserts[[#This Row],[Période légumes, viandes, desserts]],TabPériodeArticlesMenus[],2,FALSE)</f>
        <v>PAM09</v>
      </c>
      <c r="AJ122" s="1" t="s">
        <v>59</v>
      </c>
      <c r="AK122" s="23" t="str">
        <f>VLOOKUP(TabLégumesViandesDesserts[[#This Row],[Conditionnement légumes, viandes, desserts]],TabConditionnementArticlesMenus[],2,FALSE)</f>
        <v>CAM20</v>
      </c>
      <c r="AM122" s="9" t="s">
        <v>178</v>
      </c>
      <c r="AN122" s="1" t="s">
        <v>595</v>
      </c>
    </row>
    <row r="123" spans="4:40" x14ac:dyDescent="0.35">
      <c r="D123" s="15" t="s">
        <v>178</v>
      </c>
      <c r="E123" s="16" t="s">
        <v>322</v>
      </c>
    </row>
  </sheetData>
  <dataValidations count="6">
    <dataValidation type="list" allowBlank="1" showInputMessage="1" showErrorMessage="1" sqref="P1:P1048576">
      <formula1>$A$4:$A$15</formula1>
    </dataValidation>
    <dataValidation type="list" allowBlank="1" showInputMessage="1" showErrorMessage="1" sqref="T1:T1048576 AH4:AH123">
      <formula1>$G$4:$G$15</formula1>
    </dataValidation>
    <dataValidation type="list" allowBlank="1" showInputMessage="1" showErrorMessage="1" sqref="V1:V1048576 AJ4:AJ123">
      <formula1>$J$4:$J$35</formula1>
    </dataValidation>
    <dataValidation type="list" allowBlank="1" showInputMessage="1" showErrorMessage="1" sqref="R1:R3 R123:R1048576">
      <formula1>#REF!</formula1>
    </dataValidation>
    <dataValidation type="list" allowBlank="1" showInputMessage="1" showErrorMessage="1" sqref="R4:R122 AM21:AM122 AF28:AF122">
      <formula1>$D$4:$D$123</formula1>
    </dataValidation>
    <dataValidation type="list" allowBlank="1" showInputMessage="1" showErrorMessage="1" sqref="AD1:AD1048576">
      <formula1>$AA$4:$AA$15</formula1>
    </dataValidation>
  </dataValidations>
  <pageMargins left="0.7" right="0.7" top="0.75" bottom="0.75" header="0.3" footer="0.3"/>
  <pageSetup paperSize="9" orientation="portrait" horizontalDpi="4294967293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>
      <selection activeCell="A32" sqref="A32"/>
    </sheetView>
  </sheetViews>
  <sheetFormatPr baseColWidth="10" defaultColWidth="11.5546875" defaultRowHeight="13.1" x14ac:dyDescent="0.25"/>
  <cols>
    <col min="1" max="1" width="26.33203125" bestFit="1" customWidth="1"/>
    <col min="2" max="5" width="37.33203125" bestFit="1" customWidth="1"/>
    <col min="6" max="6" width="36.44140625" bestFit="1" customWidth="1"/>
    <col min="7" max="7" width="37.33203125" bestFit="1" customWidth="1"/>
    <col min="8" max="8" width="36.441406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"/>
  <sheetViews>
    <sheetView workbookViewId="0"/>
  </sheetViews>
  <sheetFormatPr baseColWidth="10" defaultColWidth="11.5546875" defaultRowHeight="13.1" x14ac:dyDescent="0.25"/>
  <cols>
    <col min="1" max="1" width="26.5546875" bestFit="1" customWidth="1"/>
    <col min="2" max="2" width="37.33203125" bestFit="1" customWidth="1"/>
    <col min="3" max="3" width="32.33203125" bestFit="1" customWidth="1"/>
    <col min="4" max="4" width="37.33203125" bestFit="1" customWidth="1"/>
    <col min="5" max="5" width="35.109375" bestFit="1" customWidth="1"/>
    <col min="6" max="6" width="38.5546875" bestFit="1" customWidth="1"/>
    <col min="7" max="7" width="32.5546875" bestFit="1" customWidth="1"/>
    <col min="8" max="8" width="33.33203125" bestFit="1" customWidth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3" width="38.5546875" bestFit="1" customWidth="1"/>
    <col min="4" max="4" width="37.88671875" bestFit="1" customWidth="1"/>
    <col min="5" max="5" width="38.5546875" bestFit="1" customWidth="1"/>
    <col min="6" max="6" width="37.88671875" bestFit="1" customWidth="1"/>
    <col min="7" max="7" width="38.5546875" bestFit="1" customWidth="1"/>
    <col min="8" max="8" width="37.664062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:J114"/>
  <sheetViews>
    <sheetView workbookViewId="0">
      <selection sqref="A1:J1"/>
    </sheetView>
  </sheetViews>
  <sheetFormatPr baseColWidth="10" defaultColWidth="11.5546875" defaultRowHeight="18.45" x14ac:dyDescent="0.35"/>
  <cols>
    <col min="1" max="1" width="39.5546875" style="2" bestFit="1" customWidth="1"/>
    <col min="2" max="2" width="42.5546875" style="2" customWidth="1"/>
    <col min="3" max="3" width="38.6640625" style="2" bestFit="1" customWidth="1"/>
    <col min="4" max="4" width="29.77734375" style="2" customWidth="1"/>
    <col min="5" max="5" width="45.6640625" style="2" bestFit="1" customWidth="1"/>
    <col min="6" max="6" width="40.44140625" style="2" customWidth="1"/>
    <col min="7" max="7" width="249" style="2" bestFit="1" customWidth="1"/>
    <col min="8" max="8" width="52.6640625" style="2" customWidth="1"/>
    <col min="9" max="9" width="40.109375" style="2" bestFit="1" customWidth="1"/>
    <col min="10" max="10" width="44.5546875" style="2" bestFit="1" customWidth="1"/>
    <col min="11" max="16384" width="11.5546875" style="2"/>
  </cols>
  <sheetData>
    <row r="1" spans="1:10" x14ac:dyDescent="0.35">
      <c r="A1" s="25" t="s">
        <v>355</v>
      </c>
      <c r="B1" s="25"/>
      <c r="C1" s="25"/>
      <c r="D1" s="25"/>
      <c r="E1" s="25"/>
      <c r="F1" s="25"/>
      <c r="G1" s="25"/>
      <c r="H1" s="25"/>
      <c r="I1" s="25"/>
      <c r="J1" s="25"/>
    </row>
    <row r="3" spans="1:10" x14ac:dyDescent="0.35">
      <c r="A3" s="14" t="s">
        <v>6</v>
      </c>
      <c r="B3" s="14" t="s">
        <v>7</v>
      </c>
      <c r="C3" s="14" t="s">
        <v>8</v>
      </c>
      <c r="D3" s="14" t="s">
        <v>9</v>
      </c>
      <c r="E3" s="14" t="s">
        <v>2</v>
      </c>
      <c r="F3" s="14" t="s">
        <v>3</v>
      </c>
      <c r="G3" s="14" t="s">
        <v>4</v>
      </c>
      <c r="H3" s="14" t="s">
        <v>5</v>
      </c>
      <c r="I3" s="14" t="s">
        <v>356</v>
      </c>
      <c r="J3" s="14" t="s">
        <v>357</v>
      </c>
    </row>
    <row r="4" spans="1:10" x14ac:dyDescent="0.35">
      <c r="A4" s="2" t="s">
        <v>359</v>
      </c>
      <c r="B4" s="2" t="s">
        <v>358</v>
      </c>
      <c r="C4" s="2" t="s">
        <v>181</v>
      </c>
      <c r="D4" s="2" t="s">
        <v>182</v>
      </c>
      <c r="E4" s="2" t="s">
        <v>14</v>
      </c>
      <c r="F4" s="2" t="s">
        <v>26</v>
      </c>
      <c r="G4" s="2" t="s">
        <v>37</v>
      </c>
      <c r="H4" s="2" t="s">
        <v>77</v>
      </c>
      <c r="I4" s="2" t="s">
        <v>382</v>
      </c>
      <c r="J4" s="2" t="s">
        <v>405</v>
      </c>
    </row>
    <row r="5" spans="1:10" x14ac:dyDescent="0.35">
      <c r="A5" s="2" t="s">
        <v>381</v>
      </c>
      <c r="B5" s="2" t="s">
        <v>375</v>
      </c>
      <c r="C5" s="2" t="s">
        <v>286</v>
      </c>
      <c r="D5" s="2" t="s">
        <v>109</v>
      </c>
      <c r="E5" s="2" t="s">
        <v>352</v>
      </c>
      <c r="F5" s="2" t="s">
        <v>27</v>
      </c>
      <c r="G5" s="2" t="s">
        <v>37</v>
      </c>
      <c r="H5" s="2" t="s">
        <v>77</v>
      </c>
      <c r="I5" s="2" t="s">
        <v>382</v>
      </c>
      <c r="J5" s="2" t="s">
        <v>443</v>
      </c>
    </row>
    <row r="6" spans="1:10" x14ac:dyDescent="0.35">
      <c r="A6" s="2" t="s">
        <v>376</v>
      </c>
      <c r="B6" s="2" t="s">
        <v>377</v>
      </c>
      <c r="C6" s="2" t="s">
        <v>287</v>
      </c>
      <c r="D6" s="2" t="s">
        <v>291</v>
      </c>
      <c r="E6" s="2" t="s">
        <v>19</v>
      </c>
      <c r="F6" s="2" t="s">
        <v>31</v>
      </c>
      <c r="G6" s="2" t="s">
        <v>38</v>
      </c>
      <c r="H6" s="2" t="s">
        <v>90</v>
      </c>
      <c r="I6" s="2" t="s">
        <v>382</v>
      </c>
      <c r="J6" s="2" t="s">
        <v>444</v>
      </c>
    </row>
    <row r="7" spans="1:10" x14ac:dyDescent="0.35">
      <c r="A7" s="2" t="s">
        <v>376</v>
      </c>
      <c r="B7" s="2" t="s">
        <v>377</v>
      </c>
      <c r="C7" s="2" t="s">
        <v>288</v>
      </c>
      <c r="D7" s="2" t="s">
        <v>292</v>
      </c>
      <c r="E7" s="2" t="s">
        <v>19</v>
      </c>
      <c r="F7" s="2" t="s">
        <v>31</v>
      </c>
      <c r="G7" s="2" t="s">
        <v>39</v>
      </c>
      <c r="H7" s="2" t="s">
        <v>91</v>
      </c>
      <c r="I7" s="2" t="s">
        <v>382</v>
      </c>
      <c r="J7" s="2" t="s">
        <v>445</v>
      </c>
    </row>
    <row r="8" spans="1:10" x14ac:dyDescent="0.35">
      <c r="A8" s="2" t="s">
        <v>376</v>
      </c>
      <c r="B8" s="2" t="s">
        <v>377</v>
      </c>
      <c r="C8" s="2" t="s">
        <v>324</v>
      </c>
      <c r="D8" s="2" t="s">
        <v>293</v>
      </c>
      <c r="E8" s="2" t="s">
        <v>19</v>
      </c>
      <c r="F8" s="2" t="s">
        <v>31</v>
      </c>
      <c r="G8" s="2" t="s">
        <v>353</v>
      </c>
      <c r="H8" s="2" t="s">
        <v>88</v>
      </c>
      <c r="I8" s="2" t="s">
        <v>382</v>
      </c>
      <c r="J8" s="2" t="s">
        <v>446</v>
      </c>
    </row>
    <row r="9" spans="1:10" x14ac:dyDescent="0.35">
      <c r="A9" s="2" t="s">
        <v>376</v>
      </c>
      <c r="B9" s="2" t="s">
        <v>377</v>
      </c>
      <c r="C9" s="2" t="s">
        <v>312</v>
      </c>
      <c r="D9" s="2" t="s">
        <v>294</v>
      </c>
      <c r="E9" s="2" t="s">
        <v>19</v>
      </c>
      <c r="F9" s="2" t="s">
        <v>31</v>
      </c>
      <c r="G9" s="2" t="s">
        <v>353</v>
      </c>
      <c r="H9" s="2" t="s">
        <v>88</v>
      </c>
      <c r="I9" s="2" t="s">
        <v>382</v>
      </c>
      <c r="J9" s="2" t="s">
        <v>447</v>
      </c>
    </row>
    <row r="10" spans="1:10" x14ac:dyDescent="0.35">
      <c r="A10" s="2" t="s">
        <v>376</v>
      </c>
      <c r="B10" s="2" t="s">
        <v>377</v>
      </c>
      <c r="C10" s="2" t="s">
        <v>118</v>
      </c>
      <c r="D10" s="2" t="s">
        <v>295</v>
      </c>
      <c r="E10" s="2" t="s">
        <v>19</v>
      </c>
      <c r="F10" s="2" t="s">
        <v>31</v>
      </c>
      <c r="G10" s="2" t="s">
        <v>39</v>
      </c>
      <c r="H10" s="2" t="s">
        <v>91</v>
      </c>
      <c r="I10" s="2" t="s">
        <v>382</v>
      </c>
      <c r="J10" s="2" t="s">
        <v>448</v>
      </c>
    </row>
    <row r="11" spans="1:10" x14ac:dyDescent="0.35">
      <c r="A11" s="2" t="s">
        <v>376</v>
      </c>
      <c r="B11" s="2" t="s">
        <v>377</v>
      </c>
      <c r="C11" s="2" t="s">
        <v>121</v>
      </c>
      <c r="D11" s="2" t="s">
        <v>296</v>
      </c>
      <c r="E11" s="2" t="s">
        <v>19</v>
      </c>
      <c r="F11" s="2" t="s">
        <v>31</v>
      </c>
      <c r="G11" s="2" t="s">
        <v>40</v>
      </c>
      <c r="H11" s="2" t="s">
        <v>69</v>
      </c>
      <c r="I11" s="2" t="s">
        <v>382</v>
      </c>
      <c r="J11" s="2" t="s">
        <v>449</v>
      </c>
    </row>
    <row r="12" spans="1:10" x14ac:dyDescent="0.35">
      <c r="A12" s="2" t="s">
        <v>376</v>
      </c>
      <c r="B12" s="2" t="s">
        <v>377</v>
      </c>
      <c r="C12" s="2" t="s">
        <v>123</v>
      </c>
      <c r="D12" s="2" t="s">
        <v>297</v>
      </c>
      <c r="E12" s="2" t="s">
        <v>19</v>
      </c>
      <c r="F12" s="2" t="s">
        <v>31</v>
      </c>
      <c r="G12" s="2" t="s">
        <v>41</v>
      </c>
      <c r="H12" s="2" t="s">
        <v>75</v>
      </c>
      <c r="I12" s="2" t="s">
        <v>450</v>
      </c>
      <c r="J12" s="2" t="s">
        <v>451</v>
      </c>
    </row>
    <row r="13" spans="1:10" x14ac:dyDescent="0.35">
      <c r="A13" s="2" t="s">
        <v>376</v>
      </c>
      <c r="B13" s="2" t="s">
        <v>377</v>
      </c>
      <c r="C13" s="2" t="s">
        <v>126</v>
      </c>
      <c r="D13" s="2" t="s">
        <v>298</v>
      </c>
      <c r="E13" s="2" t="s">
        <v>19</v>
      </c>
      <c r="F13" s="2" t="s">
        <v>31</v>
      </c>
      <c r="G13" s="2" t="s">
        <v>41</v>
      </c>
      <c r="H13" s="2" t="s">
        <v>75</v>
      </c>
      <c r="I13" s="2" t="s">
        <v>450</v>
      </c>
      <c r="J13" s="2" t="s">
        <v>452</v>
      </c>
    </row>
    <row r="14" spans="1:10" x14ac:dyDescent="0.35">
      <c r="A14" s="2" t="s">
        <v>376</v>
      </c>
      <c r="B14" s="2" t="s">
        <v>377</v>
      </c>
      <c r="C14" s="2" t="s">
        <v>129</v>
      </c>
      <c r="D14" s="2" t="s">
        <v>299</v>
      </c>
      <c r="E14" s="2" t="s">
        <v>19</v>
      </c>
      <c r="F14" s="2" t="s">
        <v>31</v>
      </c>
      <c r="G14" s="2" t="s">
        <v>40</v>
      </c>
      <c r="H14" s="2" t="s">
        <v>69</v>
      </c>
      <c r="I14" s="2" t="s">
        <v>450</v>
      </c>
      <c r="J14" s="2" t="s">
        <v>453</v>
      </c>
    </row>
    <row r="15" spans="1:10" x14ac:dyDescent="0.35">
      <c r="A15" s="2" t="s">
        <v>376</v>
      </c>
      <c r="B15" s="2" t="s">
        <v>377</v>
      </c>
      <c r="C15" s="2" t="s">
        <v>131</v>
      </c>
      <c r="D15" s="2" t="s">
        <v>300</v>
      </c>
      <c r="E15" s="2" t="s">
        <v>19</v>
      </c>
      <c r="F15" s="2" t="s">
        <v>31</v>
      </c>
      <c r="G15" s="2" t="s">
        <v>60</v>
      </c>
      <c r="H15" s="2" t="s">
        <v>65</v>
      </c>
      <c r="I15" s="2" t="s">
        <v>450</v>
      </c>
      <c r="J15" s="2" t="s">
        <v>454</v>
      </c>
    </row>
    <row r="16" spans="1:10" x14ac:dyDescent="0.35">
      <c r="A16" s="2" t="s">
        <v>376</v>
      </c>
      <c r="B16" s="2" t="s">
        <v>377</v>
      </c>
      <c r="C16" s="2" t="s">
        <v>132</v>
      </c>
      <c r="D16" s="2" t="s">
        <v>301</v>
      </c>
      <c r="E16" s="2" t="s">
        <v>19</v>
      </c>
      <c r="F16" s="2" t="s">
        <v>31</v>
      </c>
      <c r="G16" s="2" t="s">
        <v>39</v>
      </c>
      <c r="H16" s="2" t="s">
        <v>91</v>
      </c>
      <c r="I16" s="2" t="s">
        <v>450</v>
      </c>
      <c r="J16" s="2" t="s">
        <v>455</v>
      </c>
    </row>
    <row r="17" spans="1:10" x14ac:dyDescent="0.35">
      <c r="A17" s="2" t="s">
        <v>376</v>
      </c>
      <c r="B17" s="2" t="s">
        <v>377</v>
      </c>
      <c r="C17" s="2" t="s">
        <v>133</v>
      </c>
      <c r="D17" s="2" t="s">
        <v>302</v>
      </c>
      <c r="E17" s="2" t="s">
        <v>19</v>
      </c>
      <c r="F17" s="2" t="s">
        <v>31</v>
      </c>
      <c r="G17" s="2" t="s">
        <v>40</v>
      </c>
      <c r="H17" s="2" t="s">
        <v>69</v>
      </c>
      <c r="I17" s="2" t="s">
        <v>450</v>
      </c>
      <c r="J17" s="2" t="s">
        <v>456</v>
      </c>
    </row>
    <row r="18" spans="1:10" x14ac:dyDescent="0.35">
      <c r="A18" s="2" t="s">
        <v>376</v>
      </c>
      <c r="B18" s="2" t="s">
        <v>377</v>
      </c>
      <c r="C18" s="2" t="s">
        <v>134</v>
      </c>
      <c r="D18" s="2" t="s">
        <v>303</v>
      </c>
      <c r="E18" s="2" t="s">
        <v>19</v>
      </c>
      <c r="F18" s="2" t="s">
        <v>31</v>
      </c>
      <c r="G18" s="2" t="s">
        <v>40</v>
      </c>
      <c r="H18" s="2" t="s">
        <v>69</v>
      </c>
      <c r="I18" s="2" t="s">
        <v>450</v>
      </c>
      <c r="J18" s="2" t="s">
        <v>457</v>
      </c>
    </row>
    <row r="19" spans="1:10" x14ac:dyDescent="0.35">
      <c r="A19" s="2" t="s">
        <v>376</v>
      </c>
      <c r="B19" s="2" t="s">
        <v>377</v>
      </c>
      <c r="C19" s="2" t="s">
        <v>289</v>
      </c>
      <c r="D19" s="2" t="s">
        <v>304</v>
      </c>
      <c r="E19" s="2" t="s">
        <v>19</v>
      </c>
      <c r="F19" s="2" t="s">
        <v>31</v>
      </c>
      <c r="G19" s="2" t="s">
        <v>60</v>
      </c>
      <c r="H19" s="2" t="s">
        <v>65</v>
      </c>
      <c r="I19" s="2" t="s">
        <v>450</v>
      </c>
      <c r="J19" s="2" t="s">
        <v>458</v>
      </c>
    </row>
    <row r="20" spans="1:10" x14ac:dyDescent="0.35">
      <c r="A20" s="2" t="s">
        <v>376</v>
      </c>
      <c r="B20" s="2" t="s">
        <v>377</v>
      </c>
      <c r="C20" s="2" t="s">
        <v>141</v>
      </c>
      <c r="D20" s="2" t="s">
        <v>305</v>
      </c>
      <c r="E20" s="2" t="s">
        <v>19</v>
      </c>
      <c r="F20" s="2" t="s">
        <v>31</v>
      </c>
      <c r="G20" s="2" t="s">
        <v>40</v>
      </c>
      <c r="H20" s="2" t="s">
        <v>69</v>
      </c>
      <c r="I20" s="2" t="s">
        <v>450</v>
      </c>
      <c r="J20" s="2" t="s">
        <v>459</v>
      </c>
    </row>
    <row r="21" spans="1:10" x14ac:dyDescent="0.35">
      <c r="A21" s="2" t="s">
        <v>376</v>
      </c>
      <c r="B21" s="2" t="s">
        <v>377</v>
      </c>
      <c r="C21" s="2" t="s">
        <v>143</v>
      </c>
      <c r="D21" s="2" t="s">
        <v>306</v>
      </c>
      <c r="E21" s="2" t="s">
        <v>19</v>
      </c>
      <c r="F21" s="2" t="s">
        <v>31</v>
      </c>
      <c r="G21" s="2" t="s">
        <v>353</v>
      </c>
      <c r="H21" s="2" t="s">
        <v>88</v>
      </c>
      <c r="I21" s="2" t="s">
        <v>450</v>
      </c>
      <c r="J21" s="2" t="s">
        <v>460</v>
      </c>
    </row>
    <row r="22" spans="1:10" x14ac:dyDescent="0.35">
      <c r="A22" s="2" t="s">
        <v>376</v>
      </c>
      <c r="B22" s="2" t="s">
        <v>377</v>
      </c>
      <c r="C22" s="2" t="s">
        <v>149</v>
      </c>
      <c r="D22" s="2" t="s">
        <v>307</v>
      </c>
      <c r="E22" s="2" t="s">
        <v>19</v>
      </c>
      <c r="F22" s="2" t="s">
        <v>31</v>
      </c>
      <c r="G22" s="2" t="s">
        <v>42</v>
      </c>
      <c r="H22" s="2" t="s">
        <v>70</v>
      </c>
      <c r="I22" s="2" t="s">
        <v>450</v>
      </c>
      <c r="J22" s="2" t="s">
        <v>461</v>
      </c>
    </row>
    <row r="23" spans="1:10" x14ac:dyDescent="0.35">
      <c r="A23" s="2" t="s">
        <v>376</v>
      </c>
      <c r="B23" s="2" t="s">
        <v>377</v>
      </c>
      <c r="C23" s="2" t="s">
        <v>155</v>
      </c>
      <c r="D23" s="2" t="s">
        <v>308</v>
      </c>
      <c r="E23" s="2" t="s">
        <v>19</v>
      </c>
      <c r="F23" s="2" t="s">
        <v>31</v>
      </c>
      <c r="G23" s="2" t="s">
        <v>41</v>
      </c>
      <c r="H23" s="2" t="s">
        <v>75</v>
      </c>
      <c r="I23" s="2" t="s">
        <v>450</v>
      </c>
      <c r="J23" s="2" t="s">
        <v>462</v>
      </c>
    </row>
    <row r="24" spans="1:10" x14ac:dyDescent="0.35">
      <c r="A24" s="2" t="s">
        <v>376</v>
      </c>
      <c r="B24" s="2" t="s">
        <v>377</v>
      </c>
      <c r="C24" s="2" t="s">
        <v>290</v>
      </c>
      <c r="D24" s="2" t="s">
        <v>309</v>
      </c>
      <c r="E24" s="2" t="s">
        <v>19</v>
      </c>
      <c r="F24" s="2" t="s">
        <v>31</v>
      </c>
      <c r="G24" s="2" t="s">
        <v>40</v>
      </c>
      <c r="H24" s="2" t="s">
        <v>69</v>
      </c>
      <c r="I24" s="2" t="s">
        <v>450</v>
      </c>
      <c r="J24" s="2" t="s">
        <v>463</v>
      </c>
    </row>
    <row r="25" spans="1:10" x14ac:dyDescent="0.35">
      <c r="A25" s="2" t="s">
        <v>376</v>
      </c>
      <c r="B25" s="2" t="s">
        <v>377</v>
      </c>
      <c r="C25" s="2" t="s">
        <v>172</v>
      </c>
      <c r="D25" s="2" t="s">
        <v>310</v>
      </c>
      <c r="E25" s="2" t="s">
        <v>19</v>
      </c>
      <c r="F25" s="2" t="s">
        <v>31</v>
      </c>
      <c r="G25" s="2" t="s">
        <v>43</v>
      </c>
      <c r="H25" s="2" t="s">
        <v>84</v>
      </c>
      <c r="I25" s="2" t="s">
        <v>450</v>
      </c>
      <c r="J25" s="2" t="s">
        <v>464</v>
      </c>
    </row>
    <row r="26" spans="1:10" x14ac:dyDescent="0.35">
      <c r="A26" s="2" t="s">
        <v>376</v>
      </c>
      <c r="B26" s="2" t="s">
        <v>377</v>
      </c>
      <c r="C26" s="2" t="s">
        <v>179</v>
      </c>
      <c r="D26" s="2" t="s">
        <v>311</v>
      </c>
      <c r="E26" s="2" t="s">
        <v>19</v>
      </c>
      <c r="F26" s="2" t="s">
        <v>31</v>
      </c>
      <c r="G26" s="2" t="s">
        <v>40</v>
      </c>
      <c r="H26" s="2" t="s">
        <v>69</v>
      </c>
      <c r="I26" s="2" t="s">
        <v>450</v>
      </c>
      <c r="J26" s="2" t="s">
        <v>465</v>
      </c>
    </row>
    <row r="27" spans="1:10" x14ac:dyDescent="0.35">
      <c r="A27" s="2" t="s">
        <v>360</v>
      </c>
      <c r="B27" s="2" t="s">
        <v>361</v>
      </c>
      <c r="C27" s="2" t="s">
        <v>110</v>
      </c>
      <c r="D27" s="2" t="s">
        <v>180</v>
      </c>
      <c r="E27" s="2" t="s">
        <v>14</v>
      </c>
      <c r="F27" s="2" t="s">
        <v>26</v>
      </c>
      <c r="G27" s="2" t="s">
        <v>35</v>
      </c>
      <c r="H27" s="2" t="s">
        <v>61</v>
      </c>
      <c r="I27" s="2" t="s">
        <v>382</v>
      </c>
      <c r="J27" s="2" t="s">
        <v>383</v>
      </c>
    </row>
    <row r="28" spans="1:10" x14ac:dyDescent="0.35">
      <c r="A28" s="2" t="s">
        <v>360</v>
      </c>
      <c r="B28" s="2" t="s">
        <v>361</v>
      </c>
      <c r="C28" s="2" t="s">
        <v>323</v>
      </c>
      <c r="D28" s="2" t="s">
        <v>184</v>
      </c>
      <c r="E28" s="2" t="s">
        <v>14</v>
      </c>
      <c r="F28" s="2" t="s">
        <v>26</v>
      </c>
      <c r="G28" s="2" t="s">
        <v>353</v>
      </c>
      <c r="H28" s="2" t="s">
        <v>88</v>
      </c>
      <c r="I28" s="2" t="s">
        <v>382</v>
      </c>
      <c r="J28" s="2" t="s">
        <v>384</v>
      </c>
    </row>
    <row r="29" spans="1:10" x14ac:dyDescent="0.35">
      <c r="A29" s="2" t="s">
        <v>360</v>
      </c>
      <c r="B29" s="2" t="s">
        <v>361</v>
      </c>
      <c r="C29" s="2" t="s">
        <v>111</v>
      </c>
      <c r="D29" s="2" t="s">
        <v>185</v>
      </c>
      <c r="E29" s="2" t="s">
        <v>14</v>
      </c>
      <c r="F29" s="2" t="s">
        <v>26</v>
      </c>
      <c r="G29" s="2" t="s">
        <v>44</v>
      </c>
      <c r="H29" s="2" t="s">
        <v>349</v>
      </c>
      <c r="I29" s="2" t="s">
        <v>382</v>
      </c>
      <c r="J29" s="2" t="s">
        <v>385</v>
      </c>
    </row>
    <row r="30" spans="1:10" x14ac:dyDescent="0.35">
      <c r="A30" s="2" t="s">
        <v>360</v>
      </c>
      <c r="B30" s="2" t="s">
        <v>361</v>
      </c>
      <c r="C30" s="2" t="s">
        <v>112</v>
      </c>
      <c r="D30" s="2" t="s">
        <v>186</v>
      </c>
      <c r="E30" s="2" t="s">
        <v>14</v>
      </c>
      <c r="F30" s="2" t="s">
        <v>26</v>
      </c>
      <c r="G30" s="2" t="s">
        <v>45</v>
      </c>
      <c r="H30" s="2" t="s">
        <v>87</v>
      </c>
      <c r="I30" s="2" t="s">
        <v>382</v>
      </c>
      <c r="J30" s="2" t="s">
        <v>386</v>
      </c>
    </row>
    <row r="31" spans="1:10" x14ac:dyDescent="0.35">
      <c r="A31" s="2" t="s">
        <v>360</v>
      </c>
      <c r="B31" s="2" t="s">
        <v>361</v>
      </c>
      <c r="C31" s="2" t="s">
        <v>113</v>
      </c>
      <c r="D31" s="2" t="s">
        <v>187</v>
      </c>
      <c r="E31" s="2" t="s">
        <v>14</v>
      </c>
      <c r="F31" s="2" t="s">
        <v>26</v>
      </c>
      <c r="G31" s="2" t="s">
        <v>351</v>
      </c>
      <c r="H31" s="2" t="s">
        <v>64</v>
      </c>
      <c r="I31" s="2" t="s">
        <v>382</v>
      </c>
      <c r="J31" s="2" t="s">
        <v>387</v>
      </c>
    </row>
    <row r="32" spans="1:10" x14ac:dyDescent="0.35">
      <c r="A32" s="2" t="s">
        <v>360</v>
      </c>
      <c r="B32" s="2" t="s">
        <v>361</v>
      </c>
      <c r="C32" s="2" t="s">
        <v>120</v>
      </c>
      <c r="D32" s="2" t="s">
        <v>188</v>
      </c>
      <c r="E32" s="2" t="s">
        <v>14</v>
      </c>
      <c r="F32" s="2" t="s">
        <v>26</v>
      </c>
      <c r="G32" s="2" t="s">
        <v>353</v>
      </c>
      <c r="H32" s="2" t="s">
        <v>88</v>
      </c>
      <c r="I32" s="2" t="s">
        <v>382</v>
      </c>
      <c r="J32" s="2" t="s">
        <v>388</v>
      </c>
    </row>
    <row r="33" spans="1:10" x14ac:dyDescent="0.35">
      <c r="A33" s="2" t="s">
        <v>360</v>
      </c>
      <c r="B33" s="2" t="s">
        <v>361</v>
      </c>
      <c r="C33" s="2" t="s">
        <v>326</v>
      </c>
      <c r="D33" s="2" t="s">
        <v>189</v>
      </c>
      <c r="E33" s="2" t="s">
        <v>14</v>
      </c>
      <c r="F33" s="2" t="s">
        <v>26</v>
      </c>
      <c r="G33" s="2" t="s">
        <v>43</v>
      </c>
      <c r="H33" s="2" t="s">
        <v>84</v>
      </c>
      <c r="I33" s="2" t="s">
        <v>382</v>
      </c>
      <c r="J33" s="2" t="s">
        <v>389</v>
      </c>
    </row>
    <row r="34" spans="1:10" x14ac:dyDescent="0.35">
      <c r="A34" s="2" t="s">
        <v>360</v>
      </c>
      <c r="B34" s="2" t="s">
        <v>361</v>
      </c>
      <c r="C34" s="2" t="s">
        <v>139</v>
      </c>
      <c r="D34" s="2" t="s">
        <v>190</v>
      </c>
      <c r="E34" s="2" t="s">
        <v>14</v>
      </c>
      <c r="F34" s="2" t="s">
        <v>26</v>
      </c>
      <c r="G34" s="2" t="s">
        <v>60</v>
      </c>
      <c r="H34" s="2" t="s">
        <v>65</v>
      </c>
      <c r="I34" s="2" t="s">
        <v>382</v>
      </c>
      <c r="J34" s="2" t="s">
        <v>390</v>
      </c>
    </row>
    <row r="35" spans="1:10" x14ac:dyDescent="0.35">
      <c r="A35" s="2" t="s">
        <v>360</v>
      </c>
      <c r="B35" s="2" t="s">
        <v>361</v>
      </c>
      <c r="C35" s="2" t="s">
        <v>145</v>
      </c>
      <c r="D35" s="2" t="s">
        <v>191</v>
      </c>
      <c r="E35" s="2" t="s">
        <v>14</v>
      </c>
      <c r="F35" s="2" t="s">
        <v>26</v>
      </c>
      <c r="G35" s="2" t="s">
        <v>46</v>
      </c>
      <c r="H35" s="2" t="s">
        <v>86</v>
      </c>
      <c r="I35" s="2" t="s">
        <v>382</v>
      </c>
      <c r="J35" s="2" t="s">
        <v>391</v>
      </c>
    </row>
    <row r="36" spans="1:10" x14ac:dyDescent="0.35">
      <c r="A36" s="2" t="s">
        <v>360</v>
      </c>
      <c r="B36" s="2" t="s">
        <v>361</v>
      </c>
      <c r="C36" s="2" t="s">
        <v>146</v>
      </c>
      <c r="D36" s="2" t="s">
        <v>192</v>
      </c>
      <c r="E36" s="2" t="s">
        <v>14</v>
      </c>
      <c r="F36" s="2" t="s">
        <v>26</v>
      </c>
      <c r="G36" s="2" t="s">
        <v>46</v>
      </c>
      <c r="H36" s="2" t="s">
        <v>86</v>
      </c>
      <c r="I36" s="2" t="s">
        <v>382</v>
      </c>
      <c r="J36" s="2" t="s">
        <v>392</v>
      </c>
    </row>
    <row r="37" spans="1:10" x14ac:dyDescent="0.35">
      <c r="A37" s="2" t="s">
        <v>360</v>
      </c>
      <c r="B37" s="2" t="s">
        <v>361</v>
      </c>
      <c r="C37" s="2" t="s">
        <v>151</v>
      </c>
      <c r="D37" s="2" t="s">
        <v>193</v>
      </c>
      <c r="E37" s="2" t="s">
        <v>14</v>
      </c>
      <c r="F37" s="2" t="s">
        <v>26</v>
      </c>
      <c r="G37" s="2" t="s">
        <v>353</v>
      </c>
      <c r="H37" s="2" t="s">
        <v>88</v>
      </c>
      <c r="I37" s="2" t="s">
        <v>382</v>
      </c>
      <c r="J37" s="2" t="s">
        <v>393</v>
      </c>
    </row>
    <row r="38" spans="1:10" x14ac:dyDescent="0.35">
      <c r="A38" s="2" t="s">
        <v>360</v>
      </c>
      <c r="B38" s="2" t="s">
        <v>361</v>
      </c>
      <c r="C38" s="2" t="s">
        <v>153</v>
      </c>
      <c r="D38" s="2" t="s">
        <v>194</v>
      </c>
      <c r="E38" s="2" t="s">
        <v>14</v>
      </c>
      <c r="F38" s="2" t="s">
        <v>26</v>
      </c>
      <c r="G38" s="2" t="s">
        <v>353</v>
      </c>
      <c r="H38" s="2" t="s">
        <v>88</v>
      </c>
      <c r="I38" s="2" t="s">
        <v>382</v>
      </c>
      <c r="J38" s="2" t="s">
        <v>394</v>
      </c>
    </row>
    <row r="39" spans="1:10" x14ac:dyDescent="0.35">
      <c r="A39" s="2" t="s">
        <v>360</v>
      </c>
      <c r="B39" s="2" t="s">
        <v>361</v>
      </c>
      <c r="C39" s="2" t="s">
        <v>156</v>
      </c>
      <c r="D39" s="2" t="s">
        <v>195</v>
      </c>
      <c r="E39" s="2" t="s">
        <v>14</v>
      </c>
      <c r="F39" s="2" t="s">
        <v>26</v>
      </c>
      <c r="G39" s="2" t="s">
        <v>43</v>
      </c>
      <c r="H39" s="2" t="s">
        <v>84</v>
      </c>
      <c r="I39" s="2" t="s">
        <v>382</v>
      </c>
      <c r="J39" s="2" t="s">
        <v>395</v>
      </c>
    </row>
    <row r="40" spans="1:10" x14ac:dyDescent="0.35">
      <c r="A40" s="2" t="s">
        <v>360</v>
      </c>
      <c r="B40" s="2" t="s">
        <v>361</v>
      </c>
      <c r="C40" s="2" t="s">
        <v>325</v>
      </c>
      <c r="D40" s="2" t="s">
        <v>196</v>
      </c>
      <c r="E40" s="2" t="s">
        <v>14</v>
      </c>
      <c r="F40" s="2" t="s">
        <v>26</v>
      </c>
      <c r="G40" s="2" t="s">
        <v>47</v>
      </c>
      <c r="H40" s="2" t="s">
        <v>79</v>
      </c>
      <c r="I40" s="2" t="s">
        <v>382</v>
      </c>
      <c r="J40" s="2" t="s">
        <v>396</v>
      </c>
    </row>
    <row r="41" spans="1:10" x14ac:dyDescent="0.35">
      <c r="A41" s="2" t="s">
        <v>360</v>
      </c>
      <c r="B41" s="2" t="s">
        <v>361</v>
      </c>
      <c r="C41" s="2" t="s">
        <v>183</v>
      </c>
      <c r="D41" s="2" t="s">
        <v>197</v>
      </c>
      <c r="E41" s="2" t="s">
        <v>14</v>
      </c>
      <c r="F41" s="2" t="s">
        <v>26</v>
      </c>
      <c r="G41" s="2" t="s">
        <v>43</v>
      </c>
      <c r="H41" s="2" t="s">
        <v>84</v>
      </c>
      <c r="I41" s="2" t="s">
        <v>382</v>
      </c>
      <c r="J41" s="2" t="s">
        <v>397</v>
      </c>
    </row>
    <row r="42" spans="1:10" x14ac:dyDescent="0.35">
      <c r="A42" s="2" t="s">
        <v>360</v>
      </c>
      <c r="B42" s="2" t="s">
        <v>361</v>
      </c>
      <c r="C42" s="2" t="s">
        <v>167</v>
      </c>
      <c r="D42" s="2" t="s">
        <v>198</v>
      </c>
      <c r="E42" s="2" t="s">
        <v>14</v>
      </c>
      <c r="F42" s="2" t="s">
        <v>26</v>
      </c>
      <c r="G42" s="2" t="s">
        <v>48</v>
      </c>
      <c r="H42" s="2" t="s">
        <v>78</v>
      </c>
      <c r="I42" s="2" t="s">
        <v>382</v>
      </c>
      <c r="J42" s="2" t="s">
        <v>398</v>
      </c>
    </row>
    <row r="43" spans="1:10" x14ac:dyDescent="0.35">
      <c r="A43" s="2" t="s">
        <v>360</v>
      </c>
      <c r="B43" s="2" t="s">
        <v>361</v>
      </c>
      <c r="C43" s="2" t="s">
        <v>176</v>
      </c>
      <c r="D43" s="2" t="s">
        <v>199</v>
      </c>
      <c r="E43" s="2" t="s">
        <v>14</v>
      </c>
      <c r="F43" s="2" t="s">
        <v>26</v>
      </c>
      <c r="G43" s="2" t="s">
        <v>44</v>
      </c>
      <c r="H43" s="2" t="s">
        <v>349</v>
      </c>
      <c r="I43" s="2" t="s">
        <v>382</v>
      </c>
      <c r="J43" s="2" t="s">
        <v>399</v>
      </c>
    </row>
    <row r="44" spans="1:10" x14ac:dyDescent="0.35">
      <c r="A44" s="2" t="s">
        <v>367</v>
      </c>
      <c r="B44" s="2" t="s">
        <v>364</v>
      </c>
      <c r="C44" s="2" t="s">
        <v>205</v>
      </c>
      <c r="D44" s="2" t="s">
        <v>206</v>
      </c>
      <c r="E44" s="2" t="s">
        <v>16</v>
      </c>
      <c r="F44" s="2" t="s">
        <v>28</v>
      </c>
      <c r="G44" s="2" t="s">
        <v>60</v>
      </c>
      <c r="H44" s="2" t="s">
        <v>65</v>
      </c>
      <c r="I44" s="2" t="s">
        <v>382</v>
      </c>
      <c r="J44" s="2" t="s">
        <v>406</v>
      </c>
    </row>
    <row r="45" spans="1:10" x14ac:dyDescent="0.35">
      <c r="A45" s="2" t="s">
        <v>367</v>
      </c>
      <c r="B45" s="2" t="s">
        <v>364</v>
      </c>
      <c r="C45" s="2" t="s">
        <v>115</v>
      </c>
      <c r="D45" s="2" t="s">
        <v>207</v>
      </c>
      <c r="E45" s="2" t="s">
        <v>16</v>
      </c>
      <c r="F45" s="2" t="s">
        <v>28</v>
      </c>
      <c r="G45" s="2" t="s">
        <v>60</v>
      </c>
      <c r="H45" s="2" t="s">
        <v>65</v>
      </c>
      <c r="I45" s="2" t="s">
        <v>382</v>
      </c>
      <c r="J45" s="2" t="s">
        <v>407</v>
      </c>
    </row>
    <row r="46" spans="1:10" x14ac:dyDescent="0.35">
      <c r="A46" s="2" t="s">
        <v>367</v>
      </c>
      <c r="B46" s="2" t="s">
        <v>364</v>
      </c>
      <c r="C46" s="2" t="s">
        <v>116</v>
      </c>
      <c r="D46" s="2" t="s">
        <v>208</v>
      </c>
      <c r="E46" s="2" t="s">
        <v>16</v>
      </c>
      <c r="F46" s="2" t="s">
        <v>28</v>
      </c>
      <c r="G46" s="2" t="s">
        <v>49</v>
      </c>
      <c r="H46" s="2" t="s">
        <v>89</v>
      </c>
      <c r="I46" s="2" t="s">
        <v>382</v>
      </c>
      <c r="J46" s="2" t="s">
        <v>408</v>
      </c>
    </row>
    <row r="47" spans="1:10" x14ac:dyDescent="0.35">
      <c r="A47" s="2" t="s">
        <v>367</v>
      </c>
      <c r="B47" s="2" t="s">
        <v>364</v>
      </c>
      <c r="C47" s="2" t="s">
        <v>117</v>
      </c>
      <c r="D47" s="2" t="s">
        <v>209</v>
      </c>
      <c r="E47" s="2" t="s">
        <v>16</v>
      </c>
      <c r="F47" s="2" t="s">
        <v>28</v>
      </c>
      <c r="G47" s="2" t="s">
        <v>60</v>
      </c>
      <c r="H47" s="2" t="s">
        <v>65</v>
      </c>
      <c r="I47" s="2" t="s">
        <v>382</v>
      </c>
      <c r="J47" s="2" t="s">
        <v>409</v>
      </c>
    </row>
    <row r="48" spans="1:10" x14ac:dyDescent="0.35">
      <c r="A48" s="2" t="s">
        <v>367</v>
      </c>
      <c r="B48" s="2" t="s">
        <v>364</v>
      </c>
      <c r="C48" s="2" t="s">
        <v>327</v>
      </c>
      <c r="D48" s="2" t="s">
        <v>210</v>
      </c>
      <c r="E48" s="2" t="s">
        <v>16</v>
      </c>
      <c r="F48" s="2" t="s">
        <v>28</v>
      </c>
      <c r="G48" s="2" t="s">
        <v>43</v>
      </c>
      <c r="H48" s="2" t="s">
        <v>84</v>
      </c>
      <c r="I48" s="2" t="s">
        <v>382</v>
      </c>
      <c r="J48" s="2" t="s">
        <v>410</v>
      </c>
    </row>
    <row r="49" spans="1:10" x14ac:dyDescent="0.35">
      <c r="A49" s="2" t="s">
        <v>367</v>
      </c>
      <c r="B49" s="2" t="s">
        <v>364</v>
      </c>
      <c r="C49" s="2" t="s">
        <v>125</v>
      </c>
      <c r="D49" s="2" t="s">
        <v>211</v>
      </c>
      <c r="E49" s="2" t="s">
        <v>16</v>
      </c>
      <c r="F49" s="2" t="s">
        <v>28</v>
      </c>
      <c r="G49" s="2" t="s">
        <v>60</v>
      </c>
      <c r="H49" s="2" t="s">
        <v>65</v>
      </c>
      <c r="I49" s="2" t="s">
        <v>382</v>
      </c>
      <c r="J49" s="2" t="s">
        <v>411</v>
      </c>
    </row>
    <row r="50" spans="1:10" x14ac:dyDescent="0.35">
      <c r="A50" s="2" t="s">
        <v>367</v>
      </c>
      <c r="B50" s="2" t="s">
        <v>364</v>
      </c>
      <c r="C50" s="2" t="s">
        <v>135</v>
      </c>
      <c r="D50" s="2" t="s">
        <v>212</v>
      </c>
      <c r="E50" s="2" t="s">
        <v>16</v>
      </c>
      <c r="F50" s="2" t="s">
        <v>28</v>
      </c>
      <c r="G50" s="2" t="s">
        <v>60</v>
      </c>
      <c r="H50" s="2" t="s">
        <v>65</v>
      </c>
      <c r="I50" s="2" t="s">
        <v>382</v>
      </c>
      <c r="J50" s="2" t="s">
        <v>412</v>
      </c>
    </row>
    <row r="51" spans="1:10" x14ac:dyDescent="0.35">
      <c r="A51" s="2" t="s">
        <v>367</v>
      </c>
      <c r="B51" s="2" t="s">
        <v>364</v>
      </c>
      <c r="C51" s="2" t="s">
        <v>328</v>
      </c>
      <c r="D51" s="2" t="s">
        <v>213</v>
      </c>
      <c r="E51" s="2" t="s">
        <v>16</v>
      </c>
      <c r="F51" s="2" t="s">
        <v>28</v>
      </c>
      <c r="G51" s="2" t="s">
        <v>60</v>
      </c>
      <c r="H51" s="2" t="s">
        <v>65</v>
      </c>
      <c r="I51" s="2" t="s">
        <v>382</v>
      </c>
      <c r="J51" s="2" t="s">
        <v>413</v>
      </c>
    </row>
    <row r="52" spans="1:10" x14ac:dyDescent="0.35">
      <c r="A52" s="2" t="s">
        <v>367</v>
      </c>
      <c r="B52" s="2" t="s">
        <v>364</v>
      </c>
      <c r="C52" s="2" t="s">
        <v>144</v>
      </c>
      <c r="D52" s="2" t="s">
        <v>214</v>
      </c>
      <c r="E52" s="2" t="s">
        <v>16</v>
      </c>
      <c r="F52" s="2" t="s">
        <v>28</v>
      </c>
      <c r="G52" s="2" t="s">
        <v>60</v>
      </c>
      <c r="H52" s="2" t="s">
        <v>65</v>
      </c>
      <c r="I52" s="2" t="s">
        <v>382</v>
      </c>
      <c r="J52" s="2" t="s">
        <v>414</v>
      </c>
    </row>
    <row r="53" spans="1:10" x14ac:dyDescent="0.35">
      <c r="A53" s="2" t="s">
        <v>367</v>
      </c>
      <c r="B53" s="2" t="s">
        <v>364</v>
      </c>
      <c r="C53" s="2" t="s">
        <v>329</v>
      </c>
      <c r="D53" s="2" t="s">
        <v>215</v>
      </c>
      <c r="E53" s="2" t="s">
        <v>16</v>
      </c>
      <c r="F53" s="2" t="s">
        <v>28</v>
      </c>
      <c r="G53" s="2" t="s">
        <v>353</v>
      </c>
      <c r="H53" s="2" t="s">
        <v>88</v>
      </c>
      <c r="I53" s="2" t="s">
        <v>382</v>
      </c>
      <c r="J53" s="2" t="s">
        <v>415</v>
      </c>
    </row>
    <row r="54" spans="1:10" x14ac:dyDescent="0.35">
      <c r="A54" s="2" t="s">
        <v>367</v>
      </c>
      <c r="B54" s="2" t="s">
        <v>364</v>
      </c>
      <c r="C54" s="2" t="s">
        <v>330</v>
      </c>
      <c r="D54" s="2" t="s">
        <v>216</v>
      </c>
      <c r="E54" s="2" t="s">
        <v>16</v>
      </c>
      <c r="F54" s="2" t="s">
        <v>28</v>
      </c>
      <c r="G54" s="2" t="s">
        <v>353</v>
      </c>
      <c r="H54" s="2" t="s">
        <v>88</v>
      </c>
      <c r="I54" s="2" t="s">
        <v>382</v>
      </c>
      <c r="J54" s="2" t="s">
        <v>416</v>
      </c>
    </row>
    <row r="55" spans="1:10" x14ac:dyDescent="0.35">
      <c r="A55" s="2" t="s">
        <v>367</v>
      </c>
      <c r="B55" s="2" t="s">
        <v>364</v>
      </c>
      <c r="C55" s="2" t="s">
        <v>157</v>
      </c>
      <c r="D55" s="2" t="s">
        <v>218</v>
      </c>
      <c r="E55" s="2" t="s">
        <v>16</v>
      </c>
      <c r="F55" s="2" t="s">
        <v>28</v>
      </c>
      <c r="G55" s="2" t="s">
        <v>92</v>
      </c>
      <c r="H55" s="2" t="s">
        <v>66</v>
      </c>
      <c r="I55" s="2" t="s">
        <v>382</v>
      </c>
      <c r="J55" s="2" t="s">
        <v>417</v>
      </c>
    </row>
    <row r="56" spans="1:10" x14ac:dyDescent="0.35">
      <c r="A56" s="2" t="s">
        <v>367</v>
      </c>
      <c r="B56" s="2" t="s">
        <v>364</v>
      </c>
      <c r="C56" s="2" t="s">
        <v>346</v>
      </c>
      <c r="D56" s="2" t="s">
        <v>219</v>
      </c>
      <c r="E56" s="2" t="s">
        <v>16</v>
      </c>
      <c r="F56" s="2" t="s">
        <v>28</v>
      </c>
      <c r="G56" s="2" t="s">
        <v>43</v>
      </c>
      <c r="H56" s="2" t="s">
        <v>84</v>
      </c>
      <c r="I56" s="2" t="s">
        <v>382</v>
      </c>
      <c r="J56" s="2" t="s">
        <v>418</v>
      </c>
    </row>
    <row r="57" spans="1:10" x14ac:dyDescent="0.35">
      <c r="A57" s="2" t="s">
        <v>366</v>
      </c>
      <c r="B57" s="2" t="s">
        <v>365</v>
      </c>
      <c r="C57" s="2" t="s">
        <v>138</v>
      </c>
      <c r="D57" s="2" t="s">
        <v>220</v>
      </c>
      <c r="E57" s="2" t="s">
        <v>17</v>
      </c>
      <c r="F57" s="2" t="s">
        <v>29</v>
      </c>
      <c r="G57" s="2" t="s">
        <v>60</v>
      </c>
      <c r="H57" s="2" t="s">
        <v>65</v>
      </c>
      <c r="I57" s="2" t="s">
        <v>382</v>
      </c>
      <c r="J57" s="2" t="s">
        <v>419</v>
      </c>
    </row>
    <row r="58" spans="1:10" x14ac:dyDescent="0.35">
      <c r="A58" s="2" t="s">
        <v>366</v>
      </c>
      <c r="B58" s="2" t="s">
        <v>365</v>
      </c>
      <c r="C58" s="2" t="s">
        <v>147</v>
      </c>
      <c r="D58" s="2" t="s">
        <v>221</v>
      </c>
      <c r="E58" s="2" t="s">
        <v>17</v>
      </c>
      <c r="F58" s="2" t="s">
        <v>29</v>
      </c>
      <c r="G58" s="2" t="s">
        <v>92</v>
      </c>
      <c r="H58" s="2" t="s">
        <v>66</v>
      </c>
      <c r="I58" s="2" t="s">
        <v>382</v>
      </c>
      <c r="J58" s="2" t="s">
        <v>420</v>
      </c>
    </row>
    <row r="59" spans="1:10" x14ac:dyDescent="0.35">
      <c r="A59" s="2" t="s">
        <v>366</v>
      </c>
      <c r="B59" s="2" t="s">
        <v>365</v>
      </c>
      <c r="C59" s="2" t="s">
        <v>148</v>
      </c>
      <c r="D59" s="2" t="s">
        <v>222</v>
      </c>
      <c r="E59" s="2" t="s">
        <v>17</v>
      </c>
      <c r="F59" s="2" t="s">
        <v>29</v>
      </c>
      <c r="G59" s="2" t="s">
        <v>92</v>
      </c>
      <c r="H59" s="2" t="s">
        <v>66</v>
      </c>
      <c r="I59" s="2" t="s">
        <v>382</v>
      </c>
      <c r="J59" s="2" t="s">
        <v>421</v>
      </c>
    </row>
    <row r="60" spans="1:10" x14ac:dyDescent="0.35">
      <c r="A60" s="2" t="s">
        <v>366</v>
      </c>
      <c r="B60" s="2" t="s">
        <v>365</v>
      </c>
      <c r="C60" s="2" t="s">
        <v>159</v>
      </c>
      <c r="D60" s="2" t="s">
        <v>223</v>
      </c>
      <c r="E60" s="2" t="s">
        <v>17</v>
      </c>
      <c r="F60" s="2" t="s">
        <v>29</v>
      </c>
      <c r="G60" s="2" t="s">
        <v>92</v>
      </c>
      <c r="H60" s="2" t="s">
        <v>66</v>
      </c>
      <c r="I60" s="2" t="s">
        <v>382</v>
      </c>
      <c r="J60" s="2" t="s">
        <v>422</v>
      </c>
    </row>
    <row r="61" spans="1:10" x14ac:dyDescent="0.35">
      <c r="A61" s="2" t="s">
        <v>366</v>
      </c>
      <c r="B61" s="2" t="s">
        <v>365</v>
      </c>
      <c r="C61" s="2" t="s">
        <v>160</v>
      </c>
      <c r="D61" s="2" t="s">
        <v>224</v>
      </c>
      <c r="E61" s="2" t="s">
        <v>17</v>
      </c>
      <c r="F61" s="2" t="s">
        <v>29</v>
      </c>
      <c r="G61" s="2" t="s">
        <v>92</v>
      </c>
      <c r="H61" s="2" t="s">
        <v>66</v>
      </c>
      <c r="I61" s="2" t="s">
        <v>382</v>
      </c>
      <c r="J61" s="2" t="s">
        <v>423</v>
      </c>
    </row>
    <row r="62" spans="1:10" x14ac:dyDescent="0.35">
      <c r="A62" s="2" t="s">
        <v>366</v>
      </c>
      <c r="B62" s="2" t="s">
        <v>365</v>
      </c>
      <c r="C62" s="2" t="s">
        <v>177</v>
      </c>
      <c r="D62" s="2" t="s">
        <v>225</v>
      </c>
      <c r="E62" s="2" t="s">
        <v>17</v>
      </c>
      <c r="F62" s="2" t="s">
        <v>29</v>
      </c>
      <c r="G62" s="2" t="s">
        <v>92</v>
      </c>
      <c r="H62" s="2" t="s">
        <v>66</v>
      </c>
      <c r="I62" s="2" t="s">
        <v>382</v>
      </c>
      <c r="J62" s="2" t="s">
        <v>424</v>
      </c>
    </row>
    <row r="63" spans="1:10" x14ac:dyDescent="0.35">
      <c r="A63" s="2" t="s">
        <v>380</v>
      </c>
      <c r="B63" s="2" t="s">
        <v>368</v>
      </c>
      <c r="C63" s="2" t="s">
        <v>332</v>
      </c>
      <c r="D63" s="2" t="s">
        <v>227</v>
      </c>
      <c r="E63" s="2" t="s">
        <v>21</v>
      </c>
      <c r="F63" s="2" t="s">
        <v>33</v>
      </c>
      <c r="G63" s="2" t="s">
        <v>35</v>
      </c>
      <c r="H63" s="2" t="s">
        <v>61</v>
      </c>
      <c r="I63" s="2" t="s">
        <v>382</v>
      </c>
      <c r="J63" s="2" t="s">
        <v>425</v>
      </c>
    </row>
    <row r="64" spans="1:10" x14ac:dyDescent="0.35">
      <c r="A64" s="2" t="s">
        <v>380</v>
      </c>
      <c r="B64" s="2" t="s">
        <v>368</v>
      </c>
      <c r="C64" s="2" t="s">
        <v>333</v>
      </c>
      <c r="D64" s="2" t="s">
        <v>228</v>
      </c>
      <c r="E64" s="2" t="s">
        <v>21</v>
      </c>
      <c r="F64" s="2" t="s">
        <v>33</v>
      </c>
      <c r="G64" s="2" t="s">
        <v>353</v>
      </c>
      <c r="H64" s="2" t="s">
        <v>88</v>
      </c>
      <c r="I64" s="2" t="s">
        <v>382</v>
      </c>
      <c r="J64" s="2" t="s">
        <v>426</v>
      </c>
    </row>
    <row r="65" spans="1:10" x14ac:dyDescent="0.35">
      <c r="A65" s="2" t="s">
        <v>380</v>
      </c>
      <c r="B65" s="2" t="s">
        <v>368</v>
      </c>
      <c r="C65" s="2" t="s">
        <v>226</v>
      </c>
      <c r="D65" s="2" t="s">
        <v>229</v>
      </c>
      <c r="E65" s="2" t="s">
        <v>21</v>
      </c>
      <c r="F65" s="2" t="s">
        <v>33</v>
      </c>
      <c r="G65" s="2" t="s">
        <v>50</v>
      </c>
      <c r="H65" s="2" t="s">
        <v>76</v>
      </c>
      <c r="I65" s="2" t="s">
        <v>382</v>
      </c>
      <c r="J65" s="2" t="s">
        <v>427</v>
      </c>
    </row>
    <row r="66" spans="1:10" x14ac:dyDescent="0.35">
      <c r="A66" s="2" t="s">
        <v>380</v>
      </c>
      <c r="B66" s="2" t="s">
        <v>368</v>
      </c>
      <c r="C66" s="2" t="s">
        <v>334</v>
      </c>
      <c r="D66" s="2" t="s">
        <v>230</v>
      </c>
      <c r="E66" s="2" t="s">
        <v>21</v>
      </c>
      <c r="F66" s="2" t="s">
        <v>33</v>
      </c>
      <c r="G66" s="2" t="s">
        <v>44</v>
      </c>
      <c r="H66" s="2" t="s">
        <v>349</v>
      </c>
      <c r="I66" s="2" t="s">
        <v>382</v>
      </c>
      <c r="J66" s="2" t="s">
        <v>428</v>
      </c>
    </row>
    <row r="67" spans="1:10" x14ac:dyDescent="0.35">
      <c r="A67" s="2" t="s">
        <v>380</v>
      </c>
      <c r="B67" s="2" t="s">
        <v>368</v>
      </c>
      <c r="C67" s="2" t="s">
        <v>335</v>
      </c>
      <c r="D67" s="2" t="s">
        <v>231</v>
      </c>
      <c r="E67" s="2" t="s">
        <v>21</v>
      </c>
      <c r="F67" s="2" t="s">
        <v>33</v>
      </c>
      <c r="G67" s="2" t="s">
        <v>45</v>
      </c>
      <c r="H67" s="2" t="s">
        <v>87</v>
      </c>
      <c r="I67" s="2" t="s">
        <v>382</v>
      </c>
      <c r="J67" s="2" t="s">
        <v>429</v>
      </c>
    </row>
    <row r="68" spans="1:10" x14ac:dyDescent="0.35">
      <c r="A68" s="2" t="s">
        <v>380</v>
      </c>
      <c r="B68" s="2" t="s">
        <v>368</v>
      </c>
      <c r="C68" s="2" t="s">
        <v>336</v>
      </c>
      <c r="D68" s="2" t="s">
        <v>232</v>
      </c>
      <c r="E68" s="2" t="s">
        <v>21</v>
      </c>
      <c r="F68" s="2" t="s">
        <v>33</v>
      </c>
      <c r="G68" s="2" t="s">
        <v>351</v>
      </c>
      <c r="H68" s="2" t="s">
        <v>64</v>
      </c>
      <c r="I68" s="2" t="s">
        <v>382</v>
      </c>
      <c r="J68" s="2" t="s">
        <v>430</v>
      </c>
    </row>
    <row r="69" spans="1:10" x14ac:dyDescent="0.35">
      <c r="A69" s="2" t="s">
        <v>380</v>
      </c>
      <c r="B69" s="2" t="s">
        <v>368</v>
      </c>
      <c r="C69" s="2" t="s">
        <v>337</v>
      </c>
      <c r="D69" s="2" t="s">
        <v>233</v>
      </c>
      <c r="E69" s="2" t="s">
        <v>21</v>
      </c>
      <c r="F69" s="2" t="s">
        <v>33</v>
      </c>
      <c r="G69" s="2" t="s">
        <v>353</v>
      </c>
      <c r="H69" s="2" t="s">
        <v>88</v>
      </c>
      <c r="I69" s="2" t="s">
        <v>382</v>
      </c>
      <c r="J69" s="2" t="s">
        <v>431</v>
      </c>
    </row>
    <row r="70" spans="1:10" x14ac:dyDescent="0.35">
      <c r="A70" s="2" t="s">
        <v>380</v>
      </c>
      <c r="B70" s="2" t="s">
        <v>368</v>
      </c>
      <c r="C70" s="2" t="s">
        <v>338</v>
      </c>
      <c r="D70" s="2" t="s">
        <v>234</v>
      </c>
      <c r="E70" s="2" t="s">
        <v>21</v>
      </c>
      <c r="F70" s="2" t="s">
        <v>33</v>
      </c>
      <c r="G70" s="2" t="s">
        <v>48</v>
      </c>
      <c r="H70" s="2" t="s">
        <v>78</v>
      </c>
      <c r="I70" s="2" t="s">
        <v>382</v>
      </c>
      <c r="J70" s="2" t="s">
        <v>432</v>
      </c>
    </row>
    <row r="71" spans="1:10" x14ac:dyDescent="0.35">
      <c r="A71" s="2" t="s">
        <v>380</v>
      </c>
      <c r="B71" s="2" t="s">
        <v>368</v>
      </c>
      <c r="C71" s="2" t="s">
        <v>339</v>
      </c>
      <c r="D71" s="2" t="s">
        <v>235</v>
      </c>
      <c r="E71" s="2" t="s">
        <v>21</v>
      </c>
      <c r="F71" s="2" t="s">
        <v>33</v>
      </c>
      <c r="G71" s="2" t="s">
        <v>48</v>
      </c>
      <c r="H71" s="2" t="s">
        <v>78</v>
      </c>
      <c r="I71" s="2" t="s">
        <v>382</v>
      </c>
      <c r="J71" s="2" t="s">
        <v>433</v>
      </c>
    </row>
    <row r="72" spans="1:10" x14ac:dyDescent="0.35">
      <c r="A72" s="2" t="s">
        <v>380</v>
      </c>
      <c r="B72" s="2" t="s">
        <v>368</v>
      </c>
      <c r="C72" s="2" t="s">
        <v>169</v>
      </c>
      <c r="D72" s="2" t="s">
        <v>236</v>
      </c>
      <c r="E72" s="2" t="s">
        <v>21</v>
      </c>
      <c r="F72" s="2" t="s">
        <v>33</v>
      </c>
      <c r="G72" s="2" t="s">
        <v>351</v>
      </c>
      <c r="H72" s="2" t="s">
        <v>64</v>
      </c>
      <c r="I72" s="2" t="s">
        <v>382</v>
      </c>
      <c r="J72" s="2" t="s">
        <v>434</v>
      </c>
    </row>
    <row r="73" spans="1:10" x14ac:dyDescent="0.35">
      <c r="A73" s="2" t="s">
        <v>380</v>
      </c>
      <c r="B73" s="2" t="s">
        <v>368</v>
      </c>
      <c r="C73" s="2" t="s">
        <v>340</v>
      </c>
      <c r="D73" s="2" t="s">
        <v>237</v>
      </c>
      <c r="E73" s="2" t="s">
        <v>21</v>
      </c>
      <c r="F73" s="2" t="s">
        <v>33</v>
      </c>
      <c r="G73" s="2" t="s">
        <v>44</v>
      </c>
      <c r="H73" s="2" t="s">
        <v>349</v>
      </c>
      <c r="I73" s="2" t="s">
        <v>382</v>
      </c>
      <c r="J73" s="2" t="s">
        <v>435</v>
      </c>
    </row>
    <row r="74" spans="1:10" x14ac:dyDescent="0.35">
      <c r="A74" s="2" t="s">
        <v>371</v>
      </c>
      <c r="B74" s="2" t="s">
        <v>372</v>
      </c>
      <c r="C74" s="2" t="s">
        <v>344</v>
      </c>
      <c r="D74" s="2" t="s">
        <v>241</v>
      </c>
      <c r="E74" s="2" t="s">
        <v>12</v>
      </c>
      <c r="F74" s="2" t="s">
        <v>24</v>
      </c>
      <c r="G74" s="2" t="s">
        <v>35</v>
      </c>
      <c r="H74" s="2" t="s">
        <v>61</v>
      </c>
      <c r="I74" s="2" t="s">
        <v>382</v>
      </c>
      <c r="J74" s="2" t="s">
        <v>439</v>
      </c>
    </row>
    <row r="75" spans="1:10" x14ac:dyDescent="0.35">
      <c r="A75" s="2" t="s">
        <v>371</v>
      </c>
      <c r="B75" s="2" t="s">
        <v>372</v>
      </c>
      <c r="C75" s="2" t="s">
        <v>114</v>
      </c>
      <c r="D75" s="2" t="s">
        <v>242</v>
      </c>
      <c r="E75" s="2" t="s">
        <v>11</v>
      </c>
      <c r="F75" s="2" t="s">
        <v>23</v>
      </c>
      <c r="G75" s="2" t="s">
        <v>347</v>
      </c>
      <c r="H75" s="2" t="s">
        <v>71</v>
      </c>
      <c r="I75" s="2" t="s">
        <v>382</v>
      </c>
      <c r="J75" s="2" t="s">
        <v>440</v>
      </c>
    </row>
    <row r="76" spans="1:10" x14ac:dyDescent="0.35">
      <c r="A76" s="2" t="s">
        <v>371</v>
      </c>
      <c r="B76" s="2" t="s">
        <v>372</v>
      </c>
      <c r="C76" s="2" t="s">
        <v>128</v>
      </c>
      <c r="D76" s="2" t="s">
        <v>243</v>
      </c>
      <c r="E76" s="2" t="s">
        <v>10</v>
      </c>
      <c r="F76" s="2" t="s">
        <v>22</v>
      </c>
      <c r="G76" s="2" t="s">
        <v>51</v>
      </c>
      <c r="H76" s="2" t="s">
        <v>83</v>
      </c>
      <c r="I76" s="2" t="s">
        <v>382</v>
      </c>
      <c r="J76" s="2" t="s">
        <v>441</v>
      </c>
    </row>
    <row r="77" spans="1:10" x14ac:dyDescent="0.35">
      <c r="A77" s="2" t="s">
        <v>371</v>
      </c>
      <c r="B77" s="2" t="s">
        <v>372</v>
      </c>
      <c r="C77" s="2" t="s">
        <v>345</v>
      </c>
      <c r="D77" s="2" t="s">
        <v>244</v>
      </c>
      <c r="E77" s="2" t="s">
        <v>11</v>
      </c>
      <c r="F77" s="2" t="s">
        <v>23</v>
      </c>
      <c r="G77" s="2" t="s">
        <v>60</v>
      </c>
      <c r="H77" s="2" t="s">
        <v>65</v>
      </c>
      <c r="I77" s="2" t="s">
        <v>382</v>
      </c>
      <c r="J77" s="2" t="s">
        <v>442</v>
      </c>
    </row>
    <row r="78" spans="1:10" x14ac:dyDescent="0.35">
      <c r="A78" s="2" t="s">
        <v>369</v>
      </c>
      <c r="B78" s="2" t="s">
        <v>370</v>
      </c>
      <c r="C78" s="2" t="s">
        <v>343</v>
      </c>
      <c r="D78" s="2" t="s">
        <v>238</v>
      </c>
      <c r="E78" s="2" t="s">
        <v>20</v>
      </c>
      <c r="F78" s="2" t="s">
        <v>32</v>
      </c>
      <c r="G78" s="2" t="s">
        <v>46</v>
      </c>
      <c r="H78" s="2" t="s">
        <v>86</v>
      </c>
      <c r="I78" s="2" t="s">
        <v>382</v>
      </c>
      <c r="J78" s="2" t="s">
        <v>436</v>
      </c>
    </row>
    <row r="79" spans="1:10" x14ac:dyDescent="0.35">
      <c r="A79" s="2" t="s">
        <v>369</v>
      </c>
      <c r="B79" s="2" t="s">
        <v>370</v>
      </c>
      <c r="C79" s="2" t="s">
        <v>341</v>
      </c>
      <c r="D79" s="2" t="s">
        <v>239</v>
      </c>
      <c r="E79" s="2" t="s">
        <v>20</v>
      </c>
      <c r="F79" s="2" t="s">
        <v>32</v>
      </c>
      <c r="G79" s="2" t="s">
        <v>46</v>
      </c>
      <c r="H79" s="2" t="s">
        <v>86</v>
      </c>
      <c r="I79" s="2" t="s">
        <v>382</v>
      </c>
      <c r="J79" s="2" t="s">
        <v>437</v>
      </c>
    </row>
    <row r="80" spans="1:10" x14ac:dyDescent="0.35">
      <c r="A80" s="2" t="s">
        <v>369</v>
      </c>
      <c r="B80" s="2" t="s">
        <v>370</v>
      </c>
      <c r="C80" s="2" t="s">
        <v>342</v>
      </c>
      <c r="D80" s="2" t="s">
        <v>240</v>
      </c>
      <c r="E80" s="2" t="s">
        <v>20</v>
      </c>
      <c r="F80" s="2" t="s">
        <v>32</v>
      </c>
      <c r="G80" s="2" t="s">
        <v>46</v>
      </c>
      <c r="H80" s="2" t="s">
        <v>86</v>
      </c>
      <c r="I80" s="2" t="s">
        <v>382</v>
      </c>
      <c r="J80" s="2" t="s">
        <v>438</v>
      </c>
    </row>
    <row r="81" spans="1:10" x14ac:dyDescent="0.35">
      <c r="A81" s="2" t="s">
        <v>362</v>
      </c>
      <c r="B81" s="2" t="s">
        <v>363</v>
      </c>
      <c r="C81" s="2" t="s">
        <v>161</v>
      </c>
      <c r="D81" s="2" t="s">
        <v>200</v>
      </c>
      <c r="E81" s="2" t="s">
        <v>14</v>
      </c>
      <c r="F81" s="2" t="s">
        <v>26</v>
      </c>
      <c r="G81" s="2" t="s">
        <v>52</v>
      </c>
      <c r="H81" s="2" t="s">
        <v>73</v>
      </c>
      <c r="I81" s="2" t="s">
        <v>382</v>
      </c>
      <c r="J81" s="2" t="s">
        <v>400</v>
      </c>
    </row>
    <row r="82" spans="1:10" x14ac:dyDescent="0.35">
      <c r="A82" s="2" t="s">
        <v>362</v>
      </c>
      <c r="B82" s="2" t="s">
        <v>363</v>
      </c>
      <c r="C82" s="2" t="s">
        <v>162</v>
      </c>
      <c r="D82" s="2" t="s">
        <v>201</v>
      </c>
      <c r="E82" s="2" t="s">
        <v>14</v>
      </c>
      <c r="F82" s="2" t="s">
        <v>26</v>
      </c>
      <c r="G82" s="2" t="s">
        <v>52</v>
      </c>
      <c r="H82" s="2" t="s">
        <v>73</v>
      </c>
      <c r="I82" s="2" t="s">
        <v>382</v>
      </c>
      <c r="J82" s="2" t="s">
        <v>401</v>
      </c>
    </row>
    <row r="83" spans="1:10" x14ac:dyDescent="0.35">
      <c r="A83" s="2" t="s">
        <v>362</v>
      </c>
      <c r="B83" s="2" t="s">
        <v>363</v>
      </c>
      <c r="C83" s="2" t="s">
        <v>163</v>
      </c>
      <c r="D83" s="2" t="s">
        <v>202</v>
      </c>
      <c r="E83" s="2" t="s">
        <v>14</v>
      </c>
      <c r="F83" s="2" t="s">
        <v>26</v>
      </c>
      <c r="G83" s="2" t="s">
        <v>52</v>
      </c>
      <c r="H83" s="2" t="s">
        <v>73</v>
      </c>
      <c r="I83" s="2" t="s">
        <v>382</v>
      </c>
      <c r="J83" s="2" t="s">
        <v>402</v>
      </c>
    </row>
    <row r="84" spans="1:10" x14ac:dyDescent="0.35">
      <c r="A84" s="2" t="s">
        <v>362</v>
      </c>
      <c r="B84" s="2" t="s">
        <v>363</v>
      </c>
      <c r="C84" s="2" t="s">
        <v>164</v>
      </c>
      <c r="D84" s="2" t="s">
        <v>203</v>
      </c>
      <c r="E84" s="2" t="s">
        <v>14</v>
      </c>
      <c r="F84" s="2" t="s">
        <v>26</v>
      </c>
      <c r="G84" s="2" t="s">
        <v>52</v>
      </c>
      <c r="H84" s="2" t="s">
        <v>73</v>
      </c>
      <c r="I84" s="2" t="s">
        <v>382</v>
      </c>
      <c r="J84" s="2" t="s">
        <v>403</v>
      </c>
    </row>
    <row r="85" spans="1:10" x14ac:dyDescent="0.35">
      <c r="A85" s="2" t="s">
        <v>362</v>
      </c>
      <c r="B85" s="2" t="s">
        <v>363</v>
      </c>
      <c r="C85" s="2" t="s">
        <v>165</v>
      </c>
      <c r="D85" s="2" t="s">
        <v>204</v>
      </c>
      <c r="E85" s="2" t="s">
        <v>14</v>
      </c>
      <c r="F85" s="2" t="s">
        <v>26</v>
      </c>
      <c r="G85" s="2" t="s">
        <v>52</v>
      </c>
      <c r="H85" s="2" t="s">
        <v>73</v>
      </c>
      <c r="I85" s="2" t="s">
        <v>382</v>
      </c>
      <c r="J85" s="2" t="s">
        <v>404</v>
      </c>
    </row>
    <row r="86" spans="1:10" x14ac:dyDescent="0.35">
      <c r="A86" s="2" t="s">
        <v>373</v>
      </c>
      <c r="B86" s="2" t="s">
        <v>374</v>
      </c>
      <c r="C86" s="2" t="s">
        <v>245</v>
      </c>
      <c r="D86" s="2" t="s">
        <v>256</v>
      </c>
      <c r="E86" s="2" t="s">
        <v>13</v>
      </c>
      <c r="F86" s="2" t="s">
        <v>25</v>
      </c>
      <c r="G86" s="2" t="s">
        <v>350</v>
      </c>
      <c r="H86" s="2" t="s">
        <v>74</v>
      </c>
      <c r="I86" s="2" t="s">
        <v>450</v>
      </c>
      <c r="J86" s="2" t="s">
        <v>466</v>
      </c>
    </row>
    <row r="87" spans="1:10" x14ac:dyDescent="0.35">
      <c r="A87" s="2" t="s">
        <v>373</v>
      </c>
      <c r="B87" s="2" t="s">
        <v>374</v>
      </c>
      <c r="C87" s="2" t="s">
        <v>246</v>
      </c>
      <c r="D87" s="2" t="s">
        <v>257</v>
      </c>
      <c r="E87" s="2" t="s">
        <v>13</v>
      </c>
      <c r="F87" s="2" t="s">
        <v>25</v>
      </c>
      <c r="G87" s="2" t="s">
        <v>348</v>
      </c>
      <c r="H87" s="2" t="s">
        <v>82</v>
      </c>
      <c r="I87" s="2" t="s">
        <v>450</v>
      </c>
      <c r="J87" s="2" t="s">
        <v>467</v>
      </c>
    </row>
    <row r="88" spans="1:10" x14ac:dyDescent="0.35">
      <c r="A88" s="2" t="s">
        <v>373</v>
      </c>
      <c r="B88" s="2" t="s">
        <v>374</v>
      </c>
      <c r="C88" s="2" t="s">
        <v>247</v>
      </c>
      <c r="D88" s="2" t="s">
        <v>258</v>
      </c>
      <c r="E88" s="2" t="s">
        <v>13</v>
      </c>
      <c r="F88" s="2" t="s">
        <v>25</v>
      </c>
      <c r="G88" s="2" t="s">
        <v>350</v>
      </c>
      <c r="H88" s="2" t="s">
        <v>74</v>
      </c>
      <c r="I88" s="2" t="s">
        <v>450</v>
      </c>
      <c r="J88" s="2" t="s">
        <v>468</v>
      </c>
    </row>
    <row r="89" spans="1:10" x14ac:dyDescent="0.35">
      <c r="A89" s="2" t="s">
        <v>373</v>
      </c>
      <c r="B89" s="2" t="s">
        <v>374</v>
      </c>
      <c r="C89" s="2" t="s">
        <v>248</v>
      </c>
      <c r="D89" s="2" t="s">
        <v>259</v>
      </c>
      <c r="E89" s="2" t="s">
        <v>13</v>
      </c>
      <c r="F89" s="2" t="s">
        <v>25</v>
      </c>
      <c r="G89" s="2" t="s">
        <v>350</v>
      </c>
      <c r="H89" s="2" t="s">
        <v>74</v>
      </c>
      <c r="I89" s="2" t="s">
        <v>450</v>
      </c>
      <c r="J89" s="2" t="s">
        <v>469</v>
      </c>
    </row>
    <row r="90" spans="1:10" x14ac:dyDescent="0.35">
      <c r="A90" s="2" t="s">
        <v>373</v>
      </c>
      <c r="B90" s="2" t="s">
        <v>374</v>
      </c>
      <c r="C90" s="2" t="s">
        <v>249</v>
      </c>
      <c r="D90" s="2" t="s">
        <v>260</v>
      </c>
      <c r="E90" s="2" t="s">
        <v>13</v>
      </c>
      <c r="F90" s="2" t="s">
        <v>25</v>
      </c>
      <c r="G90" s="2" t="s">
        <v>60</v>
      </c>
      <c r="H90" s="2" t="s">
        <v>65</v>
      </c>
      <c r="I90" s="2" t="s">
        <v>450</v>
      </c>
      <c r="J90" s="2" t="s">
        <v>470</v>
      </c>
    </row>
    <row r="91" spans="1:10" x14ac:dyDescent="0.35">
      <c r="A91" s="2" t="s">
        <v>373</v>
      </c>
      <c r="B91" s="2" t="s">
        <v>374</v>
      </c>
      <c r="C91" s="2" t="s">
        <v>250</v>
      </c>
      <c r="D91" s="2" t="s">
        <v>261</v>
      </c>
      <c r="E91" s="2" t="s">
        <v>13</v>
      </c>
      <c r="F91" s="2" t="s">
        <v>25</v>
      </c>
      <c r="G91" s="2" t="s">
        <v>54</v>
      </c>
      <c r="H91" s="2" t="s">
        <v>68</v>
      </c>
      <c r="I91" s="2" t="s">
        <v>450</v>
      </c>
      <c r="J91" s="2" t="s">
        <v>471</v>
      </c>
    </row>
    <row r="92" spans="1:10" x14ac:dyDescent="0.35">
      <c r="A92" s="2" t="s">
        <v>373</v>
      </c>
      <c r="B92" s="2" t="s">
        <v>374</v>
      </c>
      <c r="C92" s="2" t="s">
        <v>251</v>
      </c>
      <c r="D92" s="2" t="s">
        <v>262</v>
      </c>
      <c r="E92" s="2" t="s">
        <v>13</v>
      </c>
      <c r="F92" s="2" t="s">
        <v>25</v>
      </c>
      <c r="G92" s="2" t="s">
        <v>350</v>
      </c>
      <c r="H92" s="2" t="s">
        <v>74</v>
      </c>
      <c r="I92" s="2" t="s">
        <v>450</v>
      </c>
      <c r="J92" s="2" t="s">
        <v>472</v>
      </c>
    </row>
    <row r="93" spans="1:10" x14ac:dyDescent="0.35">
      <c r="A93" s="2" t="s">
        <v>373</v>
      </c>
      <c r="B93" s="2" t="s">
        <v>374</v>
      </c>
      <c r="C93" s="2" t="s">
        <v>119</v>
      </c>
      <c r="D93" s="2" t="s">
        <v>263</v>
      </c>
      <c r="E93" s="2" t="s">
        <v>13</v>
      </c>
      <c r="F93" s="2" t="s">
        <v>25</v>
      </c>
      <c r="G93" s="2" t="s">
        <v>350</v>
      </c>
      <c r="H93" s="2" t="s">
        <v>74</v>
      </c>
      <c r="I93" s="2" t="s">
        <v>450</v>
      </c>
      <c r="J93" s="2" t="s">
        <v>473</v>
      </c>
    </row>
    <row r="94" spans="1:10" x14ac:dyDescent="0.35">
      <c r="A94" s="2" t="s">
        <v>373</v>
      </c>
      <c r="B94" s="2" t="s">
        <v>374</v>
      </c>
      <c r="C94" s="2" t="s">
        <v>122</v>
      </c>
      <c r="D94" s="2" t="s">
        <v>264</v>
      </c>
      <c r="E94" s="2" t="s">
        <v>13</v>
      </c>
      <c r="F94" s="2" t="s">
        <v>25</v>
      </c>
      <c r="G94" s="2" t="s">
        <v>350</v>
      </c>
      <c r="H94" s="2" t="s">
        <v>74</v>
      </c>
      <c r="I94" s="2" t="s">
        <v>450</v>
      </c>
      <c r="J94" s="2" t="s">
        <v>474</v>
      </c>
    </row>
    <row r="95" spans="1:10" x14ac:dyDescent="0.35">
      <c r="A95" s="2" t="s">
        <v>373</v>
      </c>
      <c r="B95" s="2" t="s">
        <v>374</v>
      </c>
      <c r="C95" s="2" t="s">
        <v>127</v>
      </c>
      <c r="D95" s="2" t="s">
        <v>265</v>
      </c>
      <c r="E95" s="2" t="s">
        <v>13</v>
      </c>
      <c r="F95" s="2" t="s">
        <v>25</v>
      </c>
      <c r="G95" s="2" t="s">
        <v>350</v>
      </c>
      <c r="H95" s="2" t="s">
        <v>74</v>
      </c>
      <c r="I95" s="2" t="s">
        <v>450</v>
      </c>
      <c r="J95" s="2" t="s">
        <v>475</v>
      </c>
    </row>
    <row r="96" spans="1:10" x14ac:dyDescent="0.35">
      <c r="A96" s="2" t="s">
        <v>373</v>
      </c>
      <c r="B96" s="2" t="s">
        <v>374</v>
      </c>
      <c r="C96" s="2" t="s">
        <v>130</v>
      </c>
      <c r="D96" s="2" t="s">
        <v>266</v>
      </c>
      <c r="E96" s="2" t="s">
        <v>13</v>
      </c>
      <c r="F96" s="2" t="s">
        <v>25</v>
      </c>
      <c r="G96" s="2" t="s">
        <v>55</v>
      </c>
      <c r="H96" s="2" t="s">
        <v>81</v>
      </c>
      <c r="I96" s="2" t="s">
        <v>450</v>
      </c>
      <c r="J96" s="2" t="s">
        <v>476</v>
      </c>
    </row>
    <row r="97" spans="1:10" x14ac:dyDescent="0.35">
      <c r="A97" s="2" t="s">
        <v>373</v>
      </c>
      <c r="B97" s="2" t="s">
        <v>374</v>
      </c>
      <c r="C97" s="2" t="s">
        <v>136</v>
      </c>
      <c r="D97" s="2" t="s">
        <v>267</v>
      </c>
      <c r="E97" s="2" t="s">
        <v>13</v>
      </c>
      <c r="F97" s="2" t="s">
        <v>25</v>
      </c>
      <c r="G97" s="2" t="s">
        <v>350</v>
      </c>
      <c r="H97" s="2" t="s">
        <v>74</v>
      </c>
      <c r="I97" s="2" t="s">
        <v>450</v>
      </c>
      <c r="J97" s="2" t="s">
        <v>477</v>
      </c>
    </row>
    <row r="98" spans="1:10" x14ac:dyDescent="0.35">
      <c r="A98" s="2" t="s">
        <v>373</v>
      </c>
      <c r="B98" s="2" t="s">
        <v>374</v>
      </c>
      <c r="C98" s="2" t="s">
        <v>137</v>
      </c>
      <c r="D98" s="2" t="s">
        <v>268</v>
      </c>
      <c r="E98" s="2" t="s">
        <v>13</v>
      </c>
      <c r="F98" s="2" t="s">
        <v>25</v>
      </c>
      <c r="G98" s="2" t="s">
        <v>56</v>
      </c>
      <c r="H98" s="2" t="s">
        <v>67</v>
      </c>
      <c r="I98" s="2" t="s">
        <v>450</v>
      </c>
      <c r="J98" s="2" t="s">
        <v>478</v>
      </c>
    </row>
    <row r="99" spans="1:10" x14ac:dyDescent="0.35">
      <c r="A99" s="2" t="s">
        <v>373</v>
      </c>
      <c r="B99" s="2" t="s">
        <v>374</v>
      </c>
      <c r="C99" s="2" t="s">
        <v>140</v>
      </c>
      <c r="D99" s="2" t="s">
        <v>269</v>
      </c>
      <c r="E99" s="2" t="s">
        <v>13</v>
      </c>
      <c r="F99" s="2" t="s">
        <v>25</v>
      </c>
      <c r="G99" s="2" t="s">
        <v>350</v>
      </c>
      <c r="H99" s="2" t="s">
        <v>74</v>
      </c>
      <c r="I99" s="2" t="s">
        <v>450</v>
      </c>
      <c r="J99" s="2" t="s">
        <v>479</v>
      </c>
    </row>
    <row r="100" spans="1:10" x14ac:dyDescent="0.35">
      <c r="A100" s="2" t="s">
        <v>373</v>
      </c>
      <c r="B100" s="2" t="s">
        <v>374</v>
      </c>
      <c r="C100" s="2" t="s">
        <v>142</v>
      </c>
      <c r="D100" s="2" t="s">
        <v>270</v>
      </c>
      <c r="E100" s="2" t="s">
        <v>13</v>
      </c>
      <c r="F100" s="2" t="s">
        <v>25</v>
      </c>
      <c r="G100" s="2" t="s">
        <v>34</v>
      </c>
      <c r="H100" s="2" t="s">
        <v>62</v>
      </c>
      <c r="I100" s="2" t="s">
        <v>450</v>
      </c>
      <c r="J100" s="2" t="s">
        <v>480</v>
      </c>
    </row>
    <row r="101" spans="1:10" x14ac:dyDescent="0.35">
      <c r="A101" s="2" t="s">
        <v>373</v>
      </c>
      <c r="B101" s="2" t="s">
        <v>374</v>
      </c>
      <c r="C101" s="2" t="s">
        <v>150</v>
      </c>
      <c r="D101" s="2" t="s">
        <v>271</v>
      </c>
      <c r="E101" s="2" t="s">
        <v>13</v>
      </c>
      <c r="F101" s="2" t="s">
        <v>25</v>
      </c>
      <c r="G101" s="2" t="s">
        <v>350</v>
      </c>
      <c r="H101" s="2" t="s">
        <v>74</v>
      </c>
      <c r="I101" s="2" t="s">
        <v>450</v>
      </c>
      <c r="J101" s="2" t="s">
        <v>481</v>
      </c>
    </row>
    <row r="102" spans="1:10" x14ac:dyDescent="0.35">
      <c r="A102" s="2" t="s">
        <v>373</v>
      </c>
      <c r="B102" s="2" t="s">
        <v>374</v>
      </c>
      <c r="C102" s="2" t="s">
        <v>152</v>
      </c>
      <c r="D102" s="2" t="s">
        <v>272</v>
      </c>
      <c r="E102" s="2" t="s">
        <v>13</v>
      </c>
      <c r="F102" s="2" t="s">
        <v>25</v>
      </c>
      <c r="G102" s="2" t="s">
        <v>353</v>
      </c>
      <c r="H102" s="2" t="s">
        <v>88</v>
      </c>
      <c r="I102" s="2" t="s">
        <v>450</v>
      </c>
      <c r="J102" s="2" t="s">
        <v>482</v>
      </c>
    </row>
    <row r="103" spans="1:10" x14ac:dyDescent="0.35">
      <c r="A103" s="2" t="s">
        <v>373</v>
      </c>
      <c r="B103" s="2" t="s">
        <v>374</v>
      </c>
      <c r="C103" s="2" t="s">
        <v>158</v>
      </c>
      <c r="D103" s="2" t="s">
        <v>273</v>
      </c>
      <c r="E103" s="2" t="s">
        <v>13</v>
      </c>
      <c r="F103" s="2" t="s">
        <v>25</v>
      </c>
      <c r="G103" s="2" t="s">
        <v>36</v>
      </c>
      <c r="H103" s="2" t="s">
        <v>63</v>
      </c>
      <c r="I103" s="2" t="s">
        <v>450</v>
      </c>
      <c r="J103" s="2" t="s">
        <v>483</v>
      </c>
    </row>
    <row r="104" spans="1:10" x14ac:dyDescent="0.35">
      <c r="A104" s="2" t="s">
        <v>373</v>
      </c>
      <c r="B104" s="2" t="s">
        <v>374</v>
      </c>
      <c r="C104" s="2" t="s">
        <v>166</v>
      </c>
      <c r="D104" s="2" t="s">
        <v>274</v>
      </c>
      <c r="E104" s="2" t="s">
        <v>13</v>
      </c>
      <c r="F104" s="2" t="s">
        <v>25</v>
      </c>
      <c r="G104" s="2" t="s">
        <v>57</v>
      </c>
      <c r="H104" s="2" t="s">
        <v>85</v>
      </c>
      <c r="I104" s="2" t="s">
        <v>450</v>
      </c>
      <c r="J104" s="2" t="s">
        <v>484</v>
      </c>
    </row>
    <row r="105" spans="1:10" x14ac:dyDescent="0.35">
      <c r="A105" s="2" t="s">
        <v>373</v>
      </c>
      <c r="B105" s="2" t="s">
        <v>374</v>
      </c>
      <c r="C105" s="2" t="s">
        <v>252</v>
      </c>
      <c r="D105" s="2" t="s">
        <v>275</v>
      </c>
      <c r="E105" s="2" t="s">
        <v>13</v>
      </c>
      <c r="F105" s="2" t="s">
        <v>25</v>
      </c>
      <c r="G105" s="2" t="s">
        <v>92</v>
      </c>
      <c r="H105" s="2" t="s">
        <v>66</v>
      </c>
      <c r="I105" s="2" t="s">
        <v>450</v>
      </c>
      <c r="J105" s="2" t="s">
        <v>485</v>
      </c>
    </row>
    <row r="106" spans="1:10" x14ac:dyDescent="0.35">
      <c r="A106" s="2" t="s">
        <v>373</v>
      </c>
      <c r="B106" s="2" t="s">
        <v>374</v>
      </c>
      <c r="C106" s="2" t="s">
        <v>168</v>
      </c>
      <c r="D106" s="2" t="s">
        <v>276</v>
      </c>
      <c r="E106" s="2" t="s">
        <v>13</v>
      </c>
      <c r="F106" s="2" t="s">
        <v>25</v>
      </c>
      <c r="G106" s="2" t="s">
        <v>350</v>
      </c>
      <c r="H106" s="2" t="s">
        <v>74</v>
      </c>
      <c r="I106" s="2" t="s">
        <v>450</v>
      </c>
      <c r="J106" s="2" t="s">
        <v>486</v>
      </c>
    </row>
    <row r="107" spans="1:10" x14ac:dyDescent="0.35">
      <c r="A107" s="2" t="s">
        <v>373</v>
      </c>
      <c r="B107" s="2" t="s">
        <v>374</v>
      </c>
      <c r="C107" s="2" t="s">
        <v>170</v>
      </c>
      <c r="D107" s="2" t="s">
        <v>277</v>
      </c>
      <c r="E107" s="2" t="s">
        <v>13</v>
      </c>
      <c r="F107" s="2" t="s">
        <v>25</v>
      </c>
      <c r="G107" s="2" t="s">
        <v>350</v>
      </c>
      <c r="H107" s="2" t="s">
        <v>74</v>
      </c>
      <c r="I107" s="2" t="s">
        <v>450</v>
      </c>
      <c r="J107" s="2" t="s">
        <v>487</v>
      </c>
    </row>
    <row r="108" spans="1:10" x14ac:dyDescent="0.35">
      <c r="A108" s="2" t="s">
        <v>373</v>
      </c>
      <c r="B108" s="2" t="s">
        <v>374</v>
      </c>
      <c r="C108" s="2" t="s">
        <v>171</v>
      </c>
      <c r="D108" s="2" t="s">
        <v>278</v>
      </c>
      <c r="E108" s="2" t="s">
        <v>13</v>
      </c>
      <c r="F108" s="2" t="s">
        <v>25</v>
      </c>
      <c r="G108" s="2" t="s">
        <v>58</v>
      </c>
      <c r="H108" s="2" t="s">
        <v>72</v>
      </c>
      <c r="I108" s="2" t="s">
        <v>450</v>
      </c>
      <c r="J108" s="2" t="s">
        <v>488</v>
      </c>
    </row>
    <row r="109" spans="1:10" x14ac:dyDescent="0.35">
      <c r="A109" s="2" t="s">
        <v>373</v>
      </c>
      <c r="B109" s="2" t="s">
        <v>374</v>
      </c>
      <c r="C109" s="2" t="s">
        <v>173</v>
      </c>
      <c r="D109" s="2" t="s">
        <v>279</v>
      </c>
      <c r="E109" s="2" t="s">
        <v>13</v>
      </c>
      <c r="F109" s="2" t="s">
        <v>25</v>
      </c>
      <c r="G109" s="2" t="s">
        <v>55</v>
      </c>
      <c r="H109" s="2" t="s">
        <v>81</v>
      </c>
      <c r="I109" s="2" t="s">
        <v>450</v>
      </c>
      <c r="J109" s="2" t="s">
        <v>489</v>
      </c>
    </row>
    <row r="110" spans="1:10" x14ac:dyDescent="0.35">
      <c r="A110" s="2" t="s">
        <v>373</v>
      </c>
      <c r="B110" s="2" t="s">
        <v>374</v>
      </c>
      <c r="C110" s="2" t="s">
        <v>174</v>
      </c>
      <c r="D110" s="2" t="s">
        <v>280</v>
      </c>
      <c r="E110" s="2" t="s">
        <v>13</v>
      </c>
      <c r="F110" s="2" t="s">
        <v>25</v>
      </c>
      <c r="G110" s="2" t="s">
        <v>57</v>
      </c>
      <c r="H110" s="2" t="s">
        <v>85</v>
      </c>
      <c r="I110" s="2" t="s">
        <v>450</v>
      </c>
      <c r="J110" s="2" t="s">
        <v>490</v>
      </c>
    </row>
    <row r="111" spans="1:10" x14ac:dyDescent="0.35">
      <c r="A111" s="2" t="s">
        <v>373</v>
      </c>
      <c r="B111" s="2" t="s">
        <v>374</v>
      </c>
      <c r="C111" s="2" t="s">
        <v>175</v>
      </c>
      <c r="D111" s="2" t="s">
        <v>281</v>
      </c>
      <c r="E111" s="2" t="s">
        <v>13</v>
      </c>
      <c r="F111" s="2" t="s">
        <v>25</v>
      </c>
      <c r="G111" s="2" t="s">
        <v>351</v>
      </c>
      <c r="H111" s="2" t="s">
        <v>64</v>
      </c>
      <c r="I111" s="2" t="s">
        <v>450</v>
      </c>
      <c r="J111" s="2" t="s">
        <v>491</v>
      </c>
    </row>
    <row r="112" spans="1:10" x14ac:dyDescent="0.35">
      <c r="A112" s="2" t="s">
        <v>373</v>
      </c>
      <c r="B112" s="2" t="s">
        <v>374</v>
      </c>
      <c r="C112" s="2" t="s">
        <v>253</v>
      </c>
      <c r="D112" s="2" t="s">
        <v>282</v>
      </c>
      <c r="E112" s="2" t="s">
        <v>16</v>
      </c>
      <c r="F112" s="2" t="s">
        <v>28</v>
      </c>
      <c r="G112" s="2" t="s">
        <v>60</v>
      </c>
      <c r="H112" s="2" t="s">
        <v>65</v>
      </c>
      <c r="I112" s="2" t="s">
        <v>450</v>
      </c>
      <c r="J112" s="2" t="s">
        <v>492</v>
      </c>
    </row>
    <row r="113" spans="1:10" x14ac:dyDescent="0.35">
      <c r="A113" s="2" t="s">
        <v>373</v>
      </c>
      <c r="B113" s="2" t="s">
        <v>374</v>
      </c>
      <c r="C113" s="2" t="s">
        <v>254</v>
      </c>
      <c r="D113" s="2" t="s">
        <v>283</v>
      </c>
      <c r="E113" s="2" t="s">
        <v>16</v>
      </c>
      <c r="F113" s="2" t="s">
        <v>28</v>
      </c>
      <c r="G113" s="2" t="s">
        <v>60</v>
      </c>
      <c r="H113" s="2" t="s">
        <v>65</v>
      </c>
      <c r="I113" s="2" t="s">
        <v>450</v>
      </c>
      <c r="J113" s="2" t="s">
        <v>493</v>
      </c>
    </row>
    <row r="114" spans="1:10" x14ac:dyDescent="0.35">
      <c r="A114" s="2" t="s">
        <v>373</v>
      </c>
      <c r="B114" s="2" t="s">
        <v>374</v>
      </c>
      <c r="C114" s="2" t="s">
        <v>255</v>
      </c>
      <c r="D114" s="2" t="s">
        <v>284</v>
      </c>
      <c r="E114" s="2" t="s">
        <v>16</v>
      </c>
      <c r="F114" s="2" t="s">
        <v>28</v>
      </c>
      <c r="G114" s="2" t="s">
        <v>60</v>
      </c>
      <c r="H114" s="2" t="s">
        <v>65</v>
      </c>
      <c r="I114" s="2" t="s">
        <v>450</v>
      </c>
      <c r="J114" s="2" t="s">
        <v>494</v>
      </c>
    </row>
  </sheetData>
  <sortState ref="A4:J115">
    <sortCondition ref="A4"/>
    <sortCondition ref="C4"/>
  </sortState>
  <mergeCells count="1">
    <mergeCell ref="A1:J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:AN4"/>
  <sheetViews>
    <sheetView topLeftCell="AH1" workbookViewId="0">
      <selection activeCell="AH4" sqref="AH4"/>
    </sheetView>
  </sheetViews>
  <sheetFormatPr baseColWidth="10" defaultColWidth="11.5546875" defaultRowHeight="18.45" x14ac:dyDescent="0.35"/>
  <cols>
    <col min="1" max="1" width="32.88671875" style="2" bestFit="1" customWidth="1"/>
    <col min="2" max="2" width="27.109375" style="2" bestFit="1" customWidth="1"/>
    <col min="3" max="3" width="26.109375" style="2" bestFit="1" customWidth="1"/>
    <col min="4" max="4" width="28.33203125" style="2" bestFit="1" customWidth="1"/>
    <col min="5" max="5" width="13.6640625" style="2" bestFit="1" customWidth="1"/>
    <col min="6" max="6" width="20.33203125" style="2" bestFit="1" customWidth="1"/>
    <col min="7" max="7" width="27.21875" style="2" bestFit="1" customWidth="1"/>
    <col min="8" max="8" width="31" style="2" bestFit="1" customWidth="1"/>
    <col min="9" max="9" width="249" style="2" bestFit="1" customWidth="1"/>
    <col min="10" max="10" width="43.21875" style="2" bestFit="1" customWidth="1"/>
    <col min="11" max="11" width="20.77734375" style="2" bestFit="1" customWidth="1"/>
    <col min="12" max="12" width="27.44140625" style="2" bestFit="1" customWidth="1"/>
    <col min="13" max="13" width="30.6640625" style="2" bestFit="1" customWidth="1"/>
    <col min="14" max="14" width="38.109375" style="2" bestFit="1" customWidth="1"/>
    <col min="15" max="15" width="43.21875" style="2" customWidth="1"/>
    <col min="16" max="16" width="50.44140625" style="2" customWidth="1"/>
    <col min="17" max="17" width="24.5546875" style="2" customWidth="1"/>
    <col min="18" max="18" width="31.6640625" style="2" customWidth="1"/>
    <col min="19" max="19" width="12.21875" style="2" customWidth="1"/>
    <col min="20" max="20" width="19.44140625" style="2" customWidth="1"/>
    <col min="21" max="21" width="22.5546875" style="2" customWidth="1"/>
    <col min="22" max="22" width="30.109375" style="2" customWidth="1"/>
    <col min="23" max="23" width="35.21875" style="2" customWidth="1"/>
    <col min="24" max="24" width="42.33203125" style="2" customWidth="1"/>
    <col min="25" max="25" width="23.6640625" style="2" customWidth="1"/>
    <col min="26" max="26" width="58.21875" style="2" customWidth="1"/>
    <col min="27" max="27" width="13" style="2" customWidth="1"/>
    <col min="28" max="28" width="20.33203125" style="2" customWidth="1"/>
    <col min="29" max="29" width="23.44140625" style="2" customWidth="1"/>
    <col min="30" max="30" width="31" style="2" customWidth="1"/>
    <col min="31" max="31" width="36.109375" style="2" customWidth="1"/>
    <col min="32" max="32" width="43.21875" style="2" customWidth="1"/>
    <col min="33" max="33" width="24.5546875" style="2" customWidth="1"/>
    <col min="34" max="34" width="32.77734375" style="2" customWidth="1"/>
    <col min="35" max="35" width="21.6640625" style="2" customWidth="1"/>
    <col min="36" max="36" width="21.6640625" style="2" bestFit="1" customWidth="1"/>
    <col min="37" max="37" width="24.44140625" style="2" bestFit="1" customWidth="1"/>
    <col min="38" max="38" width="21.5546875" style="2" bestFit="1" customWidth="1"/>
    <col min="39" max="39" width="29.77734375" style="2" bestFit="1" customWidth="1"/>
    <col min="40" max="40" width="37.109375" style="2" bestFit="1" customWidth="1"/>
    <col min="41" max="16384" width="11.5546875" style="2"/>
  </cols>
  <sheetData>
    <row r="1" spans="1:40" x14ac:dyDescent="0.35">
      <c r="A1" s="25" t="str">
        <f>"Base des données des menus de l'année "&amp;Année_en_Cours &amp;"."</f>
        <v>Base des données des menus de l'année 2025.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</row>
    <row r="3" spans="1:40" s="14" customFormat="1" x14ac:dyDescent="0.35">
      <c r="A3" s="14" t="s">
        <v>495</v>
      </c>
      <c r="B3" s="14" t="s">
        <v>496</v>
      </c>
      <c r="C3" s="14" t="s">
        <v>497</v>
      </c>
      <c r="D3" s="14" t="s">
        <v>498</v>
      </c>
      <c r="E3" s="14" t="s">
        <v>499</v>
      </c>
      <c r="F3" s="14" t="s">
        <v>500</v>
      </c>
      <c r="G3" s="14" t="s">
        <v>501</v>
      </c>
      <c r="H3" s="14" t="s">
        <v>502</v>
      </c>
      <c r="I3" s="14" t="s">
        <v>503</v>
      </c>
      <c r="J3" s="14" t="s">
        <v>504</v>
      </c>
      <c r="K3" s="14" t="s">
        <v>505</v>
      </c>
      <c r="L3" s="14" t="s">
        <v>602</v>
      </c>
      <c r="M3" s="14" t="s">
        <v>527</v>
      </c>
      <c r="N3" s="14" t="s">
        <v>506</v>
      </c>
      <c r="O3" s="14" t="s">
        <v>507</v>
      </c>
      <c r="P3" s="14" t="s">
        <v>508</v>
      </c>
      <c r="Q3" s="14" t="s">
        <v>509</v>
      </c>
      <c r="R3" s="14" t="s">
        <v>510</v>
      </c>
      <c r="S3" s="14" t="s">
        <v>511</v>
      </c>
      <c r="T3" s="14" t="s">
        <v>512</v>
      </c>
      <c r="U3" s="14" t="s">
        <v>513</v>
      </c>
      <c r="V3" s="14" t="s">
        <v>514</v>
      </c>
      <c r="W3" s="14" t="s">
        <v>515</v>
      </c>
      <c r="X3" s="14" t="s">
        <v>516</v>
      </c>
      <c r="Y3" s="14" t="s">
        <v>517</v>
      </c>
      <c r="Z3" s="14" t="s">
        <v>601</v>
      </c>
      <c r="AA3" s="14" t="s">
        <v>518</v>
      </c>
      <c r="AB3" s="14" t="s">
        <v>519</v>
      </c>
      <c r="AC3" s="14" t="s">
        <v>520</v>
      </c>
      <c r="AD3" s="14" t="s">
        <v>521</v>
      </c>
      <c r="AE3" s="14" t="s">
        <v>522</v>
      </c>
      <c r="AF3" s="14" t="s">
        <v>523</v>
      </c>
      <c r="AG3" s="14" t="s">
        <v>524</v>
      </c>
      <c r="AH3" s="14" t="s">
        <v>525</v>
      </c>
      <c r="AI3" s="14" t="s">
        <v>94</v>
      </c>
      <c r="AJ3" s="14" t="s">
        <v>526</v>
      </c>
      <c r="AK3" s="14" t="s">
        <v>539</v>
      </c>
      <c r="AL3" s="14" t="s">
        <v>540</v>
      </c>
      <c r="AM3" s="14" t="s">
        <v>596</v>
      </c>
      <c r="AN3" s="14" t="s">
        <v>598</v>
      </c>
    </row>
    <row r="4" spans="1:40" x14ac:dyDescent="0.35">
      <c r="A4" s="26" t="s">
        <v>586</v>
      </c>
      <c r="B4" s="26" t="s">
        <v>374</v>
      </c>
      <c r="C4" s="26" t="s">
        <v>604</v>
      </c>
      <c r="D4" s="26" t="s">
        <v>605</v>
      </c>
      <c r="E4" s="26" t="s">
        <v>128</v>
      </c>
      <c r="F4" s="26" t="s">
        <v>243</v>
      </c>
      <c r="G4" s="26" t="s">
        <v>10</v>
      </c>
      <c r="H4" s="26" t="s">
        <v>22</v>
      </c>
      <c r="I4" s="26" t="s">
        <v>51</v>
      </c>
      <c r="J4" s="26" t="s">
        <v>83</v>
      </c>
      <c r="K4" s="26" t="s">
        <v>344</v>
      </c>
      <c r="L4" s="26" t="s">
        <v>241</v>
      </c>
      <c r="M4" s="26" t="s">
        <v>12</v>
      </c>
      <c r="N4" s="26" t="s">
        <v>24</v>
      </c>
      <c r="O4" s="26" t="s">
        <v>35</v>
      </c>
      <c r="P4" s="26" t="s">
        <v>61</v>
      </c>
      <c r="Q4" s="26"/>
      <c r="R4" s="26"/>
      <c r="S4" s="26" t="s">
        <v>171</v>
      </c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 t="s">
        <v>603</v>
      </c>
      <c r="AI4" s="26"/>
      <c r="AJ4" s="26"/>
      <c r="AK4" s="26"/>
      <c r="AL4" s="26"/>
      <c r="AM4" s="26" t="s">
        <v>600</v>
      </c>
      <c r="AN4" s="26" t="s">
        <v>597</v>
      </c>
    </row>
  </sheetData>
  <sortState ref="A4:AN4">
    <sortCondition ref="AN4"/>
    <sortCondition ref="C4"/>
  </sortState>
  <mergeCells count="1">
    <mergeCell ref="A1:AJ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:J4"/>
  <sheetViews>
    <sheetView workbookViewId="0"/>
  </sheetViews>
  <sheetFormatPr baseColWidth="10" defaultColWidth="11.5546875" defaultRowHeight="18.45" x14ac:dyDescent="0.35"/>
  <cols>
    <col min="1" max="9" width="15.109375" style="2" customWidth="1"/>
    <col min="10" max="10" width="16.5546875" style="2" customWidth="1"/>
    <col min="11" max="11" width="2.88671875" style="2" customWidth="1"/>
    <col min="12" max="16384" width="11.5546875" style="2"/>
  </cols>
  <sheetData>
    <row r="1" spans="1:10" x14ac:dyDescent="0.35">
      <c r="A1" s="2" t="str">
        <f>"Tables menus midi retraite de l'année "&amp; Année_en_Cours &amp;"."</f>
        <v>Tables menus midi retraite de l'année 2025.</v>
      </c>
    </row>
    <row r="3" spans="1:10" x14ac:dyDescent="0.35">
      <c r="A3" s="2" t="s">
        <v>528</v>
      </c>
    </row>
    <row r="4" spans="1:10" x14ac:dyDescent="0.35">
      <c r="A4" s="2" t="s">
        <v>529</v>
      </c>
      <c r="B4" s="2" t="s">
        <v>530</v>
      </c>
      <c r="C4" s="2" t="s">
        <v>531</v>
      </c>
      <c r="D4" s="2" t="s">
        <v>532</v>
      </c>
      <c r="E4" s="2" t="s">
        <v>533</v>
      </c>
      <c r="F4" s="2" t="s">
        <v>534</v>
      </c>
      <c r="G4" s="2" t="s">
        <v>535</v>
      </c>
      <c r="H4" s="2" t="s">
        <v>536</v>
      </c>
      <c r="I4" s="2" t="s">
        <v>537</v>
      </c>
      <c r="J4" s="2" t="s">
        <v>538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sqref="A1:XFD1048576"/>
    </sheetView>
  </sheetViews>
  <sheetFormatPr baseColWidth="10" defaultColWidth="11.5546875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Tables menus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2025-07-23T10:21:57Z</dcterms:modified>
</cp:coreProperties>
</file>