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backupFile="1" codeName="ThisWorkbook" defaultThemeVersion="124226"/>
  <bookViews>
    <workbookView xWindow="-119" yWindow="-119" windowWidth="23064" windowHeight="13067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Menus midi retraite" sheetId="7" r:id="rId8"/>
    <sheet name="Menus journaliers" sheetId="8" r:id="rId9"/>
    <sheet name="Menus viandes midi weekend" sheetId="9" r:id="rId10"/>
    <sheet name="Quantités desserts" sheetId="10" r:id="rId11"/>
    <sheet name="Quantités légumes" sheetId="11" r:id="rId12"/>
    <sheet name="Quantités viandes" sheetId="12" r:id="rId13"/>
  </sheets>
  <definedNames>
    <definedName name="Année_en_Cours">Accueil!$I$1</definedName>
    <definedName name="AnnéePrécédente">Accueil!$I$1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27" i="24" l="1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5" i="24"/>
  <c r="S76" i="24"/>
  <c r="S77" i="24"/>
  <c r="S78" i="24"/>
  <c r="S79" i="24"/>
  <c r="S80" i="24"/>
  <c r="S81" i="24"/>
  <c r="S82" i="24"/>
  <c r="S83" i="24"/>
  <c r="S84" i="24"/>
  <c r="S85" i="24"/>
  <c r="S86" i="24"/>
  <c r="S87" i="24"/>
  <c r="S88" i="24"/>
  <c r="S89" i="24"/>
  <c r="S90" i="24"/>
  <c r="S91" i="24"/>
  <c r="S92" i="24"/>
  <c r="S93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Q122" i="24" l="1"/>
  <c r="U122" i="24"/>
  <c r="W122" i="24"/>
  <c r="Q121" i="24"/>
  <c r="U121" i="24"/>
  <c r="W121" i="24"/>
  <c r="Q120" i="24"/>
  <c r="U120" i="24"/>
  <c r="W120" i="24"/>
  <c r="Q119" i="24"/>
  <c r="U119" i="24"/>
  <c r="W119" i="24"/>
  <c r="Q118" i="24"/>
  <c r="U118" i="24"/>
  <c r="W118" i="24"/>
  <c r="Q117" i="24"/>
  <c r="U117" i="24"/>
  <c r="W117" i="24"/>
  <c r="Q116" i="24"/>
  <c r="U116" i="24"/>
  <c r="W116" i="24"/>
  <c r="Q115" i="24"/>
  <c r="U115" i="24"/>
  <c r="W115" i="24"/>
  <c r="Q114" i="24"/>
  <c r="U114" i="24"/>
  <c r="W114" i="24"/>
  <c r="Q113" i="24"/>
  <c r="U113" i="24"/>
  <c r="W113" i="24"/>
  <c r="Q112" i="24"/>
  <c r="U112" i="24"/>
  <c r="W112" i="24"/>
  <c r="Q111" i="24"/>
  <c r="U111" i="24"/>
  <c r="W111" i="24"/>
  <c r="Q110" i="24"/>
  <c r="U110" i="24"/>
  <c r="W110" i="24"/>
  <c r="Q109" i="24"/>
  <c r="U109" i="24"/>
  <c r="W109" i="24"/>
  <c r="Q108" i="24"/>
  <c r="U108" i="24"/>
  <c r="W108" i="24"/>
  <c r="Q107" i="24"/>
  <c r="U107" i="24"/>
  <c r="W107" i="24"/>
  <c r="Q106" i="24"/>
  <c r="U106" i="24"/>
  <c r="W106" i="24"/>
  <c r="Q105" i="24"/>
  <c r="U105" i="24"/>
  <c r="W105" i="24"/>
  <c r="Q104" i="24"/>
  <c r="U104" i="24"/>
  <c r="W104" i="24"/>
  <c r="Q103" i="24"/>
  <c r="U103" i="24"/>
  <c r="W103" i="24"/>
  <c r="Q102" i="24"/>
  <c r="U102" i="24"/>
  <c r="W102" i="24"/>
  <c r="Q101" i="24"/>
  <c r="U101" i="24"/>
  <c r="W101" i="24"/>
  <c r="Q100" i="24"/>
  <c r="U100" i="24"/>
  <c r="W100" i="24"/>
  <c r="Q99" i="24"/>
  <c r="U99" i="24"/>
  <c r="W99" i="24"/>
  <c r="Q98" i="24"/>
  <c r="U98" i="24"/>
  <c r="W98" i="24"/>
  <c r="Q97" i="24"/>
  <c r="U97" i="24"/>
  <c r="W97" i="24"/>
  <c r="Q96" i="24"/>
  <c r="U96" i="24"/>
  <c r="W96" i="24"/>
  <c r="Q95" i="24"/>
  <c r="U95" i="24"/>
  <c r="W95" i="24"/>
  <c r="Q94" i="24"/>
  <c r="U94" i="24"/>
  <c r="W94" i="24"/>
  <c r="Q93" i="24"/>
  <c r="U93" i="24"/>
  <c r="W93" i="24"/>
  <c r="Q92" i="24"/>
  <c r="U92" i="24"/>
  <c r="W92" i="24"/>
  <c r="Q91" i="24"/>
  <c r="U91" i="24"/>
  <c r="W91" i="24"/>
  <c r="Q90" i="24"/>
  <c r="U90" i="24"/>
  <c r="W90" i="24"/>
  <c r="Q89" i="24"/>
  <c r="U89" i="24"/>
  <c r="W89" i="24"/>
  <c r="Q88" i="24"/>
  <c r="U88" i="24"/>
  <c r="W88" i="24"/>
  <c r="Q87" i="24"/>
  <c r="U87" i="24"/>
  <c r="W87" i="24"/>
  <c r="Q86" i="24"/>
  <c r="U86" i="24"/>
  <c r="W86" i="24"/>
  <c r="Q85" i="24"/>
  <c r="U85" i="24"/>
  <c r="W85" i="24"/>
  <c r="Q84" i="24"/>
  <c r="U84" i="24"/>
  <c r="W84" i="24"/>
  <c r="Q83" i="24"/>
  <c r="U83" i="24"/>
  <c r="W83" i="24"/>
  <c r="Q82" i="24"/>
  <c r="U82" i="24"/>
  <c r="W82" i="24"/>
  <c r="Q81" i="24"/>
  <c r="U81" i="24"/>
  <c r="W81" i="24"/>
  <c r="Q80" i="24"/>
  <c r="U80" i="24"/>
  <c r="W80" i="24"/>
  <c r="Q79" i="24"/>
  <c r="U79" i="24"/>
  <c r="W79" i="24"/>
  <c r="Q78" i="24"/>
  <c r="U78" i="24"/>
  <c r="W78" i="24"/>
  <c r="Q77" i="24"/>
  <c r="U77" i="24"/>
  <c r="W77" i="24"/>
  <c r="Q76" i="24"/>
  <c r="U76" i="24"/>
  <c r="W76" i="24"/>
  <c r="Q75" i="24"/>
  <c r="U75" i="24"/>
  <c r="W75" i="24"/>
  <c r="Q74" i="24"/>
  <c r="U74" i="24"/>
  <c r="W74" i="24"/>
  <c r="Q73" i="24"/>
  <c r="U73" i="24"/>
  <c r="W73" i="24"/>
  <c r="Q72" i="24"/>
  <c r="U72" i="24"/>
  <c r="W72" i="24"/>
  <c r="Q71" i="24"/>
  <c r="U71" i="24"/>
  <c r="W71" i="24"/>
  <c r="Q70" i="24"/>
  <c r="U70" i="24"/>
  <c r="W70" i="24"/>
  <c r="Q69" i="24"/>
  <c r="U69" i="24"/>
  <c r="W69" i="24"/>
  <c r="Q68" i="24"/>
  <c r="U68" i="24"/>
  <c r="W68" i="24"/>
  <c r="Q67" i="24"/>
  <c r="U67" i="24"/>
  <c r="W67" i="24"/>
  <c r="Q66" i="24"/>
  <c r="U66" i="24"/>
  <c r="W66" i="24"/>
  <c r="Q65" i="24"/>
  <c r="U65" i="24"/>
  <c r="W65" i="24"/>
  <c r="Q64" i="24"/>
  <c r="U64" i="24"/>
  <c r="W64" i="24"/>
  <c r="Q63" i="24"/>
  <c r="U63" i="24"/>
  <c r="W63" i="24"/>
  <c r="Q62" i="24"/>
  <c r="U62" i="24"/>
  <c r="W62" i="24"/>
  <c r="Q61" i="24"/>
  <c r="U61" i="24"/>
  <c r="W61" i="24"/>
  <c r="Q60" i="24"/>
  <c r="U60" i="24"/>
  <c r="W60" i="24"/>
  <c r="Q59" i="24"/>
  <c r="U59" i="24"/>
  <c r="W59" i="24"/>
  <c r="Q58" i="24"/>
  <c r="U58" i="24"/>
  <c r="W58" i="24"/>
  <c r="Q57" i="24"/>
  <c r="U57" i="24"/>
  <c r="W57" i="24"/>
  <c r="Q56" i="24"/>
  <c r="U56" i="24"/>
  <c r="W56" i="24"/>
  <c r="Q55" i="24"/>
  <c r="U55" i="24"/>
  <c r="W55" i="24"/>
  <c r="Q54" i="24"/>
  <c r="U54" i="24"/>
  <c r="W54" i="24"/>
  <c r="Q53" i="24"/>
  <c r="U53" i="24"/>
  <c r="W53" i="24"/>
  <c r="Q52" i="24"/>
  <c r="U52" i="24"/>
  <c r="W52" i="24"/>
  <c r="Q51" i="24"/>
  <c r="U51" i="24"/>
  <c r="W51" i="24"/>
  <c r="Q50" i="24"/>
  <c r="U50" i="24"/>
  <c r="W50" i="24"/>
  <c r="Q49" i="24"/>
  <c r="U49" i="24"/>
  <c r="W49" i="24"/>
  <c r="Q48" i="24"/>
  <c r="U48" i="24"/>
  <c r="W48" i="24"/>
  <c r="Q47" i="24"/>
  <c r="U47" i="24"/>
  <c r="W47" i="24"/>
  <c r="Q46" i="24"/>
  <c r="U46" i="24"/>
  <c r="W46" i="24"/>
  <c r="Q45" i="24"/>
  <c r="U45" i="24"/>
  <c r="W45" i="24"/>
  <c r="Q44" i="24"/>
  <c r="U44" i="24"/>
  <c r="W44" i="24"/>
  <c r="Q43" i="24"/>
  <c r="U43" i="24"/>
  <c r="W43" i="24"/>
  <c r="Q42" i="24"/>
  <c r="U42" i="24"/>
  <c r="W42" i="24"/>
  <c r="Q41" i="24"/>
  <c r="U41" i="24"/>
  <c r="W41" i="24"/>
  <c r="Q40" i="24"/>
  <c r="U40" i="24"/>
  <c r="W40" i="24"/>
  <c r="Q39" i="24"/>
  <c r="U39" i="24"/>
  <c r="W39" i="24"/>
  <c r="Q38" i="24"/>
  <c r="U38" i="24"/>
  <c r="W38" i="24"/>
  <c r="Q37" i="24"/>
  <c r="U37" i="24"/>
  <c r="W37" i="24"/>
  <c r="Q36" i="24"/>
  <c r="U36" i="24"/>
  <c r="W36" i="24"/>
  <c r="Q35" i="24"/>
  <c r="U35" i="24"/>
  <c r="W35" i="24"/>
  <c r="Q34" i="24"/>
  <c r="U34" i="24"/>
  <c r="W34" i="24"/>
  <c r="Q33" i="24"/>
  <c r="U33" i="24"/>
  <c r="W33" i="24"/>
  <c r="Q32" i="24"/>
  <c r="U32" i="24"/>
  <c r="W32" i="24"/>
  <c r="Q31" i="24"/>
  <c r="U31" i="24"/>
  <c r="W31" i="24"/>
  <c r="Q30" i="24"/>
  <c r="U30" i="24"/>
  <c r="W30" i="24"/>
  <c r="Q29" i="24"/>
  <c r="U29" i="24"/>
  <c r="W29" i="24"/>
  <c r="Q28" i="24"/>
  <c r="U28" i="24"/>
  <c r="W28" i="24"/>
  <c r="Q27" i="24"/>
  <c r="U27" i="24"/>
  <c r="W27" i="24"/>
  <c r="U26" i="24"/>
  <c r="W26" i="24"/>
  <c r="Q25" i="24"/>
  <c r="U25" i="24"/>
  <c r="W25" i="24"/>
  <c r="Q24" i="24"/>
  <c r="U24" i="24"/>
  <c r="W24" i="24"/>
  <c r="Q23" i="24"/>
  <c r="U23" i="24"/>
  <c r="W23" i="24"/>
  <c r="Q22" i="24"/>
  <c r="U22" i="24"/>
  <c r="W22" i="24"/>
  <c r="Q21" i="24"/>
  <c r="U21" i="24"/>
  <c r="W21" i="24"/>
  <c r="Q20" i="24"/>
  <c r="U20" i="24"/>
  <c r="W20" i="24"/>
  <c r="Q19" i="24"/>
  <c r="U19" i="24"/>
  <c r="W19" i="24"/>
  <c r="Q18" i="24"/>
  <c r="U18" i="24"/>
  <c r="W18" i="24"/>
  <c r="Q17" i="24"/>
  <c r="U17" i="24"/>
  <c r="W17" i="24"/>
  <c r="Q16" i="24" l="1"/>
  <c r="U16" i="24"/>
  <c r="W16" i="24"/>
  <c r="Q15" i="24"/>
  <c r="U15" i="24"/>
  <c r="W15" i="24"/>
  <c r="Q14" i="24"/>
  <c r="U14" i="24"/>
  <c r="W14" i="24"/>
  <c r="Q13" i="24"/>
  <c r="U13" i="24"/>
  <c r="W13" i="24"/>
  <c r="Q12" i="24"/>
  <c r="U12" i="24"/>
  <c r="W12" i="24"/>
  <c r="Q11" i="24"/>
  <c r="U11" i="24"/>
  <c r="W11" i="24"/>
  <c r="Q10" i="24"/>
  <c r="U10" i="24"/>
  <c r="W10" i="24"/>
  <c r="W4" i="24"/>
  <c r="U4" i="24"/>
  <c r="W5" i="24"/>
  <c r="W6" i="24"/>
  <c r="W7" i="24"/>
  <c r="W8" i="24"/>
  <c r="W9" i="24"/>
  <c r="U5" i="24"/>
  <c r="U6" i="24"/>
  <c r="U7" i="24"/>
  <c r="U8" i="24"/>
  <c r="U9" i="24"/>
  <c r="Q9" i="24"/>
  <c r="Q8" i="24"/>
  <c r="Q7" i="24"/>
  <c r="Q6" i="24"/>
  <c r="Q5" i="24"/>
  <c r="Q4" i="24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<sst xmlns="http://schemas.openxmlformats.org/spreadsheetml/2006/main" count="897" uniqueCount="383">
  <si>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</si>
  <si>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</si>
  <si>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</si>
  <si>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</si>
  <si>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</si>
  <si>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</si>
  <si>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</si>
  <si>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</si>
  <si>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</si>
  <si>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</si>
  <si>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</si>
  <si>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</si>
  <si>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</si>
  <si>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</si>
  <si>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</si>
  <si>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</si>
  <si>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</si>
  <si>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</si>
  <si>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</si>
  <si>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</si>
  <si>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</si>
  <si>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</si>
  <si>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</si>
  <si>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</si>
  <si>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</si>
  <si>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</si>
  <si>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</si>
  <si>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</si>
  <si>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</si>
  <si>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</si>
  <si>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</si>
  <si>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</si>
  <si>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</si>
  <si>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</si>
  <si>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</si>
  <si>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</si>
  <si>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</si>
  <si>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</si>
  <si>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</si>
  <si>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</si>
  <si>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</si>
  <si>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</si>
  <si>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</si>
  <si>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</si>
  <si>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</si>
  <si>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</si>
  <si>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</si>
  <si>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</si>
  <si>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</si>
  <si>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</si>
  <si>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</si>
  <si>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</si>
  <si>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</si>
  <si>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</si>
  <si>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</si>
  <si>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</si>
  <si>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</si>
  <si>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Unité : 1 pour 1 repas (Avocat légume midi retraite, Avocat légume vendredi soir, Bananes dessert, Concombre, Oranges, Poireau, Poisson, Pomme de terre)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</si>
  <si>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</si>
  <si>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</si>
  <si>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</si>
  <si>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</si>
  <si>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</si>
  <si>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</si>
  <si>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</si>
  <si>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</si>
  <si>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</si>
  <si>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</si>
  <si>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</si>
  <si>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</si>
  <si>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</si>
  <si>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</si>
  <si>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</si>
  <si>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</si>
  <si>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</si>
  <si>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</si>
  <si>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</si>
  <si>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</si>
  <si>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</si>
  <si>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</si>
  <si>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</si>
  <si>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</si>
  <si>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</si>
  <si>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</si>
  <si>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</si>
  <si>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</si>
  <si>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</si>
  <si>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</si>
  <si>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</si>
  <si>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</si>
  <si>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</si>
  <si>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</si>
  <si>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</si>
  <si>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</si>
  <si>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MMR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</si>
  <si>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</si>
  <si>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</si>
  <si>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</si>
  <si>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</si>
  <si>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</si>
  <si>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</si>
  <si>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</si>
  <si>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</si>
  <si>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</si>
  <si>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</si>
  <si>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</si>
  <si>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</si>
  <si>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</si>
  <si>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</si>
  <si>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</si>
  <si>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</si>
  <si>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</si>
  <si>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</si>
  <si>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</si>
  <si>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</si>
  <si>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</si>
  <si>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</si>
  <si>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</si>
  <si>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</si>
  <si>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</si>
  <si>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</si>
  <si>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</si>
  <si>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</si>
  <si>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</si>
  <si>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</si>
  <si>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</si>
  <si>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</si>
  <si>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</si>
  <si>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</si>
  <si>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</si>
  <si>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</si>
  <si>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</si>
  <si>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</si>
  <si>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</si>
  <si>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</si>
  <si>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</si>
  <si>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</si>
  <si>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</si>
  <si>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</si>
  <si>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</si>
  <si>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</si>
  <si>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</si>
  <si>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</si>
  <si>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</si>
  <si>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</si>
  <si>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</si>
  <si>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</si>
  <si>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</si>
  <si>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</si>
  <si>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</si>
  <si>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</si>
  <si>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</si>
  <si>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</si>
  <si>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</si>
  <si>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</si>
  <si>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</si>
  <si>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</si>
  <si>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</si>
  <si>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</si>
  <si>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</si>
  <si>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</si>
  <si>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</si>
  <si>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</si>
  <si>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</si>
  <si>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</si>
  <si>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</si>
  <si>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</si>
  <si>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</si>
  <si>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</si>
  <si>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</si>
  <si>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</si>
  <si>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</si>
  <si>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</si>
  <si>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</si>
  <si>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</si>
  <si>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</si>
  <si>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</si>
  <si>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</si>
  <si>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</si>
  <si>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</si>
  <si>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</si>
  <si>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</si>
  <si>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</si>
  <si>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</si>
  <si>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</si>
  <si>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</si>
  <si>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</si>
  <si>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</si>
  <si>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</si>
  <si>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</si>
  <si>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</si>
  <si>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</si>
  <si>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</si>
  <si>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</si>
  <si>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</si>
  <si>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</si>
  <si>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</si>
  <si>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</si>
  <si>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</si>
  <si>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</si>
  <si>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</si>
  <si>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</si>
  <si>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</si>
  <si>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</si>
  <si>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</si>
  <si>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</si>
  <si>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</si>
  <si>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</si>
  <si>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</si>
  <si>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</si>
  <si>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</si>
  <si>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</si>
  <si>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</si>
  <si>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</si>
  <si>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</si>
  <si>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</si>
  <si>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</si>
  <si>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</si>
  <si>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</si>
  <si>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</si>
  <si>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</si>
  <si>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</si>
  <si>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</si>
  <si>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</si>
  <si>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</si>
  <si>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</si>
  <si>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</si>
  <si>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</si>
  <si>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</si>
  <si>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</si>
  <si>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</si>
  <si>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</si>
  <si>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</si>
  <si>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</si>
  <si>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</si>
  <si>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</si>
  <si>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</si>
  <si>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</si>
  <si>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</si>
  <si>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</si>
  <si>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</si>
  <si>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</si>
  <si>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</si>
  <si>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</si>
  <si>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</si>
  <si>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</si>
  <si>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</si>
  <si>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</si>
  <si>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</si>
  <si>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</si>
  <si>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</si>
  <si>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</si>
  <si>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</si>
  <si>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</si>
  <si>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</si>
  <si>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</si>
  <si>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</si>
  <si>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</si>
  <si>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</si>
  <si>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</si>
  <si>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</si>
  <si>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</si>
  <si>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</si>
  <si>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</si>
  <si>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</si>
  <si>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</si>
  <si>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</si>
  <si>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</si>
  <si>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</si>
  <si>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</si>
  <si>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</si>
  <si>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</si>
  <si>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</si>
  <si>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</si>
  <si>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</si>
  <si>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</si>
  <si>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</si>
  <si>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</si>
  <si>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</si>
  <si>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</si>
  <si>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</si>
  <si>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</si>
  <si>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</si>
  <si>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</si>
  <si>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</si>
  <si>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</si>
  <si>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</si>
  <si>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</si>
  <si>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</si>
  <si>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</si>
  <si>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</si>
  <si>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</si>
  <si>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</si>
  <si>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</si>
  <si>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</si>
  <si>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</si>
  <si>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</si>
  <si>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</si>
  <si>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</si>
  <si>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</si>
  <si>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</si>
  <si>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</si>
  <si>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</si>
  <si>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</si>
  <si>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</si>
  <si>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</si>
  <si>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</si>
  <si>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</si>
  <si>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</si>
  <si>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</si>
  <si>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</si>
  <si>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</si>
  <si>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</si>
  <si>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</si>
  <si>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</si>
  <si>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</si>
  <si>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</si>
  <si>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</si>
  <si>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</si>
  <si>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</si>
  <si>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</si>
  <si>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</si>
  <si>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</si>
  <si>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</si>
  <si>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</si>
  <si>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</si>
  <si>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</si>
  <si>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</si>
  <si>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</si>
  <si>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</si>
  <si>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</si>
  <si>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</si>
  <si>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</si>
  <si>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</si>
  <si>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</si>
  <si>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</si>
  <si>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</si>
  <si>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</si>
  <si>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</si>
  <si>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</si>
  <si>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</si>
  <si>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</si>
  <si>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</si>
  <si>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</si>
  <si>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</si>
  <si>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</si>
  <si>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</si>
  <si>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</si>
  <si>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</si>
  <si>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</si>
  <si>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</si>
  <si>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</si>
  <si>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</si>
  <si>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</si>
  <si>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</si>
  <si>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</si>
  <si>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Base de données articles menus.</t>
  </si>
  <si>
    <t>Date création articles menus</t>
  </si>
  <si>
    <t>Numéro création articles menus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</si>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</sst>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1" fillId="4" borderId="1" xfId="0" applyFont="1" applyFill="1" applyBorder="1"/>
    <xf numFmtId="0" fontId="6" fillId="3" borderId="0" xfId="0" applyFont="1" applyFill="1"/>
    <xf numFmtId="164" fontId="4" fillId="0" borderId="0" xfId="1" applyNumberFormat="1" applyFont="1" applyAlignment="1">
      <alignment vertical="center"/>
    </xf>
    <xf numFmtId="0" fontId="1" fillId="4" borderId="0" xfId="0" applyFont="1" applyFill="1" applyBorder="1"/>
    <xf numFmtId="0" fontId="7" fillId="4" borderId="1" xfId="0" applyFont="1" applyFill="1" applyBorder="1"/>
    <xf numFmtId="0" fontId="7" fillId="4" borderId="1" xfId="0" applyNumberFormat="1" applyFont="1" applyFill="1" applyBorder="1"/>
    <xf numFmtId="0" fontId="1" fillId="4" borderId="1" xfId="0" applyNumberFormat="1" applyFont="1" applyFill="1" applyBorder="1"/>
    <xf numFmtId="0" fontId="8" fillId="0" borderId="0" xfId="0" applyFont="1"/>
    <xf numFmtId="0" fontId="6" fillId="0" borderId="0" xfId="0" applyFont="1"/>
    <xf numFmtId="0" fontId="1" fillId="4" borderId="2" xfId="2" applyNumberFormat="1" applyFont="1" applyFill="1" applyBorder="1" applyAlignment="1">
      <alignment vertical="center"/>
    </xf>
    <xf numFmtId="0" fontId="1" fillId="4" borderId="3" xfId="0" applyFont="1" applyFill="1" applyBorder="1"/>
    <xf numFmtId="0" fontId="1" fillId="4" borderId="2" xfId="0" applyFont="1" applyFill="1" applyBorder="1"/>
    <xf numFmtId="0" fontId="1" fillId="2" borderId="2" xfId="2" applyNumberFormat="1" applyFont="1" applyFill="1" applyBorder="1" applyAlignment="1">
      <alignment vertical="center"/>
    </xf>
    <xf numFmtId="0" fontId="1" fillId="0" borderId="3" xfId="0" applyFont="1" applyBorder="1"/>
    <xf numFmtId="0" fontId="1" fillId="0" borderId="2" xfId="0" applyFont="1" applyBorder="1"/>
    <xf numFmtId="0" fontId="1" fillId="0" borderId="2" xfId="2" applyNumberFormat="1" applyFont="1" applyBorder="1" applyAlignment="1">
      <alignment vertical="center"/>
    </xf>
    <xf numFmtId="0" fontId="2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2 2" xfId="1"/>
  </cellStyles>
  <dxfs count="41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7556</xdr:rowOff>
    </xdr:from>
    <xdr:to>
      <xdr:col>7</xdr:col>
      <xdr:colOff>22671</xdr:colOff>
      <xdr:row>50</xdr:row>
      <xdr:rowOff>22671</xdr:rowOff>
    </xdr:to>
    <xdr:sp macro="" textlink="">
      <xdr:nvSpPr>
        <xdr:cNvPr id="2" name="Rectangle à coins arrondis 1"/>
        <xdr:cNvSpPr/>
      </xdr:nvSpPr>
      <xdr:spPr>
        <a:xfrm>
          <a:off x="15114" y="7556"/>
          <a:ext cx="5509071" cy="117285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3</xdr:row>
          <xdr:rowOff>15114</xdr:rowOff>
        </xdr:from>
        <xdr:to>
          <xdr:col>6</xdr:col>
          <xdr:colOff>733031</xdr:colOff>
          <xdr:row>4</xdr:row>
          <xdr:rowOff>105798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5</xdr:row>
          <xdr:rowOff>15114</xdr:rowOff>
        </xdr:from>
        <xdr:to>
          <xdr:col>6</xdr:col>
          <xdr:colOff>733031</xdr:colOff>
          <xdr:row>6</xdr:row>
          <xdr:rowOff>105798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120912</xdr:colOff>
          <xdr:row>7</xdr:row>
          <xdr:rowOff>7557</xdr:rowOff>
        </xdr:from>
        <xdr:to>
          <xdr:col>6</xdr:col>
          <xdr:colOff>740588</xdr:colOff>
          <xdr:row>8</xdr:row>
          <xdr:rowOff>105798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CatégorieArticlesMenus" displayName="TabCatégorieArticlesMenus" ref="A3:B15" totalsRowShown="0" headerRowDxfId="40" dataDxfId="39">
  <autoFilter ref="A3:B15"/>
  <tableColumns count="2">
    <tableColumn id="1" name="Catégorie articles menus" dataDxfId="38"/>
    <tableColumn id="2" name="Code catégorie articles menus" dataDxfId="3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G3:H15" totalsRowShown="0" headerRowDxfId="36" dataDxfId="35">
  <autoFilter ref="G3:H15"/>
  <tableColumns count="2">
    <tableColumn id="1" name="Période articles menus" dataDxfId="34"/>
    <tableColumn id="2" name="Code période articles menus" dataDxfId="3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J3:K35" totalsRowShown="0" headerRowDxfId="32" dataDxfId="31">
  <autoFilter ref="J3:K35"/>
  <sortState ref="J4:K35">
    <sortCondition ref="J4"/>
  </sortState>
  <tableColumns count="2">
    <tableColumn id="1" name="Conditionnement articles menus" dataDxfId="30"/>
    <tableColumn id="2" name="Code conditionnement articles menus" dataDxfId="2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M3:N17" totalsRowShown="0" headerRowDxfId="28" dataDxfId="27">
  <autoFilter ref="M3:N17"/>
  <tableColumns count="2">
    <tableColumn id="2" name="Nom jour férié" dataDxfId="26" dataCellStyle="Normal 2 2"/>
    <tableColumn id="3" name="Date jour férié" dataDxfId="25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ProduitsArticlesMenus" displayName="TabProduitsArticlesMenus" ref="P3:W122" totalsRowShown="0" headerRowDxfId="24" dataDxfId="23" tableBorderDxfId="22">
  <autoFilter ref="P3:W122"/>
  <tableColumns count="8">
    <tableColumn id="1" name="Catégorie articles menus" dataDxfId="21"/>
    <tableColumn id="2" name="Code catégorie articles menus" dataDxfId="20">
      <calculatedColumnFormula>VLOOKUP(Listes!$P4,TabCatégorieArticlesMenus[],2,0)</calculatedColumnFormula>
    </tableColumn>
    <tableColumn id="3" name="Articles menus"/>
    <tableColumn id="4" name="Code articles menus" dataDxfId="19">
      <calculatedColumnFormula>VLOOKUP(TabProduitsArticlesMenus[[#This Row],[Articles menus]],TabArticlesMenus[],2,0)</calculatedColumnFormula>
    </tableColumn>
    <tableColumn id="5" name="Période articles menus" dataDxfId="18"/>
    <tableColumn id="6" name="Code période articles menus" dataDxfId="17">
      <calculatedColumnFormula>VLOOKUP(Listes!$T4,TabPériodeArticlesMenus[],2,FALSE)</calculatedColumnFormula>
    </tableColumn>
    <tableColumn id="7" name="Conditionnement articles menus" dataDxfId="16"/>
    <tableColumn id="8" name="Code conditionnement articles menus" dataDxfId="15">
      <calculatedColumnFormula>VLOOKUP(Listes!$V4,TabConditionnementArticlesMenus[],2,FALSE)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abArticlesMenus" displayName="TabArticlesMenus" ref="D3:E123" totalsRowShown="0" headerRowDxfId="14">
  <autoFilter ref="D3:E123"/>
  <tableColumns count="2">
    <tableColumn id="1" name="Articles menus" dataDxfId="13" dataCellStyle="Normal 2"/>
    <tableColumn id="2" name="Code articles menus" dataDxfId="1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3" name="TabBDArticlesMenus" displayName="TabBDArticlesMenus" ref="A3:J4" insertRow="1" totalsRowShown="0" headerRowDxfId="11" dataDxfId="10">
  <autoFilter ref="A3:J4"/>
  <tableColumns count="10">
    <tableColumn id="1" name="Catégorie articles menus" dataDxfId="9"/>
    <tableColumn id="2" name="Code catégorie articles menus" dataDxfId="8"/>
    <tableColumn id="3" name="Articles menus" dataDxfId="7"/>
    <tableColumn id="4" name="Code articles menus" dataDxfId="6"/>
    <tableColumn id="5" name="Période articles menus" dataDxfId="5"/>
    <tableColumn id="6" name="Code période articles menus" dataDxfId="4"/>
    <tableColumn id="7" name="Conditionnement articles menus" dataDxfId="3"/>
    <tableColumn id="8" name="Code conditionnement articles menus" dataDxfId="2"/>
    <tableColumn id="9" name="Date création articles menus" dataDxfId="1"/>
    <tableColumn id="10" name="Numéro création articles menu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I1:K118"/>
  <sheetViews>
    <sheetView tabSelected="1" workbookViewId="0"/>
  </sheetViews>
  <sheetFormatPr baseColWidth="10" defaultColWidth="11.5546875" defaultRowHeight="18.45" x14ac:dyDescent="0.35"/>
  <cols>
    <col min="1" max="9" width="11.5546875" style="1"/>
    <col min="10" max="10" width="21.88671875" style="3" bestFit="1" customWidth="1"/>
    <col min="11" max="11" width="22.44140625" style="3" bestFit="1" customWidth="1"/>
    <col min="12" max="16384" width="11.5546875" style="1"/>
  </cols>
  <sheetData>
    <row r="1" spans="9:11" x14ac:dyDescent="0.35">
      <c r="I1" s="1">
        <v>2000</v>
      </c>
      <c r="J1" s="3" t="s">
        <v>1</v>
      </c>
      <c r="K1" s="3" t="s">
        <v>0</v>
      </c>
    </row>
    <row r="2" spans="9:11" x14ac:dyDescent="0.35">
      <c r="J2" s="3">
        <v>45817.504814814813</v>
      </c>
      <c r="K2" s="3">
        <v>45817.501956018517</v>
      </c>
    </row>
    <row r="3" spans="9:11" x14ac:dyDescent="0.35">
      <c r="J3" s="3">
        <v>45817.709432870368</v>
      </c>
      <c r="K3" s="3">
        <v>45817.502615740741</v>
      </c>
    </row>
    <row r="4" spans="9:11" x14ac:dyDescent="0.35">
      <c r="J4" s="3">
        <v>45817.738182870373</v>
      </c>
      <c r="K4" s="3">
        <v>45817.504340277781</v>
      </c>
    </row>
    <row r="5" spans="9:11" x14ac:dyDescent="0.35">
      <c r="J5" s="3">
        <v>45818.512245370373</v>
      </c>
      <c r="K5" s="3">
        <v>45817.505277777775</v>
      </c>
    </row>
    <row r="6" spans="9:11" x14ac:dyDescent="0.35">
      <c r="J6" s="3">
        <v>45818.529120370367</v>
      </c>
      <c r="K6" s="3">
        <v>45817.565162037034</v>
      </c>
    </row>
    <row r="7" spans="9:11" x14ac:dyDescent="0.35">
      <c r="J7" s="3">
        <v>45818.630555555559</v>
      </c>
      <c r="K7" s="3">
        <v>45817.714074074072</v>
      </c>
    </row>
    <row r="8" spans="9:11" x14ac:dyDescent="0.35">
      <c r="J8" s="3">
        <v>45819.43509259259</v>
      </c>
      <c r="K8" s="3">
        <v>45817.74324074074</v>
      </c>
    </row>
    <row r="9" spans="9:11" x14ac:dyDescent="0.35">
      <c r="J9" s="3">
        <v>45819.549166666664</v>
      </c>
      <c r="K9" s="3">
        <v>45817.754618055558</v>
      </c>
    </row>
    <row r="10" spans="9:11" x14ac:dyDescent="0.35">
      <c r="J10" s="3">
        <v>45819.686712962961</v>
      </c>
      <c r="K10" s="3">
        <v>45818.514537037037</v>
      </c>
    </row>
    <row r="11" spans="9:11" x14ac:dyDescent="0.35">
      <c r="J11" s="3">
        <v>45819.763981481483</v>
      </c>
      <c r="K11" s="3">
        <v>45818.520925925928</v>
      </c>
    </row>
    <row r="12" spans="9:11" x14ac:dyDescent="0.35">
      <c r="J12" s="3">
        <v>45820.383356481485</v>
      </c>
      <c r="K12" s="3">
        <v>45818.541307870371</v>
      </c>
    </row>
    <row r="13" spans="9:11" x14ac:dyDescent="0.35">
      <c r="J13" s="3">
        <v>45820.634872685187</v>
      </c>
      <c r="K13" s="3">
        <v>45818.63690972222</v>
      </c>
    </row>
    <row r="14" spans="9:11" x14ac:dyDescent="0.35">
      <c r="J14" s="3">
        <v>45820.699513888889</v>
      </c>
      <c r="K14" s="3">
        <v>45819.450833333336</v>
      </c>
    </row>
    <row r="15" spans="9:11" x14ac:dyDescent="0.35">
      <c r="J15" s="3">
        <v>45820.715046296296</v>
      </c>
      <c r="K15" s="3">
        <v>45819.528043981481</v>
      </c>
    </row>
    <row r="16" spans="9:11" x14ac:dyDescent="0.35">
      <c r="J16" s="3">
        <v>45820.779270833336</v>
      </c>
      <c r="K16" s="3">
        <v>45819.585914351854</v>
      </c>
    </row>
    <row r="17" spans="10:11" x14ac:dyDescent="0.35">
      <c r="J17" s="3">
        <v>45820.83388888889</v>
      </c>
      <c r="K17" s="3">
        <v>45819.586064814815</v>
      </c>
    </row>
    <row r="18" spans="10:11" x14ac:dyDescent="0.35">
      <c r="J18" s="3">
        <v>45821.450694444444</v>
      </c>
      <c r="K18" s="3">
        <v>45819.586504629631</v>
      </c>
    </row>
    <row r="19" spans="10:11" x14ac:dyDescent="0.35">
      <c r="J19" s="3">
        <v>45821.479189814818</v>
      </c>
      <c r="K19" s="3">
        <v>45819.588958333334</v>
      </c>
    </row>
    <row r="20" spans="10:11" x14ac:dyDescent="0.35">
      <c r="J20" s="3">
        <v>45821.682187500002</v>
      </c>
      <c r="K20" s="3">
        <v>45819.692002314812</v>
      </c>
    </row>
    <row r="21" spans="10:11" x14ac:dyDescent="0.35">
      <c r="J21" s="3">
        <v>45821.698391203703</v>
      </c>
      <c r="K21" s="3">
        <v>45819.901666666665</v>
      </c>
    </row>
    <row r="22" spans="10:11" x14ac:dyDescent="0.35">
      <c r="J22" s="3">
        <v>45821.756273148145</v>
      </c>
      <c r="K22" s="3">
        <v>45820.404942129629</v>
      </c>
    </row>
    <row r="23" spans="10:11" x14ac:dyDescent="0.35">
      <c r="J23" s="3">
        <v>45821.760983796295</v>
      </c>
      <c r="K23" s="3">
        <v>45820.683715277781</v>
      </c>
    </row>
    <row r="24" spans="10:11" x14ac:dyDescent="0.35">
      <c r="J24" s="3">
        <v>45822.433622685188</v>
      </c>
      <c r="K24" s="3">
        <v>45820.696412037039</v>
      </c>
    </row>
    <row r="25" spans="10:11" x14ac:dyDescent="0.35">
      <c r="J25" s="3">
        <v>45822.444374999999</v>
      </c>
      <c r="K25" s="3">
        <v>45820.698055555556</v>
      </c>
    </row>
    <row r="26" spans="10:11" x14ac:dyDescent="0.35">
      <c r="J26" s="3">
        <v>45822.889791666668</v>
      </c>
      <c r="K26" s="3">
        <v>45820.712152777778</v>
      </c>
    </row>
    <row r="27" spans="10:11" x14ac:dyDescent="0.35">
      <c r="J27" s="3">
        <v>45823.486979166664</v>
      </c>
      <c r="K27" s="3">
        <v>45820.713113425925</v>
      </c>
    </row>
    <row r="28" spans="10:11" x14ac:dyDescent="0.35">
      <c r="J28" s="3">
        <v>45823.725775462961</v>
      </c>
      <c r="K28" s="3">
        <v>45820.726979166669</v>
      </c>
    </row>
    <row r="29" spans="10:11" x14ac:dyDescent="0.35">
      <c r="J29" s="3">
        <v>45823.726909722223</v>
      </c>
      <c r="K29" s="3">
        <v>45820.803483796299</v>
      </c>
    </row>
    <row r="30" spans="10:11" x14ac:dyDescent="0.35">
      <c r="J30" s="3">
        <v>45823.742881944447</v>
      </c>
      <c r="K30" s="3">
        <v>45820.825868055559</v>
      </c>
    </row>
    <row r="31" spans="10:11" x14ac:dyDescent="0.35">
      <c r="J31" s="3">
        <v>45823.751539351855</v>
      </c>
      <c r="K31" s="3">
        <v>45820.833240740743</v>
      </c>
    </row>
    <row r="32" spans="10:11" x14ac:dyDescent="0.35">
      <c r="J32" s="3">
        <v>45823.755694444444</v>
      </c>
      <c r="K32" s="3">
        <v>45820.894467592596</v>
      </c>
    </row>
    <row r="33" spans="10:11" x14ac:dyDescent="0.35">
      <c r="J33" s="3">
        <v>45823.890300925923</v>
      </c>
      <c r="K33" s="3">
        <v>45820.902511574073</v>
      </c>
    </row>
    <row r="34" spans="10:11" x14ac:dyDescent="0.35">
      <c r="J34" s="3">
        <v>45823.894155092596</v>
      </c>
      <c r="K34" s="3">
        <v>45820.906006944446</v>
      </c>
    </row>
    <row r="35" spans="10:11" x14ac:dyDescent="0.35">
      <c r="J35" s="3">
        <v>45824.703020833331</v>
      </c>
      <c r="K35" s="3">
        <v>45820.90934027778</v>
      </c>
    </row>
    <row r="36" spans="10:11" x14ac:dyDescent="0.35">
      <c r="J36" s="3">
        <v>45824.903807870367</v>
      </c>
      <c r="K36" s="3">
        <v>45820.913287037038</v>
      </c>
    </row>
    <row r="37" spans="10:11" x14ac:dyDescent="0.35">
      <c r="J37" s="3">
        <v>45826.451331018521</v>
      </c>
      <c r="K37" s="3">
        <v>45820.913460648146</v>
      </c>
    </row>
    <row r="38" spans="10:11" x14ac:dyDescent="0.35">
      <c r="J38" s="3">
        <v>45826.65247685185</v>
      </c>
      <c r="K38" s="3">
        <v>45821.475173611114</v>
      </c>
    </row>
    <row r="39" spans="10:11" x14ac:dyDescent="0.35">
      <c r="J39" s="3">
        <v>45826.686736111114</v>
      </c>
      <c r="K39" s="3">
        <v>45821.483148148145</v>
      </c>
    </row>
    <row r="40" spans="10:11" x14ac:dyDescent="0.35">
      <c r="J40" s="3">
        <v>45826.786759259259</v>
      </c>
      <c r="K40" s="3">
        <v>45821.688900462963</v>
      </c>
    </row>
    <row r="41" spans="10:11" x14ac:dyDescent="0.35">
      <c r="J41" s="3">
        <v>45827.444409722222</v>
      </c>
      <c r="K41" s="3">
        <v>45821.699675925927</v>
      </c>
    </row>
    <row r="42" spans="10:11" x14ac:dyDescent="0.35">
      <c r="J42" s="3">
        <v>45827.69972222222</v>
      </c>
      <c r="K42" s="3">
        <v>45821.700300925928</v>
      </c>
    </row>
    <row r="43" spans="10:11" x14ac:dyDescent="0.35">
      <c r="J43" s="3">
        <v>45827.725810185184</v>
      </c>
      <c r="K43" s="3">
        <v>45821.700439814813</v>
      </c>
    </row>
    <row r="44" spans="10:11" x14ac:dyDescent="0.35">
      <c r="J44" s="3">
        <v>45827.81386574074</v>
      </c>
      <c r="K44" s="3">
        <v>45821.757245370369</v>
      </c>
    </row>
    <row r="45" spans="10:11" x14ac:dyDescent="0.35">
      <c r="J45" s="3">
        <v>45827.841087962966</v>
      </c>
      <c r="K45" s="3">
        <v>45821.757754629631</v>
      </c>
    </row>
    <row r="46" spans="10:11" x14ac:dyDescent="0.35">
      <c r="J46" s="3">
        <v>45827.900821759256</v>
      </c>
      <c r="K46" s="3">
        <v>45821.761863425927</v>
      </c>
    </row>
    <row r="47" spans="10:11" x14ac:dyDescent="0.35">
      <c r="J47" s="3">
        <v>45828.439814814818</v>
      </c>
      <c r="K47" s="3">
        <v>45821.764189814814</v>
      </c>
    </row>
    <row r="48" spans="10:11" x14ac:dyDescent="0.35">
      <c r="J48" s="3">
        <v>45828.488680555558</v>
      </c>
      <c r="K48" s="3">
        <v>45822.439409722225</v>
      </c>
    </row>
    <row r="49" spans="10:11" x14ac:dyDescent="0.35">
      <c r="J49" s="3">
        <v>45828.89570601852</v>
      </c>
      <c r="K49" s="3">
        <v>45822.465162037035</v>
      </c>
    </row>
    <row r="50" spans="10:11" x14ac:dyDescent="0.35">
      <c r="J50" s="3">
        <v>45829.47047453704</v>
      </c>
      <c r="K50" s="3">
        <v>45822.929016203707</v>
      </c>
    </row>
    <row r="51" spans="10:11" x14ac:dyDescent="0.35">
      <c r="J51" s="3">
        <v>45829.756331018521</v>
      </c>
      <c r="K51" s="3">
        <v>45823.526041666664</v>
      </c>
    </row>
    <row r="52" spans="10:11" x14ac:dyDescent="0.35">
      <c r="J52" s="3">
        <v>45829.783506944441</v>
      </c>
      <c r="K52" s="3">
        <v>45823.52615740741</v>
      </c>
    </row>
    <row r="53" spans="10:11" x14ac:dyDescent="0.35">
      <c r="J53" s="3">
        <v>45829.806076388886</v>
      </c>
      <c r="K53" s="3">
        <v>45823.7268287037</v>
      </c>
    </row>
    <row r="54" spans="10:11" x14ac:dyDescent="0.35">
      <c r="J54" s="3">
        <v>45829.833611111113</v>
      </c>
      <c r="K54" s="3">
        <v>45823.742824074077</v>
      </c>
    </row>
    <row r="55" spans="10:11" x14ac:dyDescent="0.35">
      <c r="J55" s="3">
        <v>45830.488657407404</v>
      </c>
      <c r="K55" s="3">
        <v>45823.750520833331</v>
      </c>
    </row>
    <row r="56" spans="10:11" x14ac:dyDescent="0.35">
      <c r="J56" s="3">
        <v>45830.615717592591</v>
      </c>
      <c r="K56" s="3">
        <v>45823.751469907409</v>
      </c>
    </row>
    <row r="57" spans="10:11" x14ac:dyDescent="0.35">
      <c r="J57" s="3">
        <v>45830.691562499997</v>
      </c>
      <c r="K57" s="3">
        <v>45823.755613425928</v>
      </c>
    </row>
    <row r="58" spans="10:11" x14ac:dyDescent="0.35">
      <c r="J58" s="3">
        <v>45830.751469907409</v>
      </c>
      <c r="K58" s="3">
        <v>45823.756319444445</v>
      </c>
    </row>
    <row r="59" spans="10:11" x14ac:dyDescent="0.35">
      <c r="J59" s="3">
        <v>45830.762453703705</v>
      </c>
      <c r="K59" s="3">
        <v>45823.890787037039</v>
      </c>
    </row>
    <row r="60" spans="10:11" x14ac:dyDescent="0.35">
      <c r="J60" s="3">
        <v>45830.791585648149</v>
      </c>
      <c r="K60" s="3">
        <v>45823.896481481483</v>
      </c>
    </row>
    <row r="61" spans="10:11" x14ac:dyDescent="0.35">
      <c r="J61" s="3">
        <v>45830.902349537035</v>
      </c>
      <c r="K61" s="3">
        <v>45824.706689814811</v>
      </c>
    </row>
    <row r="62" spans="10:11" x14ac:dyDescent="0.35">
      <c r="J62" s="3">
        <v>45831.644675925927</v>
      </c>
      <c r="K62" s="3">
        <v>45824.722233796296</v>
      </c>
    </row>
    <row r="63" spans="10:11" x14ac:dyDescent="0.35">
      <c r="J63" s="3">
        <v>45831.822314814817</v>
      </c>
      <c r="K63" s="3">
        <v>45824.737488425926</v>
      </c>
    </row>
    <row r="64" spans="10:11" x14ac:dyDescent="0.35">
      <c r="K64" s="3">
        <v>45824.793287037035</v>
      </c>
    </row>
    <row r="65" spans="11:11" x14ac:dyDescent="0.35">
      <c r="K65" s="3">
        <v>45824.90388888889</v>
      </c>
    </row>
    <row r="66" spans="11:11" x14ac:dyDescent="0.35">
      <c r="K66" s="3">
        <v>45826.462071759262</v>
      </c>
    </row>
    <row r="67" spans="11:11" x14ac:dyDescent="0.35">
      <c r="K67" s="3">
        <v>45826.46329861111</v>
      </c>
    </row>
    <row r="68" spans="11:11" x14ac:dyDescent="0.35">
      <c r="K68" s="3">
        <v>45826.486851851849</v>
      </c>
    </row>
    <row r="69" spans="11:11" x14ac:dyDescent="0.35">
      <c r="K69" s="3">
        <v>45826.496192129627</v>
      </c>
    </row>
    <row r="70" spans="11:11" x14ac:dyDescent="0.35">
      <c r="K70" s="3">
        <v>45826.499201388891</v>
      </c>
    </row>
    <row r="71" spans="11:11" x14ac:dyDescent="0.35">
      <c r="K71" s="3">
        <v>45826.562164351853</v>
      </c>
    </row>
    <row r="72" spans="11:11" x14ac:dyDescent="0.35">
      <c r="K72" s="3">
        <v>45826.659930555557</v>
      </c>
    </row>
    <row r="73" spans="11:11" x14ac:dyDescent="0.35">
      <c r="K73" s="3">
        <v>45826.670416666668</v>
      </c>
    </row>
    <row r="74" spans="11:11" x14ac:dyDescent="0.35">
      <c r="K74" s="3">
        <v>45826.67291666667</v>
      </c>
    </row>
    <row r="75" spans="11:11" x14ac:dyDescent="0.35">
      <c r="K75" s="3">
        <v>45826.685486111113</v>
      </c>
    </row>
    <row r="76" spans="11:11" x14ac:dyDescent="0.35">
      <c r="K76" s="3">
        <v>45826.685601851852</v>
      </c>
    </row>
    <row r="77" spans="11:11" x14ac:dyDescent="0.35">
      <c r="K77" s="3">
        <v>45826.692118055558</v>
      </c>
    </row>
    <row r="78" spans="11:11" x14ac:dyDescent="0.35">
      <c r="K78" s="3">
        <v>45826.728530092594</v>
      </c>
    </row>
    <row r="79" spans="11:11" x14ac:dyDescent="0.35">
      <c r="K79" s="3">
        <v>45826.742974537039</v>
      </c>
    </row>
    <row r="80" spans="11:11" x14ac:dyDescent="0.35">
      <c r="K80" s="3">
        <v>45826.799259259256</v>
      </c>
    </row>
    <row r="81" spans="11:11" x14ac:dyDescent="0.35">
      <c r="K81" s="3">
        <v>45826.807696759257</v>
      </c>
    </row>
    <row r="82" spans="11:11" x14ac:dyDescent="0.35">
      <c r="K82" s="3">
        <v>45827.486655092594</v>
      </c>
    </row>
    <row r="83" spans="11:11" x14ac:dyDescent="0.35">
      <c r="K83" s="3">
        <v>45827.708773148152</v>
      </c>
    </row>
    <row r="84" spans="11:11" x14ac:dyDescent="0.35">
      <c r="K84" s="3">
        <v>45827.725219907406</v>
      </c>
    </row>
    <row r="85" spans="11:11" x14ac:dyDescent="0.35">
      <c r="K85" s="3">
        <v>45827.754131944443</v>
      </c>
    </row>
    <row r="86" spans="11:11" x14ac:dyDescent="0.35">
      <c r="K86" s="3">
        <v>45827.819305555553</v>
      </c>
    </row>
    <row r="87" spans="11:11" x14ac:dyDescent="0.35">
      <c r="K87" s="3">
        <v>45827.843182870369</v>
      </c>
    </row>
    <row r="88" spans="11:11" x14ac:dyDescent="0.35">
      <c r="K88" s="3">
        <v>45827.980266203704</v>
      </c>
    </row>
    <row r="89" spans="11:11" x14ac:dyDescent="0.35">
      <c r="K89" s="3">
        <v>45828.472754629627</v>
      </c>
    </row>
    <row r="90" spans="11:11" x14ac:dyDescent="0.35">
      <c r="K90" s="3">
        <v>45828.496921296297</v>
      </c>
    </row>
    <row r="91" spans="11:11" x14ac:dyDescent="0.35">
      <c r="K91" s="3">
        <v>45828.903993055559</v>
      </c>
    </row>
    <row r="92" spans="11:11" x14ac:dyDescent="0.35">
      <c r="K92" s="3">
        <v>45829.475300925929</v>
      </c>
    </row>
    <row r="93" spans="11:11" x14ac:dyDescent="0.35">
      <c r="K93" s="3">
        <v>45829.4846875</v>
      </c>
    </row>
    <row r="94" spans="11:11" x14ac:dyDescent="0.35">
      <c r="K94" s="3">
        <v>45829.495625000003</v>
      </c>
    </row>
    <row r="95" spans="11:11" x14ac:dyDescent="0.35">
      <c r="K95" s="3">
        <v>45829.500659722224</v>
      </c>
    </row>
    <row r="96" spans="11:11" x14ac:dyDescent="0.35">
      <c r="K96" s="3">
        <v>45829.507592592592</v>
      </c>
    </row>
    <row r="97" spans="11:11" x14ac:dyDescent="0.35">
      <c r="K97" s="3">
        <v>45829.510428240741</v>
      </c>
    </row>
    <row r="98" spans="11:11" x14ac:dyDescent="0.35">
      <c r="K98" s="3">
        <v>45829.781666666669</v>
      </c>
    </row>
    <row r="99" spans="11:11" x14ac:dyDescent="0.35">
      <c r="K99" s="3">
        <v>45829.804328703707</v>
      </c>
    </row>
    <row r="100" spans="11:11" x14ac:dyDescent="0.35">
      <c r="K100" s="3">
        <v>45829.810879629629</v>
      </c>
    </row>
    <row r="101" spans="11:11" x14ac:dyDescent="0.35">
      <c r="K101" s="3">
        <v>45829.823460648149</v>
      </c>
    </row>
    <row r="102" spans="11:11" x14ac:dyDescent="0.35">
      <c r="K102" s="3">
        <v>45829.901921296296</v>
      </c>
    </row>
    <row r="103" spans="11:11" x14ac:dyDescent="0.35">
      <c r="K103" s="3">
        <v>45830.519166666665</v>
      </c>
    </row>
    <row r="104" spans="11:11" x14ac:dyDescent="0.35">
      <c r="K104" s="3">
        <v>45830.685706018521</v>
      </c>
    </row>
    <row r="105" spans="11:11" x14ac:dyDescent="0.35">
      <c r="K105" s="3">
        <v>45830.730798611112</v>
      </c>
    </row>
    <row r="106" spans="11:11" x14ac:dyDescent="0.35">
      <c r="K106" s="3">
        <v>45830.761331018519</v>
      </c>
    </row>
    <row r="107" spans="11:11" x14ac:dyDescent="0.35">
      <c r="K107" s="3">
        <v>45830.763333333336</v>
      </c>
    </row>
    <row r="108" spans="11:11" x14ac:dyDescent="0.35">
      <c r="K108" s="3">
        <v>45830.773692129631</v>
      </c>
    </row>
    <row r="109" spans="11:11" x14ac:dyDescent="0.35">
      <c r="K109" s="3">
        <v>45830.797812500001</v>
      </c>
    </row>
    <row r="110" spans="11:11" x14ac:dyDescent="0.35">
      <c r="K110" s="3">
        <v>45830.904097222221</v>
      </c>
    </row>
    <row r="111" spans="11:11" x14ac:dyDescent="0.35">
      <c r="K111" s="3">
        <v>45830.905810185184</v>
      </c>
    </row>
    <row r="112" spans="11:11" x14ac:dyDescent="0.35">
      <c r="K112" s="3">
        <v>45830.907071759262</v>
      </c>
    </row>
    <row r="113" spans="11:11" x14ac:dyDescent="0.35">
      <c r="K113" s="3">
        <v>45831.647916666669</v>
      </c>
    </row>
    <row r="114" spans="11:11" x14ac:dyDescent="0.35">
      <c r="K114" s="3">
        <v>45831.65792824074</v>
      </c>
    </row>
    <row r="115" spans="11:11" x14ac:dyDescent="0.35">
      <c r="K115" s="3">
        <v>45831.663182870368</v>
      </c>
    </row>
    <row r="116" spans="11:11" x14ac:dyDescent="0.35">
      <c r="K116" s="3">
        <v>45831.667013888888</v>
      </c>
    </row>
    <row r="117" spans="11:11" x14ac:dyDescent="0.35">
      <c r="K117" s="3">
        <v>45831.756828703707</v>
      </c>
    </row>
    <row r="118" spans="11:11" x14ac:dyDescent="0.35">
      <c r="K118" s="3">
        <v>45831.838425925926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113355</xdr:colOff>
                    <xdr:row>3</xdr:row>
                    <xdr:rowOff>15114</xdr:rowOff>
                  </from>
                  <to>
                    <xdr:col>6</xdr:col>
                    <xdr:colOff>733031</xdr:colOff>
                    <xdr:row>4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113355</xdr:colOff>
                    <xdr:row>5</xdr:row>
                    <xdr:rowOff>15114</xdr:rowOff>
                  </from>
                  <to>
                    <xdr:col>6</xdr:col>
                    <xdr:colOff>733031</xdr:colOff>
                    <xdr:row>6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CréationArticlesMenus">
                <anchor moveWithCells="1" sizeWithCells="1">
                  <from>
                    <xdr:col>0</xdr:col>
                    <xdr:colOff>120912</xdr:colOff>
                    <xdr:row>7</xdr:row>
                    <xdr:rowOff>7557</xdr:rowOff>
                  </from>
                  <to>
                    <xdr:col>6</xdr:col>
                    <xdr:colOff>740588</xdr:colOff>
                    <xdr:row>8</xdr:row>
                    <xdr:rowOff>105798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EE123"/>
  <sheetViews>
    <sheetView topLeftCell="P110" zoomScaleNormal="100" workbookViewId="0">
      <selection activeCell="P117" sqref="P117:P122"/>
    </sheetView>
  </sheetViews>
  <sheetFormatPr baseColWidth="10" defaultColWidth="27" defaultRowHeight="18.45" x14ac:dyDescent="0.35"/>
  <cols>
    <col min="1" max="1" width="37.88671875" style="1" bestFit="1" customWidth="1"/>
    <col min="2" max="2" width="42.5546875" style="1" bestFit="1" customWidth="1"/>
    <col min="3" max="3" width="11.109375" style="1" customWidth="1"/>
    <col min="4" max="4" width="38.6640625" style="1" bestFit="1" customWidth="1"/>
    <col min="5" max="5" width="29.77734375" style="1" bestFit="1" customWidth="1"/>
    <col min="6" max="6" width="7.33203125" style="1" customWidth="1"/>
    <col min="7" max="7" width="45.6640625" style="1" bestFit="1" customWidth="1"/>
    <col min="8" max="8" width="40.44140625" style="1" bestFit="1" customWidth="1"/>
    <col min="9" max="9" width="9.5546875" style="1" customWidth="1"/>
    <col min="10" max="10" width="249" style="1" bestFit="1" customWidth="1"/>
    <col min="11" max="11" width="52.6640625" style="1" bestFit="1" customWidth="1"/>
    <col min="12" max="12" width="8.6640625" style="1" customWidth="1"/>
    <col min="13" max="13" width="27.6640625" style="1" bestFit="1" customWidth="1"/>
    <col min="14" max="14" width="36.44140625" style="1" bestFit="1" customWidth="1"/>
    <col min="15" max="15" width="7" style="1" bestFit="1" customWidth="1"/>
    <col min="16" max="16" width="39.5546875" style="1" bestFit="1" customWidth="1"/>
    <col min="17" max="17" width="42.5546875" style="1" bestFit="1" customWidth="1"/>
    <col min="18" max="18" width="38.6640625" style="1" bestFit="1" customWidth="1"/>
    <col min="19" max="19" width="29.77734375" style="1" bestFit="1" customWidth="1"/>
    <col min="20" max="20" width="45.6640625" style="1" bestFit="1" customWidth="1"/>
    <col min="21" max="21" width="40.44140625" style="1" bestFit="1" customWidth="1"/>
    <col min="22" max="22" width="249" style="1" bestFit="1" customWidth="1"/>
    <col min="23" max="23" width="52.6640625" style="1" bestFit="1" customWidth="1"/>
    <col min="24" max="16358" width="27" style="1"/>
    <col min="16359" max="16359" width="3.77734375" style="1" bestFit="1" customWidth="1"/>
    <col min="16360" max="16384" width="3.6640625" style="1" customWidth="1"/>
  </cols>
  <sheetData>
    <row r="1" spans="1:23" x14ac:dyDescent="0.35">
      <c r="O1" s="1">
        <v>2000</v>
      </c>
    </row>
    <row r="3" spans="1:23" x14ac:dyDescent="0.35">
      <c r="A3" s="1" t="s">
        <v>6</v>
      </c>
      <c r="B3" s="1" t="s">
        <v>7</v>
      </c>
      <c r="D3" s="1" t="s">
        <v>8</v>
      </c>
      <c r="E3" s="1" t="s">
        <v>9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95</v>
      </c>
      <c r="N3" s="1" t="s">
        <v>96</v>
      </c>
      <c r="P3" s="7" t="s">
        <v>6</v>
      </c>
      <c r="Q3" s="7" t="s">
        <v>7</v>
      </c>
      <c r="R3" s="7" t="s">
        <v>8</v>
      </c>
      <c r="S3" s="7" t="s">
        <v>9</v>
      </c>
      <c r="T3" s="7" t="s">
        <v>2</v>
      </c>
      <c r="U3" s="7" t="s">
        <v>3</v>
      </c>
      <c r="V3" s="7" t="s">
        <v>4</v>
      </c>
      <c r="W3" s="7" t="s">
        <v>5</v>
      </c>
    </row>
    <row r="4" spans="1:23" x14ac:dyDescent="0.35">
      <c r="A4" s="1" t="s">
        <v>361</v>
      </c>
      <c r="B4" s="1" t="s">
        <v>362</v>
      </c>
      <c r="D4" s="21" t="s">
        <v>182</v>
      </c>
      <c r="E4" s="19" t="s">
        <v>183</v>
      </c>
      <c r="G4" s="1" t="s">
        <v>10</v>
      </c>
      <c r="H4" s="1" t="s">
        <v>22</v>
      </c>
      <c r="J4" s="1" t="s">
        <v>35</v>
      </c>
      <c r="K4" s="1" t="s">
        <v>62</v>
      </c>
      <c r="M4" s="4" t="s">
        <v>97</v>
      </c>
      <c r="N4" s="5">
        <f>DATE(O1,1,1)</f>
        <v>36526</v>
      </c>
      <c r="P4" s="6" t="s">
        <v>361</v>
      </c>
      <c r="Q4" s="10" t="str">
        <f>VLOOKUP(Listes!$P4,TabCatégorieArticlesMenus[],2,0)</f>
        <v>LMR</v>
      </c>
      <c r="R4" s="9" t="s">
        <v>111</v>
      </c>
      <c r="S4" s="9" t="s">
        <v>181</v>
      </c>
      <c r="T4" s="10" t="s">
        <v>14</v>
      </c>
      <c r="U4" s="10" t="str">
        <f>VLOOKUP(Listes!$T4,TabPériodeArticlesMenus[],2,FALSE)</f>
        <v>PAM05</v>
      </c>
      <c r="V4" s="10" t="s">
        <v>35</v>
      </c>
      <c r="W4" s="10" t="str">
        <f>VLOOKUP(Listes!$V4,TabConditionnementArticlesMenus[],2,FALSE)</f>
        <v>CAM01</v>
      </c>
    </row>
    <row r="5" spans="1:23" x14ac:dyDescent="0.35">
      <c r="A5" s="1" t="s">
        <v>363</v>
      </c>
      <c r="B5" s="1" t="s">
        <v>364</v>
      </c>
      <c r="D5" s="18" t="s">
        <v>111</v>
      </c>
      <c r="E5" s="16" t="s">
        <v>181</v>
      </c>
      <c r="G5" s="1" t="s">
        <v>11</v>
      </c>
      <c r="H5" s="1" t="s">
        <v>23</v>
      </c>
      <c r="J5" s="1" t="s">
        <v>34</v>
      </c>
      <c r="K5" s="1" t="s">
        <v>63</v>
      </c>
      <c r="M5" s="4" t="s">
        <v>98</v>
      </c>
      <c r="N5" s="5">
        <f>DATE(YEAR(N4),3,29.56+0.979*MOD(204-11*MOD(YEAR(N4),19),30)-WEEKDAY(DATE(YEAR(N4),3,28.56+0.979*MOD(204-11*MOD(YEAR(N4),19),30))))</f>
        <v>36639</v>
      </c>
      <c r="P5" s="6" t="s">
        <v>361</v>
      </c>
      <c r="Q5" s="10" t="str">
        <f>VLOOKUP(Listes!$P5,TabCatégorieArticlesMenus[],2,0)</f>
        <v>LMR</v>
      </c>
      <c r="R5" s="9" t="s">
        <v>324</v>
      </c>
      <c r="S5" s="9" t="s">
        <v>185</v>
      </c>
      <c r="T5" s="10" t="s">
        <v>14</v>
      </c>
      <c r="U5" s="10" t="str">
        <f>VLOOKUP(Listes!$T5,TabPériodeArticlesMenus[],2,FALSE)</f>
        <v>PAM05</v>
      </c>
      <c r="V5" s="10" t="s">
        <v>354</v>
      </c>
      <c r="W5" s="10" t="str">
        <f>VLOOKUP(Listes!$V5,TabConditionnementArticlesMenus[],2,FALSE)</f>
        <v>CAM28</v>
      </c>
    </row>
    <row r="6" spans="1:23" x14ac:dyDescent="0.35">
      <c r="A6" s="1" t="s">
        <v>360</v>
      </c>
      <c r="B6" s="1" t="s">
        <v>359</v>
      </c>
      <c r="D6" s="18" t="s">
        <v>324</v>
      </c>
      <c r="E6" s="19" t="s">
        <v>185</v>
      </c>
      <c r="G6" s="1" t="s">
        <v>12</v>
      </c>
      <c r="H6" s="1" t="s">
        <v>24</v>
      </c>
      <c r="J6" s="1" t="s">
        <v>36</v>
      </c>
      <c r="K6" s="1" t="s">
        <v>64</v>
      </c>
      <c r="M6" s="4" t="s">
        <v>99</v>
      </c>
      <c r="N6" s="5">
        <f>N5+1</f>
        <v>36640</v>
      </c>
      <c r="P6" s="6" t="s">
        <v>361</v>
      </c>
      <c r="Q6" s="10" t="str">
        <f>VLOOKUP(Listes!$P6,TabCatégorieArticlesMenus[],2,0)</f>
        <v>LMR</v>
      </c>
      <c r="R6" s="9" t="s">
        <v>112</v>
      </c>
      <c r="S6" s="9" t="s">
        <v>186</v>
      </c>
      <c r="T6" s="10" t="s">
        <v>14</v>
      </c>
      <c r="U6" s="10" t="str">
        <f>VLOOKUP(Listes!$T6,TabPériodeArticlesMenus[],2,FALSE)</f>
        <v>PAM05</v>
      </c>
      <c r="V6" s="10" t="s">
        <v>44</v>
      </c>
      <c r="W6" s="10" t="str">
        <f>VLOOKUP(Listes!$V6,TabConditionnementArticlesMenus[],2,FALSE)</f>
        <v>CAM32</v>
      </c>
    </row>
    <row r="7" spans="1:23" x14ac:dyDescent="0.35">
      <c r="A7" s="1" t="s">
        <v>368</v>
      </c>
      <c r="B7" s="1" t="s">
        <v>365</v>
      </c>
      <c r="D7" s="18" t="s">
        <v>112</v>
      </c>
      <c r="E7" s="16" t="s">
        <v>186</v>
      </c>
      <c r="G7" s="1" t="s">
        <v>13</v>
      </c>
      <c r="H7" s="1" t="s">
        <v>25</v>
      </c>
      <c r="J7" s="1" t="s">
        <v>352</v>
      </c>
      <c r="K7" s="1" t="s">
        <v>65</v>
      </c>
      <c r="M7" s="4" t="s">
        <v>100</v>
      </c>
      <c r="N7" s="5">
        <f>DATE(O1,5,1)</f>
        <v>36647</v>
      </c>
      <c r="P7" s="6" t="s">
        <v>361</v>
      </c>
      <c r="Q7" s="10" t="str">
        <f>VLOOKUP(Listes!$P7,TabCatégorieArticlesMenus[],2,0)</f>
        <v>LMR</v>
      </c>
      <c r="R7" s="9" t="s">
        <v>113</v>
      </c>
      <c r="S7" s="9" t="s">
        <v>187</v>
      </c>
      <c r="T7" s="10" t="s">
        <v>14</v>
      </c>
      <c r="U7" s="10" t="str">
        <f>VLOOKUP(Listes!$T7,TabPériodeArticlesMenus[],2,FALSE)</f>
        <v>PAM05</v>
      </c>
      <c r="V7" s="10" t="s">
        <v>45</v>
      </c>
      <c r="W7" s="10" t="str">
        <f>VLOOKUP(Listes!$V7,TabConditionnementArticlesMenus[],2,FALSE)</f>
        <v>CAM27</v>
      </c>
    </row>
    <row r="8" spans="1:23" x14ac:dyDescent="0.35">
      <c r="A8" s="1" t="s">
        <v>367</v>
      </c>
      <c r="B8" s="1" t="s">
        <v>366</v>
      </c>
      <c r="D8" s="18" t="s">
        <v>113</v>
      </c>
      <c r="E8" s="19" t="s">
        <v>187</v>
      </c>
      <c r="G8" s="1" t="s">
        <v>14</v>
      </c>
      <c r="H8" s="1" t="s">
        <v>26</v>
      </c>
      <c r="J8" s="1" t="s">
        <v>61</v>
      </c>
      <c r="K8" s="1" t="s">
        <v>66</v>
      </c>
      <c r="M8" s="4" t="s">
        <v>101</v>
      </c>
      <c r="N8" s="5">
        <f>DATE(O1,5,8)</f>
        <v>36654</v>
      </c>
      <c r="P8" s="6" t="s">
        <v>361</v>
      </c>
      <c r="Q8" s="10" t="str">
        <f>VLOOKUP(Listes!$P8,TabCatégorieArticlesMenus[],2,0)</f>
        <v>LMR</v>
      </c>
      <c r="R8" s="9" t="s">
        <v>114</v>
      </c>
      <c r="S8" s="9" t="s">
        <v>188</v>
      </c>
      <c r="T8" s="10" t="s">
        <v>14</v>
      </c>
      <c r="U8" s="10" t="str">
        <f>VLOOKUP(Listes!$T8,TabPériodeArticlesMenus[],2,FALSE)</f>
        <v>PAM05</v>
      </c>
      <c r="V8" s="10" t="s">
        <v>352</v>
      </c>
      <c r="W8" s="10" t="str">
        <f>VLOOKUP(Listes!$V8,TabConditionnementArticlesMenus[],2,FALSE)</f>
        <v>CAM04</v>
      </c>
    </row>
    <row r="9" spans="1:23" x14ac:dyDescent="0.35">
      <c r="A9" s="1" t="s">
        <v>381</v>
      </c>
      <c r="B9" s="1" t="s">
        <v>369</v>
      </c>
      <c r="D9" s="18" t="s">
        <v>114</v>
      </c>
      <c r="E9" s="16" t="s">
        <v>188</v>
      </c>
      <c r="G9" s="1" t="s">
        <v>15</v>
      </c>
      <c r="H9" s="1" t="s">
        <v>27</v>
      </c>
      <c r="J9" s="1" t="s">
        <v>93</v>
      </c>
      <c r="K9" s="1" t="s">
        <v>67</v>
      </c>
      <c r="M9" s="4" t="s">
        <v>102</v>
      </c>
      <c r="N9" s="5">
        <f>N6+38</f>
        <v>36678</v>
      </c>
      <c r="P9" s="6" t="s">
        <v>361</v>
      </c>
      <c r="Q9" s="10" t="str">
        <f>VLOOKUP(Listes!$P9,TabCatégorieArticlesMenus[],2,0)</f>
        <v>LMR</v>
      </c>
      <c r="R9" s="9" t="s">
        <v>121</v>
      </c>
      <c r="S9" s="9" t="s">
        <v>189</v>
      </c>
      <c r="T9" s="10" t="s">
        <v>14</v>
      </c>
      <c r="U9" s="10" t="str">
        <f>VLOOKUP(Listes!$T9,TabPériodeArticlesMenus[],2,FALSE)</f>
        <v>PAM05</v>
      </c>
      <c r="V9" s="10" t="s">
        <v>354</v>
      </c>
      <c r="W9" s="10" t="str">
        <f>VLOOKUP(Listes!$V9,TabConditionnementArticlesMenus[],2,FALSE)</f>
        <v>CAM28</v>
      </c>
    </row>
    <row r="10" spans="1:23" x14ac:dyDescent="0.35">
      <c r="A10" s="1" t="s">
        <v>370</v>
      </c>
      <c r="B10" s="1" t="s">
        <v>371</v>
      </c>
      <c r="D10" s="18" t="s">
        <v>121</v>
      </c>
      <c r="E10" s="19" t="s">
        <v>189</v>
      </c>
      <c r="G10" s="1" t="s">
        <v>16</v>
      </c>
      <c r="H10" s="1" t="s">
        <v>28</v>
      </c>
      <c r="J10" s="1" t="s">
        <v>56</v>
      </c>
      <c r="K10" s="1" t="s">
        <v>68</v>
      </c>
      <c r="M10" s="4" t="s">
        <v>103</v>
      </c>
      <c r="N10" s="5">
        <f>N5+49</f>
        <v>36688</v>
      </c>
      <c r="P10" s="6" t="s">
        <v>361</v>
      </c>
      <c r="Q10" s="10" t="str">
        <f>VLOOKUP(Listes!$P10,TabCatégorieArticlesMenus[],2,0)</f>
        <v>LMR</v>
      </c>
      <c r="R10" s="9" t="s">
        <v>121</v>
      </c>
      <c r="S10" s="9" t="s">
        <v>190</v>
      </c>
      <c r="T10" s="10" t="s">
        <v>14</v>
      </c>
      <c r="U10" s="11" t="str">
        <f>VLOOKUP(Listes!$T10,TabPériodeArticlesMenus[],2,FALSE)</f>
        <v>PAM05</v>
      </c>
      <c r="V10" s="10" t="s">
        <v>43</v>
      </c>
      <c r="W10" s="11" t="str">
        <f>VLOOKUP(Listes!$V10,TabConditionnementArticlesMenus[],2,FALSE)</f>
        <v>CAM24</v>
      </c>
    </row>
    <row r="11" spans="1:23" x14ac:dyDescent="0.35">
      <c r="A11" s="1" t="s">
        <v>372</v>
      </c>
      <c r="B11" s="1" t="s">
        <v>373</v>
      </c>
      <c r="D11" s="18" t="s">
        <v>327</v>
      </c>
      <c r="E11" s="16" t="s">
        <v>190</v>
      </c>
      <c r="G11" s="1" t="s">
        <v>17</v>
      </c>
      <c r="H11" s="1" t="s">
        <v>29</v>
      </c>
      <c r="J11" s="1" t="s">
        <v>54</v>
      </c>
      <c r="K11" s="1" t="s">
        <v>69</v>
      </c>
      <c r="M11" s="4" t="s">
        <v>104</v>
      </c>
      <c r="N11" s="5">
        <f>N10+1</f>
        <v>36689</v>
      </c>
      <c r="P11" s="6" t="s">
        <v>361</v>
      </c>
      <c r="Q11" s="10" t="str">
        <f>VLOOKUP(Listes!$P11,TabCatégorieArticlesMenus[],2,0)</f>
        <v>LMR</v>
      </c>
      <c r="R11" s="9" t="s">
        <v>140</v>
      </c>
      <c r="S11" s="9" t="s">
        <v>191</v>
      </c>
      <c r="T11" s="6" t="s">
        <v>14</v>
      </c>
      <c r="U11" s="11" t="str">
        <f>VLOOKUP(Listes!$T11,TabPériodeArticlesMenus[],2,FALSE)</f>
        <v>PAM05</v>
      </c>
      <c r="V11" s="10" t="s">
        <v>61</v>
      </c>
      <c r="W11" s="11" t="str">
        <f>VLOOKUP(Listes!$V11,TabConditionnementArticlesMenus[],2,FALSE)</f>
        <v>CAM05</v>
      </c>
    </row>
    <row r="12" spans="1:23" x14ac:dyDescent="0.35">
      <c r="A12" s="1" t="s">
        <v>374</v>
      </c>
      <c r="B12" s="1" t="s">
        <v>375</v>
      </c>
      <c r="D12" s="18" t="s">
        <v>140</v>
      </c>
      <c r="E12" s="19" t="s">
        <v>191</v>
      </c>
      <c r="G12" s="1" t="s">
        <v>18</v>
      </c>
      <c r="H12" s="1" t="s">
        <v>30</v>
      </c>
      <c r="J12" s="1" t="s">
        <v>40</v>
      </c>
      <c r="K12" s="1" t="s">
        <v>70</v>
      </c>
      <c r="M12" s="4" t="s">
        <v>105</v>
      </c>
      <c r="N12" s="5">
        <f>DATE(O1,7,14)</f>
        <v>36721</v>
      </c>
      <c r="P12" s="6" t="s">
        <v>361</v>
      </c>
      <c r="Q12" s="10" t="str">
        <f>VLOOKUP(Listes!$P12,TabCatégorieArticlesMenus[],2,0)</f>
        <v>LMR</v>
      </c>
      <c r="R12" s="9" t="s">
        <v>146</v>
      </c>
      <c r="S12" s="9" t="s">
        <v>192</v>
      </c>
      <c r="T12" s="6" t="s">
        <v>14</v>
      </c>
      <c r="U12" s="11" t="str">
        <f>VLOOKUP(Listes!$T12,TabPériodeArticlesMenus[],2,FALSE)</f>
        <v>PAM05</v>
      </c>
      <c r="V12" s="10" t="s">
        <v>46</v>
      </c>
      <c r="W12" s="11" t="str">
        <f>VLOOKUP(Listes!$V12,TabConditionnementArticlesMenus[],2,FALSE)</f>
        <v>CAM26</v>
      </c>
    </row>
    <row r="13" spans="1:23" x14ac:dyDescent="0.35">
      <c r="A13" s="1" t="s">
        <v>382</v>
      </c>
      <c r="B13" s="1" t="s">
        <v>376</v>
      </c>
      <c r="D13" s="18" t="s">
        <v>146</v>
      </c>
      <c r="E13" s="16" t="s">
        <v>192</v>
      </c>
      <c r="G13" s="1" t="s">
        <v>19</v>
      </c>
      <c r="H13" s="1" t="s">
        <v>31</v>
      </c>
      <c r="J13" s="1" t="s">
        <v>42</v>
      </c>
      <c r="K13" s="1" t="s">
        <v>71</v>
      </c>
      <c r="M13" s="4" t="s">
        <v>106</v>
      </c>
      <c r="N13" s="5">
        <f>DATE(O1,8,15)</f>
        <v>36753</v>
      </c>
      <c r="P13" s="6" t="s">
        <v>361</v>
      </c>
      <c r="Q13" s="10" t="str">
        <f>VLOOKUP(Listes!$P13,TabCatégorieArticlesMenus[],2,0)</f>
        <v>LMR</v>
      </c>
      <c r="R13" s="9" t="s">
        <v>147</v>
      </c>
      <c r="S13" s="9" t="s">
        <v>193</v>
      </c>
      <c r="T13" s="6" t="s">
        <v>14</v>
      </c>
      <c r="U13" s="11" t="str">
        <f>VLOOKUP(Listes!$T13,TabPériodeArticlesMenus[],2,FALSE)</f>
        <v>PAM05</v>
      </c>
      <c r="V13" s="6" t="s">
        <v>46</v>
      </c>
      <c r="W13" s="11" t="str">
        <f>VLOOKUP(Listes!$V13,TabConditionnementArticlesMenus[],2,FALSE)</f>
        <v>CAM26</v>
      </c>
    </row>
    <row r="14" spans="1:23" x14ac:dyDescent="0.35">
      <c r="A14" s="1" t="s">
        <v>377</v>
      </c>
      <c r="B14" s="1" t="s">
        <v>378</v>
      </c>
      <c r="D14" s="18" t="s">
        <v>147</v>
      </c>
      <c r="E14" s="19" t="s">
        <v>193</v>
      </c>
      <c r="G14" s="1" t="s">
        <v>20</v>
      </c>
      <c r="H14" s="1" t="s">
        <v>32</v>
      </c>
      <c r="J14" s="1" t="s">
        <v>348</v>
      </c>
      <c r="K14" s="1" t="s">
        <v>72</v>
      </c>
      <c r="M14" s="4" t="s">
        <v>107</v>
      </c>
      <c r="N14" s="5">
        <f>DATE(O1,11,1)</f>
        <v>36831</v>
      </c>
      <c r="P14" s="6" t="s">
        <v>361</v>
      </c>
      <c r="Q14" s="10" t="str">
        <f>VLOOKUP(Listes!$P14,TabCatégorieArticlesMenus[],2,0)</f>
        <v>LMR</v>
      </c>
      <c r="R14" s="9" t="s">
        <v>152</v>
      </c>
      <c r="S14" s="9" t="s">
        <v>194</v>
      </c>
      <c r="T14" s="6" t="s">
        <v>14</v>
      </c>
      <c r="U14" s="11" t="str">
        <f>VLOOKUP(Listes!$T14,TabPériodeArticlesMenus[],2,FALSE)</f>
        <v>PAM05</v>
      </c>
      <c r="V14" s="6" t="s">
        <v>354</v>
      </c>
      <c r="W14" s="11" t="str">
        <f>VLOOKUP(Listes!$V14,TabConditionnementArticlesMenus[],2,FALSE)</f>
        <v>CAM28</v>
      </c>
    </row>
    <row r="15" spans="1:23" x14ac:dyDescent="0.35">
      <c r="A15" s="1" t="s">
        <v>379</v>
      </c>
      <c r="B15" s="1" t="s">
        <v>380</v>
      </c>
      <c r="D15" s="18" t="s">
        <v>152</v>
      </c>
      <c r="E15" s="16" t="s">
        <v>194</v>
      </c>
      <c r="G15" s="1" t="s">
        <v>21</v>
      </c>
      <c r="H15" s="1" t="s">
        <v>33</v>
      </c>
      <c r="J15" s="1" t="s">
        <v>59</v>
      </c>
      <c r="K15" s="1" t="s">
        <v>73</v>
      </c>
      <c r="M15" s="4" t="s">
        <v>108</v>
      </c>
      <c r="N15" s="5">
        <f>DATE(O1,11,11)</f>
        <v>36841</v>
      </c>
      <c r="P15" s="6" t="s">
        <v>361</v>
      </c>
      <c r="Q15" s="10" t="str">
        <f>VLOOKUP(Listes!$P15,TabCatégorieArticlesMenus[],2,0)</f>
        <v>LMR</v>
      </c>
      <c r="R15" s="9" t="s">
        <v>154</v>
      </c>
      <c r="S15" s="9" t="s">
        <v>195</v>
      </c>
      <c r="T15" s="6" t="s">
        <v>14</v>
      </c>
      <c r="U15" s="11" t="str">
        <f>VLOOKUP(Listes!$T15,TabPériodeArticlesMenus[],2,FALSE)</f>
        <v>PAM05</v>
      </c>
      <c r="V15" s="6" t="s">
        <v>354</v>
      </c>
      <c r="W15" s="11" t="str">
        <f>VLOOKUP(Listes!$V15,TabConditionnementArticlesMenus[],2,FALSE)</f>
        <v>CAM28</v>
      </c>
    </row>
    <row r="16" spans="1:23" x14ac:dyDescent="0.35">
      <c r="D16" s="18" t="s">
        <v>154</v>
      </c>
      <c r="E16" s="19" t="s">
        <v>195</v>
      </c>
      <c r="J16" s="1" t="s">
        <v>52</v>
      </c>
      <c r="K16" s="1" t="s">
        <v>74</v>
      </c>
      <c r="M16" s="4" t="s">
        <v>109</v>
      </c>
      <c r="N16" s="5">
        <f>DATE(O1,12,25)</f>
        <v>36885</v>
      </c>
      <c r="P16" s="6" t="s">
        <v>361</v>
      </c>
      <c r="Q16" s="10" t="str">
        <f>VLOOKUP(Listes!$P16,TabCatégorieArticlesMenus[],2,0)</f>
        <v>LMR</v>
      </c>
      <c r="R16" s="9" t="s">
        <v>157</v>
      </c>
      <c r="S16" s="9" t="s">
        <v>196</v>
      </c>
      <c r="T16" s="6" t="s">
        <v>14</v>
      </c>
      <c r="U16" s="11" t="str">
        <f>VLOOKUP(Listes!$T16,TabPériodeArticlesMenus[],2,FALSE)</f>
        <v>PAM05</v>
      </c>
      <c r="V16" s="6" t="s">
        <v>43</v>
      </c>
      <c r="W16" s="11" t="str">
        <f>VLOOKUP(Listes!$V16,TabConditionnementArticlesMenus[],2,FALSE)</f>
        <v>CAM24</v>
      </c>
    </row>
    <row r="17" spans="4:23 16359:16359" x14ac:dyDescent="0.35">
      <c r="D17" s="18" t="s">
        <v>157</v>
      </c>
      <c r="E17" s="16" t="s">
        <v>196</v>
      </c>
      <c r="J17" s="1" t="s">
        <v>351</v>
      </c>
      <c r="K17" s="1" t="s">
        <v>75</v>
      </c>
      <c r="M17" s="4"/>
      <c r="N17" s="8"/>
      <c r="P17" s="6" t="s">
        <v>361</v>
      </c>
      <c r="Q17" s="6" t="str">
        <f>VLOOKUP(Listes!$P17,TabCatégorieArticlesMenus[],2,0)</f>
        <v>LMR</v>
      </c>
      <c r="R17" s="9" t="s">
        <v>326</v>
      </c>
      <c r="S17" s="9" t="s">
        <v>197</v>
      </c>
      <c r="T17" s="6" t="s">
        <v>14</v>
      </c>
      <c r="U17" s="12" t="str">
        <f>VLOOKUP(Listes!$T17,TabPériodeArticlesMenus[],2,FALSE)</f>
        <v>PAM05</v>
      </c>
      <c r="V17" s="6" t="s">
        <v>47</v>
      </c>
      <c r="W17" s="12" t="str">
        <f>VLOOKUP(Listes!$V17,TabConditionnementArticlesMenus[],2,FALSE)</f>
        <v>CAM19</v>
      </c>
    </row>
    <row r="18" spans="4:23 16359:16359" x14ac:dyDescent="0.35">
      <c r="D18" s="18" t="s">
        <v>326</v>
      </c>
      <c r="E18" s="19" t="s">
        <v>197</v>
      </c>
      <c r="J18" s="1" t="s">
        <v>41</v>
      </c>
      <c r="K18" s="1" t="s">
        <v>76</v>
      </c>
      <c r="P18" s="6" t="s">
        <v>361</v>
      </c>
      <c r="Q18" s="6" t="str">
        <f>VLOOKUP(Listes!$P18,TabCatégorieArticlesMenus[],2,0)</f>
        <v>LMR</v>
      </c>
      <c r="R18" s="9" t="s">
        <v>184</v>
      </c>
      <c r="S18" s="9" t="s">
        <v>198</v>
      </c>
      <c r="T18" s="6" t="s">
        <v>14</v>
      </c>
      <c r="U18" s="12" t="str">
        <f>VLOOKUP(Listes!$T18,TabPériodeArticlesMenus[],2,FALSE)</f>
        <v>PAM05</v>
      </c>
      <c r="V18" s="6" t="s">
        <v>43</v>
      </c>
      <c r="W18" s="12" t="str">
        <f>VLOOKUP(Listes!$V18,TabConditionnementArticlesMenus[],2,FALSE)</f>
        <v>CAM24</v>
      </c>
    </row>
    <row r="19" spans="4:23 16359:16359" x14ac:dyDescent="0.35">
      <c r="D19" s="18" t="s">
        <v>184</v>
      </c>
      <c r="E19" s="16" t="s">
        <v>198</v>
      </c>
      <c r="J19" s="1" t="s">
        <v>50</v>
      </c>
      <c r="K19" s="1" t="s">
        <v>77</v>
      </c>
      <c r="P19" s="6" t="s">
        <v>361</v>
      </c>
      <c r="Q19" s="6" t="str">
        <f>VLOOKUP(Listes!$P19,TabCatégorieArticlesMenus[],2,0)</f>
        <v>LMR</v>
      </c>
      <c r="R19" s="9" t="s">
        <v>168</v>
      </c>
      <c r="S19" s="9" t="s">
        <v>199</v>
      </c>
      <c r="T19" s="6" t="s">
        <v>14</v>
      </c>
      <c r="U19" s="12" t="str">
        <f>VLOOKUP(Listes!$T19,TabPériodeArticlesMenus[],2,FALSE)</f>
        <v>PAM05</v>
      </c>
      <c r="V19" s="6" t="s">
        <v>48</v>
      </c>
      <c r="W19" s="12" t="str">
        <f>VLOOKUP(Listes!$V19,TabConditionnementArticlesMenus[],2,FALSE)</f>
        <v>CAM18</v>
      </c>
    </row>
    <row r="20" spans="4:23 16359:16359" x14ac:dyDescent="0.35">
      <c r="D20" s="18" t="s">
        <v>168</v>
      </c>
      <c r="E20" s="19" t="s">
        <v>199</v>
      </c>
      <c r="J20" s="1" t="s">
        <v>37</v>
      </c>
      <c r="K20" s="1" t="s">
        <v>78</v>
      </c>
      <c r="P20" s="6" t="s">
        <v>361</v>
      </c>
      <c r="Q20" s="6" t="str">
        <f>VLOOKUP(Listes!$P20,TabCatégorieArticlesMenus[],2,0)</f>
        <v>LMR</v>
      </c>
      <c r="R20" s="9" t="s">
        <v>177</v>
      </c>
      <c r="S20" s="9" t="s">
        <v>200</v>
      </c>
      <c r="T20" s="6" t="s">
        <v>14</v>
      </c>
      <c r="U20" s="12" t="str">
        <f>VLOOKUP(Listes!$T20,TabPériodeArticlesMenus[],2,FALSE)</f>
        <v>PAM05</v>
      </c>
      <c r="V20" s="6" t="s">
        <v>44</v>
      </c>
      <c r="W20" s="12" t="str">
        <f>VLOOKUP(Listes!$V20,TabConditionnementArticlesMenus[],2,FALSE)</f>
        <v>CAM32</v>
      </c>
    </row>
    <row r="21" spans="4:23 16359:16359" x14ac:dyDescent="0.35">
      <c r="D21" s="18" t="s">
        <v>177</v>
      </c>
      <c r="E21" s="16" t="s">
        <v>200</v>
      </c>
      <c r="J21" s="1" t="s">
        <v>48</v>
      </c>
      <c r="K21" s="1" t="s">
        <v>79</v>
      </c>
      <c r="P21" s="6" t="s">
        <v>363</v>
      </c>
      <c r="Q21" s="6" t="str">
        <f>VLOOKUP(Listes!$P21,TabCatégorieArticlesMenus[],2,0)</f>
        <v>VMR</v>
      </c>
      <c r="R21" s="9" t="s">
        <v>162</v>
      </c>
      <c r="S21" s="9" t="s">
        <v>201</v>
      </c>
      <c r="T21" s="6" t="s">
        <v>14</v>
      </c>
      <c r="U21" s="12" t="str">
        <f>VLOOKUP(Listes!$T21,TabPériodeArticlesMenus[],2,FALSE)</f>
        <v>PAM05</v>
      </c>
      <c r="V21" s="6" t="s">
        <v>52</v>
      </c>
      <c r="W21" s="12" t="str">
        <f>VLOOKUP(Listes!$V21,TabConditionnementArticlesMenus[],2,FALSE)</f>
        <v>CAM13</v>
      </c>
    </row>
    <row r="22" spans="4:23 16359:16359" x14ac:dyDescent="0.35">
      <c r="D22" s="21" t="s">
        <v>162</v>
      </c>
      <c r="E22" s="19" t="s">
        <v>201</v>
      </c>
      <c r="J22" s="1" t="s">
        <v>47</v>
      </c>
      <c r="K22" s="1" t="s">
        <v>80</v>
      </c>
      <c r="P22" s="6" t="s">
        <v>363</v>
      </c>
      <c r="Q22" s="6" t="str">
        <f>VLOOKUP(Listes!$P22,TabCatégorieArticlesMenus[],2,0)</f>
        <v>VMR</v>
      </c>
      <c r="R22" s="9" t="s">
        <v>163</v>
      </c>
      <c r="S22" s="9" t="s">
        <v>202</v>
      </c>
      <c r="T22" s="6" t="s">
        <v>14</v>
      </c>
      <c r="U22" s="12" t="str">
        <f>VLOOKUP(Listes!$T22,TabPériodeArticlesMenus[],2,FALSE)</f>
        <v>PAM05</v>
      </c>
      <c r="V22" s="6" t="s">
        <v>52</v>
      </c>
      <c r="W22" s="12" t="str">
        <f>VLOOKUP(Listes!$V22,TabConditionnementArticlesMenus[],2,FALSE)</f>
        <v>CAM13</v>
      </c>
    </row>
    <row r="23" spans="4:23 16359:16359" x14ac:dyDescent="0.35">
      <c r="D23" s="15" t="s">
        <v>163</v>
      </c>
      <c r="E23" s="16" t="s">
        <v>202</v>
      </c>
      <c r="J23" s="1" t="s">
        <v>60</v>
      </c>
      <c r="K23" s="1" t="s">
        <v>81</v>
      </c>
      <c r="P23" s="6" t="s">
        <v>363</v>
      </c>
      <c r="Q23" s="6" t="str">
        <f>VLOOKUP(Listes!$P23,TabCatégorieArticlesMenus[],2,0)</f>
        <v>VMR</v>
      </c>
      <c r="R23" s="9" t="s">
        <v>164</v>
      </c>
      <c r="S23" s="9" t="s">
        <v>203</v>
      </c>
      <c r="T23" s="6" t="s">
        <v>14</v>
      </c>
      <c r="U23" s="12" t="str">
        <f>VLOOKUP(Listes!$T23,TabPériodeArticlesMenus[],2,FALSE)</f>
        <v>PAM05</v>
      </c>
      <c r="V23" s="6" t="s">
        <v>52</v>
      </c>
      <c r="W23" s="12" t="str">
        <f>VLOOKUP(Listes!$V23,TabConditionnementArticlesMenus[],2,FALSE)</f>
        <v>CAM13</v>
      </c>
    </row>
    <row r="24" spans="4:23 16359:16359" x14ac:dyDescent="0.35">
      <c r="D24" s="21" t="s">
        <v>164</v>
      </c>
      <c r="E24" s="19" t="s">
        <v>203</v>
      </c>
      <c r="J24" s="1" t="s">
        <v>55</v>
      </c>
      <c r="K24" s="1" t="s">
        <v>82</v>
      </c>
      <c r="P24" s="6" t="s">
        <v>363</v>
      </c>
      <c r="Q24" s="6" t="str">
        <f>VLOOKUP(Listes!$P24,TabCatégorieArticlesMenus[],2,0)</f>
        <v>VMR</v>
      </c>
      <c r="R24" s="9" t="s">
        <v>165</v>
      </c>
      <c r="S24" s="9" t="s">
        <v>204</v>
      </c>
      <c r="T24" s="6" t="s">
        <v>14</v>
      </c>
      <c r="U24" s="12" t="str">
        <f>VLOOKUP(Listes!$T24,TabPériodeArticlesMenus[],2,FALSE)</f>
        <v>PAM05</v>
      </c>
      <c r="V24" s="6" t="s">
        <v>52</v>
      </c>
      <c r="W24" s="12" t="str">
        <f>VLOOKUP(Listes!$V24,TabConditionnementArticlesMenus[],2,FALSE)</f>
        <v>CAM13</v>
      </c>
    </row>
    <row r="25" spans="4:23 16359:16359" x14ac:dyDescent="0.35">
      <c r="D25" s="15" t="s">
        <v>165</v>
      </c>
      <c r="E25" s="16" t="s">
        <v>204</v>
      </c>
      <c r="J25" s="13" t="s">
        <v>349</v>
      </c>
      <c r="K25" s="1" t="s">
        <v>83</v>
      </c>
      <c r="P25" s="6" t="s">
        <v>363</v>
      </c>
      <c r="Q25" s="6" t="str">
        <f>VLOOKUP(Listes!$P25,TabCatégorieArticlesMenus[],2,0)</f>
        <v>VMR</v>
      </c>
      <c r="R25" s="9" t="s">
        <v>166</v>
      </c>
      <c r="S25" s="9" t="s">
        <v>205</v>
      </c>
      <c r="T25" s="6" t="s">
        <v>14</v>
      </c>
      <c r="U25" s="12" t="str">
        <f>VLOOKUP(Listes!$T25,TabPériodeArticlesMenus[],2,FALSE)</f>
        <v>PAM05</v>
      </c>
      <c r="V25" s="6" t="s">
        <v>52</v>
      </c>
      <c r="W25" s="12" t="str">
        <f>VLOOKUP(Listes!$V25,TabConditionnementArticlesMenus[],2,FALSE)</f>
        <v>CAM13</v>
      </c>
    </row>
    <row r="26" spans="4:23 16359:16359" x14ac:dyDescent="0.35">
      <c r="D26" s="21" t="s">
        <v>166</v>
      </c>
      <c r="E26" s="19" t="s">
        <v>205</v>
      </c>
      <c r="J26" s="1" t="s">
        <v>51</v>
      </c>
      <c r="K26" s="1" t="s">
        <v>84</v>
      </c>
      <c r="P26" s="6" t="s">
        <v>360</v>
      </c>
      <c r="Q26" s="6" t="s">
        <v>94</v>
      </c>
      <c r="R26" s="9" t="s">
        <v>182</v>
      </c>
      <c r="S26" s="9" t="s">
        <v>183</v>
      </c>
      <c r="T26" s="6" t="s">
        <v>14</v>
      </c>
      <c r="U26" s="12" t="str">
        <f>VLOOKUP(Listes!$T26,TabPériodeArticlesMenus[],2,FALSE)</f>
        <v>PAM05</v>
      </c>
      <c r="V26" s="6" t="s">
        <v>37</v>
      </c>
      <c r="W26" s="12" t="str">
        <f>VLOOKUP(Listes!$V26,TabConditionnementArticlesMenus[],2,FALSE)</f>
        <v>CAM17</v>
      </c>
    </row>
    <row r="27" spans="4:23 16359:16359" x14ac:dyDescent="0.35">
      <c r="D27" s="15" t="s">
        <v>206</v>
      </c>
      <c r="E27" s="16" t="s">
        <v>207</v>
      </c>
      <c r="J27" s="1" t="s">
        <v>43</v>
      </c>
      <c r="K27" s="1" t="s">
        <v>85</v>
      </c>
      <c r="P27" s="6" t="s">
        <v>368</v>
      </c>
      <c r="Q27" s="6" t="str">
        <f>VLOOKUP(Listes!$P27,TabCatégorieArticlesMenus[],2,0)</f>
        <v>LSLM</v>
      </c>
      <c r="R27" s="9" t="s">
        <v>206</v>
      </c>
      <c r="S27" s="9" t="str">
        <f>VLOOKUP(TabProduitsArticlesMenus[[#This Row],[Articles menus]],TabArticlesMenus[],2,0)</f>
        <v>LSLM01</v>
      </c>
      <c r="T27" s="6" t="s">
        <v>16</v>
      </c>
      <c r="U27" s="12" t="str">
        <f>VLOOKUP(Listes!$T27,TabPériodeArticlesMenus[],2,FALSE)</f>
        <v>PAM07</v>
      </c>
      <c r="V27" s="6" t="s">
        <v>61</v>
      </c>
      <c r="W27" s="12" t="str">
        <f>VLOOKUP(Listes!$V27,TabConditionnementArticlesMenus[],2,FALSE)</f>
        <v>CAM05</v>
      </c>
      <c r="XEE27" s="1" t="s">
        <v>53</v>
      </c>
    </row>
    <row r="28" spans="4:23 16359:16359" x14ac:dyDescent="0.35">
      <c r="D28" s="21" t="s">
        <v>116</v>
      </c>
      <c r="E28" s="19" t="s">
        <v>208</v>
      </c>
      <c r="J28" s="1" t="s">
        <v>58</v>
      </c>
      <c r="K28" s="1" t="s">
        <v>86</v>
      </c>
      <c r="P28" s="6" t="s">
        <v>368</v>
      </c>
      <c r="Q28" s="6" t="str">
        <f>VLOOKUP(Listes!$P28,TabCatégorieArticlesMenus[],2,0)</f>
        <v>LSLM</v>
      </c>
      <c r="R28" s="9" t="s">
        <v>116</v>
      </c>
      <c r="S28" s="9" t="str">
        <f>VLOOKUP(TabProduitsArticlesMenus[[#This Row],[Articles menus]],TabArticlesMenus[],2,0)</f>
        <v>LSLM02</v>
      </c>
      <c r="T28" s="6" t="s">
        <v>16</v>
      </c>
      <c r="U28" s="12" t="str">
        <f>VLOOKUP(Listes!$T28,TabPériodeArticlesMenus[],2,FALSE)</f>
        <v>PAM07</v>
      </c>
      <c r="V28" s="6" t="s">
        <v>61</v>
      </c>
      <c r="W28" s="12" t="str">
        <f>VLOOKUP(Listes!$V28,TabConditionnementArticlesMenus[],2,FALSE)</f>
        <v>CAM05</v>
      </c>
    </row>
    <row r="29" spans="4:23 16359:16359" x14ac:dyDescent="0.35">
      <c r="D29" s="15" t="s">
        <v>117</v>
      </c>
      <c r="E29" s="16" t="s">
        <v>209</v>
      </c>
      <c r="J29" s="1" t="s">
        <v>46</v>
      </c>
      <c r="K29" s="1" t="s">
        <v>87</v>
      </c>
      <c r="P29" s="6" t="s">
        <v>368</v>
      </c>
      <c r="Q29" s="6" t="str">
        <f>VLOOKUP(Listes!$P29,TabCatégorieArticlesMenus[],2,0)</f>
        <v>LSLM</v>
      </c>
      <c r="R29" s="9" t="s">
        <v>117</v>
      </c>
      <c r="S29" s="9" t="str">
        <f>VLOOKUP(TabProduitsArticlesMenus[[#This Row],[Articles menus]],TabArticlesMenus[],2,0)</f>
        <v>LSLM03</v>
      </c>
      <c r="T29" s="6" t="s">
        <v>16</v>
      </c>
      <c r="U29" s="12" t="str">
        <f>VLOOKUP(Listes!$T29,TabPériodeArticlesMenus[],2,FALSE)</f>
        <v>PAM07</v>
      </c>
      <c r="V29" s="6" t="s">
        <v>49</v>
      </c>
      <c r="W29" s="12" t="str">
        <f>VLOOKUP(Listes!$V29,TabConditionnementArticlesMenus[],2,FALSE)</f>
        <v>CAM29</v>
      </c>
    </row>
    <row r="30" spans="4:23 16359:16359" x14ac:dyDescent="0.35">
      <c r="D30" s="21" t="s">
        <v>118</v>
      </c>
      <c r="E30" s="19" t="s">
        <v>210</v>
      </c>
      <c r="J30" s="1" t="s">
        <v>45</v>
      </c>
      <c r="K30" s="1" t="s">
        <v>88</v>
      </c>
      <c r="P30" s="6" t="s">
        <v>368</v>
      </c>
      <c r="Q30" s="6" t="str">
        <f>VLOOKUP(Listes!$P30,TabCatégorieArticlesMenus[],2,0)</f>
        <v>LSLM</v>
      </c>
      <c r="R30" s="9" t="s">
        <v>118</v>
      </c>
      <c r="S30" s="9" t="str">
        <f>VLOOKUP(TabProduitsArticlesMenus[[#This Row],[Articles menus]],TabArticlesMenus[],2,0)</f>
        <v>LSLM04</v>
      </c>
      <c r="T30" s="6" t="s">
        <v>16</v>
      </c>
      <c r="U30" s="12" t="str">
        <f>VLOOKUP(Listes!$T30,TabPériodeArticlesMenus[],2,FALSE)</f>
        <v>PAM07</v>
      </c>
      <c r="V30" s="6" t="s">
        <v>61</v>
      </c>
      <c r="W30" s="12" t="str">
        <f>VLOOKUP(Listes!$V30,TabConditionnementArticlesMenus[],2,FALSE)</f>
        <v>CAM05</v>
      </c>
    </row>
    <row r="31" spans="4:23 16359:16359" x14ac:dyDescent="0.35">
      <c r="D31" s="15" t="s">
        <v>328</v>
      </c>
      <c r="E31" s="16" t="s">
        <v>211</v>
      </c>
      <c r="J31" s="1" t="s">
        <v>354</v>
      </c>
      <c r="K31" s="1" t="s">
        <v>89</v>
      </c>
      <c r="P31" s="6" t="s">
        <v>368</v>
      </c>
      <c r="Q31" s="6" t="str">
        <f>VLOOKUP(Listes!$P31,TabCatégorieArticlesMenus[],2,0)</f>
        <v>LSLM</v>
      </c>
      <c r="R31" s="9" t="s">
        <v>328</v>
      </c>
      <c r="S31" s="9" t="str">
        <f>VLOOKUP(TabProduitsArticlesMenus[[#This Row],[Articles menus]],TabArticlesMenus[],2,0)</f>
        <v>LSLM05</v>
      </c>
      <c r="T31" s="6" t="s">
        <v>16</v>
      </c>
      <c r="U31" s="12" t="str">
        <f>VLOOKUP(Listes!$T31,TabPériodeArticlesMenus[],2,FALSE)</f>
        <v>PAM07</v>
      </c>
      <c r="V31" s="6" t="s">
        <v>43</v>
      </c>
      <c r="W31" s="12" t="str">
        <f>VLOOKUP(Listes!$V31,TabConditionnementArticlesMenus[],2,FALSE)</f>
        <v>CAM24</v>
      </c>
    </row>
    <row r="32" spans="4:23 16359:16359" x14ac:dyDescent="0.35">
      <c r="D32" s="21" t="s">
        <v>126</v>
      </c>
      <c r="E32" s="19" t="s">
        <v>212</v>
      </c>
      <c r="J32" s="1" t="s">
        <v>49</v>
      </c>
      <c r="K32" s="1" t="s">
        <v>90</v>
      </c>
      <c r="P32" s="6" t="s">
        <v>368</v>
      </c>
      <c r="Q32" s="6" t="str">
        <f>VLOOKUP(Listes!$P32,TabCatégorieArticlesMenus[],2,0)</f>
        <v>LSLM</v>
      </c>
      <c r="R32" s="9" t="s">
        <v>126</v>
      </c>
      <c r="S32" s="9" t="str">
        <f>VLOOKUP(TabProduitsArticlesMenus[[#This Row],[Articles menus]],TabArticlesMenus[],2,0)</f>
        <v>LSLM06</v>
      </c>
      <c r="T32" s="6" t="s">
        <v>16</v>
      </c>
      <c r="U32" s="12" t="str">
        <f>VLOOKUP(Listes!$T32,TabPériodeArticlesMenus[],2,FALSE)</f>
        <v>PAM07</v>
      </c>
      <c r="V32" s="6" t="s">
        <v>61</v>
      </c>
      <c r="W32" s="12" t="str">
        <f>VLOOKUP(Listes!$V32,TabConditionnementArticlesMenus[],2,FALSE)</f>
        <v>CAM05</v>
      </c>
    </row>
    <row r="33" spans="4:23" x14ac:dyDescent="0.35">
      <c r="D33" s="15" t="s">
        <v>136</v>
      </c>
      <c r="E33" s="16" t="s">
        <v>213</v>
      </c>
      <c r="J33" s="1" t="s">
        <v>38</v>
      </c>
      <c r="K33" s="1" t="s">
        <v>91</v>
      </c>
      <c r="P33" s="6" t="s">
        <v>368</v>
      </c>
      <c r="Q33" s="6" t="str">
        <f>VLOOKUP(Listes!$P33,TabCatégorieArticlesMenus[],2,0)</f>
        <v>LSLM</v>
      </c>
      <c r="R33" s="9" t="s">
        <v>136</v>
      </c>
      <c r="S33" s="9" t="str">
        <f>VLOOKUP(TabProduitsArticlesMenus[[#This Row],[Articles menus]],TabArticlesMenus[],2,0)</f>
        <v>LSLM07</v>
      </c>
      <c r="T33" s="6" t="s">
        <v>16</v>
      </c>
      <c r="U33" s="12" t="str">
        <f>VLOOKUP(Listes!$T33,TabPériodeArticlesMenus[],2,FALSE)</f>
        <v>PAM07</v>
      </c>
      <c r="V33" s="6" t="s">
        <v>61</v>
      </c>
      <c r="W33" s="12" t="str">
        <f>VLOOKUP(Listes!$V33,TabConditionnementArticlesMenus[],2,FALSE)</f>
        <v>CAM05</v>
      </c>
    </row>
    <row r="34" spans="4:23" x14ac:dyDescent="0.35">
      <c r="D34" s="21" t="s">
        <v>329</v>
      </c>
      <c r="E34" s="19" t="s">
        <v>214</v>
      </c>
      <c r="J34" s="1" t="s">
        <v>39</v>
      </c>
      <c r="K34" s="1" t="s">
        <v>92</v>
      </c>
      <c r="P34" s="6" t="s">
        <v>368</v>
      </c>
      <c r="Q34" s="6" t="str">
        <f>VLOOKUP(Listes!$P34,TabCatégorieArticlesMenus[],2,0)</f>
        <v>LSLM</v>
      </c>
      <c r="R34" s="9" t="s">
        <v>329</v>
      </c>
      <c r="S34" s="9" t="str">
        <f>VLOOKUP(TabProduitsArticlesMenus[[#This Row],[Articles menus]],TabArticlesMenus[],2,0)</f>
        <v>LSLM08</v>
      </c>
      <c r="T34" s="6" t="s">
        <v>16</v>
      </c>
      <c r="U34" s="12" t="str">
        <f>VLOOKUP(Listes!$T34,TabPériodeArticlesMenus[],2,FALSE)</f>
        <v>PAM07</v>
      </c>
      <c r="V34" s="6" t="s">
        <v>61</v>
      </c>
      <c r="W34" s="12" t="str">
        <f>VLOOKUP(Listes!$V34,TabConditionnementArticlesMenus[],2,FALSE)</f>
        <v>CAM05</v>
      </c>
    </row>
    <row r="35" spans="4:23" x14ac:dyDescent="0.35">
      <c r="D35" s="15" t="s">
        <v>145</v>
      </c>
      <c r="E35" s="16" t="s">
        <v>215</v>
      </c>
      <c r="J35" s="1" t="s">
        <v>44</v>
      </c>
      <c r="K35" s="1" t="s">
        <v>350</v>
      </c>
      <c r="P35" s="6" t="s">
        <v>368</v>
      </c>
      <c r="Q35" s="6" t="str">
        <f>VLOOKUP(Listes!$P35,TabCatégorieArticlesMenus[],2,0)</f>
        <v>LSLM</v>
      </c>
      <c r="R35" s="9" t="s">
        <v>145</v>
      </c>
      <c r="S35" s="9" t="str">
        <f>VLOOKUP(TabProduitsArticlesMenus[[#This Row],[Articles menus]],TabArticlesMenus[],2,0)</f>
        <v>LSLM09</v>
      </c>
      <c r="T35" s="6" t="s">
        <v>16</v>
      </c>
      <c r="U35" s="12" t="str">
        <f>VLOOKUP(Listes!$T35,TabPériodeArticlesMenus[],2,FALSE)</f>
        <v>PAM07</v>
      </c>
      <c r="V35" s="6" t="s">
        <v>61</v>
      </c>
      <c r="W35" s="12" t="str">
        <f>VLOOKUP(Listes!$V35,TabConditionnementArticlesMenus[],2,FALSE)</f>
        <v>CAM05</v>
      </c>
    </row>
    <row r="36" spans="4:23" x14ac:dyDescent="0.35">
      <c r="D36" s="21" t="s">
        <v>330</v>
      </c>
      <c r="E36" s="19" t="s">
        <v>216</v>
      </c>
      <c r="P36" s="6" t="s">
        <v>368</v>
      </c>
      <c r="Q36" s="6" t="str">
        <f>VLOOKUP(Listes!$P36,TabCatégorieArticlesMenus[],2,0)</f>
        <v>LSLM</v>
      </c>
      <c r="R36" s="9" t="s">
        <v>330</v>
      </c>
      <c r="S36" s="9" t="str">
        <f>VLOOKUP(TabProduitsArticlesMenus[[#This Row],[Articles menus]],TabArticlesMenus[],2,0)</f>
        <v>LSLM10</v>
      </c>
      <c r="T36" s="6" t="s">
        <v>16</v>
      </c>
      <c r="U36" s="12" t="str">
        <f>VLOOKUP(Listes!$T36,TabPériodeArticlesMenus[],2,FALSE)</f>
        <v>PAM07</v>
      </c>
      <c r="V36" s="6" t="s">
        <v>354</v>
      </c>
      <c r="W36" s="12" t="str">
        <f>VLOOKUP(Listes!$V36,TabConditionnementArticlesMenus[],2,FALSE)</f>
        <v>CAM28</v>
      </c>
    </row>
    <row r="37" spans="4:23" x14ac:dyDescent="0.35">
      <c r="D37" s="15" t="s">
        <v>331</v>
      </c>
      <c r="E37" s="16" t="s">
        <v>217</v>
      </c>
      <c r="P37" s="6" t="s">
        <v>368</v>
      </c>
      <c r="Q37" s="6" t="str">
        <f>VLOOKUP(Listes!$P37,TabCatégorieArticlesMenus[],2,0)</f>
        <v>LSLM</v>
      </c>
      <c r="R37" s="9" t="s">
        <v>331</v>
      </c>
      <c r="S37" s="9" t="str">
        <f>VLOOKUP(TabProduitsArticlesMenus[[#This Row],[Articles menus]],TabArticlesMenus[],2,0)</f>
        <v>LSLM11</v>
      </c>
      <c r="T37" s="6" t="s">
        <v>16</v>
      </c>
      <c r="U37" s="12" t="str">
        <f>VLOOKUP(Listes!$T37,TabPériodeArticlesMenus[],2,FALSE)</f>
        <v>PAM07</v>
      </c>
      <c r="V37" s="6" t="s">
        <v>354</v>
      </c>
      <c r="W37" s="12" t="str">
        <f>VLOOKUP(Listes!$V37,TabConditionnementArticlesMenus[],2,FALSE)</f>
        <v>CAM28</v>
      </c>
    </row>
    <row r="38" spans="4:23" x14ac:dyDescent="0.35">
      <c r="D38" s="21" t="s">
        <v>332</v>
      </c>
      <c r="E38" s="19" t="s">
        <v>218</v>
      </c>
      <c r="P38" s="6" t="s">
        <v>368</v>
      </c>
      <c r="Q38" s="6" t="str">
        <f>VLOOKUP(Listes!$P38,TabCatégorieArticlesMenus[],2,0)</f>
        <v>LSLM</v>
      </c>
      <c r="R38" s="9" t="s">
        <v>332</v>
      </c>
      <c r="S38" s="9" t="str">
        <f>VLOOKUP(TabProduitsArticlesMenus[[#This Row],[Articles menus]],TabArticlesMenus[],2,0)</f>
        <v>LSLM12</v>
      </c>
      <c r="T38" s="6" t="s">
        <v>16</v>
      </c>
      <c r="U38" s="12" t="str">
        <f>VLOOKUP(Listes!$T38,TabPériodeArticlesMenus[],2,FALSE)</f>
        <v>PAM07</v>
      </c>
      <c r="V38" s="6" t="s">
        <v>43</v>
      </c>
      <c r="W38" s="12" t="str">
        <f>VLOOKUP(Listes!$V38,TabConditionnementArticlesMenus[],2,FALSE)</f>
        <v>CAM24</v>
      </c>
    </row>
    <row r="39" spans="4:23" x14ac:dyDescent="0.35">
      <c r="D39" s="15" t="s">
        <v>158</v>
      </c>
      <c r="E39" s="16" t="s">
        <v>219</v>
      </c>
      <c r="P39" s="6" t="s">
        <v>368</v>
      </c>
      <c r="Q39" s="6" t="str">
        <f>VLOOKUP(Listes!$P39,TabCatégorieArticlesMenus[],2,0)</f>
        <v>LSLM</v>
      </c>
      <c r="R39" s="9" t="s">
        <v>158</v>
      </c>
      <c r="S39" s="9" t="str">
        <f>VLOOKUP(TabProduitsArticlesMenus[[#This Row],[Articles menus]],TabArticlesMenus[],2,0)</f>
        <v>LSLM13</v>
      </c>
      <c r="T39" s="6" t="s">
        <v>16</v>
      </c>
      <c r="U39" s="12" t="str">
        <f>VLOOKUP(Listes!$T39,TabPériodeArticlesMenus[],2,FALSE)</f>
        <v>PAM07</v>
      </c>
      <c r="V39" s="6" t="s">
        <v>93</v>
      </c>
      <c r="W39" s="12" t="str">
        <f>VLOOKUP(Listes!$V39,TabConditionnementArticlesMenus[],2,FALSE)</f>
        <v>CAM06</v>
      </c>
    </row>
    <row r="40" spans="4:23" x14ac:dyDescent="0.35">
      <c r="D40" s="21" t="s">
        <v>347</v>
      </c>
      <c r="E40" s="19" t="s">
        <v>220</v>
      </c>
      <c r="P40" s="6" t="s">
        <v>368</v>
      </c>
      <c r="Q40" s="6" t="str">
        <f>VLOOKUP(Listes!$P40,TabCatégorieArticlesMenus[],2,0)</f>
        <v>LSLM</v>
      </c>
      <c r="R40" s="9" t="s">
        <v>347</v>
      </c>
      <c r="S40" s="9" t="str">
        <f>VLOOKUP(TabProduitsArticlesMenus[[#This Row],[Articles menus]],TabArticlesMenus[],2,0)</f>
        <v>LSLM14</v>
      </c>
      <c r="T40" s="6" t="s">
        <v>16</v>
      </c>
      <c r="U40" s="12" t="str">
        <f>VLOOKUP(Listes!$T40,TabPériodeArticlesMenus[],2,FALSE)</f>
        <v>PAM07</v>
      </c>
      <c r="V40" s="6" t="s">
        <v>43</v>
      </c>
      <c r="W40" s="12" t="str">
        <f>VLOOKUP(Listes!$V40,TabConditionnementArticlesMenus[],2,FALSE)</f>
        <v>CAM24</v>
      </c>
    </row>
    <row r="41" spans="4:23" x14ac:dyDescent="0.35">
      <c r="D41" s="15" t="s">
        <v>139</v>
      </c>
      <c r="E41" s="16" t="s">
        <v>221</v>
      </c>
      <c r="P41" s="6" t="s">
        <v>367</v>
      </c>
      <c r="Q41" s="6" t="str">
        <f>VLOOKUP(Listes!$P41,TabCatégorieArticlesMenus[],2,0)</f>
        <v>LSMJ</v>
      </c>
      <c r="R41" s="9" t="s">
        <v>139</v>
      </c>
      <c r="S41" s="9" t="str">
        <f>VLOOKUP(TabProduitsArticlesMenus[[#This Row],[Articles menus]],TabArticlesMenus[],2,0)</f>
        <v>LSMJ01</v>
      </c>
      <c r="T41" s="6" t="s">
        <v>17</v>
      </c>
      <c r="U41" s="12" t="str">
        <f>VLOOKUP(Listes!$T41,TabPériodeArticlesMenus[],2,FALSE)</f>
        <v>PAM08</v>
      </c>
      <c r="V41" s="6" t="s">
        <v>61</v>
      </c>
      <c r="W41" s="12" t="str">
        <f>VLOOKUP(Listes!$V41,TabConditionnementArticlesMenus[],2,FALSE)</f>
        <v>CAM05</v>
      </c>
    </row>
    <row r="42" spans="4:23" x14ac:dyDescent="0.35">
      <c r="D42" s="21" t="s">
        <v>148</v>
      </c>
      <c r="E42" s="19" t="s">
        <v>222</v>
      </c>
      <c r="P42" s="6" t="s">
        <v>367</v>
      </c>
      <c r="Q42" s="6" t="str">
        <f>VLOOKUP(Listes!$P42,TabCatégorieArticlesMenus[],2,0)</f>
        <v>LSMJ</v>
      </c>
      <c r="R42" s="9" t="s">
        <v>148</v>
      </c>
      <c r="S42" s="9" t="str">
        <f>VLOOKUP(TabProduitsArticlesMenus[[#This Row],[Articles menus]],TabArticlesMenus[],2,0)</f>
        <v>LSMJ02</v>
      </c>
      <c r="T42" s="6" t="s">
        <v>17</v>
      </c>
      <c r="U42" s="12" t="str">
        <f>VLOOKUP(Listes!$T42,TabPériodeArticlesMenus[],2,FALSE)</f>
        <v>PAM08</v>
      </c>
      <c r="V42" s="6" t="s">
        <v>93</v>
      </c>
      <c r="W42" s="12" t="str">
        <f>VLOOKUP(Listes!$V42,TabConditionnementArticlesMenus[],2,FALSE)</f>
        <v>CAM06</v>
      </c>
    </row>
    <row r="43" spans="4:23" x14ac:dyDescent="0.35">
      <c r="D43" s="15" t="s">
        <v>149</v>
      </c>
      <c r="E43" s="16" t="s">
        <v>223</v>
      </c>
      <c r="P43" s="6" t="s">
        <v>367</v>
      </c>
      <c r="Q43" s="6" t="str">
        <f>VLOOKUP(Listes!$P43,TabCatégorieArticlesMenus[],2,0)</f>
        <v>LSMJ</v>
      </c>
      <c r="R43" s="9" t="s">
        <v>149</v>
      </c>
      <c r="S43" s="9" t="str">
        <f>VLOOKUP(TabProduitsArticlesMenus[[#This Row],[Articles menus]],TabArticlesMenus[],2,0)</f>
        <v>LSMJ03</v>
      </c>
      <c r="T43" s="6" t="s">
        <v>17</v>
      </c>
      <c r="U43" s="12" t="str">
        <f>VLOOKUP(Listes!$T43,TabPériodeArticlesMenus[],2,FALSE)</f>
        <v>PAM08</v>
      </c>
      <c r="V43" s="6" t="s">
        <v>93</v>
      </c>
      <c r="W43" s="12" t="str">
        <f>VLOOKUP(Listes!$V43,TabConditionnementArticlesMenus[],2,FALSE)</f>
        <v>CAM06</v>
      </c>
    </row>
    <row r="44" spans="4:23" x14ac:dyDescent="0.35">
      <c r="D44" s="21" t="s">
        <v>160</v>
      </c>
      <c r="E44" s="19" t="s">
        <v>224</v>
      </c>
      <c r="P44" s="6" t="s">
        <v>367</v>
      </c>
      <c r="Q44" s="6" t="str">
        <f>VLOOKUP(Listes!$P44,TabCatégorieArticlesMenus[],2,0)</f>
        <v>LSMJ</v>
      </c>
      <c r="R44" s="9" t="s">
        <v>160</v>
      </c>
      <c r="S44" s="9" t="str">
        <f>VLOOKUP(TabProduitsArticlesMenus[[#This Row],[Articles menus]],TabArticlesMenus[],2,0)</f>
        <v>LSMJ04</v>
      </c>
      <c r="T44" s="6" t="s">
        <v>17</v>
      </c>
      <c r="U44" s="12" t="str">
        <f>VLOOKUP(Listes!$T44,TabPériodeArticlesMenus[],2,FALSE)</f>
        <v>PAM08</v>
      </c>
      <c r="V44" s="6" t="s">
        <v>93</v>
      </c>
      <c r="W44" s="12" t="str">
        <f>VLOOKUP(Listes!$V44,TabConditionnementArticlesMenus[],2,FALSE)</f>
        <v>CAM06</v>
      </c>
    </row>
    <row r="45" spans="4:23" x14ac:dyDescent="0.35">
      <c r="D45" s="15" t="s">
        <v>161</v>
      </c>
      <c r="E45" s="16" t="s">
        <v>225</v>
      </c>
      <c r="P45" s="6" t="s">
        <v>367</v>
      </c>
      <c r="Q45" s="6" t="str">
        <f>VLOOKUP(Listes!$P45,TabCatégorieArticlesMenus[],2,0)</f>
        <v>LSMJ</v>
      </c>
      <c r="R45" s="9" t="s">
        <v>161</v>
      </c>
      <c r="S45" s="9" t="str">
        <f>VLOOKUP(TabProduitsArticlesMenus[[#This Row],[Articles menus]],TabArticlesMenus[],2,0)</f>
        <v>LSMJ05</v>
      </c>
      <c r="T45" s="6" t="s">
        <v>17</v>
      </c>
      <c r="U45" s="12" t="str">
        <f>VLOOKUP(Listes!$T45,TabPériodeArticlesMenus[],2,FALSE)</f>
        <v>PAM08</v>
      </c>
      <c r="V45" s="6" t="s">
        <v>93</v>
      </c>
      <c r="W45" s="12" t="str">
        <f>VLOOKUP(Listes!$V45,TabConditionnementArticlesMenus[],2,FALSE)</f>
        <v>CAM06</v>
      </c>
    </row>
    <row r="46" spans="4:23" x14ac:dyDescent="0.35">
      <c r="D46" s="21" t="s">
        <v>178</v>
      </c>
      <c r="E46" s="19" t="s">
        <v>226</v>
      </c>
      <c r="P46" s="6" t="s">
        <v>367</v>
      </c>
      <c r="Q46" s="6" t="str">
        <f>VLOOKUP(Listes!$P46,TabCatégorieArticlesMenus[],2,0)</f>
        <v>LSMJ</v>
      </c>
      <c r="R46" s="9" t="s">
        <v>178</v>
      </c>
      <c r="S46" s="9" t="str">
        <f>VLOOKUP(TabProduitsArticlesMenus[[#This Row],[Articles menus]],TabArticlesMenus[],2,0)</f>
        <v>LSMJ06</v>
      </c>
      <c r="T46" s="6" t="s">
        <v>17</v>
      </c>
      <c r="U46" s="12" t="str">
        <f>VLOOKUP(Listes!$T46,TabPériodeArticlesMenus[],2,FALSE)</f>
        <v>PAM08</v>
      </c>
      <c r="V46" s="6" t="s">
        <v>93</v>
      </c>
      <c r="W46" s="12" t="str">
        <f>VLOOKUP(Listes!$V46,TabConditionnementArticlesMenus[],2,FALSE)</f>
        <v>CAM06</v>
      </c>
    </row>
    <row r="47" spans="4:23" x14ac:dyDescent="0.35">
      <c r="D47" s="15" t="s">
        <v>333</v>
      </c>
      <c r="E47" s="16" t="s">
        <v>228</v>
      </c>
      <c r="P47" s="6" t="s">
        <v>381</v>
      </c>
      <c r="Q47" s="6" t="str">
        <f>VLOOKUP(Listes!$P47,TabCatégorieArticlesMenus[],2,0)</f>
        <v>LSV</v>
      </c>
      <c r="R47" s="9" t="s">
        <v>333</v>
      </c>
      <c r="S47" s="9" t="str">
        <f>VLOOKUP(TabProduitsArticlesMenus[[#This Row],[Articles menus]],TabArticlesMenus[],2,0)</f>
        <v>LSV01</v>
      </c>
      <c r="T47" s="6" t="s">
        <v>21</v>
      </c>
      <c r="U47" s="12" t="str">
        <f>VLOOKUP(Listes!$T47,TabPériodeArticlesMenus[],2,FALSE)</f>
        <v>PAM12</v>
      </c>
      <c r="V47" s="6" t="s">
        <v>35</v>
      </c>
      <c r="W47" s="12" t="str">
        <f>VLOOKUP(Listes!$V47,TabConditionnementArticlesMenus[],2,FALSE)</f>
        <v>CAM01</v>
      </c>
    </row>
    <row r="48" spans="4:23" x14ac:dyDescent="0.35">
      <c r="D48" s="21" t="s">
        <v>334</v>
      </c>
      <c r="E48" s="19" t="s">
        <v>229</v>
      </c>
      <c r="P48" s="6" t="s">
        <v>381</v>
      </c>
      <c r="Q48" s="6" t="str">
        <f>VLOOKUP(Listes!$P48,TabCatégorieArticlesMenus[],2,0)</f>
        <v>LSV</v>
      </c>
      <c r="R48" s="9" t="s">
        <v>334</v>
      </c>
      <c r="S48" s="9" t="str">
        <f>VLOOKUP(TabProduitsArticlesMenus[[#This Row],[Articles menus]],TabArticlesMenus[],2,0)</f>
        <v>LSV02</v>
      </c>
      <c r="T48" s="6" t="s">
        <v>21</v>
      </c>
      <c r="U48" s="12" t="str">
        <f>VLOOKUP(Listes!$T48,TabPériodeArticlesMenus[],2,FALSE)</f>
        <v>PAM12</v>
      </c>
      <c r="V48" s="6" t="s">
        <v>354</v>
      </c>
      <c r="W48" s="12" t="str">
        <f>VLOOKUP(Listes!$V48,TabConditionnementArticlesMenus[],2,FALSE)</f>
        <v>CAM28</v>
      </c>
    </row>
    <row r="49" spans="4:23" x14ac:dyDescent="0.35">
      <c r="D49" s="15" t="s">
        <v>227</v>
      </c>
      <c r="E49" s="16" t="s">
        <v>230</v>
      </c>
      <c r="P49" s="6" t="s">
        <v>381</v>
      </c>
      <c r="Q49" s="6" t="str">
        <f>VLOOKUP(Listes!$P49,TabCatégorieArticlesMenus[],2,0)</f>
        <v>LSV</v>
      </c>
      <c r="R49" s="9" t="s">
        <v>227</v>
      </c>
      <c r="S49" s="9" t="str">
        <f>VLOOKUP(TabProduitsArticlesMenus[[#This Row],[Articles menus]],TabArticlesMenus[],2,0)</f>
        <v>LSV03</v>
      </c>
      <c r="T49" s="6" t="s">
        <v>21</v>
      </c>
      <c r="U49" s="12" t="str">
        <f>VLOOKUP(Listes!$T49,TabPériodeArticlesMenus[],2,FALSE)</f>
        <v>PAM12</v>
      </c>
      <c r="V49" s="6" t="s">
        <v>50</v>
      </c>
      <c r="W49" s="12" t="str">
        <f>VLOOKUP(Listes!$V49,TabConditionnementArticlesMenus[],2,FALSE)</f>
        <v>CAM16</v>
      </c>
    </row>
    <row r="50" spans="4:23" x14ac:dyDescent="0.35">
      <c r="D50" s="21" t="s">
        <v>335</v>
      </c>
      <c r="E50" s="19" t="s">
        <v>231</v>
      </c>
      <c r="P50" s="6" t="s">
        <v>381</v>
      </c>
      <c r="Q50" s="6" t="str">
        <f>VLOOKUP(Listes!$P50,TabCatégorieArticlesMenus[],2,0)</f>
        <v>LSV</v>
      </c>
      <c r="R50" s="9" t="s">
        <v>335</v>
      </c>
      <c r="S50" s="9" t="str">
        <f>VLOOKUP(TabProduitsArticlesMenus[[#This Row],[Articles menus]],TabArticlesMenus[],2,0)</f>
        <v>LSV04</v>
      </c>
      <c r="T50" s="6" t="s">
        <v>21</v>
      </c>
      <c r="U50" s="12" t="str">
        <f>VLOOKUP(Listes!$T50,TabPériodeArticlesMenus[],2,FALSE)</f>
        <v>PAM12</v>
      </c>
      <c r="V50" s="6" t="s">
        <v>44</v>
      </c>
      <c r="W50" s="12" t="str">
        <f>VLOOKUP(Listes!$V50,TabConditionnementArticlesMenus[],2,FALSE)</f>
        <v>CAM32</v>
      </c>
    </row>
    <row r="51" spans="4:23" x14ac:dyDescent="0.35">
      <c r="D51" s="15" t="s">
        <v>336</v>
      </c>
      <c r="E51" s="16" t="s">
        <v>232</v>
      </c>
      <c r="P51" s="6" t="s">
        <v>381</v>
      </c>
      <c r="Q51" s="6" t="str">
        <f>VLOOKUP(Listes!$P51,TabCatégorieArticlesMenus[],2,0)</f>
        <v>LSV</v>
      </c>
      <c r="R51" s="9" t="s">
        <v>336</v>
      </c>
      <c r="S51" s="9" t="str">
        <f>VLOOKUP(TabProduitsArticlesMenus[[#This Row],[Articles menus]],TabArticlesMenus[],2,0)</f>
        <v>LSV05</v>
      </c>
      <c r="T51" s="6" t="s">
        <v>21</v>
      </c>
      <c r="U51" s="12" t="str">
        <f>VLOOKUP(Listes!$T51,TabPériodeArticlesMenus[],2,FALSE)</f>
        <v>PAM12</v>
      </c>
      <c r="V51" s="6" t="s">
        <v>45</v>
      </c>
      <c r="W51" s="12" t="str">
        <f>VLOOKUP(Listes!$V51,TabConditionnementArticlesMenus[],2,FALSE)</f>
        <v>CAM27</v>
      </c>
    </row>
    <row r="52" spans="4:23" x14ac:dyDescent="0.35">
      <c r="D52" s="21" t="s">
        <v>337</v>
      </c>
      <c r="E52" s="19" t="s">
        <v>233</v>
      </c>
      <c r="P52" s="6" t="s">
        <v>381</v>
      </c>
      <c r="Q52" s="6" t="str">
        <f>VLOOKUP(Listes!$P52,TabCatégorieArticlesMenus[],2,0)</f>
        <v>LSV</v>
      </c>
      <c r="R52" s="9" t="s">
        <v>337</v>
      </c>
      <c r="S52" s="9" t="str">
        <f>VLOOKUP(TabProduitsArticlesMenus[[#This Row],[Articles menus]],TabArticlesMenus[],2,0)</f>
        <v>LSV06</v>
      </c>
      <c r="T52" s="6" t="s">
        <v>21</v>
      </c>
      <c r="U52" s="12" t="str">
        <f>VLOOKUP(Listes!$T52,TabPériodeArticlesMenus[],2,FALSE)</f>
        <v>PAM12</v>
      </c>
      <c r="V52" s="6" t="s">
        <v>352</v>
      </c>
      <c r="W52" s="12" t="str">
        <f>VLOOKUP(Listes!$V52,TabConditionnementArticlesMenus[],2,FALSE)</f>
        <v>CAM04</v>
      </c>
    </row>
    <row r="53" spans="4:23" x14ac:dyDescent="0.35">
      <c r="D53" s="15" t="s">
        <v>338</v>
      </c>
      <c r="E53" s="16" t="s">
        <v>234</v>
      </c>
      <c r="P53" s="6" t="s">
        <v>381</v>
      </c>
      <c r="Q53" s="6" t="str">
        <f>VLOOKUP(Listes!$P53,TabCatégorieArticlesMenus[],2,0)</f>
        <v>LSV</v>
      </c>
      <c r="R53" s="9" t="s">
        <v>338</v>
      </c>
      <c r="S53" s="9" t="str">
        <f>VLOOKUP(TabProduitsArticlesMenus[[#This Row],[Articles menus]],TabArticlesMenus[],2,0)</f>
        <v>LSV07</v>
      </c>
      <c r="T53" s="6" t="s">
        <v>21</v>
      </c>
      <c r="U53" s="12" t="str">
        <f>VLOOKUP(Listes!$T53,TabPériodeArticlesMenus[],2,FALSE)</f>
        <v>PAM12</v>
      </c>
      <c r="V53" s="6" t="s">
        <v>354</v>
      </c>
      <c r="W53" s="12" t="str">
        <f>VLOOKUP(Listes!$V53,TabConditionnementArticlesMenus[],2,FALSE)</f>
        <v>CAM28</v>
      </c>
    </row>
    <row r="54" spans="4:23" x14ac:dyDescent="0.35">
      <c r="D54" s="21" t="s">
        <v>339</v>
      </c>
      <c r="E54" s="19" t="s">
        <v>235</v>
      </c>
      <c r="P54" s="6" t="s">
        <v>381</v>
      </c>
      <c r="Q54" s="6" t="str">
        <f>VLOOKUP(Listes!$P54,TabCatégorieArticlesMenus[],2,0)</f>
        <v>LSV</v>
      </c>
      <c r="R54" s="9" t="s">
        <v>339</v>
      </c>
      <c r="S54" s="9" t="str">
        <f>VLOOKUP(TabProduitsArticlesMenus[[#This Row],[Articles menus]],TabArticlesMenus[],2,0)</f>
        <v>LSV08</v>
      </c>
      <c r="T54" s="6" t="s">
        <v>21</v>
      </c>
      <c r="U54" s="12" t="str">
        <f>VLOOKUP(Listes!$T54,TabPériodeArticlesMenus[],2,FALSE)</f>
        <v>PAM12</v>
      </c>
      <c r="V54" s="6" t="s">
        <v>48</v>
      </c>
      <c r="W54" s="12" t="str">
        <f>VLOOKUP(Listes!$V54,TabConditionnementArticlesMenus[],2,FALSE)</f>
        <v>CAM18</v>
      </c>
    </row>
    <row r="55" spans="4:23" x14ac:dyDescent="0.35">
      <c r="D55" s="15" t="s">
        <v>340</v>
      </c>
      <c r="E55" s="16" t="s">
        <v>236</v>
      </c>
      <c r="P55" s="6" t="s">
        <v>381</v>
      </c>
      <c r="Q55" s="6" t="str">
        <f>VLOOKUP(Listes!$P55,TabCatégorieArticlesMenus[],2,0)</f>
        <v>LSV</v>
      </c>
      <c r="R55" s="9" t="s">
        <v>340</v>
      </c>
      <c r="S55" s="9" t="str">
        <f>VLOOKUP(TabProduitsArticlesMenus[[#This Row],[Articles menus]],TabArticlesMenus[],2,0)</f>
        <v>LSV09</v>
      </c>
      <c r="T55" s="6" t="s">
        <v>21</v>
      </c>
      <c r="U55" s="12" t="str">
        <f>VLOOKUP(Listes!$T55,TabPériodeArticlesMenus[],2,FALSE)</f>
        <v>PAM12</v>
      </c>
      <c r="V55" s="6" t="s">
        <v>48</v>
      </c>
      <c r="W55" s="12" t="str">
        <f>VLOOKUP(Listes!$V55,TabConditionnementArticlesMenus[],2,FALSE)</f>
        <v>CAM18</v>
      </c>
    </row>
    <row r="56" spans="4:23" x14ac:dyDescent="0.35">
      <c r="D56" s="21" t="s">
        <v>170</v>
      </c>
      <c r="E56" s="19" t="s">
        <v>237</v>
      </c>
      <c r="P56" s="6" t="s">
        <v>381</v>
      </c>
      <c r="Q56" s="6" t="str">
        <f>VLOOKUP(Listes!$P56,TabCatégorieArticlesMenus[],2,0)</f>
        <v>LSV</v>
      </c>
      <c r="R56" s="9" t="s">
        <v>170</v>
      </c>
      <c r="S56" s="9" t="str">
        <f>VLOOKUP(TabProduitsArticlesMenus[[#This Row],[Articles menus]],TabArticlesMenus[],2,0)</f>
        <v>LSV10</v>
      </c>
      <c r="T56" s="6" t="s">
        <v>21</v>
      </c>
      <c r="U56" s="12" t="str">
        <f>VLOOKUP(Listes!$T56,TabPériodeArticlesMenus[],2,FALSE)</f>
        <v>PAM12</v>
      </c>
      <c r="V56" s="6" t="s">
        <v>352</v>
      </c>
      <c r="W56" s="12" t="str">
        <f>VLOOKUP(Listes!$V56,TabConditionnementArticlesMenus[],2,FALSE)</f>
        <v>CAM04</v>
      </c>
    </row>
    <row r="57" spans="4:23" x14ac:dyDescent="0.35">
      <c r="D57" s="15" t="s">
        <v>341</v>
      </c>
      <c r="E57" s="16" t="s">
        <v>238</v>
      </c>
      <c r="P57" s="6" t="s">
        <v>381</v>
      </c>
      <c r="Q57" s="6" t="str">
        <f>VLOOKUP(Listes!$P57,TabCatégorieArticlesMenus[],2,0)</f>
        <v>LSV</v>
      </c>
      <c r="R57" s="9" t="s">
        <v>341</v>
      </c>
      <c r="S57" s="9" t="str">
        <f>VLOOKUP(TabProduitsArticlesMenus[[#This Row],[Articles menus]],TabArticlesMenus[],2,0)</f>
        <v>LSV11</v>
      </c>
      <c r="T57" s="6" t="s">
        <v>21</v>
      </c>
      <c r="U57" s="12" t="str">
        <f>VLOOKUP(Listes!$T57,TabPériodeArticlesMenus[],2,FALSE)</f>
        <v>PAM12</v>
      </c>
      <c r="V57" s="6" t="s">
        <v>44</v>
      </c>
      <c r="W57" s="12" t="str">
        <f>VLOOKUP(Listes!$V57,TabConditionnementArticlesMenus[],2,FALSE)</f>
        <v>CAM32</v>
      </c>
    </row>
    <row r="58" spans="4:23" x14ac:dyDescent="0.35">
      <c r="D58" s="20" t="s">
        <v>344</v>
      </c>
      <c r="E58" s="19" t="s">
        <v>239</v>
      </c>
      <c r="P58" s="6" t="s">
        <v>370</v>
      </c>
      <c r="Q58" s="6" t="str">
        <f>VLOOKUP(Listes!$P58,TabCatégorieArticlesMenus[],2,0)</f>
        <v>LWES</v>
      </c>
      <c r="R58" s="9" t="s">
        <v>344</v>
      </c>
      <c r="S58" s="9" t="str">
        <f>VLOOKUP(TabProduitsArticlesMenus[[#This Row],[Articles menus]],TabArticlesMenus[],2,0)</f>
        <v>LWES01</v>
      </c>
      <c r="T58" s="6" t="s">
        <v>20</v>
      </c>
      <c r="U58" s="12" t="str">
        <f>VLOOKUP(Listes!$T58,TabPériodeArticlesMenus[],2,FALSE)</f>
        <v>PAM11</v>
      </c>
      <c r="V58" s="6" t="s">
        <v>46</v>
      </c>
      <c r="W58" s="12" t="str">
        <f>VLOOKUP(Listes!$V58,TabConditionnementArticlesMenus[],2,FALSE)</f>
        <v>CAM26</v>
      </c>
    </row>
    <row r="59" spans="4:23" x14ac:dyDescent="0.35">
      <c r="D59" s="17" t="s">
        <v>342</v>
      </c>
      <c r="E59" s="16" t="s">
        <v>240</v>
      </c>
      <c r="P59" s="6" t="s">
        <v>370</v>
      </c>
      <c r="Q59" s="6" t="str">
        <f>VLOOKUP(Listes!$P59,TabCatégorieArticlesMenus[],2,0)</f>
        <v>LWES</v>
      </c>
      <c r="R59" s="9" t="s">
        <v>342</v>
      </c>
      <c r="S59" s="9" t="str">
        <f>VLOOKUP(TabProduitsArticlesMenus[[#This Row],[Articles menus]],TabArticlesMenus[],2,0)</f>
        <v>LWES02</v>
      </c>
      <c r="T59" s="6" t="s">
        <v>20</v>
      </c>
      <c r="U59" s="12" t="str">
        <f>VLOOKUP(Listes!$T59,TabPériodeArticlesMenus[],2,FALSE)</f>
        <v>PAM11</v>
      </c>
      <c r="V59" s="6" t="s">
        <v>46</v>
      </c>
      <c r="W59" s="12" t="str">
        <f>VLOOKUP(Listes!$V59,TabConditionnementArticlesMenus[],2,FALSE)</f>
        <v>CAM26</v>
      </c>
    </row>
    <row r="60" spans="4:23" x14ac:dyDescent="0.35">
      <c r="D60" s="20" t="s">
        <v>343</v>
      </c>
      <c r="E60" s="19" t="s">
        <v>241</v>
      </c>
      <c r="P60" s="6" t="s">
        <v>370</v>
      </c>
      <c r="Q60" s="6" t="str">
        <f>VLOOKUP(Listes!$P60,TabCatégorieArticlesMenus[],2,0)</f>
        <v>LWES</v>
      </c>
      <c r="R60" s="9" t="s">
        <v>343</v>
      </c>
      <c r="S60" s="9" t="str">
        <f>VLOOKUP(TabProduitsArticlesMenus[[#This Row],[Articles menus]],TabArticlesMenus[],2,0)</f>
        <v>LWES03</v>
      </c>
      <c r="T60" s="6" t="s">
        <v>20</v>
      </c>
      <c r="U60" s="12" t="str">
        <f>VLOOKUP(Listes!$T60,TabPériodeArticlesMenus[],2,FALSE)</f>
        <v>PAM11</v>
      </c>
      <c r="V60" s="6" t="s">
        <v>46</v>
      </c>
      <c r="W60" s="12" t="str">
        <f>VLOOKUP(Listes!$V60,TabConditionnementArticlesMenus[],2,FALSE)</f>
        <v>CAM26</v>
      </c>
    </row>
    <row r="61" spans="4:23" x14ac:dyDescent="0.35">
      <c r="D61" s="17" t="s">
        <v>345</v>
      </c>
      <c r="E61" s="16" t="s">
        <v>242</v>
      </c>
      <c r="P61" s="6" t="s">
        <v>372</v>
      </c>
      <c r="Q61" s="6" t="str">
        <f>VLOOKUP(Listes!$P61,TabCatégorieArticlesMenus[],2,0)</f>
        <v>LWED</v>
      </c>
      <c r="R61" s="9" t="s">
        <v>345</v>
      </c>
      <c r="S61" s="9" t="str">
        <f>VLOOKUP(TabProduitsArticlesMenus[[#This Row],[Articles menus]],TabArticlesMenus[],2,0)</f>
        <v>LWED01</v>
      </c>
      <c r="T61" s="6" t="s">
        <v>12</v>
      </c>
      <c r="U61" s="12" t="str">
        <f>VLOOKUP(Listes!$T61,TabPériodeArticlesMenus[],2,FALSE)</f>
        <v>PAM03</v>
      </c>
      <c r="V61" s="6" t="s">
        <v>35</v>
      </c>
      <c r="W61" s="12" t="str">
        <f>VLOOKUP(Listes!$V61,TabConditionnementArticlesMenus[],2,FALSE)</f>
        <v>CAM01</v>
      </c>
    </row>
    <row r="62" spans="4:23" x14ac:dyDescent="0.35">
      <c r="D62" s="20" t="s">
        <v>115</v>
      </c>
      <c r="E62" s="19" t="s">
        <v>243</v>
      </c>
      <c r="P62" s="6" t="s">
        <v>372</v>
      </c>
      <c r="Q62" s="6" t="str">
        <f>VLOOKUP(Listes!$P62,TabCatégorieArticlesMenus[],2,0)</f>
        <v>LWED</v>
      </c>
      <c r="R62" s="9" t="s">
        <v>115</v>
      </c>
      <c r="S62" s="9" t="str">
        <f>VLOOKUP(TabProduitsArticlesMenus[[#This Row],[Articles menus]],TabArticlesMenus[],2,0)</f>
        <v>LWED02</v>
      </c>
      <c r="T62" s="6" t="s">
        <v>11</v>
      </c>
      <c r="U62" s="12" t="str">
        <f>VLOOKUP(Listes!$T62,TabPériodeArticlesMenus[],2,FALSE)</f>
        <v>PAM02</v>
      </c>
      <c r="V62" s="6" t="s">
        <v>348</v>
      </c>
      <c r="W62" s="12" t="str">
        <f>VLOOKUP(Listes!$V62,TabConditionnementArticlesMenus[],2,FALSE)</f>
        <v>CAM11</v>
      </c>
    </row>
    <row r="63" spans="4:23" x14ac:dyDescent="0.35">
      <c r="D63" s="17" t="s">
        <v>129</v>
      </c>
      <c r="E63" s="16" t="s">
        <v>244</v>
      </c>
      <c r="P63" s="6" t="s">
        <v>372</v>
      </c>
      <c r="Q63" s="6" t="str">
        <f>VLOOKUP(Listes!$P63,TabCatégorieArticlesMenus[],2,0)</f>
        <v>LWED</v>
      </c>
      <c r="R63" s="9" t="s">
        <v>129</v>
      </c>
      <c r="S63" s="9" t="str">
        <f>VLOOKUP(TabProduitsArticlesMenus[[#This Row],[Articles menus]],TabArticlesMenus[],2,0)</f>
        <v>LWED03</v>
      </c>
      <c r="T63" s="6" t="s">
        <v>10</v>
      </c>
      <c r="U63" s="12" t="str">
        <f>VLOOKUP(Listes!$T63,TabPériodeArticlesMenus[],2,FALSE)</f>
        <v>PAM01</v>
      </c>
      <c r="V63" s="6" t="s">
        <v>51</v>
      </c>
      <c r="W63" s="12" t="str">
        <f>VLOOKUP(Listes!$V63,TabConditionnementArticlesMenus[],2,FALSE)</f>
        <v>CAM23</v>
      </c>
    </row>
    <row r="64" spans="4:23" x14ac:dyDescent="0.35">
      <c r="D64" s="20" t="s">
        <v>346</v>
      </c>
      <c r="E64" s="19" t="s">
        <v>245</v>
      </c>
      <c r="P64" s="6" t="s">
        <v>372</v>
      </c>
      <c r="Q64" s="6" t="str">
        <f>VLOOKUP(Listes!$P64,TabCatégorieArticlesMenus[],2,0)</f>
        <v>LWED</v>
      </c>
      <c r="R64" s="9" t="s">
        <v>346</v>
      </c>
      <c r="S64" s="9" t="str">
        <f>VLOOKUP(TabProduitsArticlesMenus[[#This Row],[Articles menus]],TabArticlesMenus[],2,0)</f>
        <v>LWED04</v>
      </c>
      <c r="T64" s="6" t="s">
        <v>11</v>
      </c>
      <c r="U64" s="12" t="str">
        <f>VLOOKUP(Listes!$T64,TabPériodeArticlesMenus[],2,FALSE)</f>
        <v>PAM02</v>
      </c>
      <c r="V64" s="6" t="s">
        <v>61</v>
      </c>
      <c r="W64" s="12" t="str">
        <f>VLOOKUP(Listes!$V64,TabConditionnementArticlesMenus[],2,FALSE)</f>
        <v>CAM05</v>
      </c>
    </row>
    <row r="65" spans="4:23" x14ac:dyDescent="0.35">
      <c r="D65" s="15" t="s">
        <v>246</v>
      </c>
      <c r="E65" s="16" t="s">
        <v>257</v>
      </c>
      <c r="P65" s="6" t="s">
        <v>374</v>
      </c>
      <c r="Q65" s="6" t="str">
        <f>VLOOKUP(Listes!$P65,TabCatégorieArticlesMenus[],2,0)</f>
        <v>VS</v>
      </c>
      <c r="R65" s="9" t="s">
        <v>246</v>
      </c>
      <c r="S65" s="9" t="str">
        <f>VLOOKUP(TabProduitsArticlesMenus[[#This Row],[Articles menus]],TabArticlesMenus[],2,0)</f>
        <v>VS01</v>
      </c>
      <c r="T65" s="6" t="s">
        <v>13</v>
      </c>
      <c r="U65" s="12" t="str">
        <f>VLOOKUP(Listes!$T65,TabPériodeArticlesMenus[],2,FALSE)</f>
        <v>PAM04</v>
      </c>
      <c r="V65" s="6" t="s">
        <v>351</v>
      </c>
      <c r="W65" s="12" t="str">
        <f>VLOOKUP(Listes!$V65,TabConditionnementArticlesMenus[],2,FALSE)</f>
        <v>CAM14</v>
      </c>
    </row>
    <row r="66" spans="4:23" x14ac:dyDescent="0.35">
      <c r="D66" s="21" t="s">
        <v>247</v>
      </c>
      <c r="E66" s="19" t="s">
        <v>258</v>
      </c>
      <c r="P66" s="6" t="s">
        <v>374</v>
      </c>
      <c r="Q66" s="6" t="str">
        <f>VLOOKUP(Listes!$P66,TabCatégorieArticlesMenus[],2,0)</f>
        <v>VS</v>
      </c>
      <c r="R66" s="9" t="s">
        <v>247</v>
      </c>
      <c r="S66" s="9" t="str">
        <f>VLOOKUP(TabProduitsArticlesMenus[[#This Row],[Articles menus]],TabArticlesMenus[],2,0)</f>
        <v>VS02</v>
      </c>
      <c r="T66" s="6" t="s">
        <v>13</v>
      </c>
      <c r="U66" s="12" t="str">
        <f>VLOOKUP(Listes!$T66,TabPériodeArticlesMenus[],2,FALSE)</f>
        <v>PAM04</v>
      </c>
      <c r="V66" s="6" t="s">
        <v>349</v>
      </c>
      <c r="W66" s="12" t="str">
        <f>VLOOKUP(Listes!$V66,TabConditionnementArticlesMenus[],2,FALSE)</f>
        <v>CAM22</v>
      </c>
    </row>
    <row r="67" spans="4:23" x14ac:dyDescent="0.35">
      <c r="D67" s="15" t="s">
        <v>248</v>
      </c>
      <c r="E67" s="16" t="s">
        <v>259</v>
      </c>
      <c r="P67" s="6" t="s">
        <v>374</v>
      </c>
      <c r="Q67" s="6" t="str">
        <f>VLOOKUP(Listes!$P67,TabCatégorieArticlesMenus[],2,0)</f>
        <v>VS</v>
      </c>
      <c r="R67" s="9" t="s">
        <v>248</v>
      </c>
      <c r="S67" s="9" t="str">
        <f>VLOOKUP(TabProduitsArticlesMenus[[#This Row],[Articles menus]],TabArticlesMenus[],2,0)</f>
        <v>VS03</v>
      </c>
      <c r="T67" s="6" t="s">
        <v>13</v>
      </c>
      <c r="U67" s="12" t="str">
        <f>VLOOKUP(Listes!$T67,TabPériodeArticlesMenus[],2,FALSE)</f>
        <v>PAM04</v>
      </c>
      <c r="V67" s="6" t="s">
        <v>351</v>
      </c>
      <c r="W67" s="12" t="str">
        <f>VLOOKUP(Listes!$V67,TabConditionnementArticlesMenus[],2,FALSE)</f>
        <v>CAM14</v>
      </c>
    </row>
    <row r="68" spans="4:23" x14ac:dyDescent="0.35">
      <c r="D68" s="21" t="s">
        <v>249</v>
      </c>
      <c r="E68" s="19" t="s">
        <v>260</v>
      </c>
      <c r="P68" s="6" t="s">
        <v>374</v>
      </c>
      <c r="Q68" s="6" t="str">
        <f>VLOOKUP(Listes!$P68,TabCatégorieArticlesMenus[],2,0)</f>
        <v>VS</v>
      </c>
      <c r="R68" s="9" t="s">
        <v>249</v>
      </c>
      <c r="S68" s="9" t="str">
        <f>VLOOKUP(TabProduitsArticlesMenus[[#This Row],[Articles menus]],TabArticlesMenus[],2,0)</f>
        <v>VS04</v>
      </c>
      <c r="T68" s="6" t="s">
        <v>13</v>
      </c>
      <c r="U68" s="12" t="str">
        <f>VLOOKUP(Listes!$T68,TabPériodeArticlesMenus[],2,FALSE)</f>
        <v>PAM04</v>
      </c>
      <c r="V68" s="6" t="s">
        <v>351</v>
      </c>
      <c r="W68" s="12" t="str">
        <f>VLOOKUP(Listes!$V68,TabConditionnementArticlesMenus[],2,FALSE)</f>
        <v>CAM14</v>
      </c>
    </row>
    <row r="69" spans="4:23" x14ac:dyDescent="0.35">
      <c r="D69" s="15" t="s">
        <v>250</v>
      </c>
      <c r="E69" s="16" t="s">
        <v>261</v>
      </c>
      <c r="P69" s="6" t="s">
        <v>374</v>
      </c>
      <c r="Q69" s="6" t="str">
        <f>VLOOKUP(Listes!$P69,TabCatégorieArticlesMenus[],2,0)</f>
        <v>VS</v>
      </c>
      <c r="R69" s="9" t="s">
        <v>250</v>
      </c>
      <c r="S69" s="9" t="str">
        <f>VLOOKUP(TabProduitsArticlesMenus[[#This Row],[Articles menus]],TabArticlesMenus[],2,0)</f>
        <v>VS05</v>
      </c>
      <c r="T69" s="6" t="s">
        <v>13</v>
      </c>
      <c r="U69" s="12" t="str">
        <f>VLOOKUP(Listes!$T69,TabPériodeArticlesMenus[],2,FALSE)</f>
        <v>PAM04</v>
      </c>
      <c r="V69" s="6" t="s">
        <v>61</v>
      </c>
      <c r="W69" s="12" t="str">
        <f>VLOOKUP(Listes!$V69,TabConditionnementArticlesMenus[],2,FALSE)</f>
        <v>CAM05</v>
      </c>
    </row>
    <row r="70" spans="4:23" x14ac:dyDescent="0.35">
      <c r="D70" s="21" t="s">
        <v>251</v>
      </c>
      <c r="E70" s="19" t="s">
        <v>262</v>
      </c>
      <c r="P70" s="6" t="s">
        <v>374</v>
      </c>
      <c r="Q70" s="6" t="str">
        <f>VLOOKUP(Listes!$P70,TabCatégorieArticlesMenus[],2,0)</f>
        <v>VS</v>
      </c>
      <c r="R70" s="9" t="s">
        <v>251</v>
      </c>
      <c r="S70" s="9" t="str">
        <f>VLOOKUP(TabProduitsArticlesMenus[[#This Row],[Articles menus]],TabArticlesMenus[],2,0)</f>
        <v>VS06</v>
      </c>
      <c r="T70" s="6" t="s">
        <v>13</v>
      </c>
      <c r="U70" s="12" t="str">
        <f>VLOOKUP(Listes!$T70,TabPériodeArticlesMenus[],2,FALSE)</f>
        <v>PAM04</v>
      </c>
      <c r="V70" s="6" t="s">
        <v>54</v>
      </c>
      <c r="W70" s="12" t="str">
        <f>VLOOKUP(Listes!$V70,TabConditionnementArticlesMenus[],2,FALSE)</f>
        <v>CAM08</v>
      </c>
    </row>
    <row r="71" spans="4:23" x14ac:dyDescent="0.35">
      <c r="D71" s="15" t="s">
        <v>252</v>
      </c>
      <c r="E71" s="16" t="s">
        <v>263</v>
      </c>
      <c r="P71" s="6" t="s">
        <v>374</v>
      </c>
      <c r="Q71" s="6" t="str">
        <f>VLOOKUP(Listes!$P71,TabCatégorieArticlesMenus[],2,0)</f>
        <v>VS</v>
      </c>
      <c r="R71" s="9" t="s">
        <v>252</v>
      </c>
      <c r="S71" s="9" t="str">
        <f>VLOOKUP(TabProduitsArticlesMenus[[#This Row],[Articles menus]],TabArticlesMenus[],2,0)</f>
        <v>VS07</v>
      </c>
      <c r="T71" s="6" t="s">
        <v>13</v>
      </c>
      <c r="U71" s="12" t="str">
        <f>VLOOKUP(Listes!$T71,TabPériodeArticlesMenus[],2,FALSE)</f>
        <v>PAM04</v>
      </c>
      <c r="V71" s="6" t="s">
        <v>351</v>
      </c>
      <c r="W71" s="12" t="str">
        <f>VLOOKUP(Listes!$V71,TabConditionnementArticlesMenus[],2,FALSE)</f>
        <v>CAM14</v>
      </c>
    </row>
    <row r="72" spans="4:23" x14ac:dyDescent="0.35">
      <c r="D72" s="21" t="s">
        <v>120</v>
      </c>
      <c r="E72" s="19" t="s">
        <v>264</v>
      </c>
      <c r="P72" s="6" t="s">
        <v>374</v>
      </c>
      <c r="Q72" s="6" t="str">
        <f>VLOOKUP(Listes!$P72,TabCatégorieArticlesMenus[],2,0)</f>
        <v>VS</v>
      </c>
      <c r="R72" s="9" t="s">
        <v>120</v>
      </c>
      <c r="S72" s="9" t="str">
        <f>VLOOKUP(TabProduitsArticlesMenus[[#This Row],[Articles menus]],TabArticlesMenus[],2,0)</f>
        <v>VS08</v>
      </c>
      <c r="T72" s="6" t="s">
        <v>13</v>
      </c>
      <c r="U72" s="12" t="str">
        <f>VLOOKUP(Listes!$T72,TabPériodeArticlesMenus[],2,FALSE)</f>
        <v>PAM04</v>
      </c>
      <c r="V72" s="6" t="s">
        <v>351</v>
      </c>
      <c r="W72" s="12" t="str">
        <f>VLOOKUP(Listes!$V72,TabConditionnementArticlesMenus[],2,FALSE)</f>
        <v>CAM14</v>
      </c>
    </row>
    <row r="73" spans="4:23" x14ac:dyDescent="0.35">
      <c r="D73" s="15" t="s">
        <v>123</v>
      </c>
      <c r="E73" s="16" t="s">
        <v>265</v>
      </c>
      <c r="P73" s="6" t="s">
        <v>374</v>
      </c>
      <c r="Q73" s="6" t="str">
        <f>VLOOKUP(Listes!$P73,TabCatégorieArticlesMenus[],2,0)</f>
        <v>VS</v>
      </c>
      <c r="R73" s="9" t="s">
        <v>123</v>
      </c>
      <c r="S73" s="9" t="str">
        <f>VLOOKUP(TabProduitsArticlesMenus[[#This Row],[Articles menus]],TabArticlesMenus[],2,0)</f>
        <v>VS09</v>
      </c>
      <c r="T73" s="6" t="s">
        <v>13</v>
      </c>
      <c r="U73" s="12" t="str">
        <f>VLOOKUP(Listes!$T73,TabPériodeArticlesMenus[],2,FALSE)</f>
        <v>PAM04</v>
      </c>
      <c r="V73" s="6" t="s">
        <v>351</v>
      </c>
      <c r="W73" s="12" t="str">
        <f>VLOOKUP(Listes!$V73,TabConditionnementArticlesMenus[],2,FALSE)</f>
        <v>CAM14</v>
      </c>
    </row>
    <row r="74" spans="4:23" x14ac:dyDescent="0.35">
      <c r="D74" s="21" t="s">
        <v>128</v>
      </c>
      <c r="E74" s="19" t="s">
        <v>266</v>
      </c>
      <c r="P74" s="6" t="s">
        <v>374</v>
      </c>
      <c r="Q74" s="6" t="str">
        <f>VLOOKUP(Listes!$P74,TabCatégorieArticlesMenus[],2,0)</f>
        <v>VS</v>
      </c>
      <c r="R74" s="9" t="s">
        <v>128</v>
      </c>
      <c r="S74" s="9" t="str">
        <f>VLOOKUP(TabProduitsArticlesMenus[[#This Row],[Articles menus]],TabArticlesMenus[],2,0)</f>
        <v>VS10</v>
      </c>
      <c r="T74" s="6" t="s">
        <v>13</v>
      </c>
      <c r="U74" s="12" t="str">
        <f>VLOOKUP(Listes!$T74,TabPériodeArticlesMenus[],2,FALSE)</f>
        <v>PAM04</v>
      </c>
      <c r="V74" s="6" t="s">
        <v>351</v>
      </c>
      <c r="W74" s="12" t="str">
        <f>VLOOKUP(Listes!$V74,TabConditionnementArticlesMenus[],2,FALSE)</f>
        <v>CAM14</v>
      </c>
    </row>
    <row r="75" spans="4:23" x14ac:dyDescent="0.35">
      <c r="D75" s="15" t="s">
        <v>131</v>
      </c>
      <c r="E75" s="16" t="s">
        <v>267</v>
      </c>
      <c r="P75" s="6" t="s">
        <v>374</v>
      </c>
      <c r="Q75" s="6" t="str">
        <f>VLOOKUP(Listes!$P75,TabCatégorieArticlesMenus[],2,0)</f>
        <v>VS</v>
      </c>
      <c r="R75" s="9" t="s">
        <v>131</v>
      </c>
      <c r="S75" s="9" t="str">
        <f>VLOOKUP(TabProduitsArticlesMenus[[#This Row],[Articles menus]],TabArticlesMenus[],2,0)</f>
        <v>VS11</v>
      </c>
      <c r="T75" s="6" t="s">
        <v>13</v>
      </c>
      <c r="U75" s="12" t="str">
        <f>VLOOKUP(Listes!$T75,TabPériodeArticlesMenus[],2,FALSE)</f>
        <v>PAM04</v>
      </c>
      <c r="V75" s="6" t="s">
        <v>55</v>
      </c>
      <c r="W75" s="12" t="str">
        <f>VLOOKUP(Listes!$V75,TabConditionnementArticlesMenus[],2,FALSE)</f>
        <v>CAM21</v>
      </c>
    </row>
    <row r="76" spans="4:23" x14ac:dyDescent="0.35">
      <c r="D76" s="21" t="s">
        <v>137</v>
      </c>
      <c r="E76" s="19" t="s">
        <v>268</v>
      </c>
      <c r="P76" s="6" t="s">
        <v>374</v>
      </c>
      <c r="Q76" s="6" t="str">
        <f>VLOOKUP(Listes!$P76,TabCatégorieArticlesMenus[],2,0)</f>
        <v>VS</v>
      </c>
      <c r="R76" s="9" t="s">
        <v>137</v>
      </c>
      <c r="S76" s="9" t="str">
        <f>VLOOKUP(TabProduitsArticlesMenus[[#This Row],[Articles menus]],TabArticlesMenus[],2,0)</f>
        <v>VS12</v>
      </c>
      <c r="T76" s="6" t="s">
        <v>13</v>
      </c>
      <c r="U76" s="12" t="str">
        <f>VLOOKUP(Listes!$T76,TabPériodeArticlesMenus[],2,FALSE)</f>
        <v>PAM04</v>
      </c>
      <c r="V76" s="6" t="s">
        <v>351</v>
      </c>
      <c r="W76" s="12" t="str">
        <f>VLOOKUP(Listes!$V76,TabConditionnementArticlesMenus[],2,FALSE)</f>
        <v>CAM14</v>
      </c>
    </row>
    <row r="77" spans="4:23" x14ac:dyDescent="0.35">
      <c r="D77" s="15" t="s">
        <v>138</v>
      </c>
      <c r="E77" s="16" t="s">
        <v>269</v>
      </c>
      <c r="P77" s="6" t="s">
        <v>374</v>
      </c>
      <c r="Q77" s="6" t="str">
        <f>VLOOKUP(Listes!$P77,TabCatégorieArticlesMenus[],2,0)</f>
        <v>VS</v>
      </c>
      <c r="R77" s="9" t="s">
        <v>138</v>
      </c>
      <c r="S77" s="9" t="str">
        <f>VLOOKUP(TabProduitsArticlesMenus[[#This Row],[Articles menus]],TabArticlesMenus[],2,0)</f>
        <v>VS13</v>
      </c>
      <c r="T77" s="6" t="s">
        <v>13</v>
      </c>
      <c r="U77" s="12" t="str">
        <f>VLOOKUP(Listes!$T77,TabPériodeArticlesMenus[],2,FALSE)</f>
        <v>PAM04</v>
      </c>
      <c r="V77" s="6" t="s">
        <v>56</v>
      </c>
      <c r="W77" s="12" t="str">
        <f>VLOOKUP(Listes!$V77,TabConditionnementArticlesMenus[],2,FALSE)</f>
        <v>CAM07</v>
      </c>
    </row>
    <row r="78" spans="4:23" x14ac:dyDescent="0.35">
      <c r="D78" s="21" t="s">
        <v>141</v>
      </c>
      <c r="E78" s="19" t="s">
        <v>270</v>
      </c>
      <c r="P78" s="6" t="s">
        <v>374</v>
      </c>
      <c r="Q78" s="6" t="str">
        <f>VLOOKUP(Listes!$P78,TabCatégorieArticlesMenus[],2,0)</f>
        <v>VS</v>
      </c>
      <c r="R78" s="9" t="s">
        <v>141</v>
      </c>
      <c r="S78" s="9" t="str">
        <f>VLOOKUP(TabProduitsArticlesMenus[[#This Row],[Articles menus]],TabArticlesMenus[],2,0)</f>
        <v>VS14</v>
      </c>
      <c r="T78" s="6" t="s">
        <v>13</v>
      </c>
      <c r="U78" s="12" t="str">
        <f>VLOOKUP(Listes!$T78,TabPériodeArticlesMenus[],2,FALSE)</f>
        <v>PAM04</v>
      </c>
      <c r="V78" s="6" t="s">
        <v>351</v>
      </c>
      <c r="W78" s="12" t="str">
        <f>VLOOKUP(Listes!$V78,TabConditionnementArticlesMenus[],2,FALSE)</f>
        <v>CAM14</v>
      </c>
    </row>
    <row r="79" spans="4:23" x14ac:dyDescent="0.35">
      <c r="D79" s="15" t="s">
        <v>143</v>
      </c>
      <c r="E79" s="16" t="s">
        <v>271</v>
      </c>
      <c r="P79" s="6" t="s">
        <v>374</v>
      </c>
      <c r="Q79" s="6" t="str">
        <f>VLOOKUP(Listes!$P79,TabCatégorieArticlesMenus[],2,0)</f>
        <v>VS</v>
      </c>
      <c r="R79" s="9" t="s">
        <v>143</v>
      </c>
      <c r="S79" s="9" t="str">
        <f>VLOOKUP(TabProduitsArticlesMenus[[#This Row],[Articles menus]],TabArticlesMenus[],2,0)</f>
        <v>VS15</v>
      </c>
      <c r="T79" s="6" t="s">
        <v>13</v>
      </c>
      <c r="U79" s="12" t="str">
        <f>VLOOKUP(Listes!$T79,TabPériodeArticlesMenus[],2,FALSE)</f>
        <v>PAM04</v>
      </c>
      <c r="V79" s="6" t="s">
        <v>34</v>
      </c>
      <c r="W79" s="12" t="str">
        <f>VLOOKUP(Listes!$V79,TabConditionnementArticlesMenus[],2,FALSE)</f>
        <v>CAM02</v>
      </c>
    </row>
    <row r="80" spans="4:23" x14ac:dyDescent="0.35">
      <c r="D80" s="21" t="s">
        <v>151</v>
      </c>
      <c r="E80" s="19" t="s">
        <v>272</v>
      </c>
      <c r="P80" s="6" t="s">
        <v>374</v>
      </c>
      <c r="Q80" s="6" t="str">
        <f>VLOOKUP(Listes!$P80,TabCatégorieArticlesMenus[],2,0)</f>
        <v>VS</v>
      </c>
      <c r="R80" s="9" t="s">
        <v>151</v>
      </c>
      <c r="S80" s="9" t="str">
        <f>VLOOKUP(TabProduitsArticlesMenus[[#This Row],[Articles menus]],TabArticlesMenus[],2,0)</f>
        <v>VS16</v>
      </c>
      <c r="T80" s="6" t="s">
        <v>13</v>
      </c>
      <c r="U80" s="12" t="str">
        <f>VLOOKUP(Listes!$T80,TabPériodeArticlesMenus[],2,FALSE)</f>
        <v>PAM04</v>
      </c>
      <c r="V80" s="6" t="s">
        <v>351</v>
      </c>
      <c r="W80" s="12" t="str">
        <f>VLOOKUP(Listes!$V80,TabConditionnementArticlesMenus[],2,FALSE)</f>
        <v>CAM14</v>
      </c>
    </row>
    <row r="81" spans="4:23" x14ac:dyDescent="0.35">
      <c r="D81" s="15" t="s">
        <v>153</v>
      </c>
      <c r="E81" s="16" t="s">
        <v>273</v>
      </c>
      <c r="P81" s="6" t="s">
        <v>374</v>
      </c>
      <c r="Q81" s="6" t="str">
        <f>VLOOKUP(Listes!$P81,TabCatégorieArticlesMenus[],2,0)</f>
        <v>VS</v>
      </c>
      <c r="R81" s="9" t="s">
        <v>153</v>
      </c>
      <c r="S81" s="9" t="str">
        <f>VLOOKUP(TabProduitsArticlesMenus[[#This Row],[Articles menus]],TabArticlesMenus[],2,0)</f>
        <v>VS17</v>
      </c>
      <c r="T81" s="6" t="s">
        <v>13</v>
      </c>
      <c r="U81" s="12" t="str">
        <f>VLOOKUP(Listes!$T81,TabPériodeArticlesMenus[],2,FALSE)</f>
        <v>PAM04</v>
      </c>
      <c r="V81" s="6" t="s">
        <v>354</v>
      </c>
      <c r="W81" s="12" t="str">
        <f>VLOOKUP(Listes!$V81,TabConditionnementArticlesMenus[],2,FALSE)</f>
        <v>CAM28</v>
      </c>
    </row>
    <row r="82" spans="4:23" x14ac:dyDescent="0.35">
      <c r="D82" s="21" t="s">
        <v>159</v>
      </c>
      <c r="E82" s="19" t="s">
        <v>274</v>
      </c>
      <c r="P82" s="6" t="s">
        <v>374</v>
      </c>
      <c r="Q82" s="6" t="str">
        <f>VLOOKUP(Listes!$P82,TabCatégorieArticlesMenus[],2,0)</f>
        <v>VS</v>
      </c>
      <c r="R82" s="9" t="s">
        <v>159</v>
      </c>
      <c r="S82" s="9" t="str">
        <f>VLOOKUP(TabProduitsArticlesMenus[[#This Row],[Articles menus]],TabArticlesMenus[],2,0)</f>
        <v>VS18</v>
      </c>
      <c r="T82" s="6" t="s">
        <v>13</v>
      </c>
      <c r="U82" s="12" t="str">
        <f>VLOOKUP(Listes!$T82,TabPériodeArticlesMenus[],2,FALSE)</f>
        <v>PAM04</v>
      </c>
      <c r="V82" s="6" t="s">
        <v>36</v>
      </c>
      <c r="W82" s="12" t="str">
        <f>VLOOKUP(Listes!$V82,TabConditionnementArticlesMenus[],2,FALSE)</f>
        <v>CAM03</v>
      </c>
    </row>
    <row r="83" spans="4:23" x14ac:dyDescent="0.35">
      <c r="D83" s="15" t="s">
        <v>167</v>
      </c>
      <c r="E83" s="16" t="s">
        <v>275</v>
      </c>
      <c r="P83" s="6" t="s">
        <v>374</v>
      </c>
      <c r="Q83" s="6" t="str">
        <f>VLOOKUP(Listes!$P83,TabCatégorieArticlesMenus[],2,0)</f>
        <v>VS</v>
      </c>
      <c r="R83" s="9" t="s">
        <v>167</v>
      </c>
      <c r="S83" s="9" t="str">
        <f>VLOOKUP(TabProduitsArticlesMenus[[#This Row],[Articles menus]],TabArticlesMenus[],2,0)</f>
        <v>VS19</v>
      </c>
      <c r="T83" s="6" t="s">
        <v>13</v>
      </c>
      <c r="U83" s="12" t="str">
        <f>VLOOKUP(Listes!$T83,TabPériodeArticlesMenus[],2,FALSE)</f>
        <v>PAM04</v>
      </c>
      <c r="V83" s="6" t="s">
        <v>58</v>
      </c>
      <c r="W83" s="12" t="str">
        <f>VLOOKUP(Listes!$V83,TabConditionnementArticlesMenus[],2,FALSE)</f>
        <v>CAM25</v>
      </c>
    </row>
    <row r="84" spans="4:23" x14ac:dyDescent="0.35">
      <c r="D84" s="21" t="s">
        <v>253</v>
      </c>
      <c r="E84" s="19" t="s">
        <v>276</v>
      </c>
      <c r="P84" s="6" t="s">
        <v>374</v>
      </c>
      <c r="Q84" s="6" t="str">
        <f>VLOOKUP(Listes!$P84,TabCatégorieArticlesMenus[],2,0)</f>
        <v>VS</v>
      </c>
      <c r="R84" s="9" t="s">
        <v>253</v>
      </c>
      <c r="S84" s="9" t="str">
        <f>VLOOKUP(TabProduitsArticlesMenus[[#This Row],[Articles menus]],TabArticlesMenus[],2,0)</f>
        <v>VS20</v>
      </c>
      <c r="T84" s="6" t="s">
        <v>13</v>
      </c>
      <c r="U84" s="12" t="str">
        <f>VLOOKUP(Listes!$T84,TabPériodeArticlesMenus[],2,FALSE)</f>
        <v>PAM04</v>
      </c>
      <c r="V84" s="6" t="s">
        <v>93</v>
      </c>
      <c r="W84" s="12" t="str">
        <f>VLOOKUP(Listes!$V84,TabConditionnementArticlesMenus[],2,FALSE)</f>
        <v>CAM06</v>
      </c>
    </row>
    <row r="85" spans="4:23" x14ac:dyDescent="0.35">
      <c r="D85" s="15" t="s">
        <v>169</v>
      </c>
      <c r="E85" s="16" t="s">
        <v>277</v>
      </c>
      <c r="P85" s="6" t="s">
        <v>374</v>
      </c>
      <c r="Q85" s="6" t="str">
        <f>VLOOKUP(Listes!$P85,TabCatégorieArticlesMenus[],2,0)</f>
        <v>VS</v>
      </c>
      <c r="R85" s="9" t="s">
        <v>169</v>
      </c>
      <c r="S85" s="9" t="str">
        <f>VLOOKUP(TabProduitsArticlesMenus[[#This Row],[Articles menus]],TabArticlesMenus[],2,0)</f>
        <v>VS21</v>
      </c>
      <c r="T85" s="6" t="s">
        <v>13</v>
      </c>
      <c r="U85" s="12" t="str">
        <f>VLOOKUP(Listes!$T85,TabPériodeArticlesMenus[],2,FALSE)</f>
        <v>PAM04</v>
      </c>
      <c r="V85" s="6" t="s">
        <v>351</v>
      </c>
      <c r="W85" s="12" t="str">
        <f>VLOOKUP(Listes!$V85,TabConditionnementArticlesMenus[],2,FALSE)</f>
        <v>CAM14</v>
      </c>
    </row>
    <row r="86" spans="4:23" x14ac:dyDescent="0.35">
      <c r="D86" s="21" t="s">
        <v>171</v>
      </c>
      <c r="E86" s="19" t="s">
        <v>278</v>
      </c>
      <c r="P86" s="6" t="s">
        <v>374</v>
      </c>
      <c r="Q86" s="6" t="str">
        <f>VLOOKUP(Listes!$P86,TabCatégorieArticlesMenus[],2,0)</f>
        <v>VS</v>
      </c>
      <c r="R86" s="9" t="s">
        <v>171</v>
      </c>
      <c r="S86" s="9" t="str">
        <f>VLOOKUP(TabProduitsArticlesMenus[[#This Row],[Articles menus]],TabArticlesMenus[],2,0)</f>
        <v>VS22</v>
      </c>
      <c r="T86" s="6" t="s">
        <v>13</v>
      </c>
      <c r="U86" s="12" t="str">
        <f>VLOOKUP(Listes!$T86,TabPériodeArticlesMenus[],2,FALSE)</f>
        <v>PAM04</v>
      </c>
      <c r="V86" s="6" t="s">
        <v>351</v>
      </c>
      <c r="W86" s="12" t="str">
        <f>VLOOKUP(Listes!$V86,TabConditionnementArticlesMenus[],2,FALSE)</f>
        <v>CAM14</v>
      </c>
    </row>
    <row r="87" spans="4:23" x14ac:dyDescent="0.35">
      <c r="D87" s="15" t="s">
        <v>172</v>
      </c>
      <c r="E87" s="16" t="s">
        <v>279</v>
      </c>
      <c r="P87" s="6" t="s">
        <v>374</v>
      </c>
      <c r="Q87" s="6" t="str">
        <f>VLOOKUP(Listes!$P87,TabCatégorieArticlesMenus[],2,0)</f>
        <v>VS</v>
      </c>
      <c r="R87" s="9" t="s">
        <v>172</v>
      </c>
      <c r="S87" s="9" t="str">
        <f>VLOOKUP(TabProduitsArticlesMenus[[#This Row],[Articles menus]],TabArticlesMenus[],2,0)</f>
        <v>VS23</v>
      </c>
      <c r="T87" s="6" t="s">
        <v>13</v>
      </c>
      <c r="U87" s="12" t="str">
        <f>VLOOKUP(Listes!$T87,TabPériodeArticlesMenus[],2,FALSE)</f>
        <v>PAM04</v>
      </c>
      <c r="V87" s="6" t="s">
        <v>59</v>
      </c>
      <c r="W87" s="12" t="str">
        <f>VLOOKUP(Listes!$V87,TabConditionnementArticlesMenus[],2,FALSE)</f>
        <v>CAM12</v>
      </c>
    </row>
    <row r="88" spans="4:23" x14ac:dyDescent="0.35">
      <c r="D88" s="21" t="s">
        <v>174</v>
      </c>
      <c r="E88" s="19" t="s">
        <v>280</v>
      </c>
      <c r="P88" s="6" t="s">
        <v>374</v>
      </c>
      <c r="Q88" s="6" t="str">
        <f>VLOOKUP(Listes!$P88,TabCatégorieArticlesMenus[],2,0)</f>
        <v>VS</v>
      </c>
      <c r="R88" s="9" t="s">
        <v>174</v>
      </c>
      <c r="S88" s="9" t="str">
        <f>VLOOKUP(TabProduitsArticlesMenus[[#This Row],[Articles menus]],TabArticlesMenus[],2,0)</f>
        <v>VS24</v>
      </c>
      <c r="T88" s="6" t="s">
        <v>13</v>
      </c>
      <c r="U88" s="12" t="str">
        <f>VLOOKUP(Listes!$T88,TabPériodeArticlesMenus[],2,FALSE)</f>
        <v>PAM04</v>
      </c>
      <c r="V88" s="6" t="s">
        <v>55</v>
      </c>
      <c r="W88" s="12" t="str">
        <f>VLOOKUP(Listes!$V88,TabConditionnementArticlesMenus[],2,FALSE)</f>
        <v>CAM21</v>
      </c>
    </row>
    <row r="89" spans="4:23" x14ac:dyDescent="0.35">
      <c r="D89" s="15" t="s">
        <v>175</v>
      </c>
      <c r="E89" s="16" t="s">
        <v>281</v>
      </c>
      <c r="P89" s="6" t="s">
        <v>374</v>
      </c>
      <c r="Q89" s="6" t="str">
        <f>VLOOKUP(Listes!$P89,TabCatégorieArticlesMenus[],2,0)</f>
        <v>VS</v>
      </c>
      <c r="R89" s="9" t="s">
        <v>175</v>
      </c>
      <c r="S89" s="9" t="str">
        <f>VLOOKUP(TabProduitsArticlesMenus[[#This Row],[Articles menus]],TabArticlesMenus[],2,0)</f>
        <v>VS25</v>
      </c>
      <c r="T89" s="6" t="s">
        <v>13</v>
      </c>
      <c r="U89" s="12" t="str">
        <f>VLOOKUP(Listes!$T89,TabPériodeArticlesMenus[],2,FALSE)</f>
        <v>PAM04</v>
      </c>
      <c r="V89" s="6" t="s">
        <v>58</v>
      </c>
      <c r="W89" s="12" t="str">
        <f>VLOOKUP(Listes!$V89,TabConditionnementArticlesMenus[],2,FALSE)</f>
        <v>CAM25</v>
      </c>
    </row>
    <row r="90" spans="4:23" x14ac:dyDescent="0.35">
      <c r="D90" s="21" t="s">
        <v>176</v>
      </c>
      <c r="E90" s="19" t="s">
        <v>282</v>
      </c>
      <c r="P90" s="6" t="s">
        <v>374</v>
      </c>
      <c r="Q90" s="6" t="str">
        <f>VLOOKUP(Listes!$P90,TabCatégorieArticlesMenus[],2,0)</f>
        <v>VS</v>
      </c>
      <c r="R90" s="9" t="s">
        <v>176</v>
      </c>
      <c r="S90" s="9" t="str">
        <f>VLOOKUP(TabProduitsArticlesMenus[[#This Row],[Articles menus]],TabArticlesMenus[],2,0)</f>
        <v>VS26</v>
      </c>
      <c r="T90" s="6" t="s">
        <v>13</v>
      </c>
      <c r="U90" s="12" t="str">
        <f>VLOOKUP(Listes!$T90,TabPériodeArticlesMenus[],2,FALSE)</f>
        <v>PAM04</v>
      </c>
      <c r="V90" s="6" t="s">
        <v>352</v>
      </c>
      <c r="W90" s="12" t="str">
        <f>VLOOKUP(Listes!$V90,TabConditionnementArticlesMenus[],2,FALSE)</f>
        <v>CAM04</v>
      </c>
    </row>
    <row r="91" spans="4:23" x14ac:dyDescent="0.35">
      <c r="D91" s="15" t="s">
        <v>254</v>
      </c>
      <c r="E91" s="16" t="s">
        <v>283</v>
      </c>
      <c r="P91" s="6" t="s">
        <v>374</v>
      </c>
      <c r="Q91" s="6" t="str">
        <f>VLOOKUP(Listes!$P91,TabCatégorieArticlesMenus[],2,0)</f>
        <v>VS</v>
      </c>
      <c r="R91" s="9" t="s">
        <v>254</v>
      </c>
      <c r="S91" s="9" t="str">
        <f>VLOOKUP(TabProduitsArticlesMenus[[#This Row],[Articles menus]],TabArticlesMenus[],2,0)</f>
        <v>VS27</v>
      </c>
      <c r="T91" s="6" t="s">
        <v>16</v>
      </c>
      <c r="U91" s="12" t="str">
        <f>VLOOKUP(Listes!$T91,TabPériodeArticlesMenus[],2,FALSE)</f>
        <v>PAM07</v>
      </c>
      <c r="V91" s="6" t="s">
        <v>61</v>
      </c>
      <c r="W91" s="12" t="str">
        <f>VLOOKUP(Listes!$V91,TabConditionnementArticlesMenus[],2,FALSE)</f>
        <v>CAM05</v>
      </c>
    </row>
    <row r="92" spans="4:23" x14ac:dyDescent="0.35">
      <c r="D92" s="21" t="s">
        <v>255</v>
      </c>
      <c r="E92" s="19" t="s">
        <v>284</v>
      </c>
      <c r="P92" s="6" t="s">
        <v>374</v>
      </c>
      <c r="Q92" s="6" t="str">
        <f>VLOOKUP(Listes!$P92,TabCatégorieArticlesMenus[],2,0)</f>
        <v>VS</v>
      </c>
      <c r="R92" s="9" t="s">
        <v>255</v>
      </c>
      <c r="S92" s="9" t="str">
        <f>VLOOKUP(TabProduitsArticlesMenus[[#This Row],[Articles menus]],TabArticlesMenus[],2,0)</f>
        <v>VS28</v>
      </c>
      <c r="T92" s="6" t="s">
        <v>16</v>
      </c>
      <c r="U92" s="12" t="str">
        <f>VLOOKUP(Listes!$T92,TabPériodeArticlesMenus[],2,FALSE)</f>
        <v>PAM07</v>
      </c>
      <c r="V92" s="6" t="s">
        <v>61</v>
      </c>
      <c r="W92" s="12" t="str">
        <f>VLOOKUP(Listes!$V92,TabConditionnementArticlesMenus[],2,FALSE)</f>
        <v>CAM05</v>
      </c>
    </row>
    <row r="93" spans="4:23" x14ac:dyDescent="0.35">
      <c r="D93" s="15" t="s">
        <v>256</v>
      </c>
      <c r="E93" s="16" t="s">
        <v>285</v>
      </c>
      <c r="P93" s="6" t="s">
        <v>374</v>
      </c>
      <c r="Q93" s="6" t="str">
        <f>VLOOKUP(Listes!$P93,TabCatégorieArticlesMenus[],2,0)</f>
        <v>VS</v>
      </c>
      <c r="R93" s="9" t="s">
        <v>256</v>
      </c>
      <c r="S93" s="9" t="str">
        <f>VLOOKUP(TabProduitsArticlesMenus[[#This Row],[Articles menus]],TabArticlesMenus[],2,0)</f>
        <v>VS29</v>
      </c>
      <c r="T93" s="6" t="s">
        <v>16</v>
      </c>
      <c r="U93" s="12" t="str">
        <f>VLOOKUP(Listes!$T93,TabPériodeArticlesMenus[],2,FALSE)</f>
        <v>PAM07</v>
      </c>
      <c r="V93" s="6" t="s">
        <v>61</v>
      </c>
      <c r="W93" s="12" t="str">
        <f>VLOOKUP(Listes!$V93,TabConditionnementArticlesMenus[],2,FALSE)</f>
        <v>CAM05</v>
      </c>
    </row>
    <row r="94" spans="4:23" x14ac:dyDescent="0.35">
      <c r="D94" s="20" t="s">
        <v>172</v>
      </c>
      <c r="E94" s="19" t="s">
        <v>286</v>
      </c>
      <c r="P94" s="6" t="s">
        <v>382</v>
      </c>
      <c r="Q94" s="6" t="str">
        <f>VLOOKUP(Listes!$P94,TabCatégorieArticlesMenus[],2,0)</f>
        <v>DS</v>
      </c>
      <c r="R94" s="9" t="s">
        <v>287</v>
      </c>
      <c r="S94" s="9" t="str">
        <f>VLOOKUP(TabProduitsArticlesMenus[[#This Row],[Articles menus]],TabArticlesMenus[],2,0)</f>
        <v>DS01</v>
      </c>
      <c r="T94" s="6" t="s">
        <v>353</v>
      </c>
      <c r="U94" s="12" t="str">
        <f>VLOOKUP(Listes!$T94,TabPériodeArticlesMenus[],2,FALSE)</f>
        <v>PAM06</v>
      </c>
      <c r="V94" s="6" t="s">
        <v>37</v>
      </c>
      <c r="W94" s="12" t="str">
        <f>VLOOKUP(Listes!$V94,TabConditionnementArticlesMenus[],2,FALSE)</f>
        <v>CAM17</v>
      </c>
    </row>
    <row r="95" spans="4:23" x14ac:dyDescent="0.35">
      <c r="D95" s="17" t="s">
        <v>287</v>
      </c>
      <c r="E95" s="16" t="s">
        <v>110</v>
      </c>
      <c r="P95" s="6" t="s">
        <v>377</v>
      </c>
      <c r="Q95" s="6" t="str">
        <f>VLOOKUP(Listes!$P95,TabCatégorieArticlesMenus[],2,0)</f>
        <v>DWE</v>
      </c>
      <c r="R95" s="9" t="s">
        <v>288</v>
      </c>
      <c r="S95" s="9" t="str">
        <f>VLOOKUP(TabProduitsArticlesMenus[[#This Row],[Articles menus]],TabArticlesMenus[],2,0)</f>
        <v>DWE01</v>
      </c>
      <c r="T95" s="6" t="s">
        <v>19</v>
      </c>
      <c r="U95" s="12" t="str">
        <f>VLOOKUP(Listes!$T95,TabPériodeArticlesMenus[],2,FALSE)</f>
        <v>PAM10</v>
      </c>
      <c r="V95" s="6" t="s">
        <v>38</v>
      </c>
      <c r="W95" s="12" t="str">
        <f>VLOOKUP(Listes!$V95,TabConditionnementArticlesMenus[],2,FALSE)</f>
        <v>CAM30</v>
      </c>
    </row>
    <row r="96" spans="4:23" x14ac:dyDescent="0.35">
      <c r="D96" s="18" t="s">
        <v>288</v>
      </c>
      <c r="E96" s="19" t="s">
        <v>292</v>
      </c>
      <c r="P96" s="6" t="s">
        <v>377</v>
      </c>
      <c r="Q96" s="6" t="str">
        <f>VLOOKUP(Listes!$P96,TabCatégorieArticlesMenus[],2,0)</f>
        <v>DWE</v>
      </c>
      <c r="R96" s="9" t="s">
        <v>289</v>
      </c>
      <c r="S96" s="9" t="str">
        <f>VLOOKUP(TabProduitsArticlesMenus[[#This Row],[Articles menus]],TabArticlesMenus[],2,0)</f>
        <v>DWE02</v>
      </c>
      <c r="T96" s="6" t="s">
        <v>19</v>
      </c>
      <c r="U96" s="12" t="str">
        <f>VLOOKUP(Listes!$T96,TabPériodeArticlesMenus[],2,FALSE)</f>
        <v>PAM10</v>
      </c>
      <c r="V96" s="6" t="s">
        <v>39</v>
      </c>
      <c r="W96" s="12" t="str">
        <f>VLOOKUP(Listes!$V96,TabConditionnementArticlesMenus[],2,FALSE)</f>
        <v>CAM31</v>
      </c>
    </row>
    <row r="97" spans="4:23" x14ac:dyDescent="0.35">
      <c r="D97" s="18" t="s">
        <v>289</v>
      </c>
      <c r="E97" s="16" t="s">
        <v>293</v>
      </c>
      <c r="P97" s="6" t="s">
        <v>377</v>
      </c>
      <c r="Q97" s="6" t="str">
        <f>VLOOKUP(Listes!$P97,TabCatégorieArticlesMenus[],2,0)</f>
        <v>DWE</v>
      </c>
      <c r="R97" s="9" t="s">
        <v>325</v>
      </c>
      <c r="S97" s="9" t="str">
        <f>VLOOKUP(TabProduitsArticlesMenus[[#This Row],[Articles menus]],TabArticlesMenus[],2,0)</f>
        <v>DWE03</v>
      </c>
      <c r="T97" s="6" t="s">
        <v>19</v>
      </c>
      <c r="U97" s="12" t="str">
        <f>VLOOKUP(Listes!$T97,TabPériodeArticlesMenus[],2,FALSE)</f>
        <v>PAM10</v>
      </c>
      <c r="V97" s="6" t="s">
        <v>57</v>
      </c>
      <c r="W97" s="12" t="e">
        <f>VLOOKUP(Listes!$V97,TabConditionnementArticlesMenus[],2,FALSE)</f>
        <v>#N/A</v>
      </c>
    </row>
    <row r="98" spans="4:23" x14ac:dyDescent="0.35">
      <c r="D98" s="18" t="s">
        <v>325</v>
      </c>
      <c r="E98" s="19" t="s">
        <v>294</v>
      </c>
      <c r="P98" s="6" t="s">
        <v>377</v>
      </c>
      <c r="Q98" s="6" t="str">
        <f>VLOOKUP(Listes!$P98,TabCatégorieArticlesMenus[],2,0)</f>
        <v>DWE</v>
      </c>
      <c r="R98" s="9" t="s">
        <v>313</v>
      </c>
      <c r="S98" s="9" t="str">
        <f>VLOOKUP(TabProduitsArticlesMenus[[#This Row],[Articles menus]],TabArticlesMenus[],2,0)</f>
        <v>DWE04</v>
      </c>
      <c r="T98" s="6" t="s">
        <v>19</v>
      </c>
      <c r="U98" s="12" t="str">
        <f>VLOOKUP(Listes!$T98,TabPériodeArticlesMenus[],2,FALSE)</f>
        <v>PAM10</v>
      </c>
      <c r="V98" s="6" t="s">
        <v>354</v>
      </c>
      <c r="W98" s="12" t="str">
        <f>VLOOKUP(Listes!$V98,TabConditionnementArticlesMenus[],2,FALSE)</f>
        <v>CAM28</v>
      </c>
    </row>
    <row r="99" spans="4:23" x14ac:dyDescent="0.35">
      <c r="D99" s="18" t="s">
        <v>313</v>
      </c>
      <c r="E99" s="16" t="s">
        <v>295</v>
      </c>
      <c r="P99" s="6" t="s">
        <v>377</v>
      </c>
      <c r="Q99" s="6" t="str">
        <f>VLOOKUP(Listes!$P99,TabCatégorieArticlesMenus[],2,0)</f>
        <v>DWE</v>
      </c>
      <c r="R99" s="9" t="s">
        <v>119</v>
      </c>
      <c r="S99" s="9" t="str">
        <f>VLOOKUP(TabProduitsArticlesMenus[[#This Row],[Articles menus]],TabArticlesMenus[],2,0)</f>
        <v>DWE05</v>
      </c>
      <c r="T99" s="6" t="s">
        <v>19</v>
      </c>
      <c r="U99" s="12" t="str">
        <f>VLOOKUP(Listes!$T99,TabPériodeArticlesMenus[],2,FALSE)</f>
        <v>PAM10</v>
      </c>
      <c r="V99" s="6" t="s">
        <v>39</v>
      </c>
      <c r="W99" s="12" t="str">
        <f>VLOOKUP(Listes!$V99,TabConditionnementArticlesMenus[],2,FALSE)</f>
        <v>CAM31</v>
      </c>
    </row>
    <row r="100" spans="4:23" x14ac:dyDescent="0.35">
      <c r="D100" s="18" t="s">
        <v>119</v>
      </c>
      <c r="E100" s="19" t="s">
        <v>296</v>
      </c>
      <c r="P100" s="6" t="s">
        <v>377</v>
      </c>
      <c r="Q100" s="6" t="str">
        <f>VLOOKUP(Listes!$P100,TabCatégorieArticlesMenus[],2,0)</f>
        <v>DWE</v>
      </c>
      <c r="R100" s="9" t="s">
        <v>122</v>
      </c>
      <c r="S100" s="9" t="str">
        <f>VLOOKUP(TabProduitsArticlesMenus[[#This Row],[Articles menus]],TabArticlesMenus[],2,0)</f>
        <v>DWE06</v>
      </c>
      <c r="T100" s="6" t="s">
        <v>19</v>
      </c>
      <c r="U100" s="12" t="str">
        <f>VLOOKUP(Listes!$T100,TabPériodeArticlesMenus[],2,FALSE)</f>
        <v>PAM10</v>
      </c>
      <c r="V100" s="6" t="s">
        <v>40</v>
      </c>
      <c r="W100" s="12" t="str">
        <f>VLOOKUP(Listes!$V100,TabConditionnementArticlesMenus[],2,FALSE)</f>
        <v>CAM09</v>
      </c>
    </row>
    <row r="101" spans="4:23" x14ac:dyDescent="0.35">
      <c r="D101" s="18" t="s">
        <v>122</v>
      </c>
      <c r="E101" s="16" t="s">
        <v>297</v>
      </c>
      <c r="P101" s="6" t="s">
        <v>377</v>
      </c>
      <c r="Q101" s="6" t="str">
        <f>VLOOKUP(Listes!$P101,TabCatégorieArticlesMenus[],2,0)</f>
        <v>DWE</v>
      </c>
      <c r="R101" s="9" t="s">
        <v>124</v>
      </c>
      <c r="S101" s="9" t="str">
        <f>VLOOKUP(TabProduitsArticlesMenus[[#This Row],[Articles menus]],TabArticlesMenus[],2,0)</f>
        <v>DWE07</v>
      </c>
      <c r="T101" s="6" t="s">
        <v>19</v>
      </c>
      <c r="U101" s="12" t="str">
        <f>VLOOKUP(Listes!$T101,TabPériodeArticlesMenus[],2,FALSE)</f>
        <v>PAM10</v>
      </c>
      <c r="V101" s="6" t="s">
        <v>41</v>
      </c>
      <c r="W101" s="12" t="str">
        <f>VLOOKUP(Listes!$V101,TabConditionnementArticlesMenus[],2,FALSE)</f>
        <v>CAM15</v>
      </c>
    </row>
    <row r="102" spans="4:23" x14ac:dyDescent="0.35">
      <c r="D102" s="18" t="s">
        <v>124</v>
      </c>
      <c r="E102" s="19" t="s">
        <v>298</v>
      </c>
      <c r="P102" s="6" t="s">
        <v>377</v>
      </c>
      <c r="Q102" s="6" t="str">
        <f>VLOOKUP(Listes!$P102,TabCatégorieArticlesMenus[],2,0)</f>
        <v>DWE</v>
      </c>
      <c r="R102" s="9" t="s">
        <v>127</v>
      </c>
      <c r="S102" s="9" t="str">
        <f>VLOOKUP(TabProduitsArticlesMenus[[#This Row],[Articles menus]],TabArticlesMenus[],2,0)</f>
        <v>DWE08</v>
      </c>
      <c r="T102" s="6" t="s">
        <v>19</v>
      </c>
      <c r="U102" s="12" t="str">
        <f>VLOOKUP(Listes!$T102,TabPériodeArticlesMenus[],2,FALSE)</f>
        <v>PAM10</v>
      </c>
      <c r="V102" s="6" t="s">
        <v>41</v>
      </c>
      <c r="W102" s="12" t="str">
        <f>VLOOKUP(Listes!$V102,TabConditionnementArticlesMenus[],2,FALSE)</f>
        <v>CAM15</v>
      </c>
    </row>
    <row r="103" spans="4:23" x14ac:dyDescent="0.35">
      <c r="D103" s="18" t="s">
        <v>127</v>
      </c>
      <c r="E103" s="16" t="s">
        <v>299</v>
      </c>
      <c r="P103" s="6" t="s">
        <v>377</v>
      </c>
      <c r="Q103" s="6" t="str">
        <f>VLOOKUP(Listes!$P103,TabCatégorieArticlesMenus[],2,0)</f>
        <v>DWE</v>
      </c>
      <c r="R103" s="9" t="s">
        <v>130</v>
      </c>
      <c r="S103" s="9" t="str">
        <f>VLOOKUP(TabProduitsArticlesMenus[[#This Row],[Articles menus]],TabArticlesMenus[],2,0)</f>
        <v>DWE09</v>
      </c>
      <c r="T103" s="6" t="s">
        <v>19</v>
      </c>
      <c r="U103" s="12" t="str">
        <f>VLOOKUP(Listes!$T103,TabPériodeArticlesMenus[],2,FALSE)</f>
        <v>PAM10</v>
      </c>
      <c r="V103" s="6" t="s">
        <v>40</v>
      </c>
      <c r="W103" s="12" t="str">
        <f>VLOOKUP(Listes!$V103,TabConditionnementArticlesMenus[],2,FALSE)</f>
        <v>CAM09</v>
      </c>
    </row>
    <row r="104" spans="4:23" x14ac:dyDescent="0.35">
      <c r="D104" s="18" t="s">
        <v>130</v>
      </c>
      <c r="E104" s="19" t="s">
        <v>300</v>
      </c>
      <c r="P104" s="6" t="s">
        <v>377</v>
      </c>
      <c r="Q104" s="6" t="str">
        <f>VLOOKUP(Listes!$P104,TabCatégorieArticlesMenus[],2,0)</f>
        <v>DWE</v>
      </c>
      <c r="R104" s="9" t="s">
        <v>132</v>
      </c>
      <c r="S104" s="9" t="str">
        <f>VLOOKUP(TabProduitsArticlesMenus[[#This Row],[Articles menus]],TabArticlesMenus[],2,0)</f>
        <v>DWE10</v>
      </c>
      <c r="T104" s="6" t="s">
        <v>19</v>
      </c>
      <c r="U104" s="12" t="str">
        <f>VLOOKUP(Listes!$T104,TabPériodeArticlesMenus[],2,FALSE)</f>
        <v>PAM10</v>
      </c>
      <c r="V104" s="6" t="s">
        <v>61</v>
      </c>
      <c r="W104" s="12" t="str">
        <f>VLOOKUP(Listes!$V104,TabConditionnementArticlesMenus[],2,FALSE)</f>
        <v>CAM05</v>
      </c>
    </row>
    <row r="105" spans="4:23" x14ac:dyDescent="0.35">
      <c r="D105" s="18" t="s">
        <v>132</v>
      </c>
      <c r="E105" s="16" t="s">
        <v>301</v>
      </c>
      <c r="P105" s="6" t="s">
        <v>377</v>
      </c>
      <c r="Q105" s="6" t="str">
        <f>VLOOKUP(Listes!$P105,TabCatégorieArticlesMenus[],2,0)</f>
        <v>DWE</v>
      </c>
      <c r="R105" s="9" t="s">
        <v>133</v>
      </c>
      <c r="S105" s="9" t="str">
        <f>VLOOKUP(TabProduitsArticlesMenus[[#This Row],[Articles menus]],TabArticlesMenus[],2,0)</f>
        <v>DWE11</v>
      </c>
      <c r="T105" s="6" t="s">
        <v>19</v>
      </c>
      <c r="U105" s="12" t="str">
        <f>VLOOKUP(Listes!$T105,TabPériodeArticlesMenus[],2,FALSE)</f>
        <v>PAM10</v>
      </c>
      <c r="V105" s="6" t="s">
        <v>39</v>
      </c>
      <c r="W105" s="12" t="str">
        <f>VLOOKUP(Listes!$V105,TabConditionnementArticlesMenus[],2,FALSE)</f>
        <v>CAM31</v>
      </c>
    </row>
    <row r="106" spans="4:23" x14ac:dyDescent="0.35">
      <c r="D106" s="18" t="s">
        <v>133</v>
      </c>
      <c r="E106" s="19" t="s">
        <v>302</v>
      </c>
      <c r="P106" s="6" t="s">
        <v>377</v>
      </c>
      <c r="Q106" s="6" t="str">
        <f>VLOOKUP(Listes!$P106,TabCatégorieArticlesMenus[],2,0)</f>
        <v>DWE</v>
      </c>
      <c r="R106" s="9" t="s">
        <v>134</v>
      </c>
      <c r="S106" s="9" t="str">
        <f>VLOOKUP(TabProduitsArticlesMenus[[#This Row],[Articles menus]],TabArticlesMenus[],2,0)</f>
        <v>DWE12</v>
      </c>
      <c r="T106" s="6" t="s">
        <v>19</v>
      </c>
      <c r="U106" s="12" t="str">
        <f>VLOOKUP(Listes!$T106,TabPériodeArticlesMenus[],2,FALSE)</f>
        <v>PAM10</v>
      </c>
      <c r="V106" s="6" t="s">
        <v>40</v>
      </c>
      <c r="W106" s="12" t="str">
        <f>VLOOKUP(Listes!$V106,TabConditionnementArticlesMenus[],2,FALSE)</f>
        <v>CAM09</v>
      </c>
    </row>
    <row r="107" spans="4:23" x14ac:dyDescent="0.35">
      <c r="D107" s="18" t="s">
        <v>134</v>
      </c>
      <c r="E107" s="16" t="s">
        <v>303</v>
      </c>
      <c r="P107" s="6" t="s">
        <v>377</v>
      </c>
      <c r="Q107" s="6" t="str">
        <f>VLOOKUP(Listes!$P107,TabCatégorieArticlesMenus[],2,0)</f>
        <v>DWE</v>
      </c>
      <c r="R107" s="9" t="s">
        <v>135</v>
      </c>
      <c r="S107" s="9" t="str">
        <f>VLOOKUP(TabProduitsArticlesMenus[[#This Row],[Articles menus]],TabArticlesMenus[],2,0)</f>
        <v>DWE13</v>
      </c>
      <c r="T107" s="6" t="s">
        <v>19</v>
      </c>
      <c r="U107" s="12" t="str">
        <f>VLOOKUP(Listes!$T107,TabPériodeArticlesMenus[],2,FALSE)</f>
        <v>PAM10</v>
      </c>
      <c r="V107" s="6" t="s">
        <v>40</v>
      </c>
      <c r="W107" s="12" t="str">
        <f>VLOOKUP(Listes!$V107,TabConditionnementArticlesMenus[],2,FALSE)</f>
        <v>CAM09</v>
      </c>
    </row>
    <row r="108" spans="4:23" x14ac:dyDescent="0.35">
      <c r="D108" s="18" t="s">
        <v>135</v>
      </c>
      <c r="E108" s="19" t="s">
        <v>304</v>
      </c>
      <c r="P108" s="6" t="s">
        <v>377</v>
      </c>
      <c r="Q108" s="6" t="str">
        <f>VLOOKUP(Listes!$P108,TabCatégorieArticlesMenus[],2,0)</f>
        <v>DWE</v>
      </c>
      <c r="R108" s="9" t="s">
        <v>290</v>
      </c>
      <c r="S108" s="9" t="str">
        <f>VLOOKUP(TabProduitsArticlesMenus[[#This Row],[Articles menus]],TabArticlesMenus[],2,0)</f>
        <v>DWE14</v>
      </c>
      <c r="T108" s="6" t="s">
        <v>19</v>
      </c>
      <c r="U108" s="12" t="str">
        <f>VLOOKUP(Listes!$T108,TabPériodeArticlesMenus[],2,FALSE)</f>
        <v>PAM10</v>
      </c>
      <c r="V108" s="6" t="s">
        <v>61</v>
      </c>
      <c r="W108" s="12" t="str">
        <f>VLOOKUP(Listes!$V108,TabConditionnementArticlesMenus[],2,FALSE)</f>
        <v>CAM05</v>
      </c>
    </row>
    <row r="109" spans="4:23" x14ac:dyDescent="0.35">
      <c r="D109" s="18" t="s">
        <v>290</v>
      </c>
      <c r="E109" s="16" t="s">
        <v>305</v>
      </c>
      <c r="P109" s="6" t="s">
        <v>377</v>
      </c>
      <c r="Q109" s="6" t="str">
        <f>VLOOKUP(Listes!$P109,TabCatégorieArticlesMenus[],2,0)</f>
        <v>DWE</v>
      </c>
      <c r="R109" s="9" t="s">
        <v>142</v>
      </c>
      <c r="S109" s="9" t="str">
        <f>VLOOKUP(TabProduitsArticlesMenus[[#This Row],[Articles menus]],TabArticlesMenus[],2,0)</f>
        <v>DWE15</v>
      </c>
      <c r="T109" s="6" t="s">
        <v>19</v>
      </c>
      <c r="U109" s="12" t="str">
        <f>VLOOKUP(Listes!$T109,TabPériodeArticlesMenus[],2,FALSE)</f>
        <v>PAM10</v>
      </c>
      <c r="V109" s="6" t="s">
        <v>40</v>
      </c>
      <c r="W109" s="12" t="str">
        <f>VLOOKUP(Listes!$V109,TabConditionnementArticlesMenus[],2,FALSE)</f>
        <v>CAM09</v>
      </c>
    </row>
    <row r="110" spans="4:23" x14ac:dyDescent="0.35">
      <c r="D110" s="18" t="s">
        <v>142</v>
      </c>
      <c r="E110" s="19" t="s">
        <v>306</v>
      </c>
      <c r="P110" s="6" t="s">
        <v>377</v>
      </c>
      <c r="Q110" s="6" t="str">
        <f>VLOOKUP(Listes!$P110,TabCatégorieArticlesMenus[],2,0)</f>
        <v>DWE</v>
      </c>
      <c r="R110" s="9" t="s">
        <v>144</v>
      </c>
      <c r="S110" s="9" t="str">
        <f>VLOOKUP(TabProduitsArticlesMenus[[#This Row],[Articles menus]],TabArticlesMenus[],2,0)</f>
        <v>DWE16</v>
      </c>
      <c r="T110" s="6" t="s">
        <v>19</v>
      </c>
      <c r="U110" s="12" t="str">
        <f>VLOOKUP(Listes!$T110,TabPériodeArticlesMenus[],2,FALSE)</f>
        <v>PAM10</v>
      </c>
      <c r="V110" s="6" t="s">
        <v>354</v>
      </c>
      <c r="W110" s="12" t="str">
        <f>VLOOKUP(Listes!$V110,TabConditionnementArticlesMenus[],2,FALSE)</f>
        <v>CAM28</v>
      </c>
    </row>
    <row r="111" spans="4:23" x14ac:dyDescent="0.35">
      <c r="D111" s="18" t="s">
        <v>144</v>
      </c>
      <c r="E111" s="16" t="s">
        <v>307</v>
      </c>
      <c r="P111" s="6" t="s">
        <v>377</v>
      </c>
      <c r="Q111" s="6" t="str">
        <f>VLOOKUP(Listes!$P111,TabCatégorieArticlesMenus[],2,0)</f>
        <v>DWE</v>
      </c>
      <c r="R111" s="9" t="s">
        <v>150</v>
      </c>
      <c r="S111" s="9" t="str">
        <f>VLOOKUP(TabProduitsArticlesMenus[[#This Row],[Articles menus]],TabArticlesMenus[],2,0)</f>
        <v>DWE17</v>
      </c>
      <c r="T111" s="6" t="s">
        <v>19</v>
      </c>
      <c r="U111" s="12" t="str">
        <f>VLOOKUP(Listes!$T111,TabPériodeArticlesMenus[],2,FALSE)</f>
        <v>PAM10</v>
      </c>
      <c r="V111" s="6" t="s">
        <v>42</v>
      </c>
      <c r="W111" s="12" t="str">
        <f>VLOOKUP(Listes!$V111,TabConditionnementArticlesMenus[],2,FALSE)</f>
        <v>CAM10</v>
      </c>
    </row>
    <row r="112" spans="4:23" x14ac:dyDescent="0.35">
      <c r="D112" s="18" t="s">
        <v>150</v>
      </c>
      <c r="E112" s="19" t="s">
        <v>308</v>
      </c>
      <c r="P112" s="6" t="s">
        <v>377</v>
      </c>
      <c r="Q112" s="6" t="str">
        <f>VLOOKUP(Listes!$P112,TabCatégorieArticlesMenus[],2,0)</f>
        <v>DWE</v>
      </c>
      <c r="R112" s="9" t="s">
        <v>156</v>
      </c>
      <c r="S112" s="9" t="str">
        <f>VLOOKUP(TabProduitsArticlesMenus[[#This Row],[Articles menus]],TabArticlesMenus[],2,0)</f>
        <v>DWE18</v>
      </c>
      <c r="T112" s="6" t="s">
        <v>19</v>
      </c>
      <c r="U112" s="12" t="str">
        <f>VLOOKUP(Listes!$T112,TabPériodeArticlesMenus[],2,FALSE)</f>
        <v>PAM10</v>
      </c>
      <c r="V112" s="6" t="s">
        <v>41</v>
      </c>
      <c r="W112" s="12" t="str">
        <f>VLOOKUP(Listes!$V112,TabConditionnementArticlesMenus[],2,FALSE)</f>
        <v>CAM15</v>
      </c>
    </row>
    <row r="113" spans="4:23" x14ac:dyDescent="0.35">
      <c r="D113" s="18" t="s">
        <v>156</v>
      </c>
      <c r="E113" s="16" t="s">
        <v>309</v>
      </c>
      <c r="P113" s="6" t="s">
        <v>377</v>
      </c>
      <c r="Q113" s="6" t="str">
        <f>VLOOKUP(Listes!$P113,TabCatégorieArticlesMenus[],2,0)</f>
        <v>DWE</v>
      </c>
      <c r="R113" s="9" t="s">
        <v>291</v>
      </c>
      <c r="S113" s="9" t="str">
        <f>VLOOKUP(TabProduitsArticlesMenus[[#This Row],[Articles menus]],TabArticlesMenus[],2,0)</f>
        <v>DWE19</v>
      </c>
      <c r="T113" s="6" t="s">
        <v>19</v>
      </c>
      <c r="U113" s="12" t="str">
        <f>VLOOKUP(Listes!$T113,TabPériodeArticlesMenus[],2,FALSE)</f>
        <v>PAM10</v>
      </c>
      <c r="V113" s="6" t="s">
        <v>40</v>
      </c>
      <c r="W113" s="12" t="str">
        <f>VLOOKUP(Listes!$V113,TabConditionnementArticlesMenus[],2,FALSE)</f>
        <v>CAM09</v>
      </c>
    </row>
    <row r="114" spans="4:23" x14ac:dyDescent="0.35">
      <c r="D114" s="18" t="s">
        <v>291</v>
      </c>
      <c r="E114" s="19" t="s">
        <v>310</v>
      </c>
      <c r="P114" s="6" t="s">
        <v>377</v>
      </c>
      <c r="Q114" s="6" t="str">
        <f>VLOOKUP(Listes!$P114,TabCatégorieArticlesMenus[],2,0)</f>
        <v>DWE</v>
      </c>
      <c r="R114" s="9" t="s">
        <v>173</v>
      </c>
      <c r="S114" s="9" t="str">
        <f>VLOOKUP(TabProduitsArticlesMenus[[#This Row],[Articles menus]],TabArticlesMenus[],2,0)</f>
        <v>DWE20</v>
      </c>
      <c r="T114" s="6" t="s">
        <v>19</v>
      </c>
      <c r="U114" s="12" t="str">
        <f>VLOOKUP(Listes!$T114,TabPériodeArticlesMenus[],2,FALSE)</f>
        <v>PAM10</v>
      </c>
      <c r="V114" s="6" t="s">
        <v>43</v>
      </c>
      <c r="W114" s="12" t="str">
        <f>VLOOKUP(Listes!$V114,TabConditionnementArticlesMenus[],2,FALSE)</f>
        <v>CAM24</v>
      </c>
    </row>
    <row r="115" spans="4:23" x14ac:dyDescent="0.35">
      <c r="D115" s="18" t="s">
        <v>173</v>
      </c>
      <c r="E115" s="16" t="s">
        <v>311</v>
      </c>
      <c r="P115" s="6" t="s">
        <v>377</v>
      </c>
      <c r="Q115" s="6" t="str">
        <f>VLOOKUP(Listes!$P115,TabCatégorieArticlesMenus[],2,0)</f>
        <v>DWE</v>
      </c>
      <c r="R115" s="9" t="s">
        <v>180</v>
      </c>
      <c r="S115" s="9" t="str">
        <f>VLOOKUP(TabProduitsArticlesMenus[[#This Row],[Articles menus]],TabArticlesMenus[],2,0)</f>
        <v>DWE21</v>
      </c>
      <c r="T115" s="6" t="s">
        <v>19</v>
      </c>
      <c r="U115" s="12" t="str">
        <f>VLOOKUP(Listes!$T115,TabPériodeArticlesMenus[],2,FALSE)</f>
        <v>PAM10</v>
      </c>
      <c r="V115" s="6" t="s">
        <v>40</v>
      </c>
      <c r="W115" s="12" t="str">
        <f>VLOOKUP(Listes!$V115,TabConditionnementArticlesMenus[],2,FALSE)</f>
        <v>CAM09</v>
      </c>
    </row>
    <row r="116" spans="4:23" x14ac:dyDescent="0.35">
      <c r="D116" s="18" t="s">
        <v>180</v>
      </c>
      <c r="E116" s="19" t="s">
        <v>312</v>
      </c>
      <c r="P116" s="6" t="s">
        <v>379</v>
      </c>
      <c r="Q116" s="6" t="str">
        <f>VLOOKUP(Listes!$P116,TabCatégorieArticlesMenus[],2,0)</f>
        <v>VMWE</v>
      </c>
      <c r="R116" s="9" t="s">
        <v>314</v>
      </c>
      <c r="S116" s="9" t="str">
        <f>VLOOKUP(TabProduitsArticlesMenus[[#This Row],[Articles menus]],TabArticlesMenus[],2,0)</f>
        <v>VMWE01</v>
      </c>
      <c r="T116" s="6" t="s">
        <v>18</v>
      </c>
      <c r="U116" s="12" t="str">
        <f>VLOOKUP(Listes!$T116,TabPériodeArticlesMenus[],2,FALSE)</f>
        <v>PAM09</v>
      </c>
      <c r="V116" s="6" t="s">
        <v>60</v>
      </c>
      <c r="W116" s="12" t="str">
        <f>VLOOKUP(Listes!$V116,TabConditionnementArticlesMenus[],2,FALSE)</f>
        <v>CAM20</v>
      </c>
    </row>
    <row r="117" spans="4:23" x14ac:dyDescent="0.35">
      <c r="D117" s="15" t="s">
        <v>314</v>
      </c>
      <c r="E117" s="16" t="s">
        <v>317</v>
      </c>
      <c r="P117" s="6" t="s">
        <v>379</v>
      </c>
      <c r="Q117" s="6" t="str">
        <f>VLOOKUP(Listes!$P117,TabCatégorieArticlesMenus[],2,0)</f>
        <v>VMWE</v>
      </c>
      <c r="R117" s="9" t="s">
        <v>315</v>
      </c>
      <c r="S117" s="9" t="str">
        <f>VLOOKUP(TabProduitsArticlesMenus[[#This Row],[Articles menus]],TabArticlesMenus[],2,0)</f>
        <v>VMWE02</v>
      </c>
      <c r="T117" s="6" t="s">
        <v>18</v>
      </c>
      <c r="U117" s="12" t="str">
        <f>VLOOKUP(Listes!$T117,TabPériodeArticlesMenus[],2,FALSE)</f>
        <v>PAM09</v>
      </c>
      <c r="V117" s="6" t="s">
        <v>60</v>
      </c>
      <c r="W117" s="12" t="str">
        <f>VLOOKUP(Listes!$V117,TabConditionnementArticlesMenus[],2,FALSE)</f>
        <v>CAM20</v>
      </c>
    </row>
    <row r="118" spans="4:23" x14ac:dyDescent="0.35">
      <c r="D118" s="21" t="s">
        <v>315</v>
      </c>
      <c r="E118" s="19" t="s">
        <v>318</v>
      </c>
      <c r="P118" s="6" t="s">
        <v>379</v>
      </c>
      <c r="Q118" s="6" t="str">
        <f>VLOOKUP(Listes!$P118,TabCatégorieArticlesMenus[],2,0)</f>
        <v>VMWE</v>
      </c>
      <c r="R118" s="9" t="s">
        <v>316</v>
      </c>
      <c r="S118" s="9" t="str">
        <f>VLOOKUP(TabProduitsArticlesMenus[[#This Row],[Articles menus]],TabArticlesMenus[],2,0)</f>
        <v>VMWE03</v>
      </c>
      <c r="T118" s="6" t="s">
        <v>18</v>
      </c>
      <c r="U118" s="12" t="str">
        <f>VLOOKUP(Listes!$T118,TabPériodeArticlesMenus[],2,FALSE)</f>
        <v>PAM09</v>
      </c>
      <c r="V118" s="6" t="s">
        <v>60</v>
      </c>
      <c r="W118" s="12" t="str">
        <f>VLOOKUP(Listes!$V118,TabConditionnementArticlesMenus[],2,FALSE)</f>
        <v>CAM20</v>
      </c>
    </row>
    <row r="119" spans="4:23" x14ac:dyDescent="0.35">
      <c r="D119" s="15" t="s">
        <v>316</v>
      </c>
      <c r="E119" s="16" t="s">
        <v>319</v>
      </c>
      <c r="P119" s="6" t="s">
        <v>379</v>
      </c>
      <c r="Q119" s="6" t="str">
        <f>VLOOKUP(Listes!$P119,TabCatégorieArticlesMenus[],2,0)</f>
        <v>VMWE</v>
      </c>
      <c r="R119" s="9" t="s">
        <v>125</v>
      </c>
      <c r="S119" s="9" t="str">
        <f>VLOOKUP(TabProduitsArticlesMenus[[#This Row],[Articles menus]],TabArticlesMenus[],2,0)</f>
        <v>VMWE04</v>
      </c>
      <c r="T119" s="6" t="s">
        <v>18</v>
      </c>
      <c r="U119" s="12" t="str">
        <f>VLOOKUP(Listes!$T119,TabPériodeArticlesMenus[],2,FALSE)</f>
        <v>PAM09</v>
      </c>
      <c r="V119" s="6" t="s">
        <v>60</v>
      </c>
      <c r="W119" s="12" t="str">
        <f>VLOOKUP(Listes!$V119,TabConditionnementArticlesMenus[],2,FALSE)</f>
        <v>CAM20</v>
      </c>
    </row>
    <row r="120" spans="4:23" x14ac:dyDescent="0.35">
      <c r="D120" s="21" t="s">
        <v>125</v>
      </c>
      <c r="E120" s="19" t="s">
        <v>320</v>
      </c>
      <c r="P120" s="6" t="s">
        <v>379</v>
      </c>
      <c r="Q120" s="6" t="str">
        <f>VLOOKUP(Listes!$P120,TabCatégorieArticlesMenus[],2,0)</f>
        <v>VMWE</v>
      </c>
      <c r="R120" s="9" t="s">
        <v>355</v>
      </c>
      <c r="S120" s="9" t="str">
        <f>VLOOKUP(TabProduitsArticlesMenus[[#This Row],[Articles menus]],TabArticlesMenus[],2,0)</f>
        <v>VMWE05</v>
      </c>
      <c r="T120" s="6" t="s">
        <v>18</v>
      </c>
      <c r="U120" s="12" t="str">
        <f>VLOOKUP(Listes!$T120,TabPériodeArticlesMenus[],2,FALSE)</f>
        <v>PAM09</v>
      </c>
      <c r="V120" s="6" t="s">
        <v>354</v>
      </c>
      <c r="W120" s="12" t="str">
        <f>VLOOKUP(Listes!$V120,TabConditionnementArticlesMenus[],2,FALSE)</f>
        <v>CAM28</v>
      </c>
    </row>
    <row r="121" spans="4:23" x14ac:dyDescent="0.35">
      <c r="D121" s="15" t="s">
        <v>355</v>
      </c>
      <c r="E121" s="16" t="s">
        <v>321</v>
      </c>
      <c r="P121" s="6" t="s">
        <v>379</v>
      </c>
      <c r="Q121" s="6" t="str">
        <f>VLOOKUP(Listes!$P121,TabCatégorieArticlesMenus[],2,0)</f>
        <v>VMWE</v>
      </c>
      <c r="R121" s="9" t="s">
        <v>155</v>
      </c>
      <c r="S121" s="9" t="str">
        <f>VLOOKUP(TabProduitsArticlesMenus[[#This Row],[Articles menus]],TabArticlesMenus[],2,0)</f>
        <v>VMWE06</v>
      </c>
      <c r="T121" s="6" t="s">
        <v>18</v>
      </c>
      <c r="U121" s="12" t="str">
        <f>VLOOKUP(Listes!$T121,TabPériodeArticlesMenus[],2,FALSE)</f>
        <v>PAM09</v>
      </c>
      <c r="V121" s="6" t="s">
        <v>60</v>
      </c>
      <c r="W121" s="12" t="str">
        <f>VLOOKUP(Listes!$V121,TabConditionnementArticlesMenus[],2,FALSE)</f>
        <v>CAM20</v>
      </c>
    </row>
    <row r="122" spans="4:23" x14ac:dyDescent="0.35">
      <c r="D122" s="21" t="s">
        <v>155</v>
      </c>
      <c r="E122" s="19" t="s">
        <v>322</v>
      </c>
      <c r="P122" s="6" t="s">
        <v>379</v>
      </c>
      <c r="Q122" s="6" t="str">
        <f>VLOOKUP(Listes!$P122,TabCatégorieArticlesMenus[],2,0)</f>
        <v>VMWE</v>
      </c>
      <c r="R122" s="9" t="s">
        <v>179</v>
      </c>
      <c r="S122" s="9" t="str">
        <f>VLOOKUP(TabProduitsArticlesMenus[[#This Row],[Articles menus]],TabArticlesMenus[],2,0)</f>
        <v>VMWE07</v>
      </c>
      <c r="T122" s="6" t="s">
        <v>18</v>
      </c>
      <c r="U122" s="12" t="str">
        <f>VLOOKUP(Listes!$T122,TabPériodeArticlesMenus[],2,FALSE)</f>
        <v>PAM09</v>
      </c>
      <c r="V122" s="6" t="s">
        <v>60</v>
      </c>
      <c r="W122" s="12" t="str">
        <f>VLOOKUP(Listes!$V122,TabConditionnementArticlesMenus[],2,FALSE)</f>
        <v>CAM20</v>
      </c>
    </row>
    <row r="123" spans="4:23" x14ac:dyDescent="0.35">
      <c r="D123" s="15" t="s">
        <v>179</v>
      </c>
      <c r="E123" s="16" t="s">
        <v>323</v>
      </c>
    </row>
  </sheetData>
  <dataValidations count="5">
    <dataValidation type="list" allowBlank="1" showInputMessage="1" showErrorMessage="1" sqref="P1:P1048576">
      <formula1>$A$4:$A$15</formula1>
    </dataValidation>
    <dataValidation type="list" allowBlank="1" showInputMessage="1" showErrorMessage="1" sqref="T1:T1048576">
      <formula1>$G$4:$G$15</formula1>
    </dataValidation>
    <dataValidation type="list" allowBlank="1" showInputMessage="1" showErrorMessage="1" sqref="V1:V1048576">
      <formula1>$J$4:$J$35</formula1>
    </dataValidation>
    <dataValidation type="list" allowBlank="1" showInputMessage="1" showErrorMessage="1" sqref="R1:R3 R123:R1048576">
      <formula1>#REF!</formula1>
    </dataValidation>
    <dataValidation type="list" allowBlank="1" showInputMessage="1" showErrorMessage="1" sqref="R4:R122">
      <formula1>$D$4:$D$123</formula1>
    </dataValidation>
  </dataValidations>
  <pageMargins left="0.7" right="0.7" top="0.75" bottom="0.75" header="0.3" footer="0.3"/>
  <pageSetup paperSize="9" orientation="portrait" horizontalDpi="4294967293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"/>
  <sheetViews>
    <sheetView workbookViewId="0"/>
  </sheetViews>
  <sheetFormatPr baseColWidth="10" defaultColWidth="11.5546875" defaultRowHeight="13.1" x14ac:dyDescent="0.25"/>
  <cols>
    <col min="1" max="1" width="26.33203125" bestFit="1" customWidth="1"/>
    <col min="2" max="5" width="37.33203125" bestFit="1" customWidth="1"/>
    <col min="6" max="6" width="36.44140625" bestFit="1" customWidth="1"/>
    <col min="7" max="7" width="37.33203125" bestFit="1" customWidth="1"/>
    <col min="8" max="8" width="36.441406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"/>
  <sheetViews>
    <sheetView workbookViewId="0"/>
  </sheetViews>
  <sheetFormatPr baseColWidth="10" defaultColWidth="11.5546875" defaultRowHeight="13.1" x14ac:dyDescent="0.25"/>
  <cols>
    <col min="1" max="1" width="26.5546875" bestFit="1" customWidth="1"/>
    <col min="2" max="2" width="37.33203125" bestFit="1" customWidth="1"/>
    <col min="3" max="3" width="32.33203125" bestFit="1" customWidth="1"/>
    <col min="4" max="4" width="37.33203125" bestFit="1" customWidth="1"/>
    <col min="5" max="5" width="35.109375" bestFit="1" customWidth="1"/>
    <col min="6" max="6" width="38.5546875" bestFit="1" customWidth="1"/>
    <col min="7" max="7" width="32.5546875" bestFit="1" customWidth="1"/>
    <col min="8" max="8" width="33.33203125" bestFit="1" customWidth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ColWidth="11.5546875" defaultRowHeight="13.1" x14ac:dyDescent="0.25"/>
  <cols>
    <col min="1" max="1" width="26.33203125" bestFit="1" customWidth="1"/>
    <col min="2" max="3" width="38.5546875" bestFit="1" customWidth="1"/>
    <col min="4" max="4" width="37.88671875" bestFit="1" customWidth="1"/>
    <col min="5" max="5" width="38.5546875" bestFit="1" customWidth="1"/>
    <col min="6" max="6" width="37.88671875" bestFit="1" customWidth="1"/>
    <col min="7" max="7" width="38.5546875" bestFit="1" customWidth="1"/>
    <col min="8" max="8" width="37.664062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:J3"/>
  <sheetViews>
    <sheetView workbookViewId="0">
      <selection sqref="A1:J1"/>
    </sheetView>
  </sheetViews>
  <sheetFormatPr baseColWidth="10" defaultColWidth="11.5546875" defaultRowHeight="18.45" x14ac:dyDescent="0.35"/>
  <cols>
    <col min="1" max="1" width="35.44140625" style="2" customWidth="1"/>
    <col min="2" max="2" width="42.5546875" style="2" customWidth="1"/>
    <col min="3" max="3" width="38.6640625" style="2" customWidth="1"/>
    <col min="4" max="4" width="29.77734375" style="2" customWidth="1"/>
    <col min="5" max="5" width="32.88671875" style="2" customWidth="1"/>
    <col min="6" max="6" width="40.44140625" style="2" customWidth="1"/>
    <col min="7" max="7" width="45.5546875" style="2" customWidth="1"/>
    <col min="8" max="8" width="52.6640625" style="2" customWidth="1"/>
    <col min="9" max="9" width="40.109375" style="2" bestFit="1" customWidth="1"/>
    <col min="10" max="10" width="44.5546875" style="2" bestFit="1" customWidth="1"/>
    <col min="11" max="16384" width="11.5546875" style="2"/>
  </cols>
  <sheetData>
    <row r="1" spans="1:10" x14ac:dyDescent="0.35">
      <c r="A1" s="22" t="s">
        <v>356</v>
      </c>
      <c r="B1" s="22"/>
      <c r="C1" s="22"/>
      <c r="D1" s="22"/>
      <c r="E1" s="22"/>
      <c r="F1" s="22"/>
      <c r="G1" s="22"/>
      <c r="H1" s="22"/>
      <c r="I1" s="22"/>
      <c r="J1" s="22"/>
    </row>
    <row r="3" spans="1:10" x14ac:dyDescent="0.35">
      <c r="A3" s="14" t="s">
        <v>6</v>
      </c>
      <c r="B3" s="14" t="s">
        <v>7</v>
      </c>
      <c r="C3" s="14" t="s">
        <v>8</v>
      </c>
      <c r="D3" s="14" t="s">
        <v>9</v>
      </c>
      <c r="E3" s="14" t="s">
        <v>2</v>
      </c>
      <c r="F3" s="14" t="s">
        <v>3</v>
      </c>
      <c r="G3" s="14" t="s">
        <v>4</v>
      </c>
      <c r="H3" s="14" t="s">
        <v>5</v>
      </c>
      <c r="I3" s="14" t="s">
        <v>357</v>
      </c>
      <c r="J3" s="14" t="s">
        <v>358</v>
      </c>
    </row>
  </sheetData>
  <mergeCells count="1">
    <mergeCell ref="A1:J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2"/>
  <dimension ref="A1"/>
  <sheetViews>
    <sheetView workbookViewId="0">
      <selection sqref="A1:XFD1048576"/>
    </sheetView>
  </sheetViews>
  <sheetFormatPr baseColWidth="10" defaultColWidth="11.5546875" defaultRowHeight="18.45" x14ac:dyDescent="0.3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3"/>
  <dimension ref="A1"/>
  <sheetViews>
    <sheetView workbookViewId="0"/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Menus midi retraite</vt:lpstr>
      <vt:lpstr>Menus journaliers</vt:lpstr>
      <vt:lpstr>Menus viandes midi weekend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2025-06-23T18:07:25Z</dcterms:modified>
</cp:coreProperties>
</file>