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drawings/drawing2.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drawings/drawing3.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drawings/drawing4.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762" yWindow="405" windowWidth="21648" windowHeight="8676"/>
  </bookViews>
  <sheets>
    <sheet name="Accueil" sheetId="1" r:id="rId1"/>
    <sheet name="Listes" sheetId="2" r:id="rId2"/>
    <sheet name="BD articles menus" sheetId="3" r:id="rId3"/>
    <sheet name="BD menus" sheetId="4" r:id="rId4"/>
    <sheet name="Menus midi retraite" sheetId="5" r:id="rId5"/>
    <sheet name="Menus journaliers" sheetId="6" r:id="rId6"/>
    <sheet name="Menus viandes midi weekend" sheetId="7" r:id="rId7"/>
    <sheet name="Quantités desserts" sheetId="8" r:id="rId8"/>
    <sheet name="Quantités légumes" sheetId="9" r:id="rId9"/>
    <sheet name="Quantités viandes" sheetId="10" r:id="rId10"/>
  </sheets>
  <definedNames>
    <definedName name="_xlnm.Print_Area" localSheetId="4">'Menus midi retraite'!#REF!</definedName>
  </definedNames>
  <calcPr calcId="145621"/>
</workbook>
</file>

<file path=xl/calcChain.xml><?xml version="1.0" encoding="utf-8"?>
<calcChain xmlns="http://schemas.openxmlformats.org/spreadsheetml/2006/main">
  <c r="A1" i="4" l="1"/>
  <c r="O120" i="3" l="1"/>
  <c r="O119" i="3"/>
  <c r="O118" i="3"/>
  <c r="O117" i="3"/>
  <c r="O116" i="3"/>
  <c r="O115" i="3"/>
  <c r="O114" i="3"/>
  <c r="O113" i="3"/>
  <c r="O112" i="3"/>
  <c r="O111" i="3"/>
  <c r="O110" i="3"/>
  <c r="O109" i="3"/>
  <c r="O108" i="3"/>
  <c r="O107" i="3"/>
  <c r="O106" i="3"/>
  <c r="O105" i="3"/>
  <c r="O104" i="3"/>
  <c r="O103" i="3"/>
  <c r="O102" i="3"/>
  <c r="O101" i="3"/>
  <c r="O100" i="3"/>
  <c r="O99" i="3"/>
  <c r="O98" i="3"/>
  <c r="O97" i="3"/>
  <c r="O96" i="3"/>
  <c r="O95" i="3"/>
  <c r="O94" i="3"/>
  <c r="O93" i="3"/>
  <c r="O92" i="3" l="1"/>
  <c r="O91" i="3"/>
  <c r="O90" i="3"/>
  <c r="O89" i="3"/>
  <c r="O88" i="3"/>
  <c r="O87" i="3"/>
  <c r="O86" i="3"/>
  <c r="O85" i="3"/>
  <c r="O84" i="3"/>
  <c r="O83" i="3"/>
  <c r="O82" i="3"/>
  <c r="O81" i="3"/>
  <c r="O77" i="3"/>
  <c r="O76" i="3"/>
  <c r="O75" i="3"/>
  <c r="O74" i="3"/>
  <c r="O80" i="3"/>
  <c r="O79" i="3"/>
  <c r="O78" i="3"/>
  <c r="O73" i="3"/>
  <c r="O72" i="3"/>
  <c r="O71" i="3"/>
  <c r="O70" i="3"/>
  <c r="O69" i="3"/>
  <c r="O68" i="3"/>
  <c r="O67" i="3"/>
  <c r="O66" i="3"/>
  <c r="O65" i="3"/>
  <c r="O64" i="3"/>
  <c r="O63" i="3"/>
  <c r="O62" i="3"/>
  <c r="O61" i="3"/>
  <c r="O60" i="3"/>
  <c r="O59" i="3"/>
  <c r="O58" i="3"/>
  <c r="O57" i="3"/>
  <c r="O49" i="3"/>
  <c r="O50" i="3"/>
  <c r="O48" i="3"/>
  <c r="O51" i="3"/>
  <c r="O47" i="3"/>
  <c r="O52" i="3"/>
  <c r="O46" i="3"/>
  <c r="O53" i="3"/>
  <c r="O45" i="3"/>
  <c r="O54" i="3"/>
  <c r="O44" i="3"/>
  <c r="O55" i="3"/>
  <c r="O43" i="3"/>
  <c r="O56" i="3"/>
  <c r="O41" i="3"/>
  <c r="O39" i="3"/>
  <c r="O37" i="3"/>
  <c r="O36" i="3"/>
  <c r="O35" i="3"/>
  <c r="O34" i="3"/>
  <c r="O33" i="3"/>
  <c r="O32" i="3"/>
  <c r="O31" i="3"/>
  <c r="O30" i="3"/>
  <c r="O29" i="3"/>
  <c r="O40" i="3"/>
  <c r="O38" i="3"/>
  <c r="O42" i="3"/>
  <c r="O28" i="3"/>
  <c r="O27" i="3"/>
  <c r="O26" i="3"/>
  <c r="O23" i="3"/>
  <c r="O22" i="3"/>
  <c r="O21" i="3"/>
  <c r="O20" i="3"/>
  <c r="O19" i="3"/>
  <c r="O18" i="3"/>
  <c r="O17" i="3"/>
  <c r="O16" i="3"/>
  <c r="O15" i="3"/>
  <c r="O14" i="3"/>
  <c r="O13" i="3"/>
  <c r="O12" i="3"/>
  <c r="O11" i="3"/>
  <c r="O10" i="3"/>
  <c r="O9" i="3"/>
  <c r="O8" i="3"/>
  <c r="O7" i="3"/>
  <c r="O4" i="3"/>
  <c r="O3" i="3"/>
  <c r="O6" i="3"/>
  <c r="O24" i="3"/>
  <c r="O5" i="3"/>
  <c r="O25" i="3"/>
  <c r="BC16" i="2" l="1"/>
  <c r="BC15" i="2"/>
  <c r="BC14" i="2"/>
  <c r="BC13" i="2"/>
  <c r="BC12" i="2"/>
  <c r="BC8" i="2"/>
  <c r="BC7" i="2"/>
  <c r="BC4" i="2"/>
  <c r="BC5" i="2" s="1"/>
  <c r="BC6" i="2" l="1"/>
  <c r="BC9" i="2" s="1"/>
  <c r="BC10" i="2"/>
  <c r="BC11" i="2" s="1"/>
  <c r="AZ15" i="2" l="1"/>
  <c r="AZ14" i="2"/>
  <c r="AZ13" i="2"/>
  <c r="AZ12" i="2"/>
  <c r="AZ11" i="2"/>
  <c r="AZ10" i="2"/>
  <c r="AZ9" i="2"/>
  <c r="AZ8" i="2"/>
  <c r="AZ7" i="2"/>
  <c r="AZ6" i="2"/>
  <c r="AZ5" i="2"/>
  <c r="AZ4" i="2"/>
  <c r="AX5" i="2" l="1"/>
  <c r="AX4" i="2"/>
  <c r="A43" i="10" l="1"/>
  <c r="M42" i="10"/>
  <c r="L42" i="10"/>
  <c r="K42" i="10"/>
  <c r="J42" i="10"/>
  <c r="I42" i="10"/>
  <c r="H42" i="10"/>
  <c r="G42" i="10"/>
  <c r="F42" i="10"/>
  <c r="E42" i="10"/>
  <c r="D42" i="10"/>
  <c r="C42" i="10"/>
  <c r="B42" i="10"/>
  <c r="M41" i="10"/>
  <c r="L41" i="10"/>
  <c r="K41" i="10"/>
  <c r="J41" i="10"/>
  <c r="I41" i="10"/>
  <c r="H41" i="10"/>
  <c r="G41" i="10"/>
  <c r="F41" i="10"/>
  <c r="E41" i="10"/>
  <c r="D41" i="10"/>
  <c r="C41" i="10"/>
  <c r="B41" i="10"/>
  <c r="M40" i="10"/>
  <c r="L40" i="10"/>
  <c r="K40" i="10"/>
  <c r="J40" i="10"/>
  <c r="I40" i="10"/>
  <c r="H40" i="10"/>
  <c r="G40" i="10"/>
  <c r="F40" i="10"/>
  <c r="E40" i="10"/>
  <c r="D40" i="10"/>
  <c r="C40" i="10"/>
  <c r="B40" i="10"/>
  <c r="M39" i="10"/>
  <c r="L39" i="10"/>
  <c r="K39" i="10"/>
  <c r="J39" i="10"/>
  <c r="I39" i="10"/>
  <c r="H39" i="10"/>
  <c r="G39" i="10"/>
  <c r="F39" i="10"/>
  <c r="E39" i="10"/>
  <c r="D39" i="10"/>
  <c r="C39" i="10"/>
  <c r="B39" i="10"/>
  <c r="M38" i="10"/>
  <c r="L38" i="10"/>
  <c r="K38" i="10"/>
  <c r="J38" i="10"/>
  <c r="I38" i="10"/>
  <c r="H38" i="10"/>
  <c r="G38" i="10"/>
  <c r="F38" i="10"/>
  <c r="E38" i="10"/>
  <c r="D38" i="10"/>
  <c r="C38" i="10"/>
  <c r="B38" i="10"/>
  <c r="M37" i="10"/>
  <c r="L37" i="10"/>
  <c r="K37" i="10"/>
  <c r="J37" i="10"/>
  <c r="I37" i="10"/>
  <c r="H37" i="10"/>
  <c r="G37" i="10"/>
  <c r="F37" i="10"/>
  <c r="E37" i="10"/>
  <c r="D37" i="10"/>
  <c r="C37" i="10"/>
  <c r="B37" i="10"/>
  <c r="M36" i="10"/>
  <c r="L36" i="10"/>
  <c r="K36" i="10"/>
  <c r="J36" i="10"/>
  <c r="I36" i="10"/>
  <c r="H36" i="10"/>
  <c r="G36" i="10"/>
  <c r="F36" i="10"/>
  <c r="E36" i="10"/>
  <c r="D36" i="10"/>
  <c r="C36" i="10"/>
  <c r="B36" i="10"/>
  <c r="M35" i="10"/>
  <c r="L35" i="10"/>
  <c r="K35" i="10"/>
  <c r="J35" i="10"/>
  <c r="I35" i="10"/>
  <c r="H35" i="10"/>
  <c r="G35" i="10"/>
  <c r="F35" i="10"/>
  <c r="E35" i="10"/>
  <c r="D35" i="10"/>
  <c r="C35" i="10"/>
  <c r="B35" i="10"/>
  <c r="M34" i="10"/>
  <c r="L34" i="10"/>
  <c r="K34" i="10"/>
  <c r="J34" i="10"/>
  <c r="I34" i="10"/>
  <c r="H34" i="10"/>
  <c r="G34" i="10"/>
  <c r="F34" i="10"/>
  <c r="E34" i="10"/>
  <c r="D34" i="10"/>
  <c r="C34" i="10"/>
  <c r="B34" i="10"/>
  <c r="M33" i="10"/>
  <c r="L33" i="10"/>
  <c r="K33" i="10"/>
  <c r="J33" i="10"/>
  <c r="I33" i="10"/>
  <c r="H33" i="10"/>
  <c r="G33" i="10"/>
  <c r="F33" i="10"/>
  <c r="E33" i="10"/>
  <c r="D33" i="10"/>
  <c r="C33" i="10"/>
  <c r="B33" i="10"/>
  <c r="M32" i="10"/>
  <c r="L32" i="10"/>
  <c r="K32" i="10"/>
  <c r="J32" i="10"/>
  <c r="I32" i="10"/>
  <c r="H32" i="10"/>
  <c r="G32" i="10"/>
  <c r="F32" i="10"/>
  <c r="E32" i="10"/>
  <c r="D32" i="10"/>
  <c r="C32" i="10"/>
  <c r="B32" i="10"/>
  <c r="M31" i="10"/>
  <c r="L31" i="10"/>
  <c r="K31" i="10"/>
  <c r="J31" i="10"/>
  <c r="I31" i="10"/>
  <c r="H31" i="10"/>
  <c r="G31" i="10"/>
  <c r="F31" i="10"/>
  <c r="E31" i="10"/>
  <c r="D31" i="10"/>
  <c r="C31" i="10"/>
  <c r="B31" i="10"/>
  <c r="M30" i="10"/>
  <c r="L30" i="10"/>
  <c r="K30" i="10"/>
  <c r="J30" i="10"/>
  <c r="I30" i="10"/>
  <c r="H30" i="10"/>
  <c r="G30" i="10"/>
  <c r="F30" i="10"/>
  <c r="E30" i="10"/>
  <c r="D30" i="10"/>
  <c r="C30" i="10"/>
  <c r="B30" i="10"/>
  <c r="M29" i="10"/>
  <c r="L29" i="10"/>
  <c r="K29" i="10"/>
  <c r="J29" i="10"/>
  <c r="I29" i="10"/>
  <c r="H29" i="10"/>
  <c r="G29" i="10"/>
  <c r="F29" i="10"/>
  <c r="E29" i="10"/>
  <c r="D29" i="10"/>
  <c r="C29" i="10"/>
  <c r="B29" i="10"/>
  <c r="M28" i="10"/>
  <c r="L28" i="10"/>
  <c r="K28" i="10"/>
  <c r="J28" i="10"/>
  <c r="I28" i="10"/>
  <c r="H28" i="10"/>
  <c r="G28" i="10"/>
  <c r="F28" i="10"/>
  <c r="E28" i="10"/>
  <c r="D28" i="10"/>
  <c r="C28" i="10"/>
  <c r="B28" i="10"/>
  <c r="M27" i="10"/>
  <c r="L27" i="10"/>
  <c r="K27" i="10"/>
  <c r="J27" i="10"/>
  <c r="I27" i="10"/>
  <c r="H27" i="10"/>
  <c r="G27" i="10"/>
  <c r="F27" i="10"/>
  <c r="E27" i="10"/>
  <c r="D27" i="10"/>
  <c r="C27" i="10"/>
  <c r="B27" i="10"/>
  <c r="M26" i="10"/>
  <c r="L26" i="10"/>
  <c r="K26" i="10"/>
  <c r="J26" i="10"/>
  <c r="I26" i="10"/>
  <c r="H26" i="10"/>
  <c r="G26" i="10"/>
  <c r="F26" i="10"/>
  <c r="E26" i="10"/>
  <c r="D26" i="10"/>
  <c r="C26" i="10"/>
  <c r="B26" i="10"/>
  <c r="M25" i="10"/>
  <c r="L25" i="10"/>
  <c r="K25" i="10"/>
  <c r="J25" i="10"/>
  <c r="I25" i="10"/>
  <c r="H25" i="10"/>
  <c r="G25" i="10"/>
  <c r="F25" i="10"/>
  <c r="E25" i="10"/>
  <c r="D25" i="10"/>
  <c r="C25" i="10"/>
  <c r="B25" i="10"/>
  <c r="M24" i="10"/>
  <c r="L24" i="10"/>
  <c r="K24" i="10"/>
  <c r="J24" i="10"/>
  <c r="I24" i="10"/>
  <c r="H24" i="10"/>
  <c r="G24" i="10"/>
  <c r="F24" i="10"/>
  <c r="E24" i="10"/>
  <c r="D24" i="10"/>
  <c r="C24" i="10"/>
  <c r="B24" i="10"/>
  <c r="M23" i="10"/>
  <c r="L23" i="10"/>
  <c r="K23" i="10"/>
  <c r="J23" i="10"/>
  <c r="I23" i="10"/>
  <c r="H23" i="10"/>
  <c r="G23" i="10"/>
  <c r="F23" i="10"/>
  <c r="E23" i="10"/>
  <c r="D23" i="10"/>
  <c r="C23" i="10"/>
  <c r="B23" i="10"/>
  <c r="M22" i="10"/>
  <c r="L22" i="10"/>
  <c r="K22" i="10"/>
  <c r="J22" i="10"/>
  <c r="I22" i="10"/>
  <c r="H22" i="10"/>
  <c r="G22" i="10"/>
  <c r="F22" i="10"/>
  <c r="E22" i="10"/>
  <c r="D22" i="10"/>
  <c r="C22" i="10"/>
  <c r="B22" i="10"/>
  <c r="M21" i="10"/>
  <c r="L21" i="10"/>
  <c r="K21" i="10"/>
  <c r="J21" i="10"/>
  <c r="I21" i="10"/>
  <c r="H21" i="10"/>
  <c r="G21" i="10"/>
  <c r="F21" i="10"/>
  <c r="E21" i="10"/>
  <c r="D21" i="10"/>
  <c r="C21" i="10"/>
  <c r="B21" i="10"/>
  <c r="M20" i="10"/>
  <c r="L20" i="10"/>
  <c r="K20" i="10"/>
  <c r="J20" i="10"/>
  <c r="I20" i="10"/>
  <c r="H20" i="10"/>
  <c r="G20" i="10"/>
  <c r="F20" i="10"/>
  <c r="E20" i="10"/>
  <c r="D20" i="10"/>
  <c r="C20" i="10"/>
  <c r="B20" i="10"/>
  <c r="M19" i="10"/>
  <c r="L19" i="10"/>
  <c r="K19" i="10"/>
  <c r="J19" i="10"/>
  <c r="I19" i="10"/>
  <c r="H19" i="10"/>
  <c r="G19" i="10"/>
  <c r="F19" i="10"/>
  <c r="E19" i="10"/>
  <c r="D19" i="10"/>
  <c r="C19" i="10"/>
  <c r="B19" i="10"/>
  <c r="M18" i="10"/>
  <c r="L18" i="10"/>
  <c r="K18" i="10"/>
  <c r="J18" i="10"/>
  <c r="I18" i="10"/>
  <c r="H18" i="10"/>
  <c r="G18" i="10"/>
  <c r="F18" i="10"/>
  <c r="E18" i="10"/>
  <c r="D18" i="10"/>
  <c r="C18" i="10"/>
  <c r="B18" i="10"/>
  <c r="M17" i="10"/>
  <c r="L17" i="10"/>
  <c r="K17" i="10"/>
  <c r="J17" i="10"/>
  <c r="I17" i="10"/>
  <c r="H17" i="10"/>
  <c r="G17" i="10"/>
  <c r="F17" i="10"/>
  <c r="E17" i="10"/>
  <c r="D17" i="10"/>
  <c r="C17" i="10"/>
  <c r="B17" i="10"/>
  <c r="M16" i="10"/>
  <c r="L16" i="10"/>
  <c r="K16" i="10"/>
  <c r="J16" i="10"/>
  <c r="I16" i="10"/>
  <c r="H16" i="10"/>
  <c r="G16" i="10"/>
  <c r="F16" i="10"/>
  <c r="E16" i="10"/>
  <c r="D16" i="10"/>
  <c r="C16" i="10"/>
  <c r="B16" i="10"/>
  <c r="M15" i="10"/>
  <c r="L15" i="10"/>
  <c r="K15" i="10"/>
  <c r="J15" i="10"/>
  <c r="I15" i="10"/>
  <c r="H15" i="10"/>
  <c r="G15" i="10"/>
  <c r="F15" i="10"/>
  <c r="E15" i="10"/>
  <c r="D15" i="10"/>
  <c r="C15" i="10"/>
  <c r="B15" i="10"/>
  <c r="M14" i="10"/>
  <c r="L14" i="10"/>
  <c r="K14" i="10"/>
  <c r="J14" i="10"/>
  <c r="I14" i="10"/>
  <c r="H14" i="10"/>
  <c r="G14" i="10"/>
  <c r="F14" i="10"/>
  <c r="E14" i="10"/>
  <c r="D14" i="10"/>
  <c r="C14" i="10"/>
  <c r="B14" i="10"/>
  <c r="M13" i="10"/>
  <c r="L13" i="10"/>
  <c r="K13" i="10"/>
  <c r="J13" i="10"/>
  <c r="I13" i="10"/>
  <c r="H13" i="10"/>
  <c r="G13" i="10"/>
  <c r="F13" i="10"/>
  <c r="E13" i="10"/>
  <c r="D13" i="10"/>
  <c r="C13" i="10"/>
  <c r="B13" i="10"/>
  <c r="M12" i="10"/>
  <c r="L12" i="10"/>
  <c r="K12" i="10"/>
  <c r="J12" i="10"/>
  <c r="I12" i="10"/>
  <c r="H12" i="10"/>
  <c r="G12" i="10"/>
  <c r="F12" i="10"/>
  <c r="E12" i="10"/>
  <c r="D12" i="10"/>
  <c r="C12" i="10"/>
  <c r="B12" i="10"/>
  <c r="M11" i="10"/>
  <c r="L11" i="10"/>
  <c r="K11" i="10"/>
  <c r="J11" i="10"/>
  <c r="I11" i="10"/>
  <c r="H11" i="10"/>
  <c r="G11" i="10"/>
  <c r="F11" i="10"/>
  <c r="E11" i="10"/>
  <c r="D11" i="10"/>
  <c r="C11" i="10"/>
  <c r="B11" i="10"/>
  <c r="M10" i="10"/>
  <c r="L10" i="10"/>
  <c r="K10" i="10"/>
  <c r="J10" i="10"/>
  <c r="I10" i="10"/>
  <c r="H10" i="10"/>
  <c r="G10" i="10"/>
  <c r="F10" i="10"/>
  <c r="E10" i="10"/>
  <c r="D10" i="10"/>
  <c r="C10" i="10"/>
  <c r="B10" i="10"/>
  <c r="M9" i="10"/>
  <c r="L9" i="10"/>
  <c r="K9" i="10"/>
  <c r="J9" i="10"/>
  <c r="I9" i="10"/>
  <c r="H9" i="10"/>
  <c r="G9" i="10"/>
  <c r="F9" i="10"/>
  <c r="E9" i="10"/>
  <c r="D9" i="10"/>
  <c r="C9" i="10"/>
  <c r="B9" i="10"/>
  <c r="M8" i="10"/>
  <c r="L8" i="10"/>
  <c r="K8" i="10"/>
  <c r="J8" i="10"/>
  <c r="I8" i="10"/>
  <c r="H8" i="10"/>
  <c r="G8" i="10"/>
  <c r="F8" i="10"/>
  <c r="E8" i="10"/>
  <c r="D8" i="10"/>
  <c r="C8" i="10"/>
  <c r="B8" i="10"/>
  <c r="M7" i="10"/>
  <c r="L7" i="10"/>
  <c r="K7" i="10"/>
  <c r="J7" i="10"/>
  <c r="I7" i="10"/>
  <c r="H7" i="10"/>
  <c r="G7" i="10"/>
  <c r="F7" i="10"/>
  <c r="E7" i="10"/>
  <c r="D7" i="10"/>
  <c r="C7" i="10"/>
  <c r="B7" i="10"/>
  <c r="M6" i="10"/>
  <c r="L6" i="10"/>
  <c r="K6" i="10"/>
  <c r="J6" i="10"/>
  <c r="I6" i="10"/>
  <c r="H6" i="10"/>
  <c r="G6" i="10"/>
  <c r="F6" i="10"/>
  <c r="E6" i="10"/>
  <c r="D6" i="10"/>
  <c r="C6" i="10"/>
  <c r="B6" i="10"/>
  <c r="M5" i="10"/>
  <c r="L5" i="10"/>
  <c r="K5" i="10"/>
  <c r="J5" i="10"/>
  <c r="I5" i="10"/>
  <c r="H5" i="10"/>
  <c r="G5" i="10"/>
  <c r="F5" i="10"/>
  <c r="E5" i="10"/>
  <c r="D5" i="10"/>
  <c r="C5" i="10"/>
  <c r="B5" i="10"/>
  <c r="M4" i="10"/>
  <c r="L4" i="10"/>
  <c r="K4" i="10"/>
  <c r="J4" i="10"/>
  <c r="I4" i="10"/>
  <c r="H4" i="10"/>
  <c r="G4" i="10"/>
  <c r="F4" i="10"/>
  <c r="E4" i="10"/>
  <c r="D4" i="10"/>
  <c r="C4" i="10"/>
  <c r="N5" i="10" l="1"/>
  <c r="N7" i="10"/>
  <c r="N9" i="10"/>
  <c r="N13" i="10"/>
  <c r="N15" i="10"/>
  <c r="N17" i="10"/>
  <c r="N21" i="10"/>
  <c r="N23" i="10"/>
  <c r="N25" i="10"/>
  <c r="N27" i="10"/>
  <c r="N29" i="10"/>
  <c r="N31" i="10"/>
  <c r="N33" i="10"/>
  <c r="N35" i="10"/>
  <c r="N37" i="10"/>
  <c r="N39" i="10"/>
  <c r="N41" i="10"/>
  <c r="N11" i="10"/>
  <c r="N19" i="10"/>
  <c r="N8" i="10"/>
  <c r="N10" i="10"/>
  <c r="N12" i="10"/>
  <c r="N16" i="10"/>
  <c r="N18" i="10"/>
  <c r="N20" i="10"/>
  <c r="N22" i="10"/>
  <c r="N24" i="10"/>
  <c r="N26" i="10"/>
  <c r="N28" i="10"/>
  <c r="N30" i="10"/>
  <c r="N32" i="10"/>
  <c r="N34" i="10"/>
  <c r="N36" i="10"/>
  <c r="N38" i="10"/>
  <c r="N40" i="10"/>
  <c r="N42" i="10"/>
  <c r="N6" i="10"/>
  <c r="N14" i="10"/>
  <c r="B4" i="10"/>
  <c r="N4" i="10" s="1"/>
  <c r="N3" i="10" l="1"/>
  <c r="A1" i="10"/>
  <c r="A40" i="9" l="1"/>
  <c r="M39" i="9"/>
  <c r="L39" i="9"/>
  <c r="K39" i="9"/>
  <c r="J39" i="9"/>
  <c r="I39" i="9"/>
  <c r="H39" i="9"/>
  <c r="G39" i="9"/>
  <c r="F39" i="9"/>
  <c r="E39" i="9"/>
  <c r="D39" i="9"/>
  <c r="C39" i="9"/>
  <c r="B39" i="9"/>
  <c r="M38" i="9"/>
  <c r="L38" i="9"/>
  <c r="K38" i="9"/>
  <c r="J38" i="9"/>
  <c r="I38" i="9"/>
  <c r="H38" i="9"/>
  <c r="G38" i="9"/>
  <c r="F38" i="9"/>
  <c r="E38" i="9"/>
  <c r="D38" i="9"/>
  <c r="C38" i="9"/>
  <c r="B38" i="9"/>
  <c r="M37" i="9"/>
  <c r="L37" i="9"/>
  <c r="K37" i="9"/>
  <c r="J37" i="9"/>
  <c r="I37" i="9"/>
  <c r="H37" i="9"/>
  <c r="G37" i="9"/>
  <c r="F37" i="9"/>
  <c r="E37" i="9"/>
  <c r="D37" i="9"/>
  <c r="C37" i="9"/>
  <c r="B37" i="9"/>
  <c r="M36" i="9"/>
  <c r="L36" i="9"/>
  <c r="K36" i="9"/>
  <c r="J36" i="9"/>
  <c r="I36" i="9"/>
  <c r="H36" i="9"/>
  <c r="G36" i="9"/>
  <c r="F36" i="9"/>
  <c r="E36" i="9"/>
  <c r="D36" i="9"/>
  <c r="C36" i="9"/>
  <c r="B36" i="9"/>
  <c r="M35" i="9"/>
  <c r="L35" i="9"/>
  <c r="K35" i="9"/>
  <c r="J35" i="9"/>
  <c r="I35" i="9"/>
  <c r="H35" i="9"/>
  <c r="G35" i="9"/>
  <c r="F35" i="9"/>
  <c r="E35" i="9"/>
  <c r="D35" i="9"/>
  <c r="C35" i="9"/>
  <c r="B35" i="9"/>
  <c r="M34" i="9"/>
  <c r="L34" i="9"/>
  <c r="K34" i="9"/>
  <c r="J34" i="9"/>
  <c r="I34" i="9"/>
  <c r="H34" i="9"/>
  <c r="G34" i="9"/>
  <c r="F34" i="9"/>
  <c r="E34" i="9"/>
  <c r="D34" i="9"/>
  <c r="C34" i="9"/>
  <c r="B34" i="9"/>
  <c r="M33" i="9"/>
  <c r="L33" i="9"/>
  <c r="K33" i="9"/>
  <c r="J33" i="9"/>
  <c r="I33" i="9"/>
  <c r="H33" i="9"/>
  <c r="G33" i="9"/>
  <c r="F33" i="9"/>
  <c r="E33" i="9"/>
  <c r="D33" i="9"/>
  <c r="C33" i="9"/>
  <c r="B33" i="9"/>
  <c r="M32" i="9"/>
  <c r="L32" i="9"/>
  <c r="K32" i="9"/>
  <c r="J32" i="9"/>
  <c r="I32" i="9"/>
  <c r="H32" i="9"/>
  <c r="G32" i="9"/>
  <c r="F32" i="9"/>
  <c r="E32" i="9"/>
  <c r="D32" i="9"/>
  <c r="C32" i="9"/>
  <c r="B32" i="9"/>
  <c r="M31" i="9"/>
  <c r="L31" i="9"/>
  <c r="K31" i="9"/>
  <c r="J31" i="9"/>
  <c r="I31" i="9"/>
  <c r="H31" i="9"/>
  <c r="G31" i="9"/>
  <c r="F31" i="9"/>
  <c r="E31" i="9"/>
  <c r="D31" i="9"/>
  <c r="C31" i="9"/>
  <c r="B31" i="9"/>
  <c r="M30" i="9"/>
  <c r="L30" i="9"/>
  <c r="K30" i="9"/>
  <c r="J30" i="9"/>
  <c r="I30" i="9"/>
  <c r="H30" i="9"/>
  <c r="G30" i="9"/>
  <c r="F30" i="9"/>
  <c r="E30" i="9"/>
  <c r="D30" i="9"/>
  <c r="C30" i="9"/>
  <c r="B30" i="9"/>
  <c r="M29" i="9"/>
  <c r="L29" i="9"/>
  <c r="K29" i="9"/>
  <c r="J29" i="9"/>
  <c r="I29" i="9"/>
  <c r="H29" i="9"/>
  <c r="G29" i="9"/>
  <c r="F29" i="9"/>
  <c r="E29" i="9"/>
  <c r="D29" i="9"/>
  <c r="C29" i="9"/>
  <c r="B29" i="9"/>
  <c r="M28" i="9"/>
  <c r="L28" i="9"/>
  <c r="K28" i="9"/>
  <c r="J28" i="9"/>
  <c r="I28" i="9"/>
  <c r="H28" i="9"/>
  <c r="G28" i="9"/>
  <c r="F28" i="9"/>
  <c r="E28" i="9"/>
  <c r="D28" i="9"/>
  <c r="C28" i="9"/>
  <c r="B28" i="9"/>
  <c r="M27" i="9"/>
  <c r="L27" i="9"/>
  <c r="K27" i="9"/>
  <c r="J27" i="9"/>
  <c r="I27" i="9"/>
  <c r="H27" i="9"/>
  <c r="G27" i="9"/>
  <c r="F27" i="9"/>
  <c r="E27" i="9"/>
  <c r="D27" i="9"/>
  <c r="C27" i="9"/>
  <c r="B27" i="9"/>
  <c r="M26" i="9"/>
  <c r="L26" i="9"/>
  <c r="K26" i="9"/>
  <c r="J26" i="9"/>
  <c r="I26" i="9"/>
  <c r="H26" i="9"/>
  <c r="G26" i="9"/>
  <c r="F26" i="9"/>
  <c r="E26" i="9"/>
  <c r="D26" i="9"/>
  <c r="C26" i="9"/>
  <c r="B26" i="9"/>
  <c r="M25" i="9"/>
  <c r="L25" i="9"/>
  <c r="K25" i="9"/>
  <c r="J25" i="9"/>
  <c r="I25" i="9"/>
  <c r="H25" i="9"/>
  <c r="G25" i="9"/>
  <c r="F25" i="9"/>
  <c r="E25" i="9"/>
  <c r="D25" i="9"/>
  <c r="C25" i="9"/>
  <c r="B25" i="9"/>
  <c r="M24" i="9"/>
  <c r="L24" i="9"/>
  <c r="K24" i="9"/>
  <c r="J24" i="9"/>
  <c r="I24" i="9"/>
  <c r="H24" i="9"/>
  <c r="G24" i="9"/>
  <c r="F24" i="9"/>
  <c r="E24" i="9"/>
  <c r="D24" i="9"/>
  <c r="C24" i="9"/>
  <c r="B24" i="9"/>
  <c r="M23" i="9"/>
  <c r="L23" i="9"/>
  <c r="K23" i="9"/>
  <c r="J23" i="9"/>
  <c r="I23" i="9"/>
  <c r="H23" i="9"/>
  <c r="G23" i="9"/>
  <c r="F23" i="9"/>
  <c r="E23" i="9"/>
  <c r="D23" i="9"/>
  <c r="C23" i="9"/>
  <c r="B23" i="9"/>
  <c r="M22" i="9"/>
  <c r="L22" i="9"/>
  <c r="K22" i="9"/>
  <c r="J22" i="9"/>
  <c r="I22" i="9"/>
  <c r="H22" i="9"/>
  <c r="G22" i="9"/>
  <c r="F22" i="9"/>
  <c r="E22" i="9"/>
  <c r="D22" i="9"/>
  <c r="C22" i="9"/>
  <c r="B22" i="9"/>
  <c r="M21" i="9"/>
  <c r="L21" i="9"/>
  <c r="K21" i="9"/>
  <c r="J21" i="9"/>
  <c r="I21" i="9"/>
  <c r="H21" i="9"/>
  <c r="G21" i="9"/>
  <c r="F21" i="9"/>
  <c r="E21" i="9"/>
  <c r="D21" i="9"/>
  <c r="C21" i="9"/>
  <c r="B21" i="9"/>
  <c r="M20" i="9"/>
  <c r="L20" i="9"/>
  <c r="K20" i="9"/>
  <c r="J20" i="9"/>
  <c r="I20" i="9"/>
  <c r="H20" i="9"/>
  <c r="G20" i="9"/>
  <c r="F20" i="9"/>
  <c r="E20" i="9"/>
  <c r="D20" i="9"/>
  <c r="C20" i="9"/>
  <c r="B20" i="9"/>
  <c r="M19" i="9"/>
  <c r="L19" i="9"/>
  <c r="K19" i="9"/>
  <c r="J19" i="9"/>
  <c r="I19" i="9"/>
  <c r="H19" i="9"/>
  <c r="G19" i="9"/>
  <c r="F19" i="9"/>
  <c r="E19" i="9"/>
  <c r="D19" i="9"/>
  <c r="C19" i="9"/>
  <c r="B19" i="9"/>
  <c r="M18" i="9"/>
  <c r="L18" i="9"/>
  <c r="K18" i="9"/>
  <c r="J18" i="9"/>
  <c r="I18" i="9"/>
  <c r="H18" i="9"/>
  <c r="G18" i="9"/>
  <c r="F18" i="9"/>
  <c r="E18" i="9"/>
  <c r="D18" i="9"/>
  <c r="C18" i="9"/>
  <c r="B18" i="9"/>
  <c r="M17" i="9"/>
  <c r="L17" i="9"/>
  <c r="K17" i="9"/>
  <c r="J17" i="9"/>
  <c r="I17" i="9"/>
  <c r="H17" i="9"/>
  <c r="G17" i="9"/>
  <c r="F17" i="9"/>
  <c r="E17" i="9"/>
  <c r="D17" i="9"/>
  <c r="C17" i="9"/>
  <c r="B17" i="9"/>
  <c r="M16" i="9"/>
  <c r="L16" i="9"/>
  <c r="K16" i="9"/>
  <c r="J16" i="9"/>
  <c r="I16" i="9"/>
  <c r="H16" i="9"/>
  <c r="G16" i="9"/>
  <c r="F16" i="9"/>
  <c r="E16" i="9"/>
  <c r="D16" i="9"/>
  <c r="C16" i="9"/>
  <c r="B16" i="9"/>
  <c r="M15" i="9"/>
  <c r="L15" i="9"/>
  <c r="K15" i="9"/>
  <c r="J15" i="9"/>
  <c r="I15" i="9"/>
  <c r="H15" i="9"/>
  <c r="G15" i="9"/>
  <c r="F15" i="9"/>
  <c r="E15" i="9"/>
  <c r="D15" i="9"/>
  <c r="C15" i="9"/>
  <c r="B15" i="9"/>
  <c r="M14" i="9"/>
  <c r="L14" i="9"/>
  <c r="K14" i="9"/>
  <c r="J14" i="9"/>
  <c r="I14" i="9"/>
  <c r="H14" i="9"/>
  <c r="G14" i="9"/>
  <c r="F14" i="9"/>
  <c r="E14" i="9"/>
  <c r="D14" i="9"/>
  <c r="C14" i="9"/>
  <c r="B14" i="9"/>
  <c r="M13" i="9"/>
  <c r="L13" i="9"/>
  <c r="K13" i="9"/>
  <c r="J13" i="9"/>
  <c r="I13" i="9"/>
  <c r="H13" i="9"/>
  <c r="G13" i="9"/>
  <c r="F13" i="9"/>
  <c r="E13" i="9"/>
  <c r="D13" i="9"/>
  <c r="C13" i="9"/>
  <c r="B13" i="9"/>
  <c r="M12" i="9"/>
  <c r="L12" i="9"/>
  <c r="K12" i="9"/>
  <c r="J12" i="9"/>
  <c r="I12" i="9"/>
  <c r="H12" i="9"/>
  <c r="G12" i="9"/>
  <c r="F12" i="9"/>
  <c r="E12" i="9"/>
  <c r="D12" i="9"/>
  <c r="C12" i="9"/>
  <c r="B12" i="9"/>
  <c r="M11" i="9"/>
  <c r="L11" i="9"/>
  <c r="K11" i="9"/>
  <c r="J11" i="9"/>
  <c r="I11" i="9"/>
  <c r="H11" i="9"/>
  <c r="G11" i="9"/>
  <c r="F11" i="9"/>
  <c r="E11" i="9"/>
  <c r="D11" i="9"/>
  <c r="C11" i="9"/>
  <c r="B11" i="9"/>
  <c r="M10" i="9"/>
  <c r="L10" i="9"/>
  <c r="K10" i="9"/>
  <c r="J10" i="9"/>
  <c r="I10" i="9"/>
  <c r="H10" i="9"/>
  <c r="G10" i="9"/>
  <c r="F10" i="9"/>
  <c r="E10" i="9"/>
  <c r="D10" i="9"/>
  <c r="C10" i="9"/>
  <c r="B10" i="9"/>
  <c r="M9" i="9"/>
  <c r="L9" i="9"/>
  <c r="K9" i="9"/>
  <c r="J9" i="9"/>
  <c r="I9" i="9"/>
  <c r="H9" i="9"/>
  <c r="G9" i="9"/>
  <c r="F9" i="9"/>
  <c r="E9" i="9"/>
  <c r="D9" i="9"/>
  <c r="C9" i="9"/>
  <c r="B9" i="9"/>
  <c r="M8" i="9"/>
  <c r="L8" i="9"/>
  <c r="K8" i="9"/>
  <c r="J8" i="9"/>
  <c r="I8" i="9"/>
  <c r="H8" i="9"/>
  <c r="G8" i="9"/>
  <c r="F8" i="9"/>
  <c r="E8" i="9"/>
  <c r="D8" i="9"/>
  <c r="C8" i="9"/>
  <c r="B8" i="9"/>
  <c r="M7" i="9"/>
  <c r="L7" i="9"/>
  <c r="K7" i="9"/>
  <c r="J7" i="9"/>
  <c r="I7" i="9"/>
  <c r="H7" i="9"/>
  <c r="G7" i="9"/>
  <c r="F7" i="9"/>
  <c r="E7" i="9"/>
  <c r="D7" i="9"/>
  <c r="C7" i="9"/>
  <c r="B7" i="9"/>
  <c r="M6" i="9"/>
  <c r="L6" i="9"/>
  <c r="K6" i="9"/>
  <c r="J6" i="9"/>
  <c r="I6" i="9"/>
  <c r="H6" i="9"/>
  <c r="G6" i="9"/>
  <c r="F6" i="9"/>
  <c r="E6" i="9"/>
  <c r="D6" i="9"/>
  <c r="C6" i="9"/>
  <c r="B6" i="9"/>
  <c r="M5" i="9"/>
  <c r="L5" i="9"/>
  <c r="K5" i="9"/>
  <c r="J5" i="9"/>
  <c r="I5" i="9"/>
  <c r="H5" i="9"/>
  <c r="G5" i="9"/>
  <c r="F5" i="9"/>
  <c r="E5" i="9"/>
  <c r="D5" i="9"/>
  <c r="C5" i="9"/>
  <c r="B5" i="9"/>
  <c r="M4" i="9"/>
  <c r="L4" i="9"/>
  <c r="K4" i="9"/>
  <c r="J4" i="9"/>
  <c r="I4" i="9"/>
  <c r="H4" i="9"/>
  <c r="G4" i="9"/>
  <c r="F4" i="9"/>
  <c r="E4" i="9"/>
  <c r="D4" i="9"/>
  <c r="C4" i="9"/>
  <c r="B4" i="9"/>
  <c r="N14" i="9" l="1"/>
  <c r="N18" i="9"/>
  <c r="N20" i="9"/>
  <c r="N22" i="9"/>
  <c r="N24" i="9"/>
  <c r="N26" i="9"/>
  <c r="N28" i="9"/>
  <c r="N30" i="9"/>
  <c r="N32" i="9"/>
  <c r="N34" i="9"/>
  <c r="N36" i="9"/>
  <c r="N38" i="9"/>
  <c r="N5" i="9"/>
  <c r="N6" i="9"/>
  <c r="N10" i="9"/>
  <c r="N12" i="9"/>
  <c r="N8" i="9"/>
  <c r="N16" i="9"/>
  <c r="N7" i="9"/>
  <c r="N9" i="9"/>
  <c r="N11" i="9"/>
  <c r="N13" i="9"/>
  <c r="N15" i="9"/>
  <c r="N17" i="9"/>
  <c r="N19" i="9"/>
  <c r="N21" i="9"/>
  <c r="N23" i="9"/>
  <c r="N25" i="9"/>
  <c r="N27" i="9"/>
  <c r="N29" i="9"/>
  <c r="N31" i="9"/>
  <c r="N33" i="9"/>
  <c r="N35" i="9"/>
  <c r="N37" i="9"/>
  <c r="N39" i="9"/>
  <c r="N4" i="9"/>
  <c r="N3" i="9"/>
  <c r="A1" i="9"/>
  <c r="A26" i="8" l="1"/>
  <c r="M25" i="8"/>
  <c r="L25" i="8"/>
  <c r="K25" i="8"/>
  <c r="J25" i="8"/>
  <c r="I25" i="8"/>
  <c r="H25" i="8"/>
  <c r="G25" i="8"/>
  <c r="F25" i="8"/>
  <c r="E25" i="8"/>
  <c r="D25" i="8"/>
  <c r="C25" i="8"/>
  <c r="B25" i="8"/>
  <c r="M24" i="8"/>
  <c r="L24" i="8"/>
  <c r="K24" i="8"/>
  <c r="J24" i="8"/>
  <c r="I24" i="8"/>
  <c r="H24" i="8"/>
  <c r="G24" i="8"/>
  <c r="F24" i="8"/>
  <c r="E24" i="8"/>
  <c r="D24" i="8"/>
  <c r="C24" i="8"/>
  <c r="B24" i="8"/>
  <c r="M23" i="8"/>
  <c r="L23" i="8"/>
  <c r="K23" i="8"/>
  <c r="J23" i="8"/>
  <c r="I23" i="8"/>
  <c r="H23" i="8"/>
  <c r="G23" i="8"/>
  <c r="F23" i="8"/>
  <c r="E23" i="8"/>
  <c r="D23" i="8"/>
  <c r="C23" i="8"/>
  <c r="B23" i="8"/>
  <c r="M22" i="8"/>
  <c r="L22" i="8"/>
  <c r="K22" i="8"/>
  <c r="J22" i="8"/>
  <c r="I22" i="8"/>
  <c r="H22" i="8"/>
  <c r="G22" i="8"/>
  <c r="F22" i="8"/>
  <c r="E22" i="8"/>
  <c r="D22" i="8"/>
  <c r="C22" i="8"/>
  <c r="B22" i="8"/>
  <c r="M21" i="8"/>
  <c r="L21" i="8"/>
  <c r="K21" i="8"/>
  <c r="J21" i="8"/>
  <c r="I21" i="8"/>
  <c r="H21" i="8"/>
  <c r="G21" i="8"/>
  <c r="F21" i="8"/>
  <c r="E21" i="8"/>
  <c r="D21" i="8"/>
  <c r="C21" i="8"/>
  <c r="B21" i="8"/>
  <c r="M20" i="8"/>
  <c r="L20" i="8"/>
  <c r="K20" i="8"/>
  <c r="J20" i="8"/>
  <c r="I20" i="8"/>
  <c r="H20" i="8"/>
  <c r="G20" i="8"/>
  <c r="F20" i="8"/>
  <c r="E20" i="8"/>
  <c r="D20" i="8"/>
  <c r="C20" i="8"/>
  <c r="B20" i="8"/>
  <c r="M19" i="8"/>
  <c r="L19" i="8"/>
  <c r="K19" i="8"/>
  <c r="J19" i="8"/>
  <c r="I19" i="8"/>
  <c r="H19" i="8"/>
  <c r="G19" i="8"/>
  <c r="F19" i="8"/>
  <c r="E19" i="8"/>
  <c r="D19" i="8"/>
  <c r="C19" i="8"/>
  <c r="B19" i="8"/>
  <c r="M18" i="8"/>
  <c r="L18" i="8"/>
  <c r="K18" i="8"/>
  <c r="J18" i="8"/>
  <c r="I18" i="8"/>
  <c r="H18" i="8"/>
  <c r="G18" i="8"/>
  <c r="F18" i="8"/>
  <c r="E18" i="8"/>
  <c r="D18" i="8"/>
  <c r="C18" i="8"/>
  <c r="B18" i="8"/>
  <c r="M17" i="8"/>
  <c r="L17" i="8"/>
  <c r="K17" i="8"/>
  <c r="J17" i="8"/>
  <c r="I17" i="8"/>
  <c r="H17" i="8"/>
  <c r="G17" i="8"/>
  <c r="F17" i="8"/>
  <c r="E17" i="8"/>
  <c r="D17" i="8"/>
  <c r="C17" i="8"/>
  <c r="B17" i="8"/>
  <c r="M16" i="8"/>
  <c r="L16" i="8"/>
  <c r="K16" i="8"/>
  <c r="J16" i="8"/>
  <c r="I16" i="8"/>
  <c r="H16" i="8"/>
  <c r="G16" i="8"/>
  <c r="F16" i="8"/>
  <c r="E16" i="8"/>
  <c r="D16" i="8"/>
  <c r="C16" i="8"/>
  <c r="B16" i="8"/>
  <c r="M15" i="8"/>
  <c r="L15" i="8"/>
  <c r="K15" i="8"/>
  <c r="J15" i="8"/>
  <c r="I15" i="8"/>
  <c r="H15" i="8"/>
  <c r="G15" i="8"/>
  <c r="F15" i="8"/>
  <c r="E15" i="8"/>
  <c r="D15" i="8"/>
  <c r="C15" i="8"/>
  <c r="B15" i="8"/>
  <c r="M14" i="8"/>
  <c r="L14" i="8"/>
  <c r="K14" i="8"/>
  <c r="J14" i="8"/>
  <c r="I14" i="8"/>
  <c r="H14" i="8"/>
  <c r="G14" i="8"/>
  <c r="F14" i="8"/>
  <c r="E14" i="8"/>
  <c r="D14" i="8"/>
  <c r="C14" i="8"/>
  <c r="B14" i="8"/>
  <c r="M13" i="8"/>
  <c r="L13" i="8"/>
  <c r="K13" i="8"/>
  <c r="J13" i="8"/>
  <c r="I13" i="8"/>
  <c r="H13" i="8"/>
  <c r="G13" i="8"/>
  <c r="F13" i="8"/>
  <c r="E13" i="8"/>
  <c r="D13" i="8"/>
  <c r="C13" i="8"/>
  <c r="B13" i="8"/>
  <c r="M12" i="8"/>
  <c r="L12" i="8"/>
  <c r="K12" i="8"/>
  <c r="J12" i="8"/>
  <c r="I12" i="8"/>
  <c r="H12" i="8"/>
  <c r="G12" i="8"/>
  <c r="F12" i="8"/>
  <c r="E12" i="8"/>
  <c r="D12" i="8"/>
  <c r="C12" i="8"/>
  <c r="B12" i="8"/>
  <c r="M11" i="8"/>
  <c r="L11" i="8"/>
  <c r="K11" i="8"/>
  <c r="J11" i="8"/>
  <c r="I11" i="8"/>
  <c r="H11" i="8"/>
  <c r="G11" i="8"/>
  <c r="F11" i="8"/>
  <c r="E11" i="8"/>
  <c r="D11" i="8"/>
  <c r="C11" i="8"/>
  <c r="B11" i="8"/>
  <c r="M10" i="8"/>
  <c r="L10" i="8"/>
  <c r="K10" i="8"/>
  <c r="J10" i="8"/>
  <c r="I10" i="8"/>
  <c r="H10" i="8"/>
  <c r="G10" i="8"/>
  <c r="F10" i="8"/>
  <c r="E10" i="8"/>
  <c r="D10" i="8"/>
  <c r="C10" i="8"/>
  <c r="B10" i="8"/>
  <c r="M9" i="8"/>
  <c r="L9" i="8"/>
  <c r="K9" i="8"/>
  <c r="J9" i="8"/>
  <c r="I9" i="8"/>
  <c r="H9" i="8"/>
  <c r="G9" i="8"/>
  <c r="F9" i="8"/>
  <c r="E9" i="8"/>
  <c r="D9" i="8"/>
  <c r="C9" i="8"/>
  <c r="B9" i="8"/>
  <c r="M8" i="8"/>
  <c r="L8" i="8"/>
  <c r="K8" i="8"/>
  <c r="J8" i="8"/>
  <c r="I8" i="8"/>
  <c r="H8" i="8"/>
  <c r="G8" i="8"/>
  <c r="F8" i="8"/>
  <c r="E8" i="8"/>
  <c r="D8" i="8"/>
  <c r="C8" i="8"/>
  <c r="B8" i="8"/>
  <c r="M7" i="8"/>
  <c r="L7" i="8"/>
  <c r="K7" i="8"/>
  <c r="J7" i="8"/>
  <c r="I7" i="8"/>
  <c r="H7" i="8"/>
  <c r="G7" i="8"/>
  <c r="F7" i="8"/>
  <c r="E7" i="8"/>
  <c r="D7" i="8"/>
  <c r="C7" i="8"/>
  <c r="B7" i="8"/>
  <c r="M6" i="8"/>
  <c r="L6" i="8"/>
  <c r="K6" i="8"/>
  <c r="J6" i="8"/>
  <c r="I6" i="8"/>
  <c r="H6" i="8"/>
  <c r="G6" i="8"/>
  <c r="F6" i="8"/>
  <c r="E6" i="8"/>
  <c r="D6" i="8"/>
  <c r="C6" i="8"/>
  <c r="B6" i="8"/>
  <c r="M5" i="8"/>
  <c r="L5" i="8"/>
  <c r="K5" i="8"/>
  <c r="J5" i="8"/>
  <c r="I5" i="8"/>
  <c r="H5" i="8"/>
  <c r="G5" i="8"/>
  <c r="F5" i="8"/>
  <c r="E5" i="8"/>
  <c r="D5" i="8"/>
  <c r="C5" i="8"/>
  <c r="B5" i="8"/>
  <c r="M4" i="8"/>
  <c r="L4" i="8"/>
  <c r="K4" i="8"/>
  <c r="J4" i="8"/>
  <c r="I4" i="8"/>
  <c r="H4" i="8"/>
  <c r="G4" i="8"/>
  <c r="F4" i="8"/>
  <c r="E4" i="8"/>
  <c r="D4" i="8"/>
  <c r="C4" i="8"/>
  <c r="N6" i="8" l="1"/>
  <c r="N10" i="8"/>
  <c r="N12" i="8"/>
  <c r="N14" i="8"/>
  <c r="N16" i="8"/>
  <c r="N18" i="8"/>
  <c r="N20" i="8"/>
  <c r="N22" i="8"/>
  <c r="N24" i="8"/>
  <c r="N8" i="8"/>
  <c r="N5" i="8"/>
  <c r="N7" i="8"/>
  <c r="N9" i="8"/>
  <c r="N11" i="8"/>
  <c r="N13" i="8"/>
  <c r="N15" i="8"/>
  <c r="N17" i="8"/>
  <c r="N19" i="8"/>
  <c r="N21" i="8"/>
  <c r="N23" i="8"/>
  <c r="N25" i="8"/>
  <c r="B4" i="8"/>
  <c r="N4" i="8" s="1"/>
  <c r="N3" i="8"/>
  <c r="A1" i="8"/>
  <c r="A50" i="7" l="1"/>
  <c r="A46" i="7"/>
  <c r="A42" i="7"/>
  <c r="A38" i="7"/>
  <c r="A34" i="7"/>
  <c r="A30" i="7"/>
  <c r="A26" i="7"/>
  <c r="A22" i="7"/>
  <c r="A18" i="7"/>
  <c r="A14" i="7"/>
  <c r="A10" i="7"/>
  <c r="A6" i="7" l="1"/>
  <c r="A1" i="7"/>
  <c r="A3" i="7" s="1"/>
  <c r="A47" i="7" l="1"/>
  <c r="A15" i="7"/>
  <c r="A11" i="7"/>
  <c r="A43" i="7"/>
  <c r="A39" i="7"/>
  <c r="A35" i="7"/>
  <c r="A31" i="7"/>
  <c r="A23" i="7"/>
  <c r="A7" i="7"/>
  <c r="A27" i="7"/>
  <c r="A19" i="7"/>
  <c r="A50" i="6"/>
  <c r="A46" i="6"/>
  <c r="A42" i="6"/>
  <c r="A38" i="6"/>
  <c r="A34" i="6"/>
  <c r="A30" i="6"/>
  <c r="A26" i="6"/>
  <c r="A22" i="6"/>
  <c r="A18" i="6"/>
  <c r="A14" i="6"/>
  <c r="A10" i="6"/>
  <c r="A6" i="6"/>
  <c r="A1" i="6" l="1"/>
  <c r="A27" i="6" l="1"/>
  <c r="A19" i="6"/>
  <c r="A47" i="6"/>
  <c r="A15" i="6"/>
  <c r="A11" i="6"/>
  <c r="A43" i="6"/>
  <c r="A39" i="6"/>
  <c r="A31" i="6"/>
  <c r="A23" i="6"/>
  <c r="A7" i="6"/>
  <c r="A35" i="6"/>
  <c r="A3" i="6"/>
  <c r="A50" i="5" l="1"/>
  <c r="A46" i="5"/>
  <c r="A42" i="5"/>
  <c r="A38" i="5"/>
  <c r="A34" i="5"/>
  <c r="A30" i="5"/>
  <c r="A26" i="5"/>
  <c r="A22" i="5"/>
  <c r="A18" i="5"/>
  <c r="A14" i="5"/>
  <c r="A10" i="5"/>
  <c r="A6" i="5"/>
  <c r="A1" i="5" l="1"/>
  <c r="A3" i="5" l="1"/>
  <c r="A27" i="5"/>
  <c r="A35" i="5"/>
  <c r="A47" i="5"/>
  <c r="A43" i="5"/>
  <c r="A19" i="5"/>
  <c r="A39" i="5"/>
  <c r="A31" i="5"/>
  <c r="A15" i="5"/>
  <c r="A11" i="5"/>
  <c r="A7" i="5"/>
  <c r="A23" i="5"/>
</calcChain>
</file>

<file path=xl/sharedStrings.xml><?xml version="1.0" encoding="utf-8"?>
<sst xmlns="http://schemas.openxmlformats.org/spreadsheetml/2006/main" count="2322" uniqueCount="591">
  <si>
    <t>Save</t>
  </si>
  <si>
    <t>Open</t>
  </si>
  <si>
    <t>Nom nature création</t>
  </si>
  <si>
    <t>Code nature création</t>
  </si>
  <si>
    <t>Quantité pour un repas</t>
  </si>
  <si>
    <t>Quantité pour la journée</t>
  </si>
  <si>
    <t>Clé article</t>
  </si>
  <si>
    <t>Création articles menu</t>
  </si>
  <si>
    <t>CAM</t>
  </si>
  <si>
    <t>Dessert midi retraite</t>
  </si>
  <si>
    <t>Dessert soir</t>
  </si>
  <si>
    <t>Desserts weekend</t>
  </si>
  <si>
    <t>Légumes midi retraite</t>
  </si>
  <si>
    <t>Légumes soirs lundi mardi</t>
  </si>
  <si>
    <t>Légumes soirs mercredi jeudi</t>
  </si>
  <si>
    <t>Légumes soirs vendredi</t>
  </si>
  <si>
    <t>Légumes weekend samedi</t>
  </si>
  <si>
    <t>Légumes weekend dimanche</t>
  </si>
  <si>
    <t>Viandes midi retraite</t>
  </si>
  <si>
    <t>Viandes soirs</t>
  </si>
  <si>
    <t>Viandes midi weekend</t>
  </si>
  <si>
    <t>DMR</t>
  </si>
  <si>
    <t>DS</t>
  </si>
  <si>
    <t>DW</t>
  </si>
  <si>
    <t>LMR</t>
  </si>
  <si>
    <t>LSLM</t>
  </si>
  <si>
    <t>LSMJ</t>
  </si>
  <si>
    <t>LSV</t>
  </si>
  <si>
    <t>LWS</t>
  </si>
  <si>
    <t>LWD</t>
  </si>
  <si>
    <t>VMR</t>
  </si>
  <si>
    <t>VS</t>
  </si>
  <si>
    <t>VMW</t>
  </si>
  <si>
    <t>Nom dessert midi retraite</t>
  </si>
  <si>
    <t>Code dessert midi retraite</t>
  </si>
  <si>
    <t>Pomme</t>
  </si>
  <si>
    <t>DMR01</t>
  </si>
  <si>
    <t>Nom dessert soir</t>
  </si>
  <si>
    <t>Code dessert soir</t>
  </si>
  <si>
    <t>DS01</t>
  </si>
  <si>
    <t>Nom desserts weekend</t>
  </si>
  <si>
    <t>Code desserts weekend</t>
  </si>
  <si>
    <t>Ananas</t>
  </si>
  <si>
    <t>Autres fruits</t>
  </si>
  <si>
    <t>Avocats</t>
  </si>
  <si>
    <t>Bananes</t>
  </si>
  <si>
    <t>Clémentines</t>
  </si>
  <si>
    <t>Crème</t>
  </si>
  <si>
    <t>Dattes</t>
  </si>
  <si>
    <t>Figues</t>
  </si>
  <si>
    <t>Fromage blanc</t>
  </si>
  <si>
    <t>Fruits au sirop</t>
  </si>
  <si>
    <t>Fruits de saison</t>
  </si>
  <si>
    <t>Gâteau de riz</t>
  </si>
  <si>
    <t>Gâteau de semoule</t>
  </si>
  <si>
    <t>Gâteaux samedi dimanche</t>
  </si>
  <si>
    <t>Mousse au chocolat</t>
  </si>
  <si>
    <t>Oranges</t>
  </si>
  <si>
    <t>Petits suisses</t>
  </si>
  <si>
    <t>Pruneaux</t>
  </si>
  <si>
    <t>Riz au lait</t>
  </si>
  <si>
    <t>Tapioca</t>
  </si>
  <si>
    <t>Yaourts</t>
  </si>
  <si>
    <t>DW01</t>
  </si>
  <si>
    <t>DW02</t>
  </si>
  <si>
    <t>DW03</t>
  </si>
  <si>
    <t>DW04</t>
  </si>
  <si>
    <t>DW05</t>
  </si>
  <si>
    <t>DW06</t>
  </si>
  <si>
    <t>DW07</t>
  </si>
  <si>
    <t>DW08</t>
  </si>
  <si>
    <t>DW09</t>
  </si>
  <si>
    <t>DW10</t>
  </si>
  <si>
    <t>DW11</t>
  </si>
  <si>
    <t>DW12</t>
  </si>
  <si>
    <t>DW13</t>
  </si>
  <si>
    <t>DW14</t>
  </si>
  <si>
    <t>DW15</t>
  </si>
  <si>
    <t>DW16</t>
  </si>
  <si>
    <t>DW17</t>
  </si>
  <si>
    <t>DW18</t>
  </si>
  <si>
    <t>DW19</t>
  </si>
  <si>
    <t>DW20</t>
  </si>
  <si>
    <t>DW21</t>
  </si>
  <si>
    <t>Asperges</t>
  </si>
  <si>
    <t>Avocat</t>
  </si>
  <si>
    <t>Carottes</t>
  </si>
  <si>
    <t>Céleri</t>
  </si>
  <si>
    <t>Champignons</t>
  </si>
  <si>
    <t>Concombre</t>
  </si>
  <si>
    <t>Couscous</t>
  </si>
  <si>
    <t>Maïs</t>
  </si>
  <si>
    <t>Pâtes à la sauce tomates</t>
  </si>
  <si>
    <t>Pâtes au beurre</t>
  </si>
  <si>
    <t>Poireau</t>
  </si>
  <si>
    <t>Pomme de terre</t>
  </si>
  <si>
    <t>Purée</t>
  </si>
  <si>
    <t>Radis</t>
  </si>
  <si>
    <t>Riz</t>
  </si>
  <si>
    <t>Salade</t>
  </si>
  <si>
    <t>Tomates</t>
  </si>
  <si>
    <t>Nom légumes midi retraite</t>
  </si>
  <si>
    <t>Code légumes midi retraite</t>
  </si>
  <si>
    <t>LMR01</t>
  </si>
  <si>
    <t>LMR02</t>
  </si>
  <si>
    <t>LMR03</t>
  </si>
  <si>
    <t>LMR04</t>
  </si>
  <si>
    <t>LMR05</t>
  </si>
  <si>
    <t>LMR06</t>
  </si>
  <si>
    <t>LMR07</t>
  </si>
  <si>
    <t>LMR08</t>
  </si>
  <si>
    <t>LMR09</t>
  </si>
  <si>
    <t>LMR10</t>
  </si>
  <si>
    <t>LMR11</t>
  </si>
  <si>
    <t>LMR12</t>
  </si>
  <si>
    <t>LMR13</t>
  </si>
  <si>
    <t>LMR14</t>
  </si>
  <si>
    <t>LMR15</t>
  </si>
  <si>
    <t>LMR16</t>
  </si>
  <si>
    <t>LMR17</t>
  </si>
  <si>
    <t>Cassoulet</t>
  </si>
  <si>
    <t>Choucroute</t>
  </si>
  <si>
    <t>Chou-fleur</t>
  </si>
  <si>
    <t>Choux de Bruxelles</t>
  </si>
  <si>
    <t>Endives</t>
  </si>
  <si>
    <t>Haricots verts</t>
  </si>
  <si>
    <t>Paella</t>
  </si>
  <si>
    <t>Quenelles</t>
  </si>
  <si>
    <t>Nom légumes soirs lundi mardi</t>
  </si>
  <si>
    <t>Code légumes soirs lundi mardi</t>
  </si>
  <si>
    <t>LSLM01</t>
  </si>
  <si>
    <t>LSLM02</t>
  </si>
  <si>
    <t>LSLM03</t>
  </si>
  <si>
    <t>LSLM04</t>
  </si>
  <si>
    <t>LSLM05</t>
  </si>
  <si>
    <t>LSLM06</t>
  </si>
  <si>
    <t>LSLM07</t>
  </si>
  <si>
    <t>LSLM08</t>
  </si>
  <si>
    <t>LSLM09</t>
  </si>
  <si>
    <t>LSLM10</t>
  </si>
  <si>
    <t>LSLM11</t>
  </si>
  <si>
    <t>LSLM12</t>
  </si>
  <si>
    <t>LSLM13</t>
  </si>
  <si>
    <t>LSLM14</t>
  </si>
  <si>
    <t>Nom légumes soirs mercredi jeudi</t>
  </si>
  <si>
    <t>Code légumes soirs mercredi jeudi</t>
  </si>
  <si>
    <t>Macédoine de légumes</t>
  </si>
  <si>
    <t>Petits pois</t>
  </si>
  <si>
    <t>Petits pois et jeunes carottes</t>
  </si>
  <si>
    <t>Ratatouille</t>
  </si>
  <si>
    <t>Raviolis</t>
  </si>
  <si>
    <t>Tomates pelées</t>
  </si>
  <si>
    <t>LSMJ01</t>
  </si>
  <si>
    <t>LSMJ02</t>
  </si>
  <si>
    <t>LSMJ03</t>
  </si>
  <si>
    <t>LSMJ04</t>
  </si>
  <si>
    <t>LSMJ05</t>
  </si>
  <si>
    <t>LSMJ06</t>
  </si>
  <si>
    <t>Nom légumes soirs vendredi</t>
  </si>
  <si>
    <t>Code légumes soirs vendredi</t>
  </si>
  <si>
    <t>Betterave rouge</t>
  </si>
  <si>
    <t>Salsifis</t>
  </si>
  <si>
    <t>LSV01</t>
  </si>
  <si>
    <t>LSV02</t>
  </si>
  <si>
    <t>LSV03</t>
  </si>
  <si>
    <t>LSV04</t>
  </si>
  <si>
    <t>LSV05</t>
  </si>
  <si>
    <t>LSV06</t>
  </si>
  <si>
    <t>LSV07</t>
  </si>
  <si>
    <t>LSV08</t>
  </si>
  <si>
    <t>LSV09</t>
  </si>
  <si>
    <t>LSV10</t>
  </si>
  <si>
    <t>LSV11</t>
  </si>
  <si>
    <t>Nom légumes weekend samedi</t>
  </si>
  <si>
    <t>Code légumes weekend samedi</t>
  </si>
  <si>
    <t>Pâtes au fromage râpé</t>
  </si>
  <si>
    <t>LWS01</t>
  </si>
  <si>
    <t>LWS02</t>
  </si>
  <si>
    <t>LWS03</t>
  </si>
  <si>
    <t>Nom légumes weekend dimanche</t>
  </si>
  <si>
    <t>Code légumes weekend dimanche</t>
  </si>
  <si>
    <t>Chips</t>
  </si>
  <si>
    <t>Frites</t>
  </si>
  <si>
    <t>LWD01</t>
  </si>
  <si>
    <t>LWD02</t>
  </si>
  <si>
    <t>LWD03</t>
  </si>
  <si>
    <t>LWD04</t>
  </si>
  <si>
    <t>Nom viandes midi retraite</t>
  </si>
  <si>
    <t>Code viandes midi retraite</t>
  </si>
  <si>
    <t>Rôti d'agneau</t>
  </si>
  <si>
    <t>Rôti de bœuf</t>
  </si>
  <si>
    <t>Rôti de cheval</t>
  </si>
  <si>
    <t>Rôti de porc</t>
  </si>
  <si>
    <t>Rôti de veau</t>
  </si>
  <si>
    <t>VMR01</t>
  </si>
  <si>
    <t>VMR02</t>
  </si>
  <si>
    <t>VMR03</t>
  </si>
  <si>
    <t>VMR04</t>
  </si>
  <si>
    <t>VMR05</t>
  </si>
  <si>
    <t>Nom viandes soirs</t>
  </si>
  <si>
    <t>Code viandes soirs</t>
  </si>
  <si>
    <t>Bifteck haché de bœuf</t>
  </si>
  <si>
    <t>Bifteck haché de cheval</t>
  </si>
  <si>
    <t>Bifteck haché de veau</t>
  </si>
  <si>
    <t>Bouchée à la reine</t>
  </si>
  <si>
    <t>Boudin</t>
  </si>
  <si>
    <t>Cervelas</t>
  </si>
  <si>
    <t>Cœur</t>
  </si>
  <si>
    <t>Croque-monsieur</t>
  </si>
  <si>
    <t>Foie</t>
  </si>
  <si>
    <t>Fromage de tête</t>
  </si>
  <si>
    <t>Jambon</t>
  </si>
  <si>
    <t>Jambonneau</t>
  </si>
  <si>
    <t>Mortadelle</t>
  </si>
  <si>
    <t>Œufs</t>
  </si>
  <si>
    <t>Pizza</t>
  </si>
  <si>
    <t>Poisson</t>
  </si>
  <si>
    <t>Quiche lorraine</t>
  </si>
  <si>
    <t>Roulade à la pistache</t>
  </si>
  <si>
    <t>Roulé au fromage</t>
  </si>
  <si>
    <t>Salami</t>
  </si>
  <si>
    <t>Saucisses</t>
  </si>
  <si>
    <t>Saucisson</t>
  </si>
  <si>
    <t>Tête persillée</t>
  </si>
  <si>
    <t>Tête roulée</t>
  </si>
  <si>
    <t>Thon</t>
  </si>
  <si>
    <t>Viande cassoulet</t>
  </si>
  <si>
    <t>Viande choucroute</t>
  </si>
  <si>
    <t>Viande paella</t>
  </si>
  <si>
    <t>VS01</t>
  </si>
  <si>
    <t>VS02</t>
  </si>
  <si>
    <t>VS03</t>
  </si>
  <si>
    <t>VS04</t>
  </si>
  <si>
    <t>VS05</t>
  </si>
  <si>
    <t>VS06</t>
  </si>
  <si>
    <t>VS07</t>
  </si>
  <si>
    <t>VS08</t>
  </si>
  <si>
    <t>VS09</t>
  </si>
  <si>
    <t>VS10</t>
  </si>
  <si>
    <t>VS11</t>
  </si>
  <si>
    <t>VS12</t>
  </si>
  <si>
    <t>VS13</t>
  </si>
  <si>
    <t>VS14</t>
  </si>
  <si>
    <t>VS15</t>
  </si>
  <si>
    <t>VS16</t>
  </si>
  <si>
    <t>VS17</t>
  </si>
  <si>
    <t>VS18</t>
  </si>
  <si>
    <t>VS19</t>
  </si>
  <si>
    <t>VS20</t>
  </si>
  <si>
    <t>VS21</t>
  </si>
  <si>
    <t>VS22</t>
  </si>
  <si>
    <t>VS23</t>
  </si>
  <si>
    <t>VS24</t>
  </si>
  <si>
    <t>VS25</t>
  </si>
  <si>
    <t>VS26</t>
  </si>
  <si>
    <t>VS27</t>
  </si>
  <si>
    <t>VS28</t>
  </si>
  <si>
    <t>Nom viandes midi weekend</t>
  </si>
  <si>
    <t>Code viandes midi weekend</t>
  </si>
  <si>
    <t>Agneau</t>
  </si>
  <si>
    <t>Bœuf</t>
  </si>
  <si>
    <t>Cheval</t>
  </si>
  <si>
    <t>Dinde</t>
  </si>
  <si>
    <t>Porc</t>
  </si>
  <si>
    <t>Veau</t>
  </si>
  <si>
    <t>VMW01</t>
  </si>
  <si>
    <t>VMW02</t>
  </si>
  <si>
    <t>VMW03</t>
  </si>
  <si>
    <t>VMW04</t>
  </si>
  <si>
    <t>VMW05</t>
  </si>
  <si>
    <t>VMW06</t>
  </si>
  <si>
    <t>VMW07</t>
  </si>
  <si>
    <t>Dimanche midi</t>
  </si>
  <si>
    <t>Dimanche midi et soir</t>
  </si>
  <si>
    <t>Dimanche soir</t>
  </si>
  <si>
    <t>Lundi à dimanche soirs</t>
  </si>
  <si>
    <t>Lundi à vendredi midis</t>
  </si>
  <si>
    <t>Lundi à vendredi soirs</t>
  </si>
  <si>
    <t>Lundi et mardi soirs</t>
  </si>
  <si>
    <t>Mercredi et jeudi soirs</t>
  </si>
  <si>
    <t>Samedi et dimanche midis</t>
  </si>
  <si>
    <t>Samedi et dimanche midis et soirs</t>
  </si>
  <si>
    <t>Samedi midi et soir</t>
  </si>
  <si>
    <t>Vendredi soir</t>
  </si>
  <si>
    <t>PAM01</t>
  </si>
  <si>
    <t>PAM02</t>
  </si>
  <si>
    <t>PAM03</t>
  </si>
  <si>
    <t>PAM04</t>
  </si>
  <si>
    <t>PAM05</t>
  </si>
  <si>
    <t>PAM06</t>
  </si>
  <si>
    <t>PAM07</t>
  </si>
  <si>
    <t>PAM08</t>
  </si>
  <si>
    <t>PAM09</t>
  </si>
  <si>
    <t>PAM10</t>
  </si>
  <si>
    <t>PAM11</t>
  </si>
  <si>
    <t>PAM12</t>
  </si>
  <si>
    <t>Code périodes articles menus</t>
  </si>
  <si>
    <t>Nom périodes articles menus</t>
  </si>
  <si>
    <t>Nom conditionnement articles menus</t>
  </si>
  <si>
    <t>Code conditionnement articles menus</t>
  </si>
  <si>
    <t>1 bocal ou 1 boîte pour 1 repas</t>
  </si>
  <si>
    <t>1 boîte ou 1 pot pour 1 repas</t>
  </si>
  <si>
    <t>1 boîte pour 1 repas</t>
  </si>
  <si>
    <t>1 boîte pour 2 repas</t>
  </si>
  <si>
    <t>1 botte ou 1 sachet pour 1 repas</t>
  </si>
  <si>
    <t>1 botte ou 1 sachet pour 2 repas</t>
  </si>
  <si>
    <t>1 morceau de 400 grammes (Leclerc) pour 3 repas</t>
  </si>
  <si>
    <t>1 morceau de 500 grammes pour 5 repas</t>
  </si>
  <si>
    <t>1 pack de 6 pots. 3 pots pour 1 repas</t>
  </si>
  <si>
    <t>1 paquet pour 1 repas</t>
  </si>
  <si>
    <t>1 paquet pour 2 repas</t>
  </si>
  <si>
    <t>1 paquet pour 2 repas. 1 ou 2 saucisses pour 1 repas</t>
  </si>
  <si>
    <t>1 paquet pour 4 repas</t>
  </si>
  <si>
    <t>1 paquet pour 5 repas (betteraves rouges)</t>
  </si>
  <si>
    <t>1 sachet de 2 kilogrammes. 1 pomme pour 1 repas</t>
  </si>
  <si>
    <t>1 sachet pour 2 repas (Chips)</t>
  </si>
  <si>
    <t>1 sachet pour 4 repas</t>
  </si>
  <si>
    <t>1 tranche pour 1 repas</t>
  </si>
  <si>
    <t>1 tranche pour 2 repas</t>
  </si>
  <si>
    <t>125 grammes pour 1 repas (Bifteck haché de cheval)</t>
  </si>
  <si>
    <t>20 frites pour 1 repas</t>
  </si>
  <si>
    <t>25 grammes pour 1 repas</t>
  </si>
  <si>
    <t>3 tranches pour 1 repas</t>
  </si>
  <si>
    <t>5 cuillères pour 1 repas</t>
  </si>
  <si>
    <t>50 grammes pour 1 repas</t>
  </si>
  <si>
    <t>Unité : 1 branche pour 1 repas</t>
  </si>
  <si>
    <t>Unité : 1 morceau pour 2 repas</t>
  </si>
  <si>
    <t>Unité : 1 pour 1 repas</t>
  </si>
  <si>
    <t>Unité : 1 pour 2 repas</t>
  </si>
  <si>
    <t>Unité : 1 pour 4 repas</t>
  </si>
  <si>
    <t>Unité : 1 tête pour 1 repas</t>
  </si>
  <si>
    <t>Unité : 2 à 4 pour 1 repas</t>
  </si>
  <si>
    <t>Unité : 2 pour 1 repas</t>
  </si>
  <si>
    <t>CAM01</t>
  </si>
  <si>
    <t>CAM02</t>
  </si>
  <si>
    <t>CAM03</t>
  </si>
  <si>
    <t>CAM04</t>
  </si>
  <si>
    <t>CAM05</t>
  </si>
  <si>
    <t>CAM06</t>
  </si>
  <si>
    <t>CAM07</t>
  </si>
  <si>
    <t>CAM08</t>
  </si>
  <si>
    <t>CAM09</t>
  </si>
  <si>
    <t>CAM10</t>
  </si>
  <si>
    <t>CAM11</t>
  </si>
  <si>
    <t>CAM12</t>
  </si>
  <si>
    <t>CAM13</t>
  </si>
  <si>
    <t>CAM14</t>
  </si>
  <si>
    <t>CAM15</t>
  </si>
  <si>
    <t>CAM16</t>
  </si>
  <si>
    <t>CAM17</t>
  </si>
  <si>
    <t>CAM18</t>
  </si>
  <si>
    <t>CAM19</t>
  </si>
  <si>
    <t>CAM20</t>
  </si>
  <si>
    <t>CAM21</t>
  </si>
  <si>
    <t>CAM22</t>
  </si>
  <si>
    <t>CAM23</t>
  </si>
  <si>
    <t>CAM24</t>
  </si>
  <si>
    <t>CAM25</t>
  </si>
  <si>
    <t>CAM26</t>
  </si>
  <si>
    <t>CAM27</t>
  </si>
  <si>
    <t>CAM28</t>
  </si>
  <si>
    <t>CAM29</t>
  </si>
  <si>
    <t>CAM30</t>
  </si>
  <si>
    <t>CAM31</t>
  </si>
  <si>
    <t>CAM32</t>
  </si>
  <si>
    <t>CAM33</t>
  </si>
  <si>
    <t>CAM34</t>
  </si>
  <si>
    <t>CAM35</t>
  </si>
  <si>
    <t>CAM36</t>
  </si>
  <si>
    <t>1 pack de 4 pots pour le weekend. 1 pot pour 1 repas</t>
  </si>
  <si>
    <t>1 boîte de 6 œufs. 3 œufs pour 1 repas</t>
  </si>
  <si>
    <t>1 sachet pour 6 repas. 5 tranches pour 1 repas (Saucisson)</t>
  </si>
  <si>
    <t>Nom nature création menu</t>
  </si>
  <si>
    <t>Code nom nature création menu</t>
  </si>
  <si>
    <t>Date menu</t>
  </si>
  <si>
    <t>Date création menu</t>
  </si>
  <si>
    <t>Code nom jour légume deux</t>
  </si>
  <si>
    <t>Nom conditionnement menu légume deux</t>
  </si>
  <si>
    <t>Code nom conditionnement menu légume deux</t>
  </si>
  <si>
    <t>Nom conditionnement menu viande</t>
  </si>
  <si>
    <t>Code nom conditionnement menu viande</t>
  </si>
  <si>
    <t>Code jour menu viande midi weekend</t>
  </si>
  <si>
    <t>Nom conditionnement menu dessert</t>
  </si>
  <si>
    <t>Code nom conditionnement menu dessert</t>
  </si>
  <si>
    <t>Numéro création menu</t>
  </si>
  <si>
    <t>Nom jour férié</t>
  </si>
  <si>
    <t>Nom mois menu</t>
  </si>
  <si>
    <t>DW-01</t>
  </si>
  <si>
    <t>DW-02</t>
  </si>
  <si>
    <t>Nom période menu viande midi weekend</t>
  </si>
  <si>
    <t>Période viande midi weekend</t>
  </si>
  <si>
    <t>Nom des desserts</t>
  </si>
  <si>
    <t>Janvier</t>
  </si>
  <si>
    <t>Février</t>
  </si>
  <si>
    <t>Mars</t>
  </si>
  <si>
    <t>Avril</t>
  </si>
  <si>
    <t>Mai</t>
  </si>
  <si>
    <t>Juin</t>
  </si>
  <si>
    <t>Juillet</t>
  </si>
  <si>
    <t>Août</t>
  </si>
  <si>
    <t>Septembre</t>
  </si>
  <si>
    <t>Octobre</t>
  </si>
  <si>
    <t>Novembre</t>
  </si>
  <si>
    <t>Décembre</t>
  </si>
  <si>
    <t>Pour la création des formules, ne pas passer par ni Formules, ni Insérer une fonction. tapez le signe égal, tapez SOMME.SI.ENS, tapez une parenthèse ouvrante, tapez Tab (la liste des Tab disponibles apparaît, cliquez sur</t>
  </si>
  <si>
    <t xml:space="preserve">TabBDMenus), tapez un crochet ouvrant, la liste des noms définis disponibles s'affiche à l'écran (ici choisir QMD) tapez un point virgule tapez Tab (la liste des Tab disponibles apparaît, cliquez sur TabBDMenus), tapez un </t>
  </si>
  <si>
    <t>crochet ouvrant, le liste des noms définis disponibles s'affiche à l'écran (ici cliquez sur NMD) tapez un point virgule À partir de la feuille Quantités dessert, cliquez sur la cellule A4 tapez un point virgule tapez Tab (la liste</t>
  </si>
  <si>
    <t>des Tab disponibles apparaît, cliquez sur TabBDMenus tapez un crochet ouvrant, la liste des noms définis disponibles s'affiche à l'écran (ici cliquez sur Mois) tapez un point virgule À partir de la feuille Quantités desserts,</t>
  </si>
  <si>
    <t>cliquez sur la cellule B3 tapez une parenthèse fermante. Rendre A4 en référence relative sur la colonne. Rendre B3 en référence absolue.</t>
  </si>
  <si>
    <t>Nom des légumes</t>
  </si>
  <si>
    <t xml:space="preserve">TabBDMenus), tapez un crochet ouvrant, la liste des noms définis disponibles s'affiche à l'écran (ici choisir QML) tapez un point virgule tapez Tab (la liste des Tab disponibles apparaît, cliquez sur TabBDMenus), tapez un </t>
  </si>
  <si>
    <t>crochet ouvrant, le liste des noms définis disponibles s'affiche à l'écran (ici cliquez sur NML) tapez un point virgule À partir de la feuille Quantités légumes, cliquez sur la cellule A4 tapez un point virgule tapez Tab (la liste</t>
  </si>
  <si>
    <t>des Tab disponibles apparaît, cliquez sur TabBDMenus tapez un crochet ouvrant, la liste des noms définis disponibles s'affiche à l'écran (ici cliquez sur Mois) tapez un point virgule À partir de la feuille Quantités légumes,</t>
  </si>
  <si>
    <t>Nom des viandes</t>
  </si>
  <si>
    <t xml:space="preserve">TabBDMenus), tapez un crochet ouvrant, la liste des noms définis disponibles s'affiche à l'écran (ici choisir QMV) tapez un point virgule tapez Tab (la liste des Tab disponibles apparaît, cliquez sur TabBDMenus), tapez un </t>
  </si>
  <si>
    <t>crochet ouvrant, le liste des noms définis disponibles s'affiche à l'écran (ici cliquez sur NMV) tapez un point virgule À partir de la feuille Quantités viandes, cliquez sur la cellule A4 tapez un point virgule tapez Tab (la liste</t>
  </si>
  <si>
    <t>des Tab disponibles apparaît, cliquez sur TabBDMenus tapez un crochet ouvrant, la liste des noms définis disponibles s'affiche à l'écran (ici cliquez sur Mois) tapez un point virgule À partir de la feuille Quantités viandes,</t>
  </si>
  <si>
    <t>MMR</t>
  </si>
  <si>
    <t>MJ</t>
  </si>
  <si>
    <t>MVMW</t>
  </si>
  <si>
    <t>Menu midi retraite</t>
  </si>
  <si>
    <t>Nom période menu viandes midi weekend</t>
  </si>
  <si>
    <t>Nom mois</t>
  </si>
  <si>
    <t>Jour de l'an</t>
  </si>
  <si>
    <t>Pâques</t>
  </si>
  <si>
    <t>Lundi de Pâques</t>
  </si>
  <si>
    <t>Fête du travail</t>
  </si>
  <si>
    <t>Victoire 1945</t>
  </si>
  <si>
    <t>Jeudi de l'ascension</t>
  </si>
  <si>
    <t>Pentecôte</t>
  </si>
  <si>
    <t>Lundi de Pentecôte</t>
  </si>
  <si>
    <t>Fête nationale</t>
  </si>
  <si>
    <t>Assomption</t>
  </si>
  <si>
    <t>Toussaint</t>
  </si>
  <si>
    <t>Armistice 1918</t>
  </si>
  <si>
    <t>Noël</t>
  </si>
  <si>
    <t>Date jour férié</t>
  </si>
  <si>
    <t>Nom nature articles menus</t>
  </si>
  <si>
    <t>Code nature articles menus</t>
  </si>
  <si>
    <t>Betteraves rouges</t>
  </si>
  <si>
    <t>Création articles menus</t>
  </si>
  <si>
    <t>Nom articles menus</t>
  </si>
  <si>
    <t>Nom période articles menus</t>
  </si>
  <si>
    <t>Date création articles menus</t>
  </si>
  <si>
    <t>Numéro création articles menus</t>
  </si>
  <si>
    <t>Code nom articles menus</t>
  </si>
  <si>
    <t>Code nom période articles menus</t>
  </si>
  <si>
    <t>Code nom conditionnement articles menus</t>
  </si>
  <si>
    <t>Code nom nature articles menus</t>
  </si>
  <si>
    <t>DW-03</t>
  </si>
  <si>
    <t>mercredi 6 septembre 2023</t>
  </si>
  <si>
    <t>DMR-01</t>
  </si>
  <si>
    <t>DS-01</t>
  </si>
  <si>
    <t>DW-04</t>
  </si>
  <si>
    <t>DW-05</t>
  </si>
  <si>
    <t>DW-06</t>
  </si>
  <si>
    <t>DW-07</t>
  </si>
  <si>
    <t>DW-08</t>
  </si>
  <si>
    <t>DW-09</t>
  </si>
  <si>
    <t>DW-10</t>
  </si>
  <si>
    <t>DW-11</t>
  </si>
  <si>
    <t>DW-12</t>
  </si>
  <si>
    <t>DW-13</t>
  </si>
  <si>
    <t>DW-14</t>
  </si>
  <si>
    <t>DW-15</t>
  </si>
  <si>
    <t>DW-16</t>
  </si>
  <si>
    <t>DW-17</t>
  </si>
  <si>
    <t>DW-18</t>
  </si>
  <si>
    <t>DW-19</t>
  </si>
  <si>
    <t>DW-20</t>
  </si>
  <si>
    <t>DW-21</t>
  </si>
  <si>
    <t>LMR-01</t>
  </si>
  <si>
    <t>LMR-02</t>
  </si>
  <si>
    <t>LMR-03</t>
  </si>
  <si>
    <t>LMR-04</t>
  </si>
  <si>
    <t>LMR-05</t>
  </si>
  <si>
    <t>LMR-06</t>
  </si>
  <si>
    <t>LMR-07</t>
  </si>
  <si>
    <t>LMR-08</t>
  </si>
  <si>
    <t>LMR-09</t>
  </si>
  <si>
    <t>LMR-10</t>
  </si>
  <si>
    <t>LMR-11</t>
  </si>
  <si>
    <t>LMR-12</t>
  </si>
  <si>
    <t>LMR-13</t>
  </si>
  <si>
    <t>LMR-14</t>
  </si>
  <si>
    <t>LMR-15</t>
  </si>
  <si>
    <t>LMR-16</t>
  </si>
  <si>
    <t>LMR-17</t>
  </si>
  <si>
    <t>LSLM-01</t>
  </si>
  <si>
    <t>LSLM-02</t>
  </si>
  <si>
    <t>LSLM-03</t>
  </si>
  <si>
    <t>LSLM-04</t>
  </si>
  <si>
    <t>LSLM-05</t>
  </si>
  <si>
    <t>LSLM-06</t>
  </si>
  <si>
    <t>LSLM-07</t>
  </si>
  <si>
    <t>LSLM-08</t>
  </si>
  <si>
    <t>LSLM-09</t>
  </si>
  <si>
    <t>LSLM-10</t>
  </si>
  <si>
    <t>LSLM-11</t>
  </si>
  <si>
    <t>LSLM-12</t>
  </si>
  <si>
    <t>LSLM-13</t>
  </si>
  <si>
    <t>LSLM-14</t>
  </si>
  <si>
    <t>LSMJ-01</t>
  </si>
  <si>
    <t>LSMJ-02</t>
  </si>
  <si>
    <t>LSMJ-03</t>
  </si>
  <si>
    <t>LSMJ-04</t>
  </si>
  <si>
    <t>LSMJ-05</t>
  </si>
  <si>
    <t>LSMJ-06</t>
  </si>
  <si>
    <t>LSV-01</t>
  </si>
  <si>
    <t>LSV-02</t>
  </si>
  <si>
    <t>LSV-03</t>
  </si>
  <si>
    <t>LSV-04</t>
  </si>
  <si>
    <t>LSV-05</t>
  </si>
  <si>
    <t>LSV-06</t>
  </si>
  <si>
    <t>LSV-07</t>
  </si>
  <si>
    <t>LSV-08</t>
  </si>
  <si>
    <t>LSV-09</t>
  </si>
  <si>
    <t>LSV-10</t>
  </si>
  <si>
    <t>LSV-11</t>
  </si>
  <si>
    <t>LWS-01</t>
  </si>
  <si>
    <t>LWS-02</t>
  </si>
  <si>
    <t>LWS-03</t>
  </si>
  <si>
    <t>LWD-01</t>
  </si>
  <si>
    <t>LWD-02</t>
  </si>
  <si>
    <t>LWD-03</t>
  </si>
  <si>
    <t>LWD-04</t>
  </si>
  <si>
    <t>VMR-01</t>
  </si>
  <si>
    <t>VMR-02</t>
  </si>
  <si>
    <t>VMR-03</t>
  </si>
  <si>
    <t>VMR-04</t>
  </si>
  <si>
    <t>VMR-05</t>
  </si>
  <si>
    <t>VMW-01</t>
  </si>
  <si>
    <t>VMW-02</t>
  </si>
  <si>
    <t>VMW-03</t>
  </si>
  <si>
    <t>VMW-04</t>
  </si>
  <si>
    <t>VMW-05</t>
  </si>
  <si>
    <t>VMW-06</t>
  </si>
  <si>
    <t>VMW-07</t>
  </si>
  <si>
    <t>VS-01</t>
  </si>
  <si>
    <t>125 grammes pour 1 repas (Bifteckh haché de cheval)</t>
  </si>
  <si>
    <t>VS-02</t>
  </si>
  <si>
    <t>VS-03</t>
  </si>
  <si>
    <t>VS-04</t>
  </si>
  <si>
    <t>VS-05</t>
  </si>
  <si>
    <t>VS-06</t>
  </si>
  <si>
    <t>VS-07</t>
  </si>
  <si>
    <t>VS-08</t>
  </si>
  <si>
    <t>VS-09</t>
  </si>
  <si>
    <t>VS-10</t>
  </si>
  <si>
    <t>VS-11</t>
  </si>
  <si>
    <t>VS-12</t>
  </si>
  <si>
    <t>VS-13</t>
  </si>
  <si>
    <t>VS-14</t>
  </si>
  <si>
    <t>VS-15</t>
  </si>
  <si>
    <t>VS-16</t>
  </si>
  <si>
    <t>VS-17</t>
  </si>
  <si>
    <t>VS-18</t>
  </si>
  <si>
    <t>VS-19</t>
  </si>
  <si>
    <t>VS-20</t>
  </si>
  <si>
    <t>VS-21</t>
  </si>
  <si>
    <t>VS-22</t>
  </si>
  <si>
    <t>VS-23</t>
  </si>
  <si>
    <t>VS-24</t>
  </si>
  <si>
    <t>VS-25</t>
  </si>
  <si>
    <t>VS-26</t>
  </si>
  <si>
    <t>VS-27</t>
  </si>
  <si>
    <t>VS-28</t>
  </si>
  <si>
    <t>Nom légume deux</t>
  </si>
  <si>
    <t>Code Nom légume deux</t>
  </si>
  <si>
    <t>Nom viande</t>
  </si>
  <si>
    <t>Code Nom viande</t>
  </si>
  <si>
    <t>Nom dessert</t>
  </si>
  <si>
    <t>Code Nom dessert</t>
  </si>
  <si>
    <t>Nom période légume deux</t>
  </si>
  <si>
    <t>Nom période viande</t>
  </si>
  <si>
    <t>Code Nom période viande</t>
  </si>
  <si>
    <t>Nom période viande midi weekend</t>
  </si>
  <si>
    <t>Nom période dessert</t>
  </si>
  <si>
    <t>Code Nom période dessert</t>
  </si>
  <si>
    <t>Nom légume</t>
  </si>
  <si>
    <t>Code Nom légume</t>
  </si>
  <si>
    <t>Nom période légume</t>
  </si>
  <si>
    <t>Code Nom période légume</t>
  </si>
  <si>
    <t>Nom conditionnement menu légume</t>
  </si>
  <si>
    <t>Code nom conditionnement menu légume</t>
  </si>
  <si>
    <t>Quantité légume</t>
  </si>
  <si>
    <t>Quantité légume deux</t>
  </si>
  <si>
    <t>Quantité viande</t>
  </si>
  <si>
    <t>Quantité dessert</t>
  </si>
  <si>
    <t>Menu journalier</t>
  </si>
  <si>
    <t>Menu viande midi weekend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</si>
</sst>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8" x14ac:knownFonts="1">
    <font>
      <sz val="10"/>
      <color theme="1"/>
      <name val="Arial"/>
      <family val="2"/>
    </font>
    <font>
      <b/>
      <sz val="10"/>
      <color theme="1"/>
      <name val="Arial"/>
      <family val="2"/>
    </font>
    <font>
      <b/>
      <sz val="10"/>
      <color rgb="FF000000"/>
      <name val="Arial"/>
      <family val="2"/>
    </font>
    <font>
      <sz val="14"/>
      <color theme="1"/>
      <name val="Arial"/>
      <family val="2"/>
    </font>
    <font>
      <b/>
      <sz val="9"/>
      <color theme="1"/>
      <name val="Arial"/>
      <family val="2"/>
    </font>
    <font>
      <b/>
      <sz val="10"/>
      <color indexed="8"/>
      <name val="Arial"/>
      <family val="2"/>
    </font>
    <font>
      <sz val="11"/>
      <color theme="1"/>
      <name val="Calibri"/>
      <family val="2"/>
      <scheme val="minor"/>
    </font>
    <font>
      <b/>
      <sz val="10"/>
      <name val="Arial"/>
      <family val="2"/>
    </font>
  </fonts>
  <fills count="3">
    <fill>
      <patternFill patternType="none"/>
    </fill>
    <fill>
      <patternFill patternType="gray125"/>
    </fill>
    <fill>
      <patternFill patternType="solid">
        <fgColor theme="0"/>
        <bgColor indexed="64"/>
      </patternFill>
    </fill>
  </fills>
  <borders count="1">
    <border>
      <left/>
      <right/>
      <top/>
      <bottom/>
      <diagonal/>
    </border>
  </borders>
  <cellStyleXfs count="3">
    <xf numFmtId="0" fontId="0" fillId="0" borderId="0"/>
    <xf numFmtId="0" fontId="3" fillId="0" borderId="0"/>
    <xf numFmtId="0" fontId="6" fillId="0" borderId="0"/>
  </cellStyleXfs>
  <cellXfs count="19">
    <xf numFmtId="0" fontId="0" fillId="0" borderId="0" xfId="0"/>
    <xf numFmtId="0" fontId="1" fillId="0" borderId="0" xfId="0" applyFont="1"/>
    <xf numFmtId="22" fontId="1" fillId="0" borderId="0" xfId="0" applyNumberFormat="1" applyFont="1"/>
    <xf numFmtId="0" fontId="1" fillId="2" borderId="0" xfId="1" applyFont="1" applyFill="1" applyAlignment="1">
      <alignment vertical="center"/>
    </xf>
    <xf numFmtId="0" fontId="1" fillId="0" borderId="0" xfId="1" applyFont="1" applyFill="1" applyAlignment="1">
      <alignment vertical="center"/>
    </xf>
    <xf numFmtId="0" fontId="1" fillId="0" borderId="0" xfId="1" applyFont="1" applyAlignment="1">
      <alignment vertical="center"/>
    </xf>
    <xf numFmtId="0" fontId="4" fillId="2" borderId="0" xfId="1" applyNumberFormat="1" applyFont="1" applyFill="1" applyBorder="1" applyAlignment="1">
      <alignment vertical="center"/>
    </xf>
    <xf numFmtId="0" fontId="4" fillId="0" borderId="0" xfId="0" applyFont="1"/>
    <xf numFmtId="4" fontId="1" fillId="0" borderId="0" xfId="0" applyNumberFormat="1" applyFont="1"/>
    <xf numFmtId="0" fontId="5" fillId="0" borderId="0" xfId="0" applyFont="1"/>
    <xf numFmtId="0" fontId="1" fillId="0" borderId="0" xfId="1" applyNumberFormat="1" applyFont="1" applyFill="1" applyBorder="1" applyAlignment="1">
      <alignment vertical="center"/>
    </xf>
    <xf numFmtId="0" fontId="1" fillId="0" borderId="0" xfId="0" applyFont="1" applyFill="1" applyBorder="1"/>
    <xf numFmtId="0" fontId="4" fillId="0" borderId="0" xfId="1" applyNumberFormat="1" applyFont="1" applyFill="1" applyBorder="1" applyAlignment="1">
      <alignment vertical="center"/>
    </xf>
    <xf numFmtId="4" fontId="5" fillId="0" borderId="0" xfId="0" applyNumberFormat="1" applyFont="1"/>
    <xf numFmtId="0" fontId="7" fillId="0" borderId="0" xfId="2" applyNumberFormat="1" applyFont="1" applyFill="1" applyBorder="1" applyAlignment="1">
      <alignment vertical="center"/>
    </xf>
    <xf numFmtId="164" fontId="1" fillId="0" borderId="0" xfId="0" applyNumberFormat="1" applyFont="1" applyFill="1"/>
    <xf numFmtId="164" fontId="1" fillId="0" borderId="0" xfId="0" applyNumberFormat="1" applyFont="1" applyAlignment="1">
      <alignment horizontal="center"/>
    </xf>
    <xf numFmtId="0" fontId="1" fillId="0" borderId="0" xfId="0" applyFont="1" applyAlignment="1">
      <alignment horizontal="center"/>
    </xf>
    <xf numFmtId="0" fontId="5" fillId="0" borderId="0" xfId="0" applyFont="1" applyAlignment="1">
      <alignment horizontal="center"/>
    </xf>
  </cellXfs>
  <cellStyles count="3">
    <cellStyle name="Normal" xfId="0" builtinId="0"/>
    <cellStyle name="Normal 2" xfId="1"/>
    <cellStyle name="Normal 2 2" xfId="2"/>
  </cellStyles>
  <dxfs count="490">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font>
    </dxf>
    <dxf>
      <font>
        <b/>
      </font>
    </dxf>
    <dxf>
      <font>
        <b/>
      </font>
    </dxf>
    <dxf>
      <font>
        <b/>
      </font>
    </dxf>
    <dxf>
      <font>
        <b/>
      </font>
    </dxf>
    <dxf>
      <font>
        <b/>
      </font>
    </dxf>
    <dxf>
      <font>
        <b/>
      </font>
    </dxf>
    <dxf>
      <font>
        <b/>
      </font>
    </dxf>
    <dxf>
      <font>
        <b/>
      </font>
    </dxf>
    <dxf>
      <font>
        <b/>
      </font>
    </dxf>
    <dxf>
      <font>
        <b/>
      </font>
    </dxf>
    <dxf>
      <font>
        <b/>
        <i val="0"/>
        <strike val="0"/>
        <condense val="0"/>
        <extend val="0"/>
        <outline val="0"/>
        <shadow val="0"/>
        <u val="none"/>
        <vertAlign val="baseline"/>
        <sz val="10"/>
        <color theme="1"/>
        <name val="Arial"/>
        <scheme val="none"/>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dxf>
    <dxf>
      <font>
        <b/>
      </font>
      <numFmt numFmtId="4" formatCode="#,##0.00"/>
    </dxf>
    <dxf>
      <font>
        <b/>
      </font>
      <numFmt numFmtId="4" formatCode="#,##0.00"/>
    </dxf>
    <dxf>
      <font>
        <b/>
      </font>
    </dxf>
    <dxf>
      <font>
        <b/>
      </font>
    </dxf>
    <dxf>
      <font>
        <b/>
      </font>
    </dxf>
    <dxf>
      <font>
        <b/>
      </font>
    </dxf>
    <dxf>
      <font>
        <b/>
      </font>
    </dxf>
    <dxf>
      <font>
        <b/>
      </font>
    </dxf>
    <dxf>
      <font>
        <b/>
      </font>
    </dxf>
    <dxf>
      <font>
        <b/>
      </font>
    </dxf>
    <dxf>
      <font>
        <b/>
      </font>
    </dxf>
    <dxf>
      <font>
        <b/>
      </font>
    </dxf>
    <dxf>
      <font>
        <b/>
      </font>
    </dxf>
    <dxf>
      <font>
        <b/>
      </font>
    </dxf>
    <dxf>
      <font>
        <b/>
        <i val="0"/>
        <strike val="0"/>
        <condense val="0"/>
        <extend val="0"/>
        <outline val="0"/>
        <shadow val="0"/>
        <u val="none"/>
        <vertAlign val="baseline"/>
        <sz val="10"/>
        <color auto="1"/>
        <name val="Arial"/>
        <scheme val="none"/>
      </font>
      <numFmt numFmtId="164" formatCode="[$-F800]dddd\,\ mmmm\ dd\,\ yyyy"/>
      <fill>
        <patternFill patternType="none">
          <fgColor indexed="64"/>
          <bgColor auto="1"/>
        </patternFill>
      </fill>
      <alignment horizontal="general" vertical="center" textRotation="0" wrapText="0" indent="0" justifyLastLine="0" shrinkToFit="0" readingOrder="0"/>
    </dxf>
    <dxf>
      <font>
        <b/>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fill>
        <patternFill patternType="none">
          <fgColor indexed="64"/>
          <bgColor indexed="65"/>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font>
    </dxf>
    <dxf>
      <font>
        <b/>
      </font>
    </dxf>
    <dxf>
      <font>
        <b/>
      </font>
    </dxf>
    <dxf>
      <font>
        <b/>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52899</xdr:colOff>
      <xdr:row>0</xdr:row>
      <xdr:rowOff>22671</xdr:rowOff>
    </xdr:from>
    <xdr:to>
      <xdr:col>3</xdr:col>
      <xdr:colOff>22671</xdr:colOff>
      <xdr:row>30</xdr:row>
      <xdr:rowOff>15114</xdr:rowOff>
    </xdr:to>
    <xdr:sp macro="" textlink="">
      <xdr:nvSpPr>
        <xdr:cNvPr id="2" name="Rectangle à coins arrondis 1"/>
        <xdr:cNvSpPr/>
      </xdr:nvSpPr>
      <xdr:spPr>
        <a:xfrm>
          <a:off x="52899" y="22671"/>
          <a:ext cx="2327564" cy="4980079"/>
        </a:xfrm>
        <a:prstGeom prst="roundRect">
          <a:avLst/>
        </a:prstGeom>
        <a:solidFill>
          <a:schemeClr val="tx2">
            <a:lumMod val="60000"/>
            <a:lumOff val="4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000" b="1">
              <a:solidFill>
                <a:schemeClr val="tx1"/>
              </a:solidFill>
              <a:latin typeface="Arial" panose="020B0604020202020204" pitchFamily="34" charset="0"/>
              <a:cs typeface="Arial" panose="020B0604020202020204" pitchFamily="34" charset="0"/>
            </a:rPr>
            <a:t>Choix</a:t>
          </a:r>
          <a:r>
            <a:rPr lang="fr-FR" sz="1000" b="1" baseline="0">
              <a:solidFill>
                <a:schemeClr val="tx1"/>
              </a:solidFill>
              <a:latin typeface="Arial" panose="020B0604020202020204" pitchFamily="34" charset="0"/>
              <a:cs typeface="Arial" panose="020B0604020202020204" pitchFamily="34" charset="0"/>
            </a:rPr>
            <a:t> travail à faire</a:t>
          </a:r>
          <a:r>
            <a:rPr lang="fr-FR" sz="1100" baseline="0"/>
            <a:t>.</a:t>
          </a:r>
          <a:endParaRPr lang="fr-FR" sz="1100"/>
        </a:p>
      </xdr:txBody>
    </xdr:sp>
    <xdr:clientData/>
  </xdr:twoCellAnchor>
  <mc:AlternateContent xmlns:mc="http://schemas.openxmlformats.org/markup-compatibility/2006">
    <mc:Choice xmlns:a14="http://schemas.microsoft.com/office/drawing/2010/main" Requires="a14">
      <xdr:twoCellAnchor>
        <xdr:from>
          <xdr:col>0</xdr:col>
          <xdr:colOff>128469</xdr:colOff>
          <xdr:row>3</xdr:row>
          <xdr:rowOff>15114</xdr:rowOff>
        </xdr:from>
        <xdr:to>
          <xdr:col>2</xdr:col>
          <xdr:colOff>166255</xdr:colOff>
          <xdr:row>4</xdr:row>
          <xdr:rowOff>30228</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Création articles menus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68013</xdr:colOff>
          <xdr:row>7</xdr:row>
          <xdr:rowOff>7557</xdr:rowOff>
        </xdr:from>
        <xdr:to>
          <xdr:col>1</xdr:col>
          <xdr:colOff>460979</xdr:colOff>
          <xdr:row>8</xdr:row>
          <xdr:rowOff>22671</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Masquer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52899</xdr:colOff>
          <xdr:row>9</xdr:row>
          <xdr:rowOff>0</xdr:rowOff>
        </xdr:from>
        <xdr:to>
          <xdr:col>1</xdr:col>
          <xdr:colOff>362737</xdr:colOff>
          <xdr:row>10</xdr:row>
          <xdr:rowOff>15114</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52899</xdr:colOff>
          <xdr:row>11</xdr:row>
          <xdr:rowOff>15114</xdr:rowOff>
        </xdr:from>
        <xdr:to>
          <xdr:col>2</xdr:col>
          <xdr:colOff>589448</xdr:colOff>
          <xdr:row>12</xdr:row>
          <xdr:rowOff>30228</xdr:rowOff>
        </xdr:to>
        <xdr:sp macro="" textlink="">
          <xdr:nvSpPr>
            <xdr:cNvPr id="1028" name="Button 4" hidden="1">
              <a:extLst>
                <a:ext uri="{63B3BB69-23CF-44E3-9099-C40C66FF867C}">
                  <a14:compatExt spid="_x0000_s1028"/>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BD articles menus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120912</xdr:colOff>
          <xdr:row>5</xdr:row>
          <xdr:rowOff>30228</xdr:rowOff>
        </xdr:from>
        <xdr:to>
          <xdr:col>1</xdr:col>
          <xdr:colOff>460979</xdr:colOff>
          <xdr:row>6</xdr:row>
          <xdr:rowOff>45342</xdr:rowOff>
        </xdr:to>
        <xdr:sp macro="" textlink="">
          <xdr:nvSpPr>
            <xdr:cNvPr id="1029" name="Button 5" hidden="1">
              <a:extLst>
                <a:ext uri="{63B3BB69-23CF-44E3-9099-C40C66FF867C}">
                  <a14:compatExt spid="_x0000_s102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Création menus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90684</xdr:colOff>
          <xdr:row>13</xdr:row>
          <xdr:rowOff>30228</xdr:rowOff>
        </xdr:from>
        <xdr:to>
          <xdr:col>2</xdr:col>
          <xdr:colOff>204040</xdr:colOff>
          <xdr:row>14</xdr:row>
          <xdr:rowOff>45342</xdr:rowOff>
        </xdr:to>
        <xdr:sp macro="" textlink="">
          <xdr:nvSpPr>
            <xdr:cNvPr id="1030" name="Button 6" hidden="1">
              <a:extLst>
                <a:ext uri="{63B3BB69-23CF-44E3-9099-C40C66FF867C}">
                  <a14:compatExt spid="_x0000_s103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BD menus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75570</xdr:colOff>
          <xdr:row>15</xdr:row>
          <xdr:rowOff>0</xdr:rowOff>
        </xdr:from>
        <xdr:to>
          <xdr:col>2</xdr:col>
          <xdr:colOff>740588</xdr:colOff>
          <xdr:row>16</xdr:row>
          <xdr:rowOff>15114</xdr:rowOff>
        </xdr:to>
        <xdr:sp macro="" textlink="">
          <xdr:nvSpPr>
            <xdr:cNvPr id="1031" name="Button 7" hidden="1">
              <a:extLst>
                <a:ext uri="{63B3BB69-23CF-44E3-9099-C40C66FF867C}">
                  <a14:compatExt spid="_x0000_s1031"/>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68013</xdr:colOff>
          <xdr:row>17</xdr:row>
          <xdr:rowOff>7557</xdr:rowOff>
        </xdr:from>
        <xdr:to>
          <xdr:col>2</xdr:col>
          <xdr:colOff>581891</xdr:colOff>
          <xdr:row>18</xdr:row>
          <xdr:rowOff>22671</xdr:rowOff>
        </xdr:to>
        <xdr:sp macro="" textlink="">
          <xdr:nvSpPr>
            <xdr:cNvPr id="1032" name="Button 8" hidden="1">
              <a:extLst>
                <a:ext uri="{63B3BB69-23CF-44E3-9099-C40C66FF867C}">
                  <a14:compatExt spid="_x0000_s103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98241</xdr:colOff>
          <xdr:row>19</xdr:row>
          <xdr:rowOff>7557</xdr:rowOff>
        </xdr:from>
        <xdr:to>
          <xdr:col>2</xdr:col>
          <xdr:colOff>1345150</xdr:colOff>
          <xdr:row>20</xdr:row>
          <xdr:rowOff>22671</xdr:rowOff>
        </xdr:to>
        <xdr:sp macro="" textlink="">
          <xdr:nvSpPr>
            <xdr:cNvPr id="1033" name="Button 9" hidden="1">
              <a:extLst>
                <a:ext uri="{63B3BB69-23CF-44E3-9099-C40C66FF867C}">
                  <a14:compatExt spid="_x0000_s1033"/>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viandes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52899</xdr:colOff>
          <xdr:row>21</xdr:row>
          <xdr:rowOff>37785</xdr:rowOff>
        </xdr:from>
        <xdr:to>
          <xdr:col>2</xdr:col>
          <xdr:colOff>634790</xdr:colOff>
          <xdr:row>22</xdr:row>
          <xdr:rowOff>52899</xdr:rowOff>
        </xdr:to>
        <xdr:sp macro="" textlink="">
          <xdr:nvSpPr>
            <xdr:cNvPr id="1034" name="Button 10" hidden="1">
              <a:extLst>
                <a:ext uri="{63B3BB69-23CF-44E3-9099-C40C66FF867C}">
                  <a14:compatExt spid="_x0000_s103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Quantités desserts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68013</xdr:colOff>
          <xdr:row>23</xdr:row>
          <xdr:rowOff>22671</xdr:rowOff>
        </xdr:from>
        <xdr:to>
          <xdr:col>2</xdr:col>
          <xdr:colOff>642347</xdr:colOff>
          <xdr:row>24</xdr:row>
          <xdr:rowOff>37785</xdr:rowOff>
        </xdr:to>
        <xdr:sp macro="" textlink="">
          <xdr:nvSpPr>
            <xdr:cNvPr id="1035" name="Button 11" hidden="1">
              <a:extLst>
                <a:ext uri="{63B3BB69-23CF-44E3-9099-C40C66FF867C}">
                  <a14:compatExt spid="_x0000_s103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Quantités légumes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90684</xdr:colOff>
          <xdr:row>25</xdr:row>
          <xdr:rowOff>15114</xdr:rowOff>
        </xdr:from>
        <xdr:to>
          <xdr:col>2</xdr:col>
          <xdr:colOff>627233</xdr:colOff>
          <xdr:row>26</xdr:row>
          <xdr:rowOff>30228</xdr:rowOff>
        </xdr:to>
        <xdr:sp macro="" textlink="">
          <xdr:nvSpPr>
            <xdr:cNvPr id="1036" name="Button 12" hidden="1">
              <a:extLst>
                <a:ext uri="{63B3BB69-23CF-44E3-9099-C40C66FF867C}">
                  <a14:compatExt spid="_x0000_s1036"/>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Quantités viandes</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22671</xdr:colOff>
          <xdr:row>0</xdr:row>
          <xdr:rowOff>7557</xdr:rowOff>
        </xdr:from>
        <xdr:to>
          <xdr:col>3</xdr:col>
          <xdr:colOff>612119</xdr:colOff>
          <xdr:row>1</xdr:row>
          <xdr:rowOff>22671</xdr:rowOff>
        </xdr:to>
        <xdr:sp macro="" textlink="">
          <xdr:nvSpPr>
            <xdr:cNvPr id="5121" name="Button 1" hidden="1">
              <a:extLst>
                <a:ext uri="{63B3BB69-23CF-44E3-9099-C40C66FF867C}">
                  <a14:compatExt spid="_x0000_s5121"/>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15114</xdr:colOff>
          <xdr:row>0</xdr:row>
          <xdr:rowOff>22671</xdr:rowOff>
        </xdr:from>
        <xdr:to>
          <xdr:col>6</xdr:col>
          <xdr:colOff>279610</xdr:colOff>
          <xdr:row>1</xdr:row>
          <xdr:rowOff>37785</xdr:rowOff>
        </xdr:to>
        <xdr:sp macro="" textlink="">
          <xdr:nvSpPr>
            <xdr:cNvPr id="5122" name="Button 2" hidden="1">
              <a:extLst>
                <a:ext uri="{63B3BB69-23CF-44E3-9099-C40C66FF867C}">
                  <a14:compatExt spid="_x0000_s512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15114</xdr:colOff>
          <xdr:row>0</xdr:row>
          <xdr:rowOff>15114</xdr:rowOff>
        </xdr:from>
        <xdr:to>
          <xdr:col>9</xdr:col>
          <xdr:colOff>362737</xdr:colOff>
          <xdr:row>1</xdr:row>
          <xdr:rowOff>30228</xdr:rowOff>
        </xdr:to>
        <xdr:sp macro="" textlink="">
          <xdr:nvSpPr>
            <xdr:cNvPr id="5123" name="Button 3" hidden="1">
              <a:extLst>
                <a:ext uri="{63B3BB69-23CF-44E3-9099-C40C66FF867C}">
                  <a14:compatExt spid="_x0000_s5123"/>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7557</xdr:colOff>
          <xdr:row>0</xdr:row>
          <xdr:rowOff>7557</xdr:rowOff>
        </xdr:from>
        <xdr:to>
          <xdr:col>11</xdr:col>
          <xdr:colOff>619676</xdr:colOff>
          <xdr:row>1</xdr:row>
          <xdr:rowOff>22671</xdr:rowOff>
        </xdr:to>
        <xdr:sp macro="" textlink="">
          <xdr:nvSpPr>
            <xdr:cNvPr id="5124" name="Button 4" hidden="1">
              <a:extLst>
                <a:ext uri="{63B3BB69-23CF-44E3-9099-C40C66FF867C}">
                  <a14:compatExt spid="_x0000_s512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15114</xdr:colOff>
          <xdr:row>0</xdr:row>
          <xdr:rowOff>7557</xdr:rowOff>
        </xdr:from>
        <xdr:to>
          <xdr:col>3</xdr:col>
          <xdr:colOff>513878</xdr:colOff>
          <xdr:row>1</xdr:row>
          <xdr:rowOff>22671</xdr:rowOff>
        </xdr:to>
        <xdr:sp macro="" textlink="">
          <xdr:nvSpPr>
            <xdr:cNvPr id="9217" name="Button 1" hidden="1">
              <a:extLst>
                <a:ext uri="{63B3BB69-23CF-44E3-9099-C40C66FF867C}">
                  <a14:compatExt spid="_x0000_s9217"/>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15114</xdr:colOff>
          <xdr:row>0</xdr:row>
          <xdr:rowOff>22671</xdr:rowOff>
        </xdr:from>
        <xdr:to>
          <xdr:col>6</xdr:col>
          <xdr:colOff>173812</xdr:colOff>
          <xdr:row>1</xdr:row>
          <xdr:rowOff>37785</xdr:rowOff>
        </xdr:to>
        <xdr:sp macro="" textlink="">
          <xdr:nvSpPr>
            <xdr:cNvPr id="9218" name="Button 2" hidden="1">
              <a:extLst>
                <a:ext uri="{63B3BB69-23CF-44E3-9099-C40C66FF867C}">
                  <a14:compatExt spid="_x0000_s9218"/>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22671</xdr:colOff>
          <xdr:row>0</xdr:row>
          <xdr:rowOff>22671</xdr:rowOff>
        </xdr:from>
        <xdr:to>
          <xdr:col>9</xdr:col>
          <xdr:colOff>211597</xdr:colOff>
          <xdr:row>1</xdr:row>
          <xdr:rowOff>37785</xdr:rowOff>
        </xdr:to>
        <xdr:sp macro="" textlink="">
          <xdr:nvSpPr>
            <xdr:cNvPr id="9219" name="Button 3" hidden="1">
              <a:extLst>
                <a:ext uri="{63B3BB69-23CF-44E3-9099-C40C66FF867C}">
                  <a14:compatExt spid="_x0000_s921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15114</xdr:colOff>
          <xdr:row>0</xdr:row>
          <xdr:rowOff>22671</xdr:rowOff>
        </xdr:from>
        <xdr:to>
          <xdr:col>11</xdr:col>
          <xdr:colOff>665018</xdr:colOff>
          <xdr:row>1</xdr:row>
          <xdr:rowOff>37785</xdr:rowOff>
        </xdr:to>
        <xdr:sp macro="" textlink="">
          <xdr:nvSpPr>
            <xdr:cNvPr id="9220" name="Button 4" hidden="1">
              <a:extLst>
                <a:ext uri="{63B3BB69-23CF-44E3-9099-C40C66FF867C}">
                  <a14:compatExt spid="_x0000_s922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feuilloe accueil</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22671</xdr:colOff>
          <xdr:row>0</xdr:row>
          <xdr:rowOff>22671</xdr:rowOff>
        </xdr:from>
        <xdr:to>
          <xdr:col>3</xdr:col>
          <xdr:colOff>423193</xdr:colOff>
          <xdr:row>1</xdr:row>
          <xdr:rowOff>37785</xdr:rowOff>
        </xdr:to>
        <xdr:sp macro="" textlink="">
          <xdr:nvSpPr>
            <xdr:cNvPr id="10241" name="Button 1" hidden="1">
              <a:extLst>
                <a:ext uri="{63B3BB69-23CF-44E3-9099-C40C66FF867C}">
                  <a14:compatExt spid="_x0000_s10241"/>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menus viandes midi weekend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7557</xdr:colOff>
          <xdr:row>0</xdr:row>
          <xdr:rowOff>22671</xdr:rowOff>
        </xdr:from>
        <xdr:to>
          <xdr:col>5</xdr:col>
          <xdr:colOff>869058</xdr:colOff>
          <xdr:row>1</xdr:row>
          <xdr:rowOff>37785</xdr:rowOff>
        </xdr:to>
        <xdr:sp macro="" textlink="">
          <xdr:nvSpPr>
            <xdr:cNvPr id="10242" name="Button 2" hidden="1">
              <a:extLst>
                <a:ext uri="{63B3BB69-23CF-44E3-9099-C40C66FF867C}">
                  <a14:compatExt spid="_x0000_s1024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viandes midi weekend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30228</xdr:colOff>
          <xdr:row>0</xdr:row>
          <xdr:rowOff>7557</xdr:rowOff>
        </xdr:from>
        <xdr:to>
          <xdr:col>10</xdr:col>
          <xdr:colOff>173812</xdr:colOff>
          <xdr:row>1</xdr:row>
          <xdr:rowOff>22671</xdr:rowOff>
        </xdr:to>
        <xdr:sp macro="" textlink="">
          <xdr:nvSpPr>
            <xdr:cNvPr id="10243" name="Button 3" hidden="1">
              <a:extLst>
                <a:ext uri="{63B3BB69-23CF-44E3-9099-C40C66FF867C}">
                  <a14:compatExt spid="_x0000_s10243"/>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viandes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30228</xdr:colOff>
          <xdr:row>0</xdr:row>
          <xdr:rowOff>22671</xdr:rowOff>
        </xdr:from>
        <xdr:to>
          <xdr:col>12</xdr:col>
          <xdr:colOff>597005</xdr:colOff>
          <xdr:row>1</xdr:row>
          <xdr:rowOff>37785</xdr:rowOff>
        </xdr:to>
        <xdr:sp macro="" textlink="">
          <xdr:nvSpPr>
            <xdr:cNvPr id="10244" name="Button 4" hidden="1">
              <a:extLst>
                <a:ext uri="{63B3BB69-23CF-44E3-9099-C40C66FF867C}">
                  <a14:compatExt spid="_x0000_s1024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a:t>
              </a:r>
            </a:p>
          </xdr:txBody>
        </xdr:sp>
        <xdr:clientData/>
      </xdr:twoCellAnchor>
    </mc:Choice>
    <mc:Fallback/>
  </mc:AlternateContent>
</xdr:wsDr>
</file>

<file path=xl/tables/table1.xml><?xml version="1.0" encoding="utf-8"?>
<table xmlns="http://schemas.openxmlformats.org/spreadsheetml/2006/main" id="2" name="TabNatureCréation" displayName="TabNatureCréation" ref="A3:B7" totalsRowShown="0" headerRowDxfId="489" dataDxfId="488">
  <autoFilter ref="A3:B7"/>
  <tableColumns count="2">
    <tableColumn id="1" name="Nom nature création" dataDxfId="487"/>
    <tableColumn id="2" name="Code nature création" dataDxfId="486"/>
  </tableColumns>
  <tableStyleInfo name="TableStyleMedium2" showFirstColumn="0" showLastColumn="0" showRowStripes="1" showColumnStripes="0"/>
</table>
</file>

<file path=xl/tables/table2.xml><?xml version="1.0" encoding="utf-8"?>
<table xmlns="http://schemas.openxmlformats.org/spreadsheetml/2006/main" id="3" name="TabNatureArticlesMenus" displayName="TabNatureArticlesMenus" ref="D3:E15" totalsRowShown="0" headerRowDxfId="485" dataDxfId="484">
  <autoFilter ref="D3:E15"/>
  <tableColumns count="2">
    <tableColumn id="1" name="Nom nature articles menus" dataDxfId="483"/>
    <tableColumn id="2" name="Code nature articles menus" dataDxfId="482"/>
  </tableColumns>
  <tableStyleInfo name="TableStyleMedium2" showFirstColumn="0" showLastColumn="0" showRowStripes="1" showColumnStripes="0"/>
</table>
</file>

<file path=xl/tables/table3.xml><?xml version="1.0" encoding="utf-8"?>
<table xmlns="http://schemas.openxmlformats.org/spreadsheetml/2006/main" id="4" name="TabDMR" displayName="TabDMR" ref="G3:H4" totalsRowShown="0" headerRowDxfId="481" dataDxfId="480">
  <autoFilter ref="G3:H4"/>
  <tableColumns count="2">
    <tableColumn id="1" name="Nom dessert midi retraite" dataDxfId="479"/>
    <tableColumn id="2" name="Code dessert midi retraite" dataDxfId="478"/>
  </tableColumns>
  <tableStyleInfo name="TableStyleMedium2" showFirstColumn="0" showLastColumn="0" showRowStripes="1" showColumnStripes="0"/>
</table>
</file>

<file path=xl/tables/table4.xml><?xml version="1.0" encoding="utf-8"?>
<table xmlns="http://schemas.openxmlformats.org/spreadsheetml/2006/main" id="5" name="TabDS" displayName="TabDS" ref="J3:K4" totalsRowShown="0" headerRowDxfId="477" dataDxfId="476">
  <autoFilter ref="J3:K4"/>
  <tableColumns count="2">
    <tableColumn id="1" name="Nom dessert soir" dataDxfId="475"/>
    <tableColumn id="2" name="Code dessert soir" dataDxfId="474"/>
  </tableColumns>
  <tableStyleInfo name="TableStyleMedium2" showFirstColumn="0" showLastColumn="0" showRowStripes="1" showColumnStripes="0"/>
</table>
</file>

<file path=xl/tables/table5.xml><?xml version="1.0" encoding="utf-8"?>
<table xmlns="http://schemas.openxmlformats.org/spreadsheetml/2006/main" id="6" name="TabDW" displayName="TabDW" ref="M3:N24" totalsRowShown="0" headerRowDxfId="473" dataDxfId="472">
  <autoFilter ref="M3:N24"/>
  <tableColumns count="2">
    <tableColumn id="1" name="Nom desserts weekend" dataDxfId="471" dataCellStyle="Normal 2"/>
    <tableColumn id="2" name="Code desserts weekend" dataDxfId="470"/>
  </tableColumns>
  <tableStyleInfo name="TableStyleMedium2" showFirstColumn="0" showLastColumn="0" showRowStripes="1" showColumnStripes="0"/>
</table>
</file>

<file path=xl/tables/table6.xml><?xml version="1.0" encoding="utf-8"?>
<table xmlns="http://schemas.openxmlformats.org/spreadsheetml/2006/main" id="7" name="TabLMR" displayName="TabLMR" ref="P3:Q20" totalsRowShown="0" headerRowDxfId="469" dataDxfId="468">
  <autoFilter ref="P3:Q20"/>
  <tableColumns count="2">
    <tableColumn id="1" name="Nom légumes midi retraite" dataDxfId="467" dataCellStyle="Normal 2"/>
    <tableColumn id="2" name="Code légumes midi retraite" dataDxfId="466"/>
  </tableColumns>
  <tableStyleInfo name="TableStyleMedium2" showFirstColumn="0" showLastColumn="0" showRowStripes="1" showColumnStripes="0"/>
</table>
</file>

<file path=xl/tables/table7.xml><?xml version="1.0" encoding="utf-8"?>
<table xmlns="http://schemas.openxmlformats.org/spreadsheetml/2006/main" id="8" name="TabLSLM" displayName="TabLSLM" ref="S3:T17" totalsRowShown="0" headerRowDxfId="465" dataDxfId="464">
  <autoFilter ref="S3:T17"/>
  <tableColumns count="2">
    <tableColumn id="1" name="Nom légumes soirs lundi mardi" dataDxfId="463" dataCellStyle="Normal 2"/>
    <tableColumn id="2" name="Code légumes soirs lundi mardi" dataDxfId="462"/>
  </tableColumns>
  <tableStyleInfo name="TableStyleMedium2" showFirstColumn="0" showLastColumn="0" showRowStripes="1" showColumnStripes="0"/>
</table>
</file>

<file path=xl/tables/table8.xml><?xml version="1.0" encoding="utf-8"?>
<table xmlns="http://schemas.openxmlformats.org/spreadsheetml/2006/main" id="9" name="TabLSMJ" displayName="TabLSMJ" ref="V3:W9" totalsRowShown="0" headerRowDxfId="461" dataDxfId="460">
  <autoFilter ref="V3:W9"/>
  <tableColumns count="2">
    <tableColumn id="1" name="Nom légumes soirs mercredi jeudi" dataDxfId="459" dataCellStyle="Normal 2"/>
    <tableColumn id="2" name="Code légumes soirs mercredi jeudi" dataDxfId="458"/>
  </tableColumns>
  <tableStyleInfo name="TableStyleMedium2" showFirstColumn="0" showLastColumn="0" showRowStripes="1" showColumnStripes="0"/>
</table>
</file>

<file path=xl/tables/table9.xml><?xml version="1.0" encoding="utf-8"?>
<table xmlns="http://schemas.openxmlformats.org/spreadsheetml/2006/main" id="10" name="TabLSV" displayName="TabLSV" ref="Y3:Z14" totalsRowShown="0" headerRowDxfId="457" dataDxfId="456">
  <autoFilter ref="Y3:Z14"/>
  <tableColumns count="2">
    <tableColumn id="1" name="Nom légumes soirs vendredi" dataDxfId="455" dataCellStyle="Normal 2"/>
    <tableColumn id="2" name="Code légumes soirs vendredi" dataDxfId="454"/>
  </tableColumns>
  <tableStyleInfo name="TableStyleMedium2" showFirstColumn="0" showLastColumn="0" showRowStripes="1" showColumnStripes="0"/>
</table>
</file>

<file path=xl/tables/table10.xml><?xml version="1.0" encoding="utf-8"?>
<table xmlns="http://schemas.openxmlformats.org/spreadsheetml/2006/main" id="11" name="TabLWS" displayName="TabLWS" ref="AB3:AC6" totalsRowShown="0" headerRowDxfId="453" dataDxfId="452">
  <autoFilter ref="AB3:AC6"/>
  <tableColumns count="2">
    <tableColumn id="1" name="Nom légumes weekend samedi" dataDxfId="451"/>
    <tableColumn id="2" name="Code légumes weekend samedi" dataDxfId="450"/>
  </tableColumns>
  <tableStyleInfo name="TableStyleMedium2" showFirstColumn="0" showLastColumn="0" showRowStripes="1" showColumnStripes="0"/>
</table>
</file>

<file path=xl/tables/table11.xml><?xml version="1.0" encoding="utf-8"?>
<table xmlns="http://schemas.openxmlformats.org/spreadsheetml/2006/main" id="12" name="TabLWD" displayName="TabLWD" ref="AE3:AF7" totalsRowShown="0" headerRowDxfId="449" dataDxfId="448">
  <autoFilter ref="AE3:AF7"/>
  <tableColumns count="2">
    <tableColumn id="1" name="Nom légumes weekend dimanche" dataDxfId="447"/>
    <tableColumn id="2" name="Code légumes weekend dimanche" dataDxfId="446"/>
  </tableColumns>
  <tableStyleInfo name="TableStyleMedium2" showFirstColumn="0" showLastColumn="0" showRowStripes="1" showColumnStripes="0"/>
</table>
</file>

<file path=xl/tables/table12.xml><?xml version="1.0" encoding="utf-8"?>
<table xmlns="http://schemas.openxmlformats.org/spreadsheetml/2006/main" id="13" name="TabVMR" displayName="TabVMR" ref="AH3:AI8" totalsRowShown="0" headerRowDxfId="445" dataDxfId="444">
  <autoFilter ref="AH3:AI8"/>
  <tableColumns count="2">
    <tableColumn id="1" name="Nom viandes midi retraite" dataDxfId="443" dataCellStyle="Normal 2"/>
    <tableColumn id="2" name="Code viandes midi retraite" dataDxfId="442"/>
  </tableColumns>
  <tableStyleInfo name="TableStyleMedium2" showFirstColumn="0" showLastColumn="0" showRowStripes="1" showColumnStripes="0"/>
</table>
</file>

<file path=xl/tables/table13.xml><?xml version="1.0" encoding="utf-8"?>
<table xmlns="http://schemas.openxmlformats.org/spreadsheetml/2006/main" id="14" name="TabVS" displayName="TabVS" ref="AK3:AL31" totalsRowShown="0" headerRowDxfId="441" dataDxfId="440">
  <autoFilter ref="AK3:AL31"/>
  <tableColumns count="2">
    <tableColumn id="1" name="Nom viandes soirs" dataDxfId="439" dataCellStyle="Normal 2"/>
    <tableColumn id="2" name="Code viandes soirs" dataDxfId="438"/>
  </tableColumns>
  <tableStyleInfo name="TableStyleMedium2" showFirstColumn="0" showLastColumn="0" showRowStripes="1" showColumnStripes="0"/>
</table>
</file>

<file path=xl/tables/table14.xml><?xml version="1.0" encoding="utf-8"?>
<table xmlns="http://schemas.openxmlformats.org/spreadsheetml/2006/main" id="15" name="TabVMW" displayName="TabVMW" ref="AN3:AO10" totalsRowShown="0" headerRowDxfId="437" dataDxfId="436">
  <autoFilter ref="AN3:AO10"/>
  <tableColumns count="2">
    <tableColumn id="1" name="Nom viandes midi weekend" dataDxfId="435" dataCellStyle="Normal 2"/>
    <tableColumn id="2" name="Code viandes midi weekend" dataDxfId="434"/>
  </tableColumns>
  <tableStyleInfo name="TableStyleMedium2" showFirstColumn="0" showLastColumn="0" showRowStripes="1" showColumnStripes="0"/>
</table>
</file>

<file path=xl/tables/table15.xml><?xml version="1.0" encoding="utf-8"?>
<table xmlns="http://schemas.openxmlformats.org/spreadsheetml/2006/main" id="16" name="TabPériodesArticlesMenus" displayName="TabPériodesArticlesMenus" ref="AQ3:AR15" totalsRowShown="0" headerRowDxfId="433" dataDxfId="432">
  <autoFilter ref="AQ3:AR15"/>
  <tableColumns count="2">
    <tableColumn id="1" name="Nom périodes articles menus" dataDxfId="431" dataCellStyle="Normal 2"/>
    <tableColumn id="2" name="Code périodes articles menus" dataDxfId="430"/>
  </tableColumns>
  <tableStyleInfo name="TableStyleMedium2" showFirstColumn="0" showLastColumn="0" showRowStripes="1" showColumnStripes="0"/>
</table>
</file>

<file path=xl/tables/table16.xml><?xml version="1.0" encoding="utf-8"?>
<table xmlns="http://schemas.openxmlformats.org/spreadsheetml/2006/main" id="17" name="TabConditionnementArticlesMenus" displayName="TabConditionnementArticlesMenus" ref="AT3:AU39" totalsRowShown="0" headerRowDxfId="429" dataDxfId="428">
  <autoFilter ref="AT3:AU39"/>
  <tableColumns count="2">
    <tableColumn id="1" name="Nom conditionnement articles menus" dataDxfId="427" dataCellStyle="Normal 2"/>
    <tableColumn id="2" name="Code conditionnement articles menus" dataDxfId="426"/>
  </tableColumns>
  <tableStyleInfo name="TableStyleMedium2" showFirstColumn="0" showLastColumn="0" showRowStripes="1" showColumnStripes="0"/>
</table>
</file>

<file path=xl/tables/table17.xml><?xml version="1.0" encoding="utf-8"?>
<table xmlns="http://schemas.openxmlformats.org/spreadsheetml/2006/main" id="56" name="TabPériodeMenuViandesMidiWeekend" displayName="TabPériodeMenuViandesMidiWeekend" ref="AX3:AX5" totalsRowShown="0" headerRowDxfId="425" dataDxfId="424">
  <autoFilter ref="AX3:AX5"/>
  <tableColumns count="1">
    <tableColumn id="1" name="Nom période menu viandes midi weekend" dataDxfId="423"/>
  </tableColumns>
  <tableStyleInfo name="TableStyleMedium2" showFirstColumn="0" showLastColumn="0" showRowStripes="1" showColumnStripes="0"/>
</table>
</file>

<file path=xl/tables/table18.xml><?xml version="1.0" encoding="utf-8"?>
<table xmlns="http://schemas.openxmlformats.org/spreadsheetml/2006/main" id="57" name="TabMois" displayName="TabMois" ref="AZ3:AZ15" totalsRowShown="0" headerRowDxfId="422" dataDxfId="421">
  <autoFilter ref="AZ3:AZ15"/>
  <tableColumns count="1">
    <tableColumn id="1" name="Nom mois" dataDxfId="420">
      <calculatedColumnFormula>"Janvier "&amp;Accueil!F1</calculatedColumnFormula>
    </tableColumn>
  </tableColumns>
  <tableStyleInfo name="TableStyleMedium2" showFirstColumn="0" showLastColumn="0" showRowStripes="1" showColumnStripes="0"/>
</table>
</file>

<file path=xl/tables/table19.xml><?xml version="1.0" encoding="utf-8"?>
<table xmlns="http://schemas.openxmlformats.org/spreadsheetml/2006/main" id="58" name="TabJoursFériés" displayName="TabJoursFériés" ref="BB3:BC16" totalsRowShown="0" headerRowDxfId="419">
  <autoFilter ref="BB3:BC16"/>
  <tableColumns count="2">
    <tableColumn id="2" name="Nom jour férié" dataDxfId="418" dataCellStyle="Normal 2 2"/>
    <tableColumn id="3" name="Date jour férié" dataDxfId="417" dataCellStyle="Normal 2 2"/>
  </tableColumns>
  <tableStyleInfo name="TableStyleMedium2" showFirstColumn="0" showLastColumn="0" showRowStripes="1" showColumnStripes="0"/>
</table>
</file>

<file path=xl/tables/table20.xml><?xml version="1.0" encoding="utf-8"?>
<table xmlns="http://schemas.openxmlformats.org/spreadsheetml/2006/main" id="1" name="TabBDArticlesMenus" displayName="TabBDArticlesMenus" ref="A2:O120" totalsRowShown="0" headerRowDxfId="416" dataDxfId="415">
  <autoFilter ref="A2:O120"/>
  <tableColumns count="15">
    <tableColumn id="1" name="Nom nature création" dataDxfId="414"/>
    <tableColumn id="2" name="Code nature création" dataDxfId="413"/>
    <tableColumn id="3" name="Nom nature articles menus" dataDxfId="412"/>
    <tableColumn id="4" name="Code nom nature articles menus" dataDxfId="411"/>
    <tableColumn id="5" name="Nom articles menus" dataDxfId="410"/>
    <tableColumn id="6" name="Code nom articles menus" dataDxfId="409"/>
    <tableColumn id="7" name="Nom période articles menus" dataDxfId="408"/>
    <tableColumn id="8" name="Code nom période articles menus" dataDxfId="407"/>
    <tableColumn id="9" name="Nom conditionnement articles menus" dataDxfId="406"/>
    <tableColumn id="10" name="Code nom conditionnement articles menus" dataDxfId="405"/>
    <tableColumn id="11" name="Quantité pour un repas" dataDxfId="404"/>
    <tableColumn id="12" name="Quantité pour la journée" dataDxfId="403"/>
    <tableColumn id="13" name="Date création articles menus" dataDxfId="402"/>
    <tableColumn id="14" name="Numéro création articles menus" dataDxfId="401"/>
    <tableColumn id="15" name="Clé article" dataDxfId="400">
      <calculatedColumnFormula>TabBDArticlesMenus[[#This Row],[Code nom nature articles menus]]&amp;TabBDArticlesMenus[[#This Row],[Nom articles menus]]</calculatedColumnFormula>
    </tableColumn>
  </tableColumns>
  <tableStyleInfo name="TableStyleMedium2" showFirstColumn="0" showLastColumn="0" showRowStripes="1" showColumnStripes="0"/>
</table>
</file>

<file path=xl/tables/table21.xml><?xml version="1.0" encoding="utf-8"?>
<table xmlns="http://schemas.openxmlformats.org/spreadsheetml/2006/main" id="19" name="TabBDMenus" displayName="TabBDMenus" ref="A3:AL4" insertRow="1" totalsRowShown="0" headerRowDxfId="399" dataDxfId="398">
  <autoFilter ref="A3:AL4"/>
  <tableColumns count="38">
    <tableColumn id="1" name="Nom nature création menu" dataDxfId="397"/>
    <tableColumn id="2" name="Code nom nature création menu" dataDxfId="396"/>
    <tableColumn id="3" name="Date menu" dataDxfId="395"/>
    <tableColumn id="4" name="Date création menu" dataDxfId="394"/>
    <tableColumn id="5" name="Nom légume" dataDxfId="393"/>
    <tableColumn id="6" name="Code Nom légume" dataDxfId="392"/>
    <tableColumn id="7" name="Nom période légume" dataDxfId="391"/>
    <tableColumn id="8" name="Code Nom période légume" dataDxfId="390"/>
    <tableColumn id="9" name="Nom conditionnement menu légume" dataDxfId="389"/>
    <tableColumn id="10" name="Code nom conditionnement menu légume" dataDxfId="388"/>
    <tableColumn id="11" name="Nom légume deux" dataDxfId="387"/>
    <tableColumn id="12" name="Code Nom légume deux" dataDxfId="386"/>
    <tableColumn id="13" name="Nom période légume deux" dataDxfId="385"/>
    <tableColumn id="14" name="Code nom jour légume deux" dataDxfId="384"/>
    <tableColumn id="15" name="Nom conditionnement menu légume deux" dataDxfId="383"/>
    <tableColumn id="16" name="Code nom conditionnement menu légume deux" dataDxfId="382"/>
    <tableColumn id="17" name="Quantité légume" dataDxfId="381"/>
    <tableColumn id="18" name="Quantité légume deux" dataDxfId="380"/>
    <tableColumn id="19" name="Nom viande" dataDxfId="379"/>
    <tableColumn id="20" name="Code Nom viande" dataDxfId="378"/>
    <tableColumn id="21" name="Nom période viande" dataDxfId="377"/>
    <tableColumn id="22" name="Code Nom période viande" dataDxfId="376"/>
    <tableColumn id="23" name="Nom conditionnement menu viande" dataDxfId="375"/>
    <tableColumn id="24" name="Code nom conditionnement menu viande" dataDxfId="374"/>
    <tableColumn id="25" name="Nom période viande midi weekend" dataDxfId="373"/>
    <tableColumn id="26" name="Code jour menu viande midi weekend" dataDxfId="372"/>
    <tableColumn id="39" name="Nom période menu viande midi weekend" dataDxfId="371"/>
    <tableColumn id="27" name="Quantité viande" dataDxfId="370"/>
    <tableColumn id="28" name="Nom dessert" dataDxfId="369"/>
    <tableColumn id="29" name="Code Nom dessert" dataDxfId="368"/>
    <tableColumn id="30" name="Nom période dessert" dataDxfId="367"/>
    <tableColumn id="31" name="Code Nom période dessert" dataDxfId="366"/>
    <tableColumn id="32" name="Nom conditionnement menu dessert" dataDxfId="365"/>
    <tableColumn id="33" name="Code nom conditionnement menu dessert" dataDxfId="364"/>
    <tableColumn id="34" name="Quantité dessert" dataDxfId="363"/>
    <tableColumn id="35" name="Numéro création menu" dataDxfId="362"/>
    <tableColumn id="36" name="Nom jour férié" dataDxfId="361"/>
    <tableColumn id="37" name="Nom mois menu" dataDxfId="360"/>
  </tableColumns>
  <tableStyleInfo name="TableStyleMedium2" showFirstColumn="0" showLastColumn="0" showRowStripes="1" showColumnStripes="0"/>
</table>
</file>

<file path=xl/tables/table22.xml><?xml version="1.0" encoding="utf-8"?>
<table xmlns="http://schemas.openxmlformats.org/spreadsheetml/2006/main" id="20" name="TabMMR1" displayName="TabMMR1" ref="A4:H5" insertRow="1" totalsRowShown="0" headerRowDxfId="359" dataDxfId="358">
  <autoFilter ref="A4:H5"/>
  <tableColumns count="8">
    <tableColumn id="1" name="Date menu" dataDxfId="357"/>
    <tableColumn id="2" name="Nom légume" dataDxfId="356"/>
    <tableColumn id="3" name="Nom viande" dataDxfId="355"/>
    <tableColumn id="4" name="Nom dessert" dataDxfId="354"/>
    <tableColumn id="5" name="Nom jour férié" dataDxfId="353"/>
    <tableColumn id="6" name="Nom nature création menu" dataDxfId="352"/>
    <tableColumn id="7" name="Numéro création menu" dataDxfId="351"/>
    <tableColumn id="8" name="Nom mois menu" dataDxfId="350"/>
  </tableColumns>
  <tableStyleInfo name="TableStyleMedium2" showFirstColumn="0" showLastColumn="0" showRowStripes="1" showColumnStripes="0"/>
</table>
</file>

<file path=xl/tables/table23.xml><?xml version="1.0" encoding="utf-8"?>
<table xmlns="http://schemas.openxmlformats.org/spreadsheetml/2006/main" id="21" name="TabMMR2" displayName="TabMMR2" ref="A8:H9" insertRow="1" totalsRowShown="0" headerRowDxfId="349" dataDxfId="348">
  <autoFilter ref="A8:H9"/>
  <tableColumns count="8">
    <tableColumn id="1" name="Date menu" dataDxfId="347"/>
    <tableColumn id="2" name="Nom légume" dataDxfId="346"/>
    <tableColumn id="3" name="Nom viande" dataDxfId="345"/>
    <tableColumn id="4" name="Nom dessert" dataDxfId="344"/>
    <tableColumn id="5" name="Nom jour férié" dataDxfId="343"/>
    <tableColumn id="6" name="Nom nature création menu" dataDxfId="342"/>
    <tableColumn id="7" name="Numéro création menu" dataDxfId="341"/>
    <tableColumn id="8" name="Nom mois menu" dataDxfId="340"/>
  </tableColumns>
  <tableStyleInfo name="TableStyleMedium2" showFirstColumn="0" showLastColumn="0" showRowStripes="1" showColumnStripes="0"/>
</table>
</file>

<file path=xl/tables/table24.xml><?xml version="1.0" encoding="utf-8"?>
<table xmlns="http://schemas.openxmlformats.org/spreadsheetml/2006/main" id="22" name="TabMMR3" displayName="TabMMR3" ref="A12:H13" insertRow="1" totalsRowShown="0" headerRowDxfId="339" dataDxfId="338">
  <autoFilter ref="A12:H13"/>
  <tableColumns count="8">
    <tableColumn id="1" name="Date menu" dataDxfId="337"/>
    <tableColumn id="2" name="Nom légume" dataDxfId="336"/>
    <tableColumn id="3" name="Nom viande" dataDxfId="335"/>
    <tableColumn id="4" name="Nom dessert" dataDxfId="334"/>
    <tableColumn id="5" name="Nom jour férié" dataDxfId="333"/>
    <tableColumn id="6" name="Nom nature création menu" dataDxfId="332"/>
    <tableColumn id="7" name="Numéro création menu" dataDxfId="331"/>
    <tableColumn id="8" name="Nom mois menu" dataDxfId="330"/>
  </tableColumns>
  <tableStyleInfo name="TableStyleMedium2" showFirstColumn="0" showLastColumn="0" showRowStripes="1" showColumnStripes="0"/>
</table>
</file>

<file path=xl/tables/table25.xml><?xml version="1.0" encoding="utf-8"?>
<table xmlns="http://schemas.openxmlformats.org/spreadsheetml/2006/main" id="23" name="TabMMR4" displayName="TabMMR4" ref="A16:H17" insertRow="1" totalsRowShown="0" headerRowDxfId="329" dataDxfId="328">
  <autoFilter ref="A16:H17"/>
  <tableColumns count="8">
    <tableColumn id="1" name="Date menu" dataDxfId="327"/>
    <tableColumn id="2" name="Nom légume" dataDxfId="326"/>
    <tableColumn id="3" name="Nom viande" dataDxfId="325"/>
    <tableColumn id="4" name="Nom dessert" dataDxfId="324"/>
    <tableColumn id="5" name="Nom jour férié" dataDxfId="323"/>
    <tableColumn id="6" name="Nom nature création menu" dataDxfId="322"/>
    <tableColumn id="7" name="Numéro création menu" dataDxfId="321"/>
    <tableColumn id="8" name="Nom mois menu" dataDxfId="320"/>
  </tableColumns>
  <tableStyleInfo name="TableStyleMedium2" showFirstColumn="0" showLastColumn="0" showRowStripes="1" showColumnStripes="0"/>
</table>
</file>

<file path=xl/tables/table26.xml><?xml version="1.0" encoding="utf-8"?>
<table xmlns="http://schemas.openxmlformats.org/spreadsheetml/2006/main" id="24" name="TabMMR5" displayName="TabMMR5" ref="A20:H21" insertRow="1" totalsRowShown="0" headerRowDxfId="319" dataDxfId="318">
  <autoFilter ref="A20:H21"/>
  <tableColumns count="8">
    <tableColumn id="1" name="Date menu" dataDxfId="317"/>
    <tableColumn id="2" name="Nom légume" dataDxfId="316"/>
    <tableColumn id="3" name="Nom viande" dataDxfId="315"/>
    <tableColumn id="4" name="Nom dessert" dataDxfId="314"/>
    <tableColumn id="5" name="Nom jour férié" dataDxfId="313"/>
    <tableColumn id="6" name="Nom nature création menu" dataDxfId="312"/>
    <tableColumn id="7" name="Numéro création menu" dataDxfId="311"/>
    <tableColumn id="8" name="Nom mois menu" dataDxfId="310"/>
  </tableColumns>
  <tableStyleInfo name="TableStyleMedium2" showFirstColumn="0" showLastColumn="0" showRowStripes="1" showColumnStripes="0"/>
</table>
</file>

<file path=xl/tables/table27.xml><?xml version="1.0" encoding="utf-8"?>
<table xmlns="http://schemas.openxmlformats.org/spreadsheetml/2006/main" id="25" name="TabMMR6" displayName="TabMMR6" ref="A24:H25" insertRow="1" totalsRowShown="0" headerRowDxfId="309" dataDxfId="308">
  <autoFilter ref="A24:H25"/>
  <tableColumns count="8">
    <tableColumn id="1" name="Date menu" dataDxfId="307"/>
    <tableColumn id="2" name="Nom légume" dataDxfId="306"/>
    <tableColumn id="3" name="Nom viande" dataDxfId="305"/>
    <tableColumn id="4" name="Nom dessert" dataDxfId="304"/>
    <tableColumn id="5" name="Nom jour férié" dataDxfId="303"/>
    <tableColumn id="6" name="Nom nature création menu" dataDxfId="302"/>
    <tableColumn id="7" name="Numéro création menu" dataDxfId="301"/>
    <tableColumn id="8" name="Nom mois menu" dataDxfId="300"/>
  </tableColumns>
  <tableStyleInfo name="TableStyleMedium2" showFirstColumn="0" showLastColumn="0" showRowStripes="1" showColumnStripes="0"/>
</table>
</file>

<file path=xl/tables/table28.xml><?xml version="1.0" encoding="utf-8"?>
<table xmlns="http://schemas.openxmlformats.org/spreadsheetml/2006/main" id="26" name="TabMMR7" displayName="TabMMR7" ref="A28:H29" insertRow="1" totalsRowShown="0" headerRowDxfId="299" dataDxfId="298">
  <autoFilter ref="A28:H29"/>
  <tableColumns count="8">
    <tableColumn id="1" name="Date menu" dataDxfId="297"/>
    <tableColumn id="2" name="Nom légume" dataDxfId="296"/>
    <tableColumn id="3" name="Nom viande" dataDxfId="295"/>
    <tableColumn id="4" name="Nom dessert" dataDxfId="294"/>
    <tableColumn id="5" name="Nom jour férié" dataDxfId="293"/>
    <tableColumn id="6" name="Nom nature création menu" dataDxfId="292"/>
    <tableColumn id="7" name="Numéro création menu" dataDxfId="291"/>
    <tableColumn id="8" name="Nom mois menu" dataDxfId="290"/>
  </tableColumns>
  <tableStyleInfo name="TableStyleMedium2" showFirstColumn="0" showLastColumn="0" showRowStripes="1" showColumnStripes="0"/>
</table>
</file>

<file path=xl/tables/table29.xml><?xml version="1.0" encoding="utf-8"?>
<table xmlns="http://schemas.openxmlformats.org/spreadsheetml/2006/main" id="27" name="TabMMR8" displayName="TabMMR8" ref="A32:H33" insertRow="1" totalsRowShown="0" headerRowDxfId="289" dataDxfId="288">
  <autoFilter ref="A32:H33"/>
  <tableColumns count="8">
    <tableColumn id="1" name="Date menu" dataDxfId="287"/>
    <tableColumn id="2" name="Nom légume" dataDxfId="286"/>
    <tableColumn id="3" name="Nom viande" dataDxfId="285"/>
    <tableColumn id="4" name="Nom dessert" dataDxfId="284"/>
    <tableColumn id="5" name="Nom jour férié" dataDxfId="283"/>
    <tableColumn id="6" name="Nom nature création menu" dataDxfId="282"/>
    <tableColumn id="7" name="Numéro création menu" dataDxfId="281"/>
    <tableColumn id="8" name="Nom mois menu" dataDxfId="280"/>
  </tableColumns>
  <tableStyleInfo name="TableStyleMedium2" showFirstColumn="0" showLastColumn="0" showRowStripes="1" showColumnStripes="0"/>
</table>
</file>

<file path=xl/tables/table30.xml><?xml version="1.0" encoding="utf-8"?>
<table xmlns="http://schemas.openxmlformats.org/spreadsheetml/2006/main" id="28" name="TabMMR9" displayName="TabMMR9" ref="A36:H37" insertRow="1" totalsRowShown="0" headerRowDxfId="279" dataDxfId="278">
  <autoFilter ref="A36:H37"/>
  <tableColumns count="8">
    <tableColumn id="1" name="Date menu" dataDxfId="277"/>
    <tableColumn id="2" name="Nom légume" dataDxfId="276"/>
    <tableColumn id="3" name="Nom viande" dataDxfId="275"/>
    <tableColumn id="4" name="Nom dessert" dataDxfId="274"/>
    <tableColumn id="5" name="Nom jour férié" dataDxfId="273"/>
    <tableColumn id="6" name="Nom nature création menu" dataDxfId="272"/>
    <tableColumn id="7" name="Numéro création menu" dataDxfId="271"/>
    <tableColumn id="8" name="Nom mois menu" dataDxfId="270"/>
  </tableColumns>
  <tableStyleInfo name="TableStyleMedium2" showFirstColumn="0" showLastColumn="0" showRowStripes="1" showColumnStripes="0"/>
</table>
</file>

<file path=xl/tables/table31.xml><?xml version="1.0" encoding="utf-8"?>
<table xmlns="http://schemas.openxmlformats.org/spreadsheetml/2006/main" id="29" name="TabMMR10" displayName="TabMMR10" ref="A40:H41" insertRow="1" totalsRowShown="0" headerRowDxfId="269" dataDxfId="268">
  <autoFilter ref="A40:H41"/>
  <tableColumns count="8">
    <tableColumn id="1" name="Date menu" dataDxfId="267"/>
    <tableColumn id="2" name="Nom légume" dataDxfId="266"/>
    <tableColumn id="3" name="Nom viande" dataDxfId="265"/>
    <tableColumn id="4" name="Nom dessert" dataDxfId="264"/>
    <tableColumn id="5" name="Nom jour férié" dataDxfId="263"/>
    <tableColumn id="6" name="Nom nature création menu" dataDxfId="262"/>
    <tableColumn id="7" name="Numéro création menu" dataDxfId="261"/>
    <tableColumn id="8" name="Nom mois menu" dataDxfId="260"/>
  </tableColumns>
  <tableStyleInfo name="TableStyleMedium2" showFirstColumn="0" showLastColumn="0" showRowStripes="1" showColumnStripes="0"/>
</table>
</file>

<file path=xl/tables/table32.xml><?xml version="1.0" encoding="utf-8"?>
<table xmlns="http://schemas.openxmlformats.org/spreadsheetml/2006/main" id="30" name="TabMMR11" displayName="TabMMR11" ref="A44:H45" insertRow="1" totalsRowShown="0" headerRowDxfId="259" dataDxfId="258">
  <autoFilter ref="A44:H45"/>
  <tableColumns count="8">
    <tableColumn id="1" name="Date menu" dataDxfId="257"/>
    <tableColumn id="2" name="Nom légume" dataDxfId="256"/>
    <tableColumn id="3" name="Nom viande" dataDxfId="255"/>
    <tableColumn id="4" name="Nom dessert" dataDxfId="254"/>
    <tableColumn id="5" name="Nom jour férié" dataDxfId="253"/>
    <tableColumn id="6" name="Nom nature création menu" dataDxfId="252"/>
    <tableColumn id="7" name="Numéro création menu" dataDxfId="251"/>
    <tableColumn id="8" name="Nom mois menu" dataDxfId="250"/>
  </tableColumns>
  <tableStyleInfo name="TableStyleMedium2" showFirstColumn="0" showLastColumn="0" showRowStripes="1" showColumnStripes="0"/>
</table>
</file>

<file path=xl/tables/table33.xml><?xml version="1.0" encoding="utf-8"?>
<table xmlns="http://schemas.openxmlformats.org/spreadsheetml/2006/main" id="31" name="TabMMR12" displayName="TabMMR12" ref="A48:H49" insertRow="1" totalsRowShown="0" headerRowDxfId="249" dataDxfId="248">
  <autoFilter ref="A48:H49"/>
  <tableColumns count="8">
    <tableColumn id="1" name="Date menu" dataDxfId="247"/>
    <tableColumn id="2" name="Nom légume" dataDxfId="246"/>
    <tableColumn id="3" name="Nom viande" dataDxfId="245"/>
    <tableColumn id="4" name="Nom dessert" dataDxfId="244"/>
    <tableColumn id="5" name="Nom jour férié" dataDxfId="243"/>
    <tableColumn id="6" name="Nom nature création menu" dataDxfId="242"/>
    <tableColumn id="7" name="Numéro création menu" dataDxfId="241"/>
    <tableColumn id="8" name="Nom mois menu" dataDxfId="240"/>
  </tableColumns>
  <tableStyleInfo name="TableStyleMedium2" showFirstColumn="0" showLastColumn="0" showRowStripes="1" showColumnStripes="0"/>
</table>
</file>

<file path=xl/tables/table34.xml><?xml version="1.0" encoding="utf-8"?>
<table xmlns="http://schemas.openxmlformats.org/spreadsheetml/2006/main" id="32" name="TabMJ1" displayName="TabMJ1" ref="A4:I5" insertRow="1" totalsRowShown="0" headerRowDxfId="239" dataDxfId="238">
  <autoFilter ref="A4:I5"/>
  <tableColumns count="9">
    <tableColumn id="1" name="Date menu" dataDxfId="237"/>
    <tableColumn id="2" name="Nom légume" dataDxfId="236"/>
    <tableColumn id="3" name="Nom légume deux" dataDxfId="235"/>
    <tableColumn id="4" name="Nom viande" dataDxfId="234"/>
    <tableColumn id="5" name="Nom dessert" dataDxfId="233"/>
    <tableColumn id="6" name="Nom jour férié" dataDxfId="232"/>
    <tableColumn id="7" name="Nom nature création menu" dataDxfId="231"/>
    <tableColumn id="8" name="Numéro création menu" dataDxfId="230"/>
    <tableColumn id="9" name="Nom mois menu" dataDxfId="229"/>
  </tableColumns>
  <tableStyleInfo name="TableStyleMedium2" showFirstColumn="0" showLastColumn="0" showRowStripes="1" showColumnStripes="0"/>
</table>
</file>

<file path=xl/tables/table35.xml><?xml version="1.0" encoding="utf-8"?>
<table xmlns="http://schemas.openxmlformats.org/spreadsheetml/2006/main" id="33" name="TabMJ2" displayName="TabMJ2" ref="A8:I9" insertRow="1" totalsRowShown="0" headerRowDxfId="228" dataDxfId="227">
  <autoFilter ref="A8:I9"/>
  <tableColumns count="9">
    <tableColumn id="1" name="Date menu" dataDxfId="226"/>
    <tableColumn id="2" name="Nom légume" dataDxfId="225"/>
    <tableColumn id="3" name="Nom légume deux" dataDxfId="224"/>
    <tableColumn id="4" name="Nom viande" dataDxfId="223"/>
    <tableColumn id="5" name="Nom dessert" dataDxfId="222"/>
    <tableColumn id="6" name="Nom jour férié" dataDxfId="221"/>
    <tableColumn id="7" name="Nom nature création menu" dataDxfId="220"/>
    <tableColumn id="8" name="Numéro création menu" dataDxfId="219"/>
    <tableColumn id="9" name="Nom mois menu" dataDxfId="218"/>
  </tableColumns>
  <tableStyleInfo name="TableStyleMedium2" showFirstColumn="0" showLastColumn="0" showRowStripes="1" showColumnStripes="0"/>
</table>
</file>

<file path=xl/tables/table36.xml><?xml version="1.0" encoding="utf-8"?>
<table xmlns="http://schemas.openxmlformats.org/spreadsheetml/2006/main" id="34" name="TabMJ3" displayName="TabMJ3" ref="A12:I13" insertRow="1" totalsRowShown="0" headerRowDxfId="217" dataDxfId="216">
  <autoFilter ref="A12:I13"/>
  <tableColumns count="9">
    <tableColumn id="1" name="Date menu" dataDxfId="215"/>
    <tableColumn id="2" name="Nom légume" dataDxfId="214"/>
    <tableColumn id="3" name="Nom légume deux" dataDxfId="213"/>
    <tableColumn id="4" name="Nom viande" dataDxfId="212"/>
    <tableColumn id="5" name="Nom dessert" dataDxfId="211"/>
    <tableColumn id="6" name="Nom jour férié" dataDxfId="210"/>
    <tableColumn id="7" name="Nom nature création menu" dataDxfId="209"/>
    <tableColumn id="8" name="Numéro création menu" dataDxfId="208"/>
    <tableColumn id="9" name="Nom mois menu" dataDxfId="207"/>
  </tableColumns>
  <tableStyleInfo name="TableStyleMedium2" showFirstColumn="0" showLastColumn="0" showRowStripes="1" showColumnStripes="0"/>
</table>
</file>

<file path=xl/tables/table37.xml><?xml version="1.0" encoding="utf-8"?>
<table xmlns="http://schemas.openxmlformats.org/spreadsheetml/2006/main" id="35" name="TabMJ4" displayName="TabMJ4" ref="A16:I17" insertRow="1" totalsRowShown="0" headerRowDxfId="206" dataDxfId="205">
  <autoFilter ref="A16:I17"/>
  <tableColumns count="9">
    <tableColumn id="1" name="Date menu" dataDxfId="204"/>
    <tableColumn id="2" name="Nom légume" dataDxfId="203"/>
    <tableColumn id="3" name="Nom légume deux" dataDxfId="202"/>
    <tableColumn id="4" name="Nom viande" dataDxfId="201"/>
    <tableColumn id="5" name="Nom dessert" dataDxfId="200"/>
    <tableColumn id="6" name="Nom jour férié" dataDxfId="199"/>
    <tableColumn id="7" name="Nom nature création menu" dataDxfId="198"/>
    <tableColumn id="8" name="Numéro création menu" dataDxfId="197"/>
    <tableColumn id="9" name="Nom mois menu" dataDxfId="196"/>
  </tableColumns>
  <tableStyleInfo name="TableStyleMedium2" showFirstColumn="0" showLastColumn="0" showRowStripes="1" showColumnStripes="0"/>
</table>
</file>

<file path=xl/tables/table38.xml><?xml version="1.0" encoding="utf-8"?>
<table xmlns="http://schemas.openxmlformats.org/spreadsheetml/2006/main" id="36" name="TabMJ5" displayName="TabMJ5" ref="A20:I21" insertRow="1" totalsRowShown="0" headerRowDxfId="195" dataDxfId="194">
  <autoFilter ref="A20:I21"/>
  <tableColumns count="9">
    <tableColumn id="1" name="Date menu" dataDxfId="193"/>
    <tableColumn id="2" name="Nom légume" dataDxfId="192"/>
    <tableColumn id="3" name="Nom légume deux" dataDxfId="191"/>
    <tableColumn id="4" name="Nom viande" dataDxfId="190"/>
    <tableColumn id="5" name="Nom dessert" dataDxfId="189"/>
    <tableColumn id="6" name="Nom jour férié" dataDxfId="188"/>
    <tableColumn id="7" name="Nom nature création menu" dataDxfId="187"/>
    <tableColumn id="8" name="Numéro création menu" dataDxfId="186"/>
    <tableColumn id="9" name="Nom mois menu" dataDxfId="185"/>
  </tableColumns>
  <tableStyleInfo name="TableStyleMedium2" showFirstColumn="0" showLastColumn="0" showRowStripes="1" showColumnStripes="0"/>
</table>
</file>

<file path=xl/tables/table39.xml><?xml version="1.0" encoding="utf-8"?>
<table xmlns="http://schemas.openxmlformats.org/spreadsheetml/2006/main" id="37" name="TabMJ6" displayName="TabMJ6" ref="A24:I25" insertRow="1" totalsRowShown="0" headerRowDxfId="184" dataDxfId="183">
  <autoFilter ref="A24:I25"/>
  <tableColumns count="9">
    <tableColumn id="1" name="Date menu" dataDxfId="182"/>
    <tableColumn id="2" name="Nom légume" dataDxfId="181"/>
    <tableColumn id="3" name="Nom légume deux" dataDxfId="180"/>
    <tableColumn id="4" name="Nom viande" dataDxfId="179"/>
    <tableColumn id="5" name="Nom dessert" dataDxfId="178"/>
    <tableColumn id="6" name="Nom jour férié" dataDxfId="177"/>
    <tableColumn id="7" name="Nom nature création menu" dataDxfId="176"/>
    <tableColumn id="8" name="Numéro création menu" dataDxfId="175"/>
    <tableColumn id="9" name="Nom mois menu" dataDxfId="174"/>
  </tableColumns>
  <tableStyleInfo name="TableStyleMedium2" showFirstColumn="0" showLastColumn="0" showRowStripes="1" showColumnStripes="0"/>
</table>
</file>

<file path=xl/tables/table40.xml><?xml version="1.0" encoding="utf-8"?>
<table xmlns="http://schemas.openxmlformats.org/spreadsheetml/2006/main" id="38" name="TabMJ7" displayName="TabMJ7" ref="A28:I29" insertRow="1" totalsRowShown="0" headerRowDxfId="173" dataDxfId="172">
  <autoFilter ref="A28:I29"/>
  <tableColumns count="9">
    <tableColumn id="1" name="Date menu" dataDxfId="171"/>
    <tableColumn id="2" name="Nom légume" dataDxfId="170"/>
    <tableColumn id="3" name="Nom légume deux" dataDxfId="169"/>
    <tableColumn id="4" name="Nom viande" dataDxfId="168"/>
    <tableColumn id="5" name="Nom dessert" dataDxfId="167"/>
    <tableColumn id="6" name="Nom jour férié" dataDxfId="166"/>
    <tableColumn id="7" name="Nom nature création menu" dataDxfId="165"/>
    <tableColumn id="8" name="Numéro création menu" dataDxfId="164"/>
    <tableColumn id="9" name="Nom mois menu" dataDxfId="163"/>
  </tableColumns>
  <tableStyleInfo name="TableStyleMedium2" showFirstColumn="0" showLastColumn="0" showRowStripes="1" showColumnStripes="0"/>
</table>
</file>

<file path=xl/tables/table41.xml><?xml version="1.0" encoding="utf-8"?>
<table xmlns="http://schemas.openxmlformats.org/spreadsheetml/2006/main" id="39" name="TabMJ8" displayName="TabMJ8" ref="A32:I33" insertRow="1" totalsRowShown="0" headerRowDxfId="162" dataDxfId="161">
  <autoFilter ref="A32:I33"/>
  <tableColumns count="9">
    <tableColumn id="1" name="Date menu" dataDxfId="160"/>
    <tableColumn id="2" name="Nom légume" dataDxfId="159"/>
    <tableColumn id="3" name="Nom légume deux" dataDxfId="158"/>
    <tableColumn id="4" name="Nom viande" dataDxfId="157"/>
    <tableColumn id="5" name="Nom dessert" dataDxfId="156"/>
    <tableColumn id="6" name="Nom jour férié" dataDxfId="155"/>
    <tableColumn id="7" name="Nom nature création menu" dataDxfId="154"/>
    <tableColumn id="8" name="Numéro création menu" dataDxfId="153"/>
    <tableColumn id="9" name="Nom mois menu" dataDxfId="152"/>
  </tableColumns>
  <tableStyleInfo name="TableStyleMedium2" showFirstColumn="0" showLastColumn="0" showRowStripes="1" showColumnStripes="0"/>
</table>
</file>

<file path=xl/tables/table42.xml><?xml version="1.0" encoding="utf-8"?>
<table xmlns="http://schemas.openxmlformats.org/spreadsheetml/2006/main" id="40" name="TabMJ9" displayName="TabMJ9" ref="A36:I37" insertRow="1" totalsRowShown="0" headerRowDxfId="151" dataDxfId="150">
  <autoFilter ref="A36:I37"/>
  <tableColumns count="9">
    <tableColumn id="1" name="Date menu" dataDxfId="149"/>
    <tableColumn id="2" name="Nom légume" dataDxfId="148"/>
    <tableColumn id="3" name="Nom légume deux" dataDxfId="147"/>
    <tableColumn id="4" name="Nom viande" dataDxfId="146"/>
    <tableColumn id="5" name="Nom dessert" dataDxfId="145"/>
    <tableColumn id="6" name="Nom jour férié" dataDxfId="144"/>
    <tableColumn id="7" name="Nom nature création menu" dataDxfId="143"/>
    <tableColumn id="8" name="Numéro création menu" dataDxfId="142"/>
    <tableColumn id="9" name="Nom mois menu" dataDxfId="141"/>
  </tableColumns>
  <tableStyleInfo name="TableStyleMedium2" showFirstColumn="0" showLastColumn="0" showRowStripes="1" showColumnStripes="0"/>
</table>
</file>

<file path=xl/tables/table43.xml><?xml version="1.0" encoding="utf-8"?>
<table xmlns="http://schemas.openxmlformats.org/spreadsheetml/2006/main" id="41" name="TabMJ10" displayName="TabMJ10" ref="A40:I41" insertRow="1" totalsRowShown="0" headerRowDxfId="140" dataDxfId="139">
  <autoFilter ref="A40:I41"/>
  <tableColumns count="9">
    <tableColumn id="1" name="Date menu" dataDxfId="138"/>
    <tableColumn id="2" name="Nom légume" dataDxfId="137"/>
    <tableColumn id="3" name="Nom légume deux" dataDxfId="136"/>
    <tableColumn id="4" name="Nom viande" dataDxfId="135"/>
    <tableColumn id="5" name="Nom dessert" dataDxfId="134"/>
    <tableColumn id="6" name="Nom jour férié" dataDxfId="133"/>
    <tableColumn id="7" name="Nom nature création menu" dataDxfId="132"/>
    <tableColumn id="8" name="Numéro création menu" dataDxfId="131"/>
    <tableColumn id="9" name="Nom mois menu" dataDxfId="130"/>
  </tableColumns>
  <tableStyleInfo name="TableStyleMedium2" showFirstColumn="0" showLastColumn="0" showRowStripes="1" showColumnStripes="0"/>
</table>
</file>

<file path=xl/tables/table44.xml><?xml version="1.0" encoding="utf-8"?>
<table xmlns="http://schemas.openxmlformats.org/spreadsheetml/2006/main" id="42" name="TabMJ11" displayName="TabMJ11" ref="A44:I45" insertRow="1" totalsRowShown="0" headerRowDxfId="129" dataDxfId="128">
  <autoFilter ref="A44:I45"/>
  <tableColumns count="9">
    <tableColumn id="1" name="Date menu" dataDxfId="127"/>
    <tableColumn id="2" name="Nom légume" dataDxfId="126"/>
    <tableColumn id="3" name="Nom légume deux" dataDxfId="125"/>
    <tableColumn id="4" name="Nom viande" dataDxfId="124"/>
    <tableColumn id="5" name="Nom dessert" dataDxfId="123"/>
    <tableColumn id="6" name="Nom jour férié" dataDxfId="122"/>
    <tableColumn id="7" name="Nom nature création menu" dataDxfId="121"/>
    <tableColumn id="8" name="Numéro création menu" dataDxfId="120"/>
    <tableColumn id="9" name="Nom mois menu" dataDxfId="119"/>
  </tableColumns>
  <tableStyleInfo name="TableStyleMedium2" showFirstColumn="0" showLastColumn="0" showRowStripes="1" showColumnStripes="0"/>
</table>
</file>

<file path=xl/tables/table45.xml><?xml version="1.0" encoding="utf-8"?>
<table xmlns="http://schemas.openxmlformats.org/spreadsheetml/2006/main" id="43" name="TabMJ12" displayName="TabMJ12" ref="A48:I49" insertRow="1" totalsRowShown="0" headerRowDxfId="118" dataDxfId="117">
  <autoFilter ref="A48:I49"/>
  <tableColumns count="9">
    <tableColumn id="1" name="Date menu" dataDxfId="116"/>
    <tableColumn id="2" name="Nom légume" dataDxfId="115"/>
    <tableColumn id="3" name="Nom légume deux" dataDxfId="114"/>
    <tableColumn id="4" name="Nom viande" dataDxfId="113"/>
    <tableColumn id="5" name="Nom dessert" dataDxfId="112"/>
    <tableColumn id="6" name="Nom jour férié" dataDxfId="111"/>
    <tableColumn id="7" name="Nom nature création menu" dataDxfId="110"/>
    <tableColumn id="8" name="Numéro création menu" dataDxfId="109"/>
    <tableColumn id="9" name="Nom mois menu" dataDxfId="108"/>
  </tableColumns>
  <tableStyleInfo name="TableStyleMedium2" showFirstColumn="0" showLastColumn="0" showRowStripes="1" showColumnStripes="0"/>
</table>
</file>

<file path=xl/tables/table46.xml><?xml version="1.0" encoding="utf-8"?>
<table xmlns="http://schemas.openxmlformats.org/spreadsheetml/2006/main" id="44" name="TabMVMW1" displayName="TabMVMW1" ref="A4:G5" insertRow="1" totalsRowShown="0" headerRowDxfId="107" dataDxfId="106">
  <autoFilter ref="A4:G5"/>
  <tableColumns count="7">
    <tableColumn id="1" name="Date menu" dataDxfId="105"/>
    <tableColumn id="2" name="Nom viande" dataDxfId="104"/>
    <tableColumn id="3" name="Nom jour férié" dataDxfId="103"/>
    <tableColumn id="4" name="Nom nature création menu" dataDxfId="102"/>
    <tableColumn id="5" name="Numéro création menu" dataDxfId="101"/>
    <tableColumn id="6" name="Nom mois menu" dataDxfId="100"/>
    <tableColumn id="7" name="Période viande midi weekend" dataDxfId="99"/>
  </tableColumns>
  <tableStyleInfo name="TableStyleMedium2" showFirstColumn="0" showLastColumn="0" showRowStripes="1" showColumnStripes="0"/>
</table>
</file>

<file path=xl/tables/table47.xml><?xml version="1.0" encoding="utf-8"?>
<table xmlns="http://schemas.openxmlformats.org/spreadsheetml/2006/main" id="45" name="TabMVMW2" displayName="TabMVMW2" ref="A8:G9" insertRow="1" totalsRowShown="0" headerRowDxfId="98" dataDxfId="97">
  <autoFilter ref="A8:G9"/>
  <tableColumns count="7">
    <tableColumn id="1" name="Date menu" dataDxfId="96"/>
    <tableColumn id="2" name="Nom viande" dataDxfId="95"/>
    <tableColumn id="3" name="Nom jour férié" dataDxfId="94"/>
    <tableColumn id="4" name="Nom nature création menu" dataDxfId="93"/>
    <tableColumn id="5" name="Numéro création menu" dataDxfId="92"/>
    <tableColumn id="6" name="Nom mois menu" dataDxfId="91"/>
    <tableColumn id="7" name="Période viande midi weekend" dataDxfId="90"/>
  </tableColumns>
  <tableStyleInfo name="TableStyleMedium2" showFirstColumn="0" showLastColumn="0" showRowStripes="1" showColumnStripes="0"/>
</table>
</file>

<file path=xl/tables/table48.xml><?xml version="1.0" encoding="utf-8"?>
<table xmlns="http://schemas.openxmlformats.org/spreadsheetml/2006/main" id="46" name="TabMVMW3" displayName="TabMVMW3" ref="A12:G13" insertRow="1" totalsRowShown="0" headerRowDxfId="89" dataDxfId="88">
  <autoFilter ref="A12:G13"/>
  <tableColumns count="7">
    <tableColumn id="1" name="Date menu" dataDxfId="87"/>
    <tableColumn id="2" name="Nom viande" dataDxfId="86"/>
    <tableColumn id="3" name="Nom jour férié" dataDxfId="85"/>
    <tableColumn id="4" name="Nom nature création menu" dataDxfId="84"/>
    <tableColumn id="5" name="Numéro création menu" dataDxfId="83"/>
    <tableColumn id="6" name="Nom mois menu" dataDxfId="82"/>
    <tableColumn id="7" name="Période viande midi weekend" dataDxfId="81"/>
  </tableColumns>
  <tableStyleInfo name="TableStyleMedium2" showFirstColumn="0" showLastColumn="0" showRowStripes="1" showColumnStripes="0"/>
</table>
</file>

<file path=xl/tables/table49.xml><?xml version="1.0" encoding="utf-8"?>
<table xmlns="http://schemas.openxmlformats.org/spreadsheetml/2006/main" id="47" name="TabMVMW4" displayName="TabMVMW4" ref="A16:G17" insertRow="1" totalsRowShown="0" headerRowDxfId="80" dataDxfId="79">
  <autoFilter ref="A16:G17"/>
  <tableColumns count="7">
    <tableColumn id="1" name="Date menu" dataDxfId="78"/>
    <tableColumn id="2" name="Nom viande" dataDxfId="77"/>
    <tableColumn id="3" name="Nom jour férié" dataDxfId="76"/>
    <tableColumn id="4" name="Nom nature création menu" dataDxfId="75"/>
    <tableColumn id="5" name="Numéro création menu" dataDxfId="74"/>
    <tableColumn id="6" name="Nom mois menu" dataDxfId="73"/>
    <tableColumn id="7" name="Période viande midi weekend" dataDxfId="72"/>
  </tableColumns>
  <tableStyleInfo name="TableStyleMedium2" showFirstColumn="0" showLastColumn="0" showRowStripes="1" showColumnStripes="0"/>
</table>
</file>

<file path=xl/tables/table50.xml><?xml version="1.0" encoding="utf-8"?>
<table xmlns="http://schemas.openxmlformats.org/spreadsheetml/2006/main" id="48" name="TabMVMW5" displayName="TabMVMW5" ref="A20:G21" insertRow="1" totalsRowShown="0" headerRowDxfId="71" dataDxfId="70">
  <autoFilter ref="A20:G21"/>
  <tableColumns count="7">
    <tableColumn id="1" name="Date menu" dataDxfId="69"/>
    <tableColumn id="2" name="Nom viande" dataDxfId="68"/>
    <tableColumn id="3" name="Nom jour férié" dataDxfId="67"/>
    <tableColumn id="4" name="Nom nature création menu" dataDxfId="66"/>
    <tableColumn id="5" name="Numéro création menu" dataDxfId="65"/>
    <tableColumn id="6" name="Nom mois menu" dataDxfId="64"/>
    <tableColumn id="7" name="Période viande midi weekend" dataDxfId="63"/>
  </tableColumns>
  <tableStyleInfo name="TableStyleMedium2" showFirstColumn="0" showLastColumn="0" showRowStripes="1" showColumnStripes="0"/>
</table>
</file>

<file path=xl/tables/table51.xml><?xml version="1.0" encoding="utf-8"?>
<table xmlns="http://schemas.openxmlformats.org/spreadsheetml/2006/main" id="49" name="TabMVMW6" displayName="TabMVMW6" ref="A24:G25" insertRow="1" totalsRowShown="0" headerRowDxfId="62" dataDxfId="61">
  <autoFilter ref="A24:G25"/>
  <tableColumns count="7">
    <tableColumn id="1" name="Date menu" dataDxfId="60"/>
    <tableColumn id="2" name="Nom viande" dataDxfId="59"/>
    <tableColumn id="3" name="Nom jour férié" dataDxfId="58"/>
    <tableColumn id="4" name="Nom nature création menu" dataDxfId="57"/>
    <tableColumn id="5" name="Numéro création menu" dataDxfId="56"/>
    <tableColumn id="6" name="Nom mois menu" dataDxfId="55"/>
    <tableColumn id="7" name="Période viande midi weekend" dataDxfId="54"/>
  </tableColumns>
  <tableStyleInfo name="TableStyleMedium2" showFirstColumn="0" showLastColumn="0" showRowStripes="1" showColumnStripes="0"/>
</table>
</file>

<file path=xl/tables/table52.xml><?xml version="1.0" encoding="utf-8"?>
<table xmlns="http://schemas.openxmlformats.org/spreadsheetml/2006/main" id="50" name="TabMVMW7" displayName="TabMVMW7" ref="A28:G29" insertRow="1" totalsRowShown="0" headerRowDxfId="53" dataDxfId="52">
  <autoFilter ref="A28:G29"/>
  <tableColumns count="7">
    <tableColumn id="1" name="Date menu" dataDxfId="51"/>
    <tableColumn id="2" name="Nom viande" dataDxfId="50"/>
    <tableColumn id="3" name="Nom jour férié" dataDxfId="49"/>
    <tableColumn id="4" name="Nom nature création menu" dataDxfId="48"/>
    <tableColumn id="5" name="Numéro création menu" dataDxfId="47"/>
    <tableColumn id="6" name="Nom mois menu" dataDxfId="46"/>
    <tableColumn id="7" name="Période viande midi weekend" dataDxfId="45"/>
  </tableColumns>
  <tableStyleInfo name="TableStyleMedium2" showFirstColumn="0" showLastColumn="0" showRowStripes="1" showColumnStripes="0"/>
</table>
</file>

<file path=xl/tables/table53.xml><?xml version="1.0" encoding="utf-8"?>
<table xmlns="http://schemas.openxmlformats.org/spreadsheetml/2006/main" id="51" name="TabMVMW8" displayName="TabMVMW8" ref="A32:G33" insertRow="1" totalsRowShown="0" headerRowDxfId="44" dataDxfId="43">
  <autoFilter ref="A32:G33"/>
  <tableColumns count="7">
    <tableColumn id="1" name="Date menu" dataDxfId="42"/>
    <tableColumn id="2" name="Nom viande" dataDxfId="41"/>
    <tableColumn id="3" name="Nom jour férié" dataDxfId="40"/>
    <tableColumn id="4" name="Nom nature création menu" dataDxfId="39"/>
    <tableColumn id="5" name="Numéro création menu" dataDxfId="38"/>
    <tableColumn id="6" name="Nom mois menu" dataDxfId="37"/>
    <tableColumn id="7" name="Période viande midi weekend" dataDxfId="36"/>
  </tableColumns>
  <tableStyleInfo name="TableStyleMedium2" showFirstColumn="0" showLastColumn="0" showRowStripes="1" showColumnStripes="0"/>
</table>
</file>

<file path=xl/tables/table54.xml><?xml version="1.0" encoding="utf-8"?>
<table xmlns="http://schemas.openxmlformats.org/spreadsheetml/2006/main" id="52" name="TabMVMW9" displayName="TabMVMW9" ref="A36:G37" insertRow="1" totalsRowShown="0" headerRowDxfId="35" dataDxfId="34">
  <autoFilter ref="A36:G37"/>
  <tableColumns count="7">
    <tableColumn id="1" name="Date menu" dataDxfId="33"/>
    <tableColumn id="2" name="Nom viande" dataDxfId="32"/>
    <tableColumn id="3" name="Nom jour férié" dataDxfId="31"/>
    <tableColumn id="4" name="Nom nature création menu" dataDxfId="30"/>
    <tableColumn id="5" name="Numéro création menu" dataDxfId="29"/>
    <tableColumn id="6" name="Nom mois menu" dataDxfId="28"/>
    <tableColumn id="7" name="Période viande midi weekend" dataDxfId="27"/>
  </tableColumns>
  <tableStyleInfo name="TableStyleMedium2" showFirstColumn="0" showLastColumn="0" showRowStripes="1" showColumnStripes="0"/>
</table>
</file>

<file path=xl/tables/table55.xml><?xml version="1.0" encoding="utf-8"?>
<table xmlns="http://schemas.openxmlformats.org/spreadsheetml/2006/main" id="53" name="TabMVMW10" displayName="TabMVMW10" ref="A40:G41" insertRow="1" totalsRowShown="0" headerRowDxfId="26" dataDxfId="25">
  <autoFilter ref="A40:G41"/>
  <tableColumns count="7">
    <tableColumn id="1" name="Date menu" dataDxfId="24"/>
    <tableColumn id="2" name="Nom viande" dataDxfId="23"/>
    <tableColumn id="3" name="Nom jour férié" dataDxfId="22"/>
    <tableColumn id="4" name="Nom nature création menu" dataDxfId="21"/>
    <tableColumn id="5" name="Numéro création menu" dataDxfId="20"/>
    <tableColumn id="6" name="Nom mois menu" dataDxfId="19"/>
    <tableColumn id="7" name="Période viande midi weekend" dataDxfId="18"/>
  </tableColumns>
  <tableStyleInfo name="TableStyleMedium2" showFirstColumn="0" showLastColumn="0" showRowStripes="1" showColumnStripes="0"/>
</table>
</file>

<file path=xl/tables/table56.xml><?xml version="1.0" encoding="utf-8"?>
<table xmlns="http://schemas.openxmlformats.org/spreadsheetml/2006/main" id="54" name="TabMVMW11" displayName="TabMVMW11" ref="A44:G45" insertRow="1" totalsRowShown="0" headerRowDxfId="17" dataDxfId="16">
  <autoFilter ref="A44:G45"/>
  <tableColumns count="7">
    <tableColumn id="1" name="Date menu" dataDxfId="15"/>
    <tableColumn id="2" name="Nom viande" dataDxfId="14"/>
    <tableColumn id="3" name="Nom jour férié" dataDxfId="13"/>
    <tableColumn id="4" name="Nom nature création menu" dataDxfId="12"/>
    <tableColumn id="5" name="Numéro création menu" dataDxfId="11"/>
    <tableColumn id="6" name="Nom mois menu" dataDxfId="10"/>
    <tableColumn id="7" name="Période viande midi weekend" dataDxfId="9"/>
  </tableColumns>
  <tableStyleInfo name="TableStyleMedium2" showFirstColumn="0" showLastColumn="0" showRowStripes="1" showColumnStripes="0"/>
</table>
</file>

<file path=xl/tables/table57.xml><?xml version="1.0" encoding="utf-8"?>
<table xmlns="http://schemas.openxmlformats.org/spreadsheetml/2006/main" id="55" name="TabMVMW12" displayName="TabMVMW12" ref="A48:G49" insertRow="1" totalsRowShown="0" headerRowDxfId="8" dataDxfId="7">
  <autoFilter ref="A48:G49"/>
  <tableColumns count="7">
    <tableColumn id="1" name="Date menu" dataDxfId="6"/>
    <tableColumn id="2" name="Nom viande" dataDxfId="5"/>
    <tableColumn id="3" name="Nom jour férié" dataDxfId="4"/>
    <tableColumn id="4" name="Nom nature création menu" dataDxfId="3"/>
    <tableColumn id="5" name="Numéro création menu" dataDxfId="2"/>
    <tableColumn id="6" name="Nom mois menu" dataDxfId="1"/>
    <tableColumn id="7" name="Période viande midi weekend"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8" Type="http://schemas.openxmlformats.org/officeDocument/2006/relationships/table" Target="../tables/table8.xml"/><Relationship Id="rId13" Type="http://schemas.openxmlformats.org/officeDocument/2006/relationships/table" Target="../tables/table13.xml"/><Relationship Id="rId18" Type="http://schemas.openxmlformats.org/officeDocument/2006/relationships/table" Target="../tables/table1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17" Type="http://schemas.openxmlformats.org/officeDocument/2006/relationships/table" Target="../tables/table17.xml"/><Relationship Id="rId2" Type="http://schemas.openxmlformats.org/officeDocument/2006/relationships/table" Target="../tables/table2.xml"/><Relationship Id="rId16" Type="http://schemas.openxmlformats.org/officeDocument/2006/relationships/table" Target="../tables/table16.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5" Type="http://schemas.openxmlformats.org/officeDocument/2006/relationships/table" Target="../tables/table15.xml"/><Relationship Id="rId10" Type="http://schemas.openxmlformats.org/officeDocument/2006/relationships/table" Target="../tables/table10.xml"/><Relationship Id="rId19" Type="http://schemas.openxmlformats.org/officeDocument/2006/relationships/table" Target="../tables/table19.xml"/><Relationship Id="rId4" Type="http://schemas.openxmlformats.org/officeDocument/2006/relationships/table" Target="../tables/table4.xml"/><Relationship Id="rId9" Type="http://schemas.openxmlformats.org/officeDocument/2006/relationships/table" Target="../tables/table9.xml"/><Relationship Id="rId14" Type="http://schemas.openxmlformats.org/officeDocument/2006/relationships/table" Target="../tables/table14.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0.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1.xml"/></Relationships>
</file>

<file path=xl/worksheets/_rels/sheet5.xml.rels><?xml version="1.0" encoding="UTF-8" standalone="yes"?>
<Relationships xmlns="http://schemas.openxmlformats.org/package/2006/relationships"><Relationship Id="rId8" Type="http://schemas.openxmlformats.org/officeDocument/2006/relationships/table" Target="../tables/table22.xml"/><Relationship Id="rId13" Type="http://schemas.openxmlformats.org/officeDocument/2006/relationships/table" Target="../tables/table27.xml"/><Relationship Id="rId18" Type="http://schemas.openxmlformats.org/officeDocument/2006/relationships/table" Target="../tables/table32.xml"/><Relationship Id="rId3" Type="http://schemas.openxmlformats.org/officeDocument/2006/relationships/vmlDrawing" Target="../drawings/vmlDrawing2.vml"/><Relationship Id="rId7" Type="http://schemas.openxmlformats.org/officeDocument/2006/relationships/ctrlProp" Target="../ctrlProps/ctrlProp16.xml"/><Relationship Id="rId12" Type="http://schemas.openxmlformats.org/officeDocument/2006/relationships/table" Target="../tables/table26.xml"/><Relationship Id="rId17" Type="http://schemas.openxmlformats.org/officeDocument/2006/relationships/table" Target="../tables/table31.xml"/><Relationship Id="rId2" Type="http://schemas.openxmlformats.org/officeDocument/2006/relationships/drawing" Target="../drawings/drawing2.xml"/><Relationship Id="rId16" Type="http://schemas.openxmlformats.org/officeDocument/2006/relationships/table" Target="../tables/table30.xml"/><Relationship Id="rId1" Type="http://schemas.openxmlformats.org/officeDocument/2006/relationships/printerSettings" Target="../printerSettings/printerSettings2.bin"/><Relationship Id="rId6" Type="http://schemas.openxmlformats.org/officeDocument/2006/relationships/ctrlProp" Target="../ctrlProps/ctrlProp15.xml"/><Relationship Id="rId11" Type="http://schemas.openxmlformats.org/officeDocument/2006/relationships/table" Target="../tables/table25.xml"/><Relationship Id="rId5" Type="http://schemas.openxmlformats.org/officeDocument/2006/relationships/ctrlProp" Target="../ctrlProps/ctrlProp14.xml"/><Relationship Id="rId15" Type="http://schemas.openxmlformats.org/officeDocument/2006/relationships/table" Target="../tables/table29.xml"/><Relationship Id="rId10" Type="http://schemas.openxmlformats.org/officeDocument/2006/relationships/table" Target="../tables/table24.xml"/><Relationship Id="rId19" Type="http://schemas.openxmlformats.org/officeDocument/2006/relationships/table" Target="../tables/table33.xml"/><Relationship Id="rId4" Type="http://schemas.openxmlformats.org/officeDocument/2006/relationships/ctrlProp" Target="../ctrlProps/ctrlProp13.xml"/><Relationship Id="rId9" Type="http://schemas.openxmlformats.org/officeDocument/2006/relationships/table" Target="../tables/table23.xml"/><Relationship Id="rId14" Type="http://schemas.openxmlformats.org/officeDocument/2006/relationships/table" Target="../tables/table28.xml"/></Relationships>
</file>

<file path=xl/worksheets/_rels/sheet6.xml.rels><?xml version="1.0" encoding="UTF-8" standalone="yes"?>
<Relationships xmlns="http://schemas.openxmlformats.org/package/2006/relationships"><Relationship Id="rId8" Type="http://schemas.openxmlformats.org/officeDocument/2006/relationships/table" Target="../tables/table35.xml"/><Relationship Id="rId13" Type="http://schemas.openxmlformats.org/officeDocument/2006/relationships/table" Target="../tables/table40.xml"/><Relationship Id="rId18" Type="http://schemas.openxmlformats.org/officeDocument/2006/relationships/table" Target="../tables/table45.xml"/><Relationship Id="rId3" Type="http://schemas.openxmlformats.org/officeDocument/2006/relationships/ctrlProp" Target="../ctrlProps/ctrlProp17.xml"/><Relationship Id="rId7" Type="http://schemas.openxmlformats.org/officeDocument/2006/relationships/table" Target="../tables/table34.xml"/><Relationship Id="rId12" Type="http://schemas.openxmlformats.org/officeDocument/2006/relationships/table" Target="../tables/table39.xml"/><Relationship Id="rId17" Type="http://schemas.openxmlformats.org/officeDocument/2006/relationships/table" Target="../tables/table44.xml"/><Relationship Id="rId2" Type="http://schemas.openxmlformats.org/officeDocument/2006/relationships/vmlDrawing" Target="../drawings/vmlDrawing3.vml"/><Relationship Id="rId16" Type="http://schemas.openxmlformats.org/officeDocument/2006/relationships/table" Target="../tables/table43.xml"/><Relationship Id="rId1" Type="http://schemas.openxmlformats.org/officeDocument/2006/relationships/drawing" Target="../drawings/drawing3.xml"/><Relationship Id="rId6" Type="http://schemas.openxmlformats.org/officeDocument/2006/relationships/ctrlProp" Target="../ctrlProps/ctrlProp20.xml"/><Relationship Id="rId11" Type="http://schemas.openxmlformats.org/officeDocument/2006/relationships/table" Target="../tables/table38.xml"/><Relationship Id="rId5" Type="http://schemas.openxmlformats.org/officeDocument/2006/relationships/ctrlProp" Target="../ctrlProps/ctrlProp19.xml"/><Relationship Id="rId15" Type="http://schemas.openxmlformats.org/officeDocument/2006/relationships/table" Target="../tables/table42.xml"/><Relationship Id="rId10" Type="http://schemas.openxmlformats.org/officeDocument/2006/relationships/table" Target="../tables/table37.xml"/><Relationship Id="rId4" Type="http://schemas.openxmlformats.org/officeDocument/2006/relationships/ctrlProp" Target="../ctrlProps/ctrlProp18.xml"/><Relationship Id="rId9" Type="http://schemas.openxmlformats.org/officeDocument/2006/relationships/table" Target="../tables/table36.xml"/><Relationship Id="rId14" Type="http://schemas.openxmlformats.org/officeDocument/2006/relationships/table" Target="../tables/table41.xml"/></Relationships>
</file>

<file path=xl/worksheets/_rels/sheet7.xml.rels><?xml version="1.0" encoding="UTF-8" standalone="yes"?>
<Relationships xmlns="http://schemas.openxmlformats.org/package/2006/relationships"><Relationship Id="rId8" Type="http://schemas.openxmlformats.org/officeDocument/2006/relationships/table" Target="../tables/table47.xml"/><Relationship Id="rId13" Type="http://schemas.openxmlformats.org/officeDocument/2006/relationships/table" Target="../tables/table52.xml"/><Relationship Id="rId18" Type="http://schemas.openxmlformats.org/officeDocument/2006/relationships/table" Target="../tables/table57.xml"/><Relationship Id="rId3" Type="http://schemas.openxmlformats.org/officeDocument/2006/relationships/ctrlProp" Target="../ctrlProps/ctrlProp21.xml"/><Relationship Id="rId7" Type="http://schemas.openxmlformats.org/officeDocument/2006/relationships/table" Target="../tables/table46.xml"/><Relationship Id="rId12" Type="http://schemas.openxmlformats.org/officeDocument/2006/relationships/table" Target="../tables/table51.xml"/><Relationship Id="rId17" Type="http://schemas.openxmlformats.org/officeDocument/2006/relationships/table" Target="../tables/table56.xml"/><Relationship Id="rId2" Type="http://schemas.openxmlformats.org/officeDocument/2006/relationships/vmlDrawing" Target="../drawings/vmlDrawing4.vml"/><Relationship Id="rId16" Type="http://schemas.openxmlformats.org/officeDocument/2006/relationships/table" Target="../tables/table55.xml"/><Relationship Id="rId1" Type="http://schemas.openxmlformats.org/officeDocument/2006/relationships/drawing" Target="../drawings/drawing4.xml"/><Relationship Id="rId6" Type="http://schemas.openxmlformats.org/officeDocument/2006/relationships/ctrlProp" Target="../ctrlProps/ctrlProp24.xml"/><Relationship Id="rId11" Type="http://schemas.openxmlformats.org/officeDocument/2006/relationships/table" Target="../tables/table50.xml"/><Relationship Id="rId5" Type="http://schemas.openxmlformats.org/officeDocument/2006/relationships/ctrlProp" Target="../ctrlProps/ctrlProp23.xml"/><Relationship Id="rId15" Type="http://schemas.openxmlformats.org/officeDocument/2006/relationships/table" Target="../tables/table54.xml"/><Relationship Id="rId10" Type="http://schemas.openxmlformats.org/officeDocument/2006/relationships/table" Target="../tables/table49.xml"/><Relationship Id="rId4" Type="http://schemas.openxmlformats.org/officeDocument/2006/relationships/ctrlProp" Target="../ctrlProps/ctrlProp22.xml"/><Relationship Id="rId9" Type="http://schemas.openxmlformats.org/officeDocument/2006/relationships/table" Target="../tables/table48.xml"/><Relationship Id="rId14" Type="http://schemas.openxmlformats.org/officeDocument/2006/relationships/table" Target="../tables/table5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1"/>
  <dimension ref="D1:F290"/>
  <sheetViews>
    <sheetView tabSelected="1" workbookViewId="0"/>
  </sheetViews>
  <sheetFormatPr baseColWidth="10" defaultRowHeight="13.1" x14ac:dyDescent="0.25"/>
  <cols>
    <col min="1" max="2" width="11.5546875" style="1"/>
    <col min="3" max="3" width="24.109375" style="1" customWidth="1"/>
    <col min="4" max="5" width="15.33203125" style="1" bestFit="1" customWidth="1"/>
    <col min="6" max="16384" width="11.5546875" style="1"/>
  </cols>
  <sheetData>
    <row r="1" spans="4:6" x14ac:dyDescent="0.25">
      <c r="D1" s="1" t="s">
        <v>1</v>
      </c>
      <c r="E1" s="1" t="s">
        <v>0</v>
      </c>
      <c r="F1" s="1">
        <v>2023</v>
      </c>
    </row>
    <row r="2" spans="4:6" x14ac:dyDescent="0.25">
      <c r="D2" s="2">
        <v>45104.472812499997</v>
      </c>
      <c r="E2" s="2">
        <v>45104.470902777779</v>
      </c>
    </row>
    <row r="3" spans="4:6" x14ac:dyDescent="0.25">
      <c r="D3" s="2">
        <v>45105.636365740742</v>
      </c>
      <c r="E3" s="2">
        <v>45104.472638888888</v>
      </c>
    </row>
    <row r="4" spans="4:6" x14ac:dyDescent="0.25">
      <c r="D4" s="2">
        <v>45106.445914351854</v>
      </c>
      <c r="E4" s="2">
        <v>45104.473020833335</v>
      </c>
    </row>
    <row r="5" spans="4:6" x14ac:dyDescent="0.25">
      <c r="D5" s="2">
        <v>45106.621840277781</v>
      </c>
      <c r="E5" s="2">
        <v>45104.491574074076</v>
      </c>
    </row>
    <row r="6" spans="4:6" x14ac:dyDescent="0.25">
      <c r="D6" s="2">
        <v>45108.505902777775</v>
      </c>
      <c r="E6" s="2">
        <v>45104.535624999997</v>
      </c>
    </row>
    <row r="7" spans="4:6" x14ac:dyDescent="0.25">
      <c r="D7" s="2">
        <v>45109.461030092592</v>
      </c>
      <c r="E7" s="2">
        <v>45105.680104166669</v>
      </c>
    </row>
    <row r="8" spans="4:6" x14ac:dyDescent="0.25">
      <c r="D8" s="2">
        <v>45109.652557870373</v>
      </c>
      <c r="E8" s="2">
        <v>45106.479421296295</v>
      </c>
    </row>
    <row r="9" spans="4:6" x14ac:dyDescent="0.25">
      <c r="D9" s="2">
        <v>45110.456377314818</v>
      </c>
      <c r="E9" s="2">
        <v>45106.658738425926</v>
      </c>
    </row>
    <row r="10" spans="4:6" x14ac:dyDescent="0.25">
      <c r="D10" s="2">
        <v>45110.761053240742</v>
      </c>
      <c r="E10" s="2">
        <v>45106.687974537039</v>
      </c>
    </row>
    <row r="11" spans="4:6" x14ac:dyDescent="0.25">
      <c r="D11" s="2">
        <v>45111.398298611108</v>
      </c>
      <c r="E11" s="2">
        <v>45108.516689814816</v>
      </c>
    </row>
    <row r="12" spans="4:6" x14ac:dyDescent="0.25">
      <c r="D12" s="2">
        <v>45112.453831018516</v>
      </c>
      <c r="E12" s="2">
        <v>45109.519282407404</v>
      </c>
    </row>
    <row r="13" spans="4:6" x14ac:dyDescent="0.25">
      <c r="D13" s="2">
        <v>45112.607233796298</v>
      </c>
      <c r="E13" s="2">
        <v>45109.668715277781</v>
      </c>
    </row>
    <row r="14" spans="4:6" x14ac:dyDescent="0.25">
      <c r="D14" s="2">
        <v>45112.785879629628</v>
      </c>
      <c r="E14" s="2">
        <v>45109.670613425929</v>
      </c>
    </row>
    <row r="15" spans="4:6" x14ac:dyDescent="0.25">
      <c r="D15" s="2">
        <v>45112.911516203705</v>
      </c>
      <c r="E15" s="2">
        <v>45110.459062499998</v>
      </c>
    </row>
    <row r="16" spans="4:6" x14ac:dyDescent="0.25">
      <c r="D16" s="2">
        <v>45113.464594907404</v>
      </c>
      <c r="E16" s="2">
        <v>45110.906342592592</v>
      </c>
    </row>
    <row r="17" spans="4:5" x14ac:dyDescent="0.25">
      <c r="D17" s="2">
        <v>45113.610381944447</v>
      </c>
      <c r="E17" s="2">
        <v>45111.414097222223</v>
      </c>
    </row>
    <row r="18" spans="4:5" x14ac:dyDescent="0.25">
      <c r="D18" s="2">
        <v>45113.795659722222</v>
      </c>
      <c r="E18" s="2">
        <v>45112.506354166668</v>
      </c>
    </row>
    <row r="19" spans="4:5" x14ac:dyDescent="0.25">
      <c r="D19" s="2">
        <v>45113.882962962962</v>
      </c>
      <c r="E19" s="2">
        <v>45112.670347222222</v>
      </c>
    </row>
    <row r="20" spans="4:5" x14ac:dyDescent="0.25">
      <c r="D20" s="2">
        <v>45114.451342592591</v>
      </c>
      <c r="E20" s="2">
        <v>45112.678877314815</v>
      </c>
    </row>
    <row r="21" spans="4:5" x14ac:dyDescent="0.25">
      <c r="D21" s="2">
        <v>45114.790567129632</v>
      </c>
      <c r="E21" s="2">
        <v>45112.684942129628</v>
      </c>
    </row>
    <row r="22" spans="4:5" x14ac:dyDescent="0.25">
      <c r="D22" s="2">
        <v>45115.663946759261</v>
      </c>
      <c r="E22" s="2">
        <v>45112.798043981478</v>
      </c>
    </row>
    <row r="23" spans="4:5" x14ac:dyDescent="0.25">
      <c r="D23" s="2">
        <v>45115.674988425926</v>
      </c>
      <c r="E23" s="2">
        <v>45112.819953703707</v>
      </c>
    </row>
    <row r="24" spans="4:5" x14ac:dyDescent="0.25">
      <c r="D24" s="2">
        <v>45115.742407407408</v>
      </c>
      <c r="E24" s="2">
        <v>45112.877326388887</v>
      </c>
    </row>
    <row r="25" spans="4:5" x14ac:dyDescent="0.25">
      <c r="D25" s="2">
        <v>45116.478865740741</v>
      </c>
      <c r="E25" s="2">
        <v>45112.882233796299</v>
      </c>
    </row>
    <row r="26" spans="4:5" x14ac:dyDescent="0.25">
      <c r="D26" s="2">
        <v>45116.503703703704</v>
      </c>
      <c r="E26" s="2">
        <v>45112.914502314816</v>
      </c>
    </row>
    <row r="27" spans="4:5" x14ac:dyDescent="0.25">
      <c r="D27" s="2">
        <v>45116.732129629629</v>
      </c>
      <c r="E27" s="2">
        <v>45112.928564814814</v>
      </c>
    </row>
    <row r="28" spans="4:5" x14ac:dyDescent="0.25">
      <c r="D28" s="2">
        <v>45116.762986111113</v>
      </c>
      <c r="E28" s="2">
        <v>45113.56113425926</v>
      </c>
    </row>
    <row r="29" spans="4:5" x14ac:dyDescent="0.25">
      <c r="D29" s="2">
        <v>45117.450219907405</v>
      </c>
      <c r="E29" s="2">
        <v>45113.628333333334</v>
      </c>
    </row>
    <row r="30" spans="4:5" x14ac:dyDescent="0.25">
      <c r="D30" s="2">
        <v>45117.616493055553</v>
      </c>
      <c r="E30" s="2">
        <v>45113.654328703706</v>
      </c>
    </row>
    <row r="31" spans="4:5" x14ac:dyDescent="0.25">
      <c r="D31" s="2">
        <v>45117.88758101852</v>
      </c>
      <c r="E31" s="2">
        <v>45113.660960648151</v>
      </c>
    </row>
    <row r="32" spans="4:5" x14ac:dyDescent="0.25">
      <c r="D32" s="2">
        <v>45120.667604166665</v>
      </c>
      <c r="E32" s="2">
        <v>45113.671342592592</v>
      </c>
    </row>
    <row r="33" spans="4:5" x14ac:dyDescent="0.25">
      <c r="D33" s="2">
        <v>45120.890381944446</v>
      </c>
      <c r="E33" s="2">
        <v>45113.673032407409</v>
      </c>
    </row>
    <row r="34" spans="4:5" x14ac:dyDescent="0.25">
      <c r="D34" s="2">
        <v>45121.46266203704</v>
      </c>
      <c r="E34" s="2">
        <v>45113.805937500001</v>
      </c>
    </row>
    <row r="35" spans="4:5" x14ac:dyDescent="0.25">
      <c r="D35" s="2">
        <v>45121.904340277775</v>
      </c>
      <c r="E35" s="2">
        <v>45113.83017361111</v>
      </c>
    </row>
    <row r="36" spans="4:5" x14ac:dyDescent="0.25">
      <c r="D36" s="2">
        <v>45122.50335648148</v>
      </c>
      <c r="E36" s="2">
        <v>45113.916435185187</v>
      </c>
    </row>
    <row r="37" spans="4:5" x14ac:dyDescent="0.25">
      <c r="D37" s="2">
        <v>45122.771377314813</v>
      </c>
      <c r="E37" s="2">
        <v>45114.459363425929</v>
      </c>
    </row>
    <row r="38" spans="4:5" x14ac:dyDescent="0.25">
      <c r="D38" s="2">
        <v>45123.637233796297</v>
      </c>
      <c r="E38" s="2">
        <v>45114.474606481483</v>
      </c>
    </row>
    <row r="39" spans="4:5" x14ac:dyDescent="0.25">
      <c r="D39" s="2">
        <v>45141.808819444443</v>
      </c>
      <c r="E39" s="2">
        <v>45114.795046296298</v>
      </c>
    </row>
    <row r="40" spans="4:5" x14ac:dyDescent="0.25">
      <c r="D40" s="2">
        <v>45142.390532407408</v>
      </c>
      <c r="E40" s="2">
        <v>45114.903865740744</v>
      </c>
    </row>
    <row r="41" spans="4:5" x14ac:dyDescent="0.25">
      <c r="D41" s="2">
        <v>45142.677997685183</v>
      </c>
      <c r="E41" s="2">
        <v>45114.909583333334</v>
      </c>
    </row>
    <row r="42" spans="4:5" x14ac:dyDescent="0.25">
      <c r="D42" s="2">
        <v>45142.818877314814</v>
      </c>
      <c r="E42" s="2">
        <v>45115.669351851851</v>
      </c>
    </row>
    <row r="43" spans="4:5" x14ac:dyDescent="0.25">
      <c r="D43" s="2">
        <v>45143.729363425926</v>
      </c>
      <c r="E43" s="2">
        <v>45115.68105324074</v>
      </c>
    </row>
    <row r="44" spans="4:5" x14ac:dyDescent="0.25">
      <c r="D44" s="2">
        <v>45143.890810185185</v>
      </c>
      <c r="E44" s="2">
        <v>45115.681666666664</v>
      </c>
    </row>
    <row r="45" spans="4:5" x14ac:dyDescent="0.25">
      <c r="D45" s="2">
        <v>45144.504502314812</v>
      </c>
      <c r="E45" s="2">
        <v>45115.687800925924</v>
      </c>
    </row>
    <row r="46" spans="4:5" x14ac:dyDescent="0.25">
      <c r="D46" s="2">
        <v>45144.622152777774</v>
      </c>
      <c r="E46" s="2">
        <v>45115.914606481485</v>
      </c>
    </row>
    <row r="47" spans="4:5" x14ac:dyDescent="0.25">
      <c r="D47" s="2">
        <v>45144.637071759258</v>
      </c>
      <c r="E47" s="2">
        <v>45116.483599537038</v>
      </c>
    </row>
    <row r="48" spans="4:5" x14ac:dyDescent="0.25">
      <c r="D48" s="2">
        <v>45144.779224537036</v>
      </c>
      <c r="E48" s="2">
        <v>45116.48605324074</v>
      </c>
    </row>
    <row r="49" spans="4:5" x14ac:dyDescent="0.25">
      <c r="D49" s="2">
        <v>45144.839409722219</v>
      </c>
      <c r="E49" s="2">
        <v>45116.501388888886</v>
      </c>
    </row>
    <row r="50" spans="4:5" x14ac:dyDescent="0.25">
      <c r="D50" s="2">
        <v>45145.462430555555</v>
      </c>
      <c r="E50" s="2">
        <v>45116.513761574075</v>
      </c>
    </row>
    <row r="51" spans="4:5" x14ac:dyDescent="0.25">
      <c r="D51" s="2">
        <v>45145.637187499997</v>
      </c>
      <c r="E51" s="2">
        <v>45116.737118055556</v>
      </c>
    </row>
    <row r="52" spans="4:5" x14ac:dyDescent="0.25">
      <c r="D52" s="2">
        <v>45145.787546296298</v>
      </c>
      <c r="E52" s="2">
        <v>45116.745462962965</v>
      </c>
    </row>
    <row r="53" spans="4:5" x14ac:dyDescent="0.25">
      <c r="D53" s="2">
        <v>45146.628946759258</v>
      </c>
      <c r="E53" s="2">
        <v>45116.754942129628</v>
      </c>
    </row>
    <row r="54" spans="4:5" x14ac:dyDescent="0.25">
      <c r="D54" s="2">
        <v>45146.783506944441</v>
      </c>
      <c r="E54" s="2">
        <v>45116.762766203705</v>
      </c>
    </row>
    <row r="55" spans="4:5" x14ac:dyDescent="0.25">
      <c r="D55" s="2">
        <v>45147.615393518521</v>
      </c>
      <c r="E55" s="2">
        <v>45116.764085648145</v>
      </c>
    </row>
    <row r="56" spans="4:5" x14ac:dyDescent="0.25">
      <c r="D56" s="2">
        <v>45147.783645833333</v>
      </c>
      <c r="E56" s="2">
        <v>45116.767604166664</v>
      </c>
    </row>
    <row r="57" spans="4:5" x14ac:dyDescent="0.25">
      <c r="D57" s="2">
        <v>45147.871412037035</v>
      </c>
      <c r="E57" s="2">
        <v>45117.520914351851</v>
      </c>
    </row>
    <row r="58" spans="4:5" x14ac:dyDescent="0.25">
      <c r="D58" s="2">
        <v>45148.511423611111</v>
      </c>
      <c r="E58" s="2">
        <v>45117.621493055558</v>
      </c>
    </row>
    <row r="59" spans="4:5" x14ac:dyDescent="0.25">
      <c r="D59" s="2">
        <v>45148.935057870367</v>
      </c>
      <c r="E59" s="2">
        <v>45117.632094907407</v>
      </c>
    </row>
    <row r="60" spans="4:5" x14ac:dyDescent="0.25">
      <c r="D60" s="2">
        <v>45148.938969907409</v>
      </c>
      <c r="E60" s="2">
        <v>45117.64980324074</v>
      </c>
    </row>
    <row r="61" spans="4:5" x14ac:dyDescent="0.25">
      <c r="D61" s="2">
        <v>45149.453946759262</v>
      </c>
      <c r="E61" s="2">
        <v>45117.680590277778</v>
      </c>
    </row>
    <row r="62" spans="4:5" x14ac:dyDescent="0.25">
      <c r="D62" s="2">
        <v>45149.904618055552</v>
      </c>
      <c r="E62" s="2">
        <v>45117.684490740743</v>
      </c>
    </row>
    <row r="63" spans="4:5" x14ac:dyDescent="0.25">
      <c r="D63" s="2">
        <v>45150.42</v>
      </c>
      <c r="E63" s="2">
        <v>45117.692303240743</v>
      </c>
    </row>
    <row r="64" spans="4:5" x14ac:dyDescent="0.25">
      <c r="D64" s="2">
        <v>45150.541562500002</v>
      </c>
      <c r="E64" s="2">
        <v>45117.909814814811</v>
      </c>
    </row>
    <row r="65" spans="4:5" x14ac:dyDescent="0.25">
      <c r="D65" s="2">
        <v>45151.82613425926</v>
      </c>
      <c r="E65" s="2">
        <v>45117.923472222225</v>
      </c>
    </row>
    <row r="66" spans="4:5" x14ac:dyDescent="0.25">
      <c r="D66" s="2">
        <v>45152.454131944447</v>
      </c>
      <c r="E66" s="2">
        <v>45120.669259259259</v>
      </c>
    </row>
    <row r="67" spans="4:5" x14ac:dyDescent="0.25">
      <c r="D67" s="2">
        <v>45152.630509259259</v>
      </c>
      <c r="E67" s="2">
        <v>45120.676238425927</v>
      </c>
    </row>
    <row r="68" spans="4:5" x14ac:dyDescent="0.25">
      <c r="D68" s="2">
        <v>45152.792002314818</v>
      </c>
      <c r="E68" s="2">
        <v>45120.684583333335</v>
      </c>
    </row>
    <row r="69" spans="4:5" x14ac:dyDescent="0.25">
      <c r="D69" s="2">
        <v>45152.817627314813</v>
      </c>
      <c r="E69" s="2">
        <v>45120.912581018521</v>
      </c>
    </row>
    <row r="70" spans="4:5" x14ac:dyDescent="0.25">
      <c r="D70" s="2">
        <v>45152.878576388888</v>
      </c>
      <c r="E70" s="2">
        <v>45121.487002314818</v>
      </c>
    </row>
    <row r="71" spans="4:5" x14ac:dyDescent="0.25">
      <c r="D71" s="2">
        <v>45153.432858796295</v>
      </c>
      <c r="E71" s="2">
        <v>45121.494780092595</v>
      </c>
    </row>
    <row r="72" spans="4:5" x14ac:dyDescent="0.25">
      <c r="D72" s="2">
        <v>45153.880648148152</v>
      </c>
      <c r="E72" s="2">
        <v>45121.916018518517</v>
      </c>
    </row>
    <row r="73" spans="4:5" x14ac:dyDescent="0.25">
      <c r="D73" s="2">
        <v>45154.431747685187</v>
      </c>
      <c r="E73" s="2">
        <v>45122.528981481482</v>
      </c>
    </row>
    <row r="74" spans="4:5" x14ac:dyDescent="0.25">
      <c r="D74" s="2">
        <v>45154.527662037035</v>
      </c>
      <c r="E74" s="2">
        <v>45122.532881944448</v>
      </c>
    </row>
    <row r="75" spans="4:5" x14ac:dyDescent="0.25">
      <c r="D75" s="2">
        <v>45155.415231481478</v>
      </c>
      <c r="E75" s="2">
        <v>45122.533888888887</v>
      </c>
    </row>
    <row r="76" spans="4:5" x14ac:dyDescent="0.25">
      <c r="D76" s="2">
        <v>45155.49013888889</v>
      </c>
      <c r="E76" s="2">
        <v>45122.787499999999</v>
      </c>
    </row>
    <row r="77" spans="4:5" x14ac:dyDescent="0.25">
      <c r="D77" s="2">
        <v>45155.683125000003</v>
      </c>
      <c r="E77" s="2">
        <v>45122.791886574072</v>
      </c>
    </row>
    <row r="78" spans="4:5" x14ac:dyDescent="0.25">
      <c r="D78" s="2">
        <v>45156.464224537034</v>
      </c>
      <c r="E78" s="2">
        <v>45122.796319444446</v>
      </c>
    </row>
    <row r="79" spans="4:5" x14ac:dyDescent="0.25">
      <c r="D79" s="2">
        <v>45156.642824074072</v>
      </c>
      <c r="E79" s="2">
        <v>45122.802129629628</v>
      </c>
    </row>
    <row r="80" spans="4:5" x14ac:dyDescent="0.25">
      <c r="D80" s="2">
        <v>45157.453148148146</v>
      </c>
      <c r="E80" s="2">
        <v>45122.93136574074</v>
      </c>
    </row>
    <row r="81" spans="4:5" x14ac:dyDescent="0.25">
      <c r="D81" s="2">
        <v>45157.653449074074</v>
      </c>
      <c r="E81" s="2">
        <v>45122.931597222225</v>
      </c>
    </row>
    <row r="82" spans="4:5" x14ac:dyDescent="0.25">
      <c r="D82" s="2">
        <v>45157.783773148149</v>
      </c>
      <c r="E82" s="2">
        <v>45122.945451388892</v>
      </c>
    </row>
    <row r="83" spans="4:5" x14ac:dyDescent="0.25">
      <c r="D83" s="2">
        <v>45157.880115740743</v>
      </c>
      <c r="E83" s="2">
        <v>45123.66375</v>
      </c>
    </row>
    <row r="84" spans="4:5" x14ac:dyDescent="0.25">
      <c r="D84" s="2">
        <v>45157.881574074076</v>
      </c>
      <c r="E84" s="2">
        <v>45141.888437499998</v>
      </c>
    </row>
    <row r="85" spans="4:5" x14ac:dyDescent="0.25">
      <c r="D85" s="2">
        <v>45157.903402777774</v>
      </c>
      <c r="E85" s="2">
        <v>45141.899652777778</v>
      </c>
    </row>
    <row r="86" spans="4:5" x14ac:dyDescent="0.25">
      <c r="D86" s="2">
        <v>45158.456064814818</v>
      </c>
      <c r="E86" s="2">
        <v>45142.397743055553</v>
      </c>
    </row>
    <row r="87" spans="4:5" x14ac:dyDescent="0.25">
      <c r="D87" s="2">
        <v>45158.607754629629</v>
      </c>
      <c r="E87" s="2">
        <v>45142.409791666665</v>
      </c>
    </row>
    <row r="88" spans="4:5" x14ac:dyDescent="0.25">
      <c r="D88" s="2">
        <v>45159.434641203705</v>
      </c>
      <c r="E88" s="2">
        <v>45142.688067129631</v>
      </c>
    </row>
    <row r="89" spans="4:5" x14ac:dyDescent="0.25">
      <c r="D89" s="2">
        <v>45159.512881944444</v>
      </c>
      <c r="E89" s="2">
        <v>45142.698252314818</v>
      </c>
    </row>
    <row r="90" spans="4:5" x14ac:dyDescent="0.25">
      <c r="D90" s="2">
        <v>45159.6171412037</v>
      </c>
      <c r="E90" s="2">
        <v>45142.878923611112</v>
      </c>
    </row>
    <row r="91" spans="4:5" x14ac:dyDescent="0.25">
      <c r="D91" s="2">
        <v>45159.798587962963</v>
      </c>
      <c r="E91" s="2">
        <v>45142.935717592591</v>
      </c>
    </row>
    <row r="92" spans="4:5" x14ac:dyDescent="0.25">
      <c r="D92" s="2">
        <v>45159.880740740744</v>
      </c>
      <c r="E92" s="2">
        <v>45143.742037037038</v>
      </c>
    </row>
    <row r="93" spans="4:5" x14ac:dyDescent="0.25">
      <c r="D93" s="2">
        <v>45160.445914351854</v>
      </c>
      <c r="E93" s="2">
        <v>45143.892581018517</v>
      </c>
    </row>
    <row r="94" spans="4:5" x14ac:dyDescent="0.25">
      <c r="D94" s="2">
        <v>45160.877835648149</v>
      </c>
      <c r="E94" s="2">
        <v>45144.516064814816</v>
      </c>
    </row>
    <row r="95" spans="4:5" x14ac:dyDescent="0.25">
      <c r="D95" s="2">
        <v>45161.484490740739</v>
      </c>
      <c r="E95" s="2">
        <v>45144.629201388889</v>
      </c>
    </row>
    <row r="96" spans="4:5" x14ac:dyDescent="0.25">
      <c r="D96" s="2">
        <v>45161.609791666669</v>
      </c>
      <c r="E96" s="2">
        <v>45144.667060185187</v>
      </c>
    </row>
    <row r="97" spans="4:5" x14ac:dyDescent="0.25">
      <c r="D97" s="2">
        <v>45161.761736111112</v>
      </c>
      <c r="E97" s="2">
        <v>45144.677118055559</v>
      </c>
    </row>
    <row r="98" spans="4:5" x14ac:dyDescent="0.25">
      <c r="D98" s="2">
        <v>45161.778460648151</v>
      </c>
      <c r="E98" s="2">
        <v>45144.810474537036</v>
      </c>
    </row>
    <row r="99" spans="4:5" x14ac:dyDescent="0.25">
      <c r="D99" s="2">
        <v>45162.438877314817</v>
      </c>
      <c r="E99" s="2">
        <v>45144.840381944443</v>
      </c>
    </row>
    <row r="100" spans="4:5" x14ac:dyDescent="0.25">
      <c r="D100" s="2">
        <v>45162.638518518521</v>
      </c>
      <c r="E100" s="2">
        <v>45145.494664351849</v>
      </c>
    </row>
    <row r="101" spans="4:5" x14ac:dyDescent="0.25">
      <c r="D101" s="2">
        <v>45162.773425925923</v>
      </c>
      <c r="E101" s="2">
        <v>45145.510509259257</v>
      </c>
    </row>
    <row r="102" spans="4:5" x14ac:dyDescent="0.25">
      <c r="D102" s="2">
        <v>45162.879756944443</v>
      </c>
      <c r="E102" s="2">
        <v>45145.529953703706</v>
      </c>
    </row>
    <row r="103" spans="4:5" x14ac:dyDescent="0.25">
      <c r="D103" s="2">
        <v>45163.451319444444</v>
      </c>
      <c r="E103" s="2">
        <v>45145.689733796295</v>
      </c>
    </row>
    <row r="104" spans="4:5" x14ac:dyDescent="0.25">
      <c r="D104" s="2">
        <v>45163.706875000003</v>
      </c>
      <c r="E104" s="2">
        <v>45145.82203703704</v>
      </c>
    </row>
    <row r="105" spans="4:5" x14ac:dyDescent="0.25">
      <c r="D105" s="2">
        <v>45163.841840277775</v>
      </c>
      <c r="E105" s="2">
        <v>45145.896620370368</v>
      </c>
    </row>
    <row r="106" spans="4:5" x14ac:dyDescent="0.25">
      <c r="D106" s="2">
        <v>45165.661099537036</v>
      </c>
      <c r="E106" s="2">
        <v>45146.661192129628</v>
      </c>
    </row>
    <row r="107" spans="4:5" x14ac:dyDescent="0.25">
      <c r="D107" s="2">
        <v>45165.821377314816</v>
      </c>
      <c r="E107" s="2">
        <v>45146.689409722225</v>
      </c>
    </row>
    <row r="108" spans="4:5" x14ac:dyDescent="0.25">
      <c r="D108" s="2">
        <v>45165.915601851855</v>
      </c>
      <c r="E108" s="2">
        <v>45146.805185185185</v>
      </c>
    </row>
    <row r="109" spans="4:5" x14ac:dyDescent="0.25">
      <c r="D109" s="2">
        <v>45166.442013888889</v>
      </c>
      <c r="E109" s="2">
        <v>45146.805451388886</v>
      </c>
    </row>
    <row r="110" spans="4:5" x14ac:dyDescent="0.25">
      <c r="D110" s="2">
        <v>45166.49050925926</v>
      </c>
      <c r="E110" s="2">
        <v>45146.821203703701</v>
      </c>
    </row>
    <row r="111" spans="4:5" x14ac:dyDescent="0.25">
      <c r="D111" s="2">
        <v>45166.617037037038</v>
      </c>
      <c r="E111" s="2">
        <v>45146.881099537037</v>
      </c>
    </row>
    <row r="112" spans="4:5" x14ac:dyDescent="0.25">
      <c r="D112" s="2">
        <v>45166.653773148151</v>
      </c>
      <c r="E112" s="2">
        <v>45146.886296296296</v>
      </c>
    </row>
    <row r="113" spans="4:5" x14ac:dyDescent="0.25">
      <c r="D113" s="2">
        <v>45166.674143518518</v>
      </c>
      <c r="E113" s="2">
        <v>45146.8984837963</v>
      </c>
    </row>
    <row r="114" spans="4:5" x14ac:dyDescent="0.25">
      <c r="D114" s="2">
        <v>45166.677210648151</v>
      </c>
      <c r="E114" s="2">
        <v>45147.634363425925</v>
      </c>
    </row>
    <row r="115" spans="4:5" x14ac:dyDescent="0.25">
      <c r="D115" s="2">
        <v>45166.81145833333</v>
      </c>
      <c r="E115" s="2">
        <v>45147.691527777781</v>
      </c>
    </row>
    <row r="116" spans="4:5" x14ac:dyDescent="0.25">
      <c r="D116" s="2">
        <v>45168.449884259258</v>
      </c>
      <c r="E116" s="2">
        <v>45147.805532407408</v>
      </c>
    </row>
    <row r="117" spans="4:5" x14ac:dyDescent="0.25">
      <c r="D117" s="2">
        <v>45168.477048611108</v>
      </c>
      <c r="E117" s="2">
        <v>45147.891296296293</v>
      </c>
    </row>
    <row r="118" spans="4:5" x14ac:dyDescent="0.25">
      <c r="D118" s="2">
        <v>45168.681608796294</v>
      </c>
      <c r="E118" s="2">
        <v>45147.894629629627</v>
      </c>
    </row>
    <row r="119" spans="4:5" x14ac:dyDescent="0.25">
      <c r="D119" s="2">
        <v>45168.931979166664</v>
      </c>
      <c r="E119" s="2">
        <v>45147.898344907408</v>
      </c>
    </row>
    <row r="120" spans="4:5" x14ac:dyDescent="0.25">
      <c r="D120" s="2">
        <v>45169.454108796293</v>
      </c>
      <c r="E120" s="2">
        <v>45148.517280092594</v>
      </c>
    </row>
    <row r="121" spans="4:5" x14ac:dyDescent="0.25">
      <c r="D121" s="2">
        <v>45170.463078703702</v>
      </c>
      <c r="E121" s="2">
        <v>45148.540370370371</v>
      </c>
    </row>
    <row r="122" spans="4:5" x14ac:dyDescent="0.25">
      <c r="D122" s="2">
        <v>45170.527280092596</v>
      </c>
      <c r="E122" s="2">
        <v>45148.938726851855</v>
      </c>
    </row>
    <row r="123" spans="4:5" x14ac:dyDescent="0.25">
      <c r="D123" s="2">
        <v>45171.475347222222</v>
      </c>
      <c r="E123" s="2">
        <v>45148.939687500002</v>
      </c>
    </row>
    <row r="124" spans="4:5" x14ac:dyDescent="0.25">
      <c r="D124" s="2">
        <v>45171.694745370369</v>
      </c>
      <c r="E124" s="2">
        <v>45149.503194444442</v>
      </c>
    </row>
    <row r="125" spans="4:5" x14ac:dyDescent="0.25">
      <c r="D125" s="2">
        <v>45172.484143518515</v>
      </c>
      <c r="E125" s="2">
        <v>45149.516377314816</v>
      </c>
    </row>
    <row r="126" spans="4:5" x14ac:dyDescent="0.25">
      <c r="D126" s="2">
        <v>45172.643634259257</v>
      </c>
      <c r="E126" s="2">
        <v>45149.933981481481</v>
      </c>
    </row>
    <row r="127" spans="4:5" x14ac:dyDescent="0.25">
      <c r="D127" s="2">
        <v>45172.807395833333</v>
      </c>
      <c r="E127" s="2">
        <v>45150.425000000003</v>
      </c>
    </row>
    <row r="128" spans="4:5" x14ac:dyDescent="0.25">
      <c r="D128" s="2">
        <v>45172.927499999998</v>
      </c>
      <c r="E128" s="2">
        <v>45150.462268518517</v>
      </c>
    </row>
    <row r="129" spans="4:5" x14ac:dyDescent="0.25">
      <c r="D129" s="2">
        <v>45173.567939814813</v>
      </c>
      <c r="E129" s="2">
        <v>45150.552384259259</v>
      </c>
    </row>
    <row r="130" spans="4:5" x14ac:dyDescent="0.25">
      <c r="D130" s="2">
        <v>45173.629317129627</v>
      </c>
      <c r="E130" s="2">
        <v>45151.914386574077</v>
      </c>
    </row>
    <row r="131" spans="4:5" x14ac:dyDescent="0.25">
      <c r="D131" s="2">
        <v>45173.647939814815</v>
      </c>
      <c r="E131" s="2">
        <v>45152.504328703704</v>
      </c>
    </row>
    <row r="132" spans="4:5" x14ac:dyDescent="0.25">
      <c r="D132" s="2">
        <v>45173.662002314813</v>
      </c>
      <c r="E132" s="2">
        <v>45152.516701388886</v>
      </c>
    </row>
    <row r="133" spans="4:5" x14ac:dyDescent="0.25">
      <c r="D133" s="2">
        <v>45173.789282407408</v>
      </c>
      <c r="E133" s="2">
        <v>45152.642488425925</v>
      </c>
    </row>
    <row r="134" spans="4:5" x14ac:dyDescent="0.25">
      <c r="D134" s="2">
        <v>45173.894606481481</v>
      </c>
      <c r="E134" s="2">
        <v>45152.668738425928</v>
      </c>
    </row>
    <row r="135" spans="4:5" x14ac:dyDescent="0.25">
      <c r="D135" s="2">
        <v>45175.448622685188</v>
      </c>
      <c r="E135" s="2">
        <v>45152.681712962964</v>
      </c>
    </row>
    <row r="136" spans="4:5" x14ac:dyDescent="0.25">
      <c r="D136" s="2">
        <v>45175.639722222222</v>
      </c>
      <c r="E136" s="2">
        <v>45152.803194444445</v>
      </c>
    </row>
    <row r="137" spans="4:5" x14ac:dyDescent="0.25">
      <c r="D137" s="2">
        <v>45175.806400462963</v>
      </c>
      <c r="E137" s="2">
        <v>45152.826793981483</v>
      </c>
    </row>
    <row r="138" spans="4:5" x14ac:dyDescent="0.25">
      <c r="D138" s="2">
        <v>45176.449224537035</v>
      </c>
      <c r="E138" s="2">
        <v>45152.931585648148</v>
      </c>
    </row>
    <row r="139" spans="4:5" x14ac:dyDescent="0.25">
      <c r="D139" s="2">
        <v>45176.453298611108</v>
      </c>
      <c r="E139" s="2">
        <v>45153.46570601852</v>
      </c>
    </row>
    <row r="140" spans="4:5" x14ac:dyDescent="0.25">
      <c r="D140" s="2">
        <v>45176.652928240743</v>
      </c>
      <c r="E140" s="2">
        <v>45153.887337962966</v>
      </c>
    </row>
    <row r="141" spans="4:5" x14ac:dyDescent="0.25">
      <c r="D141" s="2">
        <v>45176.793194444443</v>
      </c>
      <c r="E141" s="2">
        <v>45153.897557870368</v>
      </c>
    </row>
    <row r="142" spans="4:5" x14ac:dyDescent="0.25">
      <c r="D142" s="2">
        <v>45176.882916666669</v>
      </c>
      <c r="E142" s="2">
        <v>45153.899988425925</v>
      </c>
    </row>
    <row r="143" spans="4:5" x14ac:dyDescent="0.25">
      <c r="D143" s="2">
        <v>45177.445231481484</v>
      </c>
      <c r="E143" s="2">
        <v>45153.905868055554</v>
      </c>
    </row>
    <row r="144" spans="4:5" x14ac:dyDescent="0.25">
      <c r="D144" s="2">
        <v>45177.613402777781</v>
      </c>
      <c r="E144" s="2">
        <v>45153.912627314814</v>
      </c>
    </row>
    <row r="145" spans="4:5" x14ac:dyDescent="0.25">
      <c r="D145" s="2">
        <v>45177.778298611112</v>
      </c>
      <c r="E145" s="2">
        <v>45154.491493055553</v>
      </c>
    </row>
    <row r="146" spans="4:5" x14ac:dyDescent="0.25">
      <c r="D146" s="2">
        <v>45177.911724537036</v>
      </c>
      <c r="E146" s="2">
        <v>45154.523379629631</v>
      </c>
    </row>
    <row r="147" spans="4:5" x14ac:dyDescent="0.25">
      <c r="D147" s="2">
        <v>45177.919976851852</v>
      </c>
      <c r="E147" s="2">
        <v>45154.534837962965</v>
      </c>
    </row>
    <row r="148" spans="4:5" x14ac:dyDescent="0.25">
      <c r="E148" s="2">
        <v>45154.539467592593</v>
      </c>
    </row>
    <row r="149" spans="4:5" x14ac:dyDescent="0.25">
      <c r="E149" s="2">
        <v>45155.422314814816</v>
      </c>
    </row>
    <row r="150" spans="4:5" x14ac:dyDescent="0.25">
      <c r="E150" s="2">
        <v>45155.492951388886</v>
      </c>
    </row>
    <row r="151" spans="4:5" x14ac:dyDescent="0.25">
      <c r="E151" s="2">
        <v>45155.517291666663</v>
      </c>
    </row>
    <row r="152" spans="4:5" x14ac:dyDescent="0.25">
      <c r="E152" s="2">
        <v>45155.683657407404</v>
      </c>
    </row>
    <row r="153" spans="4:5" x14ac:dyDescent="0.25">
      <c r="E153" s="2">
        <v>45156.477662037039</v>
      </c>
    </row>
    <row r="154" spans="4:5" x14ac:dyDescent="0.25">
      <c r="E154" s="2">
        <v>45156.478472222225</v>
      </c>
    </row>
    <row r="155" spans="4:5" x14ac:dyDescent="0.25">
      <c r="E155" s="2">
        <v>45156.670138888891</v>
      </c>
    </row>
    <row r="156" spans="4:5" x14ac:dyDescent="0.25">
      <c r="E156" s="2">
        <v>45157.504687499997</v>
      </c>
    </row>
    <row r="157" spans="4:5" x14ac:dyDescent="0.25">
      <c r="E157" s="2">
        <v>45157.510092592594</v>
      </c>
    </row>
    <row r="158" spans="4:5" x14ac:dyDescent="0.25">
      <c r="E158" s="2">
        <v>45157.667986111112</v>
      </c>
    </row>
    <row r="159" spans="4:5" x14ac:dyDescent="0.25">
      <c r="E159" s="2">
        <v>45157.686840277776</v>
      </c>
    </row>
    <row r="160" spans="4:5" x14ac:dyDescent="0.25">
      <c r="E160" s="2">
        <v>45157.805752314816</v>
      </c>
    </row>
    <row r="161" spans="5:5" x14ac:dyDescent="0.25">
      <c r="E161" s="2">
        <v>45157.819305555553</v>
      </c>
    </row>
    <row r="162" spans="5:5" x14ac:dyDescent="0.25">
      <c r="E162" s="2">
        <v>45157.880659722221</v>
      </c>
    </row>
    <row r="163" spans="5:5" x14ac:dyDescent="0.25">
      <c r="E163" s="2">
        <v>45157.885208333333</v>
      </c>
    </row>
    <row r="164" spans="5:5" x14ac:dyDescent="0.25">
      <c r="E164" s="2">
        <v>45157.904918981483</v>
      </c>
    </row>
    <row r="165" spans="5:5" x14ac:dyDescent="0.25">
      <c r="E165" s="2">
        <v>45157.910983796297</v>
      </c>
    </row>
    <row r="166" spans="5:5" x14ac:dyDescent="0.25">
      <c r="E166" s="2">
        <v>45158.492604166669</v>
      </c>
    </row>
    <row r="167" spans="5:5" x14ac:dyDescent="0.25">
      <c r="E167" s="2">
        <v>45158.501597222225</v>
      </c>
    </row>
    <row r="168" spans="5:5" x14ac:dyDescent="0.25">
      <c r="E168" s="2">
        <v>45158.549525462964</v>
      </c>
    </row>
    <row r="169" spans="5:5" x14ac:dyDescent="0.25">
      <c r="E169" s="2">
        <v>45158.55541666667</v>
      </c>
    </row>
    <row r="170" spans="5:5" x14ac:dyDescent="0.25">
      <c r="E170" s="2">
        <v>45158.626805555556</v>
      </c>
    </row>
    <row r="171" spans="5:5" x14ac:dyDescent="0.25">
      <c r="E171" s="2">
        <v>45158.686111111114</v>
      </c>
    </row>
    <row r="172" spans="5:5" x14ac:dyDescent="0.25">
      <c r="E172" s="2">
        <v>45159.468391203707</v>
      </c>
    </row>
    <row r="173" spans="5:5" x14ac:dyDescent="0.25">
      <c r="E173" s="2">
        <v>45159.49527777778</v>
      </c>
    </row>
    <row r="174" spans="5:5" x14ac:dyDescent="0.25">
      <c r="E174" s="2">
        <v>45159.496180555558</v>
      </c>
    </row>
    <row r="175" spans="5:5" x14ac:dyDescent="0.25">
      <c r="E175" s="2">
        <v>45159.51153935185</v>
      </c>
    </row>
    <row r="176" spans="5:5" x14ac:dyDescent="0.25">
      <c r="E176" s="2">
        <v>45159.534513888888</v>
      </c>
    </row>
    <row r="177" spans="5:5" x14ac:dyDescent="0.25">
      <c r="E177" s="2">
        <v>45159.657754629632</v>
      </c>
    </row>
    <row r="178" spans="5:5" x14ac:dyDescent="0.25">
      <c r="E178" s="2">
        <v>45159.687962962962</v>
      </c>
    </row>
    <row r="179" spans="5:5" x14ac:dyDescent="0.25">
      <c r="E179" s="2">
        <v>45159.836597222224</v>
      </c>
    </row>
    <row r="180" spans="5:5" x14ac:dyDescent="0.25">
      <c r="E180" s="2">
        <v>45159.933888888889</v>
      </c>
    </row>
    <row r="181" spans="5:5" x14ac:dyDescent="0.25">
      <c r="E181" s="2">
        <v>45160.487662037034</v>
      </c>
    </row>
    <row r="182" spans="5:5" x14ac:dyDescent="0.25">
      <c r="E182" s="2">
        <v>45160.895729166667</v>
      </c>
    </row>
    <row r="183" spans="5:5" x14ac:dyDescent="0.25">
      <c r="E183" s="2">
        <v>45160.8984837963</v>
      </c>
    </row>
    <row r="184" spans="5:5" x14ac:dyDescent="0.25">
      <c r="E184" s="2">
        <v>45161.535613425927</v>
      </c>
    </row>
    <row r="185" spans="5:5" x14ac:dyDescent="0.25">
      <c r="E185" s="2">
        <v>45161.538043981483</v>
      </c>
    </row>
    <row r="186" spans="5:5" x14ac:dyDescent="0.25">
      <c r="E186" s="2">
        <v>45161.688055555554</v>
      </c>
    </row>
    <row r="187" spans="5:5" x14ac:dyDescent="0.25">
      <c r="E187" s="2">
        <v>45161.688935185186</v>
      </c>
    </row>
    <row r="188" spans="5:5" x14ac:dyDescent="0.25">
      <c r="E188" s="2">
        <v>45161.764733796299</v>
      </c>
    </row>
    <row r="189" spans="5:5" x14ac:dyDescent="0.25">
      <c r="E189" s="2">
        <v>45161.89770833333</v>
      </c>
    </row>
    <row r="190" spans="5:5" x14ac:dyDescent="0.25">
      <c r="E190" s="2">
        <v>45162.5234375</v>
      </c>
    </row>
    <row r="191" spans="5:5" x14ac:dyDescent="0.25">
      <c r="E191" s="2">
        <v>45162.693101851852</v>
      </c>
    </row>
    <row r="192" spans="5:5" x14ac:dyDescent="0.25">
      <c r="E192" s="2">
        <v>45162.831053240741</v>
      </c>
    </row>
    <row r="193" spans="5:5" x14ac:dyDescent="0.25">
      <c r="E193" s="2">
        <v>45162.881423611114</v>
      </c>
    </row>
    <row r="194" spans="5:5" x14ac:dyDescent="0.25">
      <c r="E194" s="2">
        <v>45162.891886574071</v>
      </c>
    </row>
    <row r="195" spans="5:5" x14ac:dyDescent="0.25">
      <c r="E195" s="2">
        <v>45162.914618055554</v>
      </c>
    </row>
    <row r="196" spans="5:5" x14ac:dyDescent="0.25">
      <c r="E196" s="2">
        <v>45163.466458333336</v>
      </c>
    </row>
    <row r="197" spans="5:5" x14ac:dyDescent="0.25">
      <c r="E197" s="2">
        <v>45163.473807870374</v>
      </c>
    </row>
    <row r="198" spans="5:5" x14ac:dyDescent="0.25">
      <c r="E198" s="2">
        <v>45163.483032407406</v>
      </c>
    </row>
    <row r="199" spans="5:5" x14ac:dyDescent="0.25">
      <c r="E199" s="2">
        <v>45163.715462962966</v>
      </c>
    </row>
    <row r="200" spans="5:5" x14ac:dyDescent="0.25">
      <c r="E200" s="2">
        <v>45163.909467592595</v>
      </c>
    </row>
    <row r="201" spans="5:5" x14ac:dyDescent="0.25">
      <c r="E201" s="2">
        <v>45165.692488425928</v>
      </c>
    </row>
    <row r="202" spans="5:5" x14ac:dyDescent="0.25">
      <c r="E202" s="2">
        <v>45165.822650462964</v>
      </c>
    </row>
    <row r="203" spans="5:5" x14ac:dyDescent="0.25">
      <c r="E203" s="2">
        <v>45165.928900462961</v>
      </c>
    </row>
    <row r="204" spans="5:5" x14ac:dyDescent="0.25">
      <c r="E204" s="2">
        <v>45166.454791666663</v>
      </c>
    </row>
    <row r="205" spans="5:5" x14ac:dyDescent="0.25">
      <c r="E205" s="2">
        <v>45166.509872685187</v>
      </c>
    </row>
    <row r="206" spans="5:5" x14ac:dyDescent="0.25">
      <c r="E206" s="2">
        <v>45166.651250000003</v>
      </c>
    </row>
    <row r="207" spans="5:5" x14ac:dyDescent="0.25">
      <c r="E207" s="2">
        <v>45166.65865740741</v>
      </c>
    </row>
    <row r="208" spans="5:5" x14ac:dyDescent="0.25">
      <c r="E208" s="2">
        <v>45166.67596064815</v>
      </c>
    </row>
    <row r="209" spans="5:5" x14ac:dyDescent="0.25">
      <c r="E209" s="2">
        <v>45166.680162037039</v>
      </c>
    </row>
    <row r="210" spans="5:5" x14ac:dyDescent="0.25">
      <c r="E210" s="2">
        <v>45166.813842592594</v>
      </c>
    </row>
    <row r="211" spans="5:5" x14ac:dyDescent="0.25">
      <c r="E211" s="2">
        <v>45166.821527777778</v>
      </c>
    </row>
    <row r="212" spans="5:5" x14ac:dyDescent="0.25">
      <c r="E212" s="2">
        <v>45166.826828703706</v>
      </c>
    </row>
    <row r="213" spans="5:5" x14ac:dyDescent="0.25">
      <c r="E213" s="2">
        <v>45168.463391203702</v>
      </c>
    </row>
    <row r="214" spans="5:5" x14ac:dyDescent="0.25">
      <c r="E214" s="2">
        <v>45168.476157407407</v>
      </c>
    </row>
    <row r="215" spans="5:5" x14ac:dyDescent="0.25">
      <c r="E215" s="2">
        <v>45168.481527777774</v>
      </c>
    </row>
    <row r="216" spans="5:5" x14ac:dyDescent="0.25">
      <c r="E216" s="2">
        <v>45168.690740740742</v>
      </c>
    </row>
    <row r="217" spans="5:5" x14ac:dyDescent="0.25">
      <c r="E217" s="2">
        <v>45168.693749999999</v>
      </c>
    </row>
    <row r="218" spans="5:5" x14ac:dyDescent="0.25">
      <c r="E218" s="2">
        <v>45168.941365740742</v>
      </c>
    </row>
    <row r="219" spans="5:5" x14ac:dyDescent="0.25">
      <c r="E219" s="2">
        <v>45169.484814814816</v>
      </c>
    </row>
    <row r="220" spans="5:5" x14ac:dyDescent="0.25">
      <c r="E220" s="2">
        <v>45169.486435185187</v>
      </c>
    </row>
    <row r="221" spans="5:5" x14ac:dyDescent="0.25">
      <c r="E221" s="2">
        <v>45169.48777777778</v>
      </c>
    </row>
    <row r="222" spans="5:5" x14ac:dyDescent="0.25">
      <c r="E222" s="2">
        <v>45169.489872685182</v>
      </c>
    </row>
    <row r="223" spans="5:5" x14ac:dyDescent="0.25">
      <c r="E223" s="2">
        <v>45170.467569444445</v>
      </c>
    </row>
    <row r="224" spans="5:5" x14ac:dyDescent="0.25">
      <c r="E224" s="2">
        <v>45170.546712962961</v>
      </c>
    </row>
    <row r="225" spans="5:5" x14ac:dyDescent="0.25">
      <c r="E225" s="2">
        <v>45171.502870370372</v>
      </c>
    </row>
    <row r="226" spans="5:5" x14ac:dyDescent="0.25">
      <c r="E226" s="2">
        <v>45171.713703703703</v>
      </c>
    </row>
    <row r="227" spans="5:5" x14ac:dyDescent="0.25">
      <c r="E227" s="2">
        <v>45171.799618055556</v>
      </c>
    </row>
    <row r="228" spans="5:5" x14ac:dyDescent="0.25">
      <c r="E228" s="2">
        <v>45171.822129629632</v>
      </c>
    </row>
    <row r="229" spans="5:5" x14ac:dyDescent="0.25">
      <c r="E229" s="2">
        <v>45171.826435185183</v>
      </c>
    </row>
    <row r="230" spans="5:5" x14ac:dyDescent="0.25">
      <c r="E230" s="2">
        <v>45171.906747685185</v>
      </c>
    </row>
    <row r="231" spans="5:5" x14ac:dyDescent="0.25">
      <c r="E231" s="2">
        <v>45172.493726851855</v>
      </c>
    </row>
    <row r="232" spans="5:5" x14ac:dyDescent="0.25">
      <c r="E232" s="2">
        <v>45172.505370370367</v>
      </c>
    </row>
    <row r="233" spans="5:5" x14ac:dyDescent="0.25">
      <c r="E233" s="2">
        <v>45172.508344907408</v>
      </c>
    </row>
    <row r="234" spans="5:5" x14ac:dyDescent="0.25">
      <c r="E234" s="2">
        <v>45172.516168981485</v>
      </c>
    </row>
    <row r="235" spans="5:5" x14ac:dyDescent="0.25">
      <c r="E235" s="2">
        <v>45172.529537037037</v>
      </c>
    </row>
    <row r="236" spans="5:5" x14ac:dyDescent="0.25">
      <c r="E236" s="2">
        <v>45172.531400462962</v>
      </c>
    </row>
    <row r="237" spans="5:5" x14ac:dyDescent="0.25">
      <c r="E237" s="2">
        <v>45172.656423611108</v>
      </c>
    </row>
    <row r="238" spans="5:5" x14ac:dyDescent="0.25">
      <c r="E238" s="2">
        <v>45172.658993055556</v>
      </c>
    </row>
    <row r="239" spans="5:5" x14ac:dyDescent="0.25">
      <c r="E239" s="2">
        <v>45172.667303240742</v>
      </c>
    </row>
    <row r="240" spans="5:5" x14ac:dyDescent="0.25">
      <c r="E240" s="2">
        <v>45172.690081018518</v>
      </c>
    </row>
    <row r="241" spans="5:5" x14ac:dyDescent="0.25">
      <c r="E241" s="2">
        <v>45172.708321759259</v>
      </c>
    </row>
    <row r="242" spans="5:5" x14ac:dyDescent="0.25">
      <c r="E242" s="2">
        <v>45172.831307870372</v>
      </c>
    </row>
    <row r="243" spans="5:5" x14ac:dyDescent="0.25">
      <c r="E243" s="2">
        <v>45172.934814814813</v>
      </c>
    </row>
    <row r="244" spans="5:5" x14ac:dyDescent="0.25">
      <c r="E244" s="2">
        <v>45172.935706018521</v>
      </c>
    </row>
    <row r="245" spans="5:5" x14ac:dyDescent="0.25">
      <c r="E245" s="2">
        <v>45173.578819444447</v>
      </c>
    </row>
    <row r="246" spans="5:5" x14ac:dyDescent="0.25">
      <c r="E246" s="2">
        <v>45173.630613425928</v>
      </c>
    </row>
    <row r="247" spans="5:5" x14ac:dyDescent="0.25">
      <c r="E247" s="2">
        <v>45173.64471064815</v>
      </c>
    </row>
    <row r="248" spans="5:5" x14ac:dyDescent="0.25">
      <c r="E248" s="2">
        <v>45173.656076388892</v>
      </c>
    </row>
    <row r="249" spans="5:5" x14ac:dyDescent="0.25">
      <c r="E249" s="2">
        <v>45173.659363425926</v>
      </c>
    </row>
    <row r="250" spans="5:5" x14ac:dyDescent="0.25">
      <c r="E250" s="2">
        <v>45173.672546296293</v>
      </c>
    </row>
    <row r="251" spans="5:5" x14ac:dyDescent="0.25">
      <c r="E251" s="2">
        <v>45173.673622685186</v>
      </c>
    </row>
    <row r="252" spans="5:5" x14ac:dyDescent="0.25">
      <c r="E252" s="2">
        <v>45173.674131944441</v>
      </c>
    </row>
    <row r="253" spans="5:5" x14ac:dyDescent="0.25">
      <c r="E253" s="2">
        <v>45173.687800925924</v>
      </c>
    </row>
    <row r="254" spans="5:5" x14ac:dyDescent="0.25">
      <c r="E254" s="2">
        <v>45173.822615740741</v>
      </c>
    </row>
    <row r="255" spans="5:5" x14ac:dyDescent="0.25">
      <c r="E255" s="2">
        <v>45173.824490740742</v>
      </c>
    </row>
    <row r="256" spans="5:5" x14ac:dyDescent="0.25">
      <c r="E256" s="2">
        <v>45173.909247685187</v>
      </c>
    </row>
    <row r="257" spans="5:5" x14ac:dyDescent="0.25">
      <c r="E257" s="2">
        <v>45173.911400462966</v>
      </c>
    </row>
    <row r="258" spans="5:5" x14ac:dyDescent="0.25">
      <c r="E258" s="2">
        <v>45175.45517361111</v>
      </c>
    </row>
    <row r="259" spans="5:5" x14ac:dyDescent="0.25">
      <c r="E259" s="2">
        <v>45175.644467592596</v>
      </c>
    </row>
    <row r="260" spans="5:5" x14ac:dyDescent="0.25">
      <c r="E260" s="2">
        <v>45175.650810185187</v>
      </c>
    </row>
    <row r="261" spans="5:5" x14ac:dyDescent="0.25">
      <c r="E261" s="2">
        <v>45175.663321759261</v>
      </c>
    </row>
    <row r="262" spans="5:5" x14ac:dyDescent="0.25">
      <c r="E262" s="2">
        <v>45175.673460648148</v>
      </c>
    </row>
    <row r="263" spans="5:5" x14ac:dyDescent="0.25">
      <c r="E263" s="2">
        <v>45175.674328703702</v>
      </c>
    </row>
    <row r="264" spans="5:5" x14ac:dyDescent="0.25">
      <c r="E264" s="2">
        <v>45175.675925925927</v>
      </c>
    </row>
    <row r="265" spans="5:5" x14ac:dyDescent="0.25">
      <c r="E265" s="2">
        <v>45175.676527777781</v>
      </c>
    </row>
    <row r="266" spans="5:5" x14ac:dyDescent="0.25">
      <c r="E266" s="2">
        <v>45175.67832175926</v>
      </c>
    </row>
    <row r="267" spans="5:5" x14ac:dyDescent="0.25">
      <c r="E267" s="2">
        <v>45175.680081018516</v>
      </c>
    </row>
    <row r="268" spans="5:5" x14ac:dyDescent="0.25">
      <c r="E268" s="2">
        <v>45175.682395833333</v>
      </c>
    </row>
    <row r="269" spans="5:5" x14ac:dyDescent="0.25">
      <c r="E269" s="2">
        <v>45175.809548611112</v>
      </c>
    </row>
    <row r="270" spans="5:5" x14ac:dyDescent="0.25">
      <c r="E270" s="2">
        <v>45176.453020833331</v>
      </c>
    </row>
    <row r="271" spans="5:5" x14ac:dyDescent="0.25">
      <c r="E271" s="2">
        <v>45176.483287037037</v>
      </c>
    </row>
    <row r="272" spans="5:5" x14ac:dyDescent="0.25">
      <c r="E272" s="2">
        <v>45176.488240740742</v>
      </c>
    </row>
    <row r="273" spans="5:5" x14ac:dyDescent="0.25">
      <c r="E273" s="2">
        <v>45176.682500000003</v>
      </c>
    </row>
    <row r="274" spans="5:5" x14ac:dyDescent="0.25">
      <c r="E274" s="2">
        <v>45176.684224537035</v>
      </c>
    </row>
    <row r="275" spans="5:5" x14ac:dyDescent="0.25">
      <c r="E275" s="2">
        <v>45176.826238425929</v>
      </c>
    </row>
    <row r="276" spans="5:5" x14ac:dyDescent="0.25">
      <c r="E276" s="2">
        <v>45176.927233796298</v>
      </c>
    </row>
    <row r="277" spans="5:5" x14ac:dyDescent="0.25">
      <c r="E277" s="2">
        <v>45177.517141203702</v>
      </c>
    </row>
    <row r="278" spans="5:5" x14ac:dyDescent="0.25">
      <c r="E278" s="2">
        <v>45177.52039351852</v>
      </c>
    </row>
    <row r="279" spans="5:5" x14ac:dyDescent="0.25">
      <c r="E279" s="2">
        <v>45177.523240740738</v>
      </c>
    </row>
    <row r="280" spans="5:5" x14ac:dyDescent="0.25">
      <c r="E280" s="2">
        <v>45177.668692129628</v>
      </c>
    </row>
    <row r="281" spans="5:5" x14ac:dyDescent="0.25">
      <c r="E281" s="2">
        <v>45177.670844907407</v>
      </c>
    </row>
    <row r="282" spans="5:5" x14ac:dyDescent="0.25">
      <c r="E282" s="2">
        <v>45177.672118055554</v>
      </c>
    </row>
    <row r="283" spans="5:5" x14ac:dyDescent="0.25">
      <c r="E283" s="2">
        <v>45177.685682870368</v>
      </c>
    </row>
    <row r="284" spans="5:5" x14ac:dyDescent="0.25">
      <c r="E284" s="2">
        <v>45177.689259259256</v>
      </c>
    </row>
    <row r="285" spans="5:5" x14ac:dyDescent="0.25">
      <c r="E285" s="2">
        <v>45177.691851851851</v>
      </c>
    </row>
    <row r="286" spans="5:5" x14ac:dyDescent="0.25">
      <c r="E286" s="2">
        <v>45177.791886574072</v>
      </c>
    </row>
    <row r="287" spans="5:5" x14ac:dyDescent="0.25">
      <c r="E287" s="2">
        <v>45177.833182870374</v>
      </c>
    </row>
    <row r="288" spans="5:5" x14ac:dyDescent="0.25">
      <c r="E288" s="2">
        <v>45177.833298611113</v>
      </c>
    </row>
    <row r="289" spans="5:5" x14ac:dyDescent="0.25">
      <c r="E289" s="2">
        <v>45177.915798611109</v>
      </c>
    </row>
    <row r="290" spans="5:5" x14ac:dyDescent="0.25">
      <c r="E290" s="2">
        <v>45177.924988425926</v>
      </c>
    </row>
  </sheetData>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autoFill="0" autoPict="0" macro="[0]!CréationArticlesMenus">
                <anchor moveWithCells="1" sizeWithCells="1">
                  <from>
                    <xdr:col>0</xdr:col>
                    <xdr:colOff>128469</xdr:colOff>
                    <xdr:row>3</xdr:row>
                    <xdr:rowOff>15114</xdr:rowOff>
                  </from>
                  <to>
                    <xdr:col>2</xdr:col>
                    <xdr:colOff>166255</xdr:colOff>
                    <xdr:row>4</xdr:row>
                    <xdr:rowOff>30228</xdr:rowOff>
                  </to>
                </anchor>
              </controlPr>
            </control>
          </mc:Choice>
        </mc:AlternateContent>
        <mc:AlternateContent xmlns:mc="http://schemas.openxmlformats.org/markup-compatibility/2006">
          <mc:Choice Requires="x14">
            <control shapeId="1026" r:id="rId5" name="Button 2">
              <controlPr defaultSize="0" autoFill="0" autoPict="0" macro="[0]!MasquerFeuilles">
                <anchor moveWithCells="1" sizeWithCells="1">
                  <from>
                    <xdr:col>0</xdr:col>
                    <xdr:colOff>68013</xdr:colOff>
                    <xdr:row>7</xdr:row>
                    <xdr:rowOff>7557</xdr:rowOff>
                  </from>
                  <to>
                    <xdr:col>1</xdr:col>
                    <xdr:colOff>460979</xdr:colOff>
                    <xdr:row>8</xdr:row>
                    <xdr:rowOff>22671</xdr:rowOff>
                  </to>
                </anchor>
              </controlPr>
            </control>
          </mc:Choice>
        </mc:AlternateContent>
        <mc:AlternateContent xmlns:mc="http://schemas.openxmlformats.org/markup-compatibility/2006">
          <mc:Choice Requires="x14">
            <control shapeId="1027" r:id="rId6" name="Button 3">
              <controlPr defaultSize="0" autoFill="0" autoPict="0" macro="[0]!AfficherFeuilles">
                <anchor moveWithCells="1" sizeWithCells="1">
                  <from>
                    <xdr:col>0</xdr:col>
                    <xdr:colOff>52899</xdr:colOff>
                    <xdr:row>9</xdr:row>
                    <xdr:rowOff>0</xdr:rowOff>
                  </from>
                  <to>
                    <xdr:col>1</xdr:col>
                    <xdr:colOff>362737</xdr:colOff>
                    <xdr:row>10</xdr:row>
                    <xdr:rowOff>15114</xdr:rowOff>
                  </to>
                </anchor>
              </controlPr>
            </control>
          </mc:Choice>
        </mc:AlternateContent>
        <mc:AlternateContent xmlns:mc="http://schemas.openxmlformats.org/markup-compatibility/2006">
          <mc:Choice Requires="x14">
            <control shapeId="1028" r:id="rId7" name="Button 4">
              <controlPr defaultSize="0" autoFill="0" autoPict="0" macro="[0]!AfficherFeuilleBDArticlesMenus">
                <anchor moveWithCells="1" sizeWithCells="1">
                  <from>
                    <xdr:col>0</xdr:col>
                    <xdr:colOff>52899</xdr:colOff>
                    <xdr:row>11</xdr:row>
                    <xdr:rowOff>15114</xdr:rowOff>
                  </from>
                  <to>
                    <xdr:col>2</xdr:col>
                    <xdr:colOff>589448</xdr:colOff>
                    <xdr:row>12</xdr:row>
                    <xdr:rowOff>30228</xdr:rowOff>
                  </to>
                </anchor>
              </controlPr>
            </control>
          </mc:Choice>
        </mc:AlternateContent>
        <mc:AlternateContent xmlns:mc="http://schemas.openxmlformats.org/markup-compatibility/2006">
          <mc:Choice Requires="x14">
            <control shapeId="1029" r:id="rId8" name="Button 5">
              <controlPr defaultSize="0" autoFill="0" autoPict="0" macro="[0]!CréationMenus">
                <anchor moveWithCells="1" sizeWithCells="1">
                  <from>
                    <xdr:col>0</xdr:col>
                    <xdr:colOff>120912</xdr:colOff>
                    <xdr:row>5</xdr:row>
                    <xdr:rowOff>30228</xdr:rowOff>
                  </from>
                  <to>
                    <xdr:col>1</xdr:col>
                    <xdr:colOff>460979</xdr:colOff>
                    <xdr:row>6</xdr:row>
                    <xdr:rowOff>45342</xdr:rowOff>
                  </to>
                </anchor>
              </controlPr>
            </control>
          </mc:Choice>
        </mc:AlternateContent>
        <mc:AlternateContent xmlns:mc="http://schemas.openxmlformats.org/markup-compatibility/2006">
          <mc:Choice Requires="x14">
            <control shapeId="1030" r:id="rId9" name="Button 6">
              <controlPr defaultSize="0" autoFill="0" autoPict="0" macro="[0]!AfficherFeuilleBDMenus">
                <anchor moveWithCells="1" sizeWithCells="1">
                  <from>
                    <xdr:col>0</xdr:col>
                    <xdr:colOff>90684</xdr:colOff>
                    <xdr:row>13</xdr:row>
                    <xdr:rowOff>30228</xdr:rowOff>
                  </from>
                  <to>
                    <xdr:col>2</xdr:col>
                    <xdr:colOff>204040</xdr:colOff>
                    <xdr:row>14</xdr:row>
                    <xdr:rowOff>45342</xdr:rowOff>
                  </to>
                </anchor>
              </controlPr>
            </control>
          </mc:Choice>
        </mc:AlternateContent>
        <mc:AlternateContent xmlns:mc="http://schemas.openxmlformats.org/markup-compatibility/2006">
          <mc:Choice Requires="x14">
            <control shapeId="1031" r:id="rId10" name="Button 7">
              <controlPr defaultSize="0" autoFill="0" autoPict="0" macro="[0]!AfficherFeuilleMenusMidiRetraite">
                <anchor moveWithCells="1" sizeWithCells="1">
                  <from>
                    <xdr:col>0</xdr:col>
                    <xdr:colOff>75570</xdr:colOff>
                    <xdr:row>15</xdr:row>
                    <xdr:rowOff>0</xdr:rowOff>
                  </from>
                  <to>
                    <xdr:col>2</xdr:col>
                    <xdr:colOff>740588</xdr:colOff>
                    <xdr:row>16</xdr:row>
                    <xdr:rowOff>15114</xdr:rowOff>
                  </to>
                </anchor>
              </controlPr>
            </control>
          </mc:Choice>
        </mc:AlternateContent>
        <mc:AlternateContent xmlns:mc="http://schemas.openxmlformats.org/markup-compatibility/2006">
          <mc:Choice Requires="x14">
            <control shapeId="1032" r:id="rId11" name="Button 8">
              <controlPr defaultSize="0" autoFill="0" autoPict="0" macro="[0]!AfficherFeuilleMenusJournaliers">
                <anchor moveWithCells="1" sizeWithCells="1">
                  <from>
                    <xdr:col>0</xdr:col>
                    <xdr:colOff>68013</xdr:colOff>
                    <xdr:row>17</xdr:row>
                    <xdr:rowOff>7557</xdr:rowOff>
                  </from>
                  <to>
                    <xdr:col>2</xdr:col>
                    <xdr:colOff>581891</xdr:colOff>
                    <xdr:row>18</xdr:row>
                    <xdr:rowOff>22671</xdr:rowOff>
                  </to>
                </anchor>
              </controlPr>
            </control>
          </mc:Choice>
        </mc:AlternateContent>
        <mc:AlternateContent xmlns:mc="http://schemas.openxmlformats.org/markup-compatibility/2006">
          <mc:Choice Requires="x14">
            <control shapeId="1033" r:id="rId12" name="Button 9">
              <controlPr defaultSize="0" autoFill="0" autoPict="0" macro="[0]!AfficherFeuilleMenusViandesMidiWeekend">
                <anchor moveWithCells="1" sizeWithCells="1">
                  <from>
                    <xdr:col>0</xdr:col>
                    <xdr:colOff>98241</xdr:colOff>
                    <xdr:row>19</xdr:row>
                    <xdr:rowOff>7557</xdr:rowOff>
                  </from>
                  <to>
                    <xdr:col>2</xdr:col>
                    <xdr:colOff>1345150</xdr:colOff>
                    <xdr:row>20</xdr:row>
                    <xdr:rowOff>22671</xdr:rowOff>
                  </to>
                </anchor>
              </controlPr>
            </control>
          </mc:Choice>
        </mc:AlternateContent>
        <mc:AlternateContent xmlns:mc="http://schemas.openxmlformats.org/markup-compatibility/2006">
          <mc:Choice Requires="x14">
            <control shapeId="1034" r:id="rId13" name="Button 10">
              <controlPr defaultSize="0" autoFill="0" autoPict="0" macro="[0]!AfficherFeuilleQuantitésDesserts">
                <anchor moveWithCells="1" sizeWithCells="1">
                  <from>
                    <xdr:col>0</xdr:col>
                    <xdr:colOff>52899</xdr:colOff>
                    <xdr:row>21</xdr:row>
                    <xdr:rowOff>37785</xdr:rowOff>
                  </from>
                  <to>
                    <xdr:col>2</xdr:col>
                    <xdr:colOff>634790</xdr:colOff>
                    <xdr:row>22</xdr:row>
                    <xdr:rowOff>52899</xdr:rowOff>
                  </to>
                </anchor>
              </controlPr>
            </control>
          </mc:Choice>
        </mc:AlternateContent>
        <mc:AlternateContent xmlns:mc="http://schemas.openxmlformats.org/markup-compatibility/2006">
          <mc:Choice Requires="x14">
            <control shapeId="1035" r:id="rId14" name="Button 11">
              <controlPr defaultSize="0" autoFill="0" autoPict="0" macro="[0]!AfficherFeuilleQuantitésLégumes">
                <anchor moveWithCells="1" sizeWithCells="1">
                  <from>
                    <xdr:col>0</xdr:col>
                    <xdr:colOff>68013</xdr:colOff>
                    <xdr:row>23</xdr:row>
                    <xdr:rowOff>22671</xdr:rowOff>
                  </from>
                  <to>
                    <xdr:col>2</xdr:col>
                    <xdr:colOff>642347</xdr:colOff>
                    <xdr:row>24</xdr:row>
                    <xdr:rowOff>37785</xdr:rowOff>
                  </to>
                </anchor>
              </controlPr>
            </control>
          </mc:Choice>
        </mc:AlternateContent>
        <mc:AlternateContent xmlns:mc="http://schemas.openxmlformats.org/markup-compatibility/2006">
          <mc:Choice Requires="x14">
            <control shapeId="1036" r:id="rId15" name="Button 12">
              <controlPr defaultSize="0" autoFill="0" autoPict="0" macro="[0]!AfficherFeuilleQuantitésViandes">
                <anchor moveWithCells="1" sizeWithCells="1">
                  <from>
                    <xdr:col>0</xdr:col>
                    <xdr:colOff>90684</xdr:colOff>
                    <xdr:row>25</xdr:row>
                    <xdr:rowOff>15114</xdr:rowOff>
                  </from>
                  <to>
                    <xdr:col>2</xdr:col>
                    <xdr:colOff>627233</xdr:colOff>
                    <xdr:row>26</xdr:row>
                    <xdr:rowOff>30228</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2"/>
  <dimension ref="A1:BD39"/>
  <sheetViews>
    <sheetView workbookViewId="0">
      <selection activeCell="B7" sqref="B7"/>
    </sheetView>
  </sheetViews>
  <sheetFormatPr baseColWidth="10" defaultRowHeight="13.1" x14ac:dyDescent="0.25"/>
  <cols>
    <col min="1" max="1" width="34.77734375" style="1" bestFit="1" customWidth="1"/>
    <col min="2" max="2" width="21.77734375" style="1" bestFit="1" customWidth="1"/>
    <col min="3" max="3" width="11.5546875" style="1"/>
    <col min="4" max="4" width="27" style="1" bestFit="1" customWidth="1"/>
    <col min="5" max="5" width="27.44140625" style="1" bestFit="1" customWidth="1"/>
    <col min="6" max="6" width="11.5546875" style="1"/>
    <col min="7" max="7" width="25.5546875" style="1" bestFit="1" customWidth="1"/>
    <col min="8" max="8" width="26.109375" style="1" bestFit="1" customWidth="1"/>
    <col min="9" max="9" width="11.5546875" style="1"/>
    <col min="10" max="10" width="18.33203125" style="1" bestFit="1" customWidth="1"/>
    <col min="11" max="11" width="18.88671875" style="1" bestFit="1" customWidth="1"/>
    <col min="12" max="12" width="11.5546875" style="1"/>
    <col min="13" max="13" width="24" style="1" bestFit="1" customWidth="1"/>
    <col min="14" max="14" width="24.33203125" style="1" bestFit="1" customWidth="1"/>
    <col min="15" max="15" width="11.5546875" style="1"/>
    <col min="16" max="16" width="26.21875" style="1" bestFit="1" customWidth="1"/>
    <col min="17" max="17" width="26.77734375" style="1" bestFit="1" customWidth="1"/>
    <col min="18" max="18" width="11.5546875" style="1"/>
    <col min="19" max="19" width="30.44140625" style="1" bestFit="1" customWidth="1"/>
    <col min="20" max="20" width="31" style="1" bestFit="1" customWidth="1"/>
    <col min="21" max="21" width="11.5546875" style="1"/>
    <col min="22" max="22" width="33.109375" style="1" bestFit="1" customWidth="1"/>
    <col min="23" max="23" width="33.77734375" style="1" bestFit="1" customWidth="1"/>
    <col min="24" max="24" width="11.5546875" style="1"/>
    <col min="25" max="25" width="28.21875" style="1" bestFit="1" customWidth="1"/>
    <col min="26" max="26" width="28.88671875" style="1" bestFit="1" customWidth="1"/>
    <col min="27" max="27" width="11.5546875" style="1"/>
    <col min="28" max="28" width="30.21875" style="1" bestFit="1" customWidth="1"/>
    <col min="29" max="29" width="30.77734375" style="1" bestFit="1" customWidth="1"/>
    <col min="30" max="30" width="11.5546875" style="1"/>
    <col min="31" max="31" width="32.44140625" style="1" bestFit="1" customWidth="1"/>
    <col min="32" max="32" width="33" style="1" bestFit="1" customWidth="1"/>
    <col min="33" max="33" width="11.5546875" style="1"/>
    <col min="34" max="34" width="25.6640625" style="1" bestFit="1" customWidth="1"/>
    <col min="35" max="35" width="26.21875" style="1" bestFit="1" customWidth="1"/>
    <col min="36" max="36" width="11.5546875" style="1"/>
    <col min="37" max="37" width="21.77734375" style="1" bestFit="1" customWidth="1"/>
    <col min="38" max="38" width="20" style="1" bestFit="1" customWidth="1"/>
    <col min="39" max="39" width="11.5546875" style="1"/>
    <col min="40" max="40" width="27" style="1" bestFit="1" customWidth="1"/>
    <col min="41" max="41" width="27.5546875" style="1" bestFit="1" customWidth="1"/>
    <col min="42" max="42" width="11.5546875" style="1"/>
    <col min="43" max="43" width="31" style="1" bestFit="1" customWidth="1"/>
    <col min="44" max="44" width="29.44140625" style="1" bestFit="1" customWidth="1"/>
    <col min="45" max="45" width="11.5546875" style="1"/>
    <col min="46" max="46" width="53.77734375" style="1" bestFit="1" customWidth="1"/>
    <col min="47" max="47" width="36.5546875" style="1" bestFit="1" customWidth="1"/>
    <col min="48" max="49" width="11.5546875" style="1"/>
    <col min="50" max="50" width="39.77734375" style="1" bestFit="1" customWidth="1"/>
    <col min="51" max="51" width="11.5546875" style="1"/>
    <col min="52" max="52" width="15" style="1" bestFit="1" customWidth="1"/>
    <col min="53" max="53" width="11.5546875" style="1"/>
    <col min="54" max="54" width="18.6640625" style="1" bestFit="1" customWidth="1"/>
    <col min="55" max="55" width="25.88671875" style="1" bestFit="1" customWidth="1"/>
    <col min="56" max="16384" width="11.5546875" style="1"/>
  </cols>
  <sheetData>
    <row r="1" spans="1:56" x14ac:dyDescent="0.25">
      <c r="BD1" s="1">
        <v>2023</v>
      </c>
    </row>
    <row r="3" spans="1:56" x14ac:dyDescent="0.25">
      <c r="A3" s="1" t="s">
        <v>2</v>
      </c>
      <c r="B3" s="1" t="s">
        <v>3</v>
      </c>
      <c r="D3" s="1" t="s">
        <v>437</v>
      </c>
      <c r="E3" s="1" t="s">
        <v>438</v>
      </c>
      <c r="G3" s="1" t="s">
        <v>33</v>
      </c>
      <c r="H3" s="1" t="s">
        <v>34</v>
      </c>
      <c r="J3" s="1" t="s">
        <v>37</v>
      </c>
      <c r="K3" s="1" t="s">
        <v>38</v>
      </c>
      <c r="M3" s="1" t="s">
        <v>40</v>
      </c>
      <c r="N3" s="1" t="s">
        <v>41</v>
      </c>
      <c r="P3" s="1" t="s">
        <v>101</v>
      </c>
      <c r="Q3" s="1" t="s">
        <v>102</v>
      </c>
      <c r="S3" s="1" t="s">
        <v>128</v>
      </c>
      <c r="T3" s="1" t="s">
        <v>129</v>
      </c>
      <c r="V3" s="1" t="s">
        <v>144</v>
      </c>
      <c r="W3" s="1" t="s">
        <v>145</v>
      </c>
      <c r="Y3" s="1" t="s">
        <v>158</v>
      </c>
      <c r="Z3" s="1" t="s">
        <v>159</v>
      </c>
      <c r="AB3" s="1" t="s">
        <v>173</v>
      </c>
      <c r="AC3" s="1" t="s">
        <v>174</v>
      </c>
      <c r="AE3" s="1" t="s">
        <v>179</v>
      </c>
      <c r="AF3" s="1" t="s">
        <v>180</v>
      </c>
      <c r="AH3" s="1" t="s">
        <v>187</v>
      </c>
      <c r="AI3" s="1" t="s">
        <v>188</v>
      </c>
      <c r="AK3" s="1" t="s">
        <v>199</v>
      </c>
      <c r="AL3" s="1" t="s">
        <v>200</v>
      </c>
      <c r="AN3" s="1" t="s">
        <v>257</v>
      </c>
      <c r="AO3" s="1" t="s">
        <v>258</v>
      </c>
      <c r="AQ3" s="1" t="s">
        <v>297</v>
      </c>
      <c r="AR3" s="1" t="s">
        <v>296</v>
      </c>
      <c r="AT3" s="1" t="s">
        <v>298</v>
      </c>
      <c r="AU3" s="1" t="s">
        <v>299</v>
      </c>
      <c r="AX3" s="1" t="s">
        <v>421</v>
      </c>
      <c r="AZ3" s="1" t="s">
        <v>422</v>
      </c>
      <c r="BB3" s="1" t="s">
        <v>385</v>
      </c>
      <c r="BC3" s="1" t="s">
        <v>436</v>
      </c>
    </row>
    <row r="4" spans="1:56" x14ac:dyDescent="0.25">
      <c r="A4" s="1" t="s">
        <v>7</v>
      </c>
      <c r="B4" s="1" t="s">
        <v>8</v>
      </c>
      <c r="D4" s="1" t="s">
        <v>9</v>
      </c>
      <c r="E4" s="1" t="s">
        <v>21</v>
      </c>
      <c r="G4" s="1" t="s">
        <v>35</v>
      </c>
      <c r="H4" s="1" t="s">
        <v>36</v>
      </c>
      <c r="J4" s="1" t="s">
        <v>35</v>
      </c>
      <c r="K4" s="1" t="s">
        <v>39</v>
      </c>
      <c r="M4" s="3" t="s">
        <v>42</v>
      </c>
      <c r="N4" s="1" t="s">
        <v>63</v>
      </c>
      <c r="P4" s="3" t="s">
        <v>84</v>
      </c>
      <c r="Q4" s="1" t="s">
        <v>103</v>
      </c>
      <c r="S4" s="4" t="s">
        <v>120</v>
      </c>
      <c r="T4" s="1" t="s">
        <v>130</v>
      </c>
      <c r="V4" s="4" t="s">
        <v>146</v>
      </c>
      <c r="W4" s="1" t="s">
        <v>152</v>
      </c>
      <c r="Y4" s="4" t="s">
        <v>84</v>
      </c>
      <c r="Z4" s="1" t="s">
        <v>162</v>
      </c>
      <c r="AB4" s="1" t="s">
        <v>92</v>
      </c>
      <c r="AC4" s="1" t="s">
        <v>176</v>
      </c>
      <c r="AE4" s="1" t="s">
        <v>84</v>
      </c>
      <c r="AF4" s="1" t="s">
        <v>183</v>
      </c>
      <c r="AH4" s="5" t="s">
        <v>189</v>
      </c>
      <c r="AI4" s="1" t="s">
        <v>194</v>
      </c>
      <c r="AK4" s="5" t="s">
        <v>201</v>
      </c>
      <c r="AL4" s="1" t="s">
        <v>229</v>
      </c>
      <c r="AN4" s="5" t="s">
        <v>259</v>
      </c>
      <c r="AO4" s="1" t="s">
        <v>265</v>
      </c>
      <c r="AQ4" s="5" t="s">
        <v>272</v>
      </c>
      <c r="AR4" s="1" t="s">
        <v>284</v>
      </c>
      <c r="AT4" s="5" t="s">
        <v>300</v>
      </c>
      <c r="AU4" s="1" t="s">
        <v>333</v>
      </c>
      <c r="AX4" s="1" t="str">
        <f>"Premier semestre "&amp;Accueil!$F$1</f>
        <v>Premier semestre 2023</v>
      </c>
      <c r="AZ4" s="1" t="str">
        <f>"Janvier "&amp;Accueil!$F$1</f>
        <v>Janvier 2023</v>
      </c>
      <c r="BB4" s="14" t="s">
        <v>423</v>
      </c>
      <c r="BC4" s="15">
        <f>DATE(BD1,1,1)</f>
        <v>44927</v>
      </c>
    </row>
    <row r="5" spans="1:56" x14ac:dyDescent="0.25">
      <c r="A5" s="1" t="s">
        <v>420</v>
      </c>
      <c r="B5" s="1" t="s">
        <v>417</v>
      </c>
      <c r="D5" s="1" t="s">
        <v>10</v>
      </c>
      <c r="E5" s="1" t="s">
        <v>22</v>
      </c>
      <c r="M5" s="3" t="s">
        <v>43</v>
      </c>
      <c r="N5" s="1" t="s">
        <v>64</v>
      </c>
      <c r="P5" s="3" t="s">
        <v>85</v>
      </c>
      <c r="Q5" s="1" t="s">
        <v>104</v>
      </c>
      <c r="S5" s="4" t="s">
        <v>121</v>
      </c>
      <c r="T5" s="1" t="s">
        <v>131</v>
      </c>
      <c r="V5" s="4" t="s">
        <v>147</v>
      </c>
      <c r="W5" s="1" t="s">
        <v>153</v>
      </c>
      <c r="Y5" s="4" t="s">
        <v>85</v>
      </c>
      <c r="Z5" s="1" t="s">
        <v>163</v>
      </c>
      <c r="AB5" s="1" t="s">
        <v>93</v>
      </c>
      <c r="AC5" s="1" t="s">
        <v>177</v>
      </c>
      <c r="AE5" s="1" t="s">
        <v>181</v>
      </c>
      <c r="AF5" s="1" t="s">
        <v>184</v>
      </c>
      <c r="AH5" s="5" t="s">
        <v>190</v>
      </c>
      <c r="AI5" s="1" t="s">
        <v>195</v>
      </c>
      <c r="AK5" s="5" t="s">
        <v>202</v>
      </c>
      <c r="AL5" s="1" t="s">
        <v>230</v>
      </c>
      <c r="AN5" s="5" t="s">
        <v>260</v>
      </c>
      <c r="AO5" s="1" t="s">
        <v>266</v>
      </c>
      <c r="AQ5" s="5" t="s">
        <v>273</v>
      </c>
      <c r="AR5" s="1" t="s">
        <v>285</v>
      </c>
      <c r="AT5" s="5" t="s">
        <v>370</v>
      </c>
      <c r="AU5" s="1" t="s">
        <v>334</v>
      </c>
      <c r="AX5" s="1" t="str">
        <f>"Deuxième semetre "&amp;Accueil!$F$1</f>
        <v>Deuxième semetre 2023</v>
      </c>
      <c r="AZ5" s="1" t="str">
        <f>"Février "&amp;Accueil!$F$1</f>
        <v>Février 2023</v>
      </c>
      <c r="BB5" s="14" t="s">
        <v>424</v>
      </c>
      <c r="BC5" s="15">
        <f>DATE(YEAR(BC4),3,29.56+0.979*MOD(204-11*MOD(YEAR(BC4),19),30)-WEEKDAY(DATE(YEAR(BC4),3,28.56+0.979*MOD(204-11*MOD(YEAR(BC4),19),30))))</f>
        <v>45025</v>
      </c>
    </row>
    <row r="6" spans="1:56" x14ac:dyDescent="0.25">
      <c r="A6" s="1" t="s">
        <v>589</v>
      </c>
      <c r="B6" s="1" t="s">
        <v>418</v>
      </c>
      <c r="D6" s="1" t="s">
        <v>11</v>
      </c>
      <c r="E6" s="1" t="s">
        <v>23</v>
      </c>
      <c r="M6" s="3" t="s">
        <v>44</v>
      </c>
      <c r="N6" s="1" t="s">
        <v>65</v>
      </c>
      <c r="P6" s="3" t="s">
        <v>86</v>
      </c>
      <c r="Q6" s="1" t="s">
        <v>105</v>
      </c>
      <c r="S6" s="4" t="s">
        <v>122</v>
      </c>
      <c r="T6" s="1" t="s">
        <v>132</v>
      </c>
      <c r="V6" s="4" t="s">
        <v>148</v>
      </c>
      <c r="W6" s="1" t="s">
        <v>154</v>
      </c>
      <c r="Y6" s="4" t="s">
        <v>439</v>
      </c>
      <c r="Z6" s="1" t="s">
        <v>164</v>
      </c>
      <c r="AB6" s="1" t="s">
        <v>175</v>
      </c>
      <c r="AC6" s="1" t="s">
        <v>178</v>
      </c>
      <c r="AE6" s="1" t="s">
        <v>182</v>
      </c>
      <c r="AF6" s="1" t="s">
        <v>185</v>
      </c>
      <c r="AH6" s="5" t="s">
        <v>191</v>
      </c>
      <c r="AI6" s="1" t="s">
        <v>196</v>
      </c>
      <c r="AK6" s="5" t="s">
        <v>203</v>
      </c>
      <c r="AL6" s="1" t="s">
        <v>231</v>
      </c>
      <c r="AN6" s="5" t="s">
        <v>261</v>
      </c>
      <c r="AO6" s="1" t="s">
        <v>267</v>
      </c>
      <c r="AQ6" s="5" t="s">
        <v>274</v>
      </c>
      <c r="AR6" s="1" t="s">
        <v>286</v>
      </c>
      <c r="AT6" s="5" t="s">
        <v>301</v>
      </c>
      <c r="AU6" s="1" t="s">
        <v>335</v>
      </c>
      <c r="AZ6" s="1" t="str">
        <f>"Mars "&amp;Accueil!$F$1</f>
        <v>Mars 2023</v>
      </c>
      <c r="BB6" s="14" t="s">
        <v>425</v>
      </c>
      <c r="BC6" s="15">
        <f>BC5+1</f>
        <v>45026</v>
      </c>
    </row>
    <row r="7" spans="1:56" x14ac:dyDescent="0.25">
      <c r="A7" s="1" t="s">
        <v>590</v>
      </c>
      <c r="B7" s="1" t="s">
        <v>419</v>
      </c>
      <c r="D7" s="1" t="s">
        <v>12</v>
      </c>
      <c r="E7" s="1" t="s">
        <v>24</v>
      </c>
      <c r="M7" s="3" t="s">
        <v>45</v>
      </c>
      <c r="N7" s="1" t="s">
        <v>66</v>
      </c>
      <c r="P7" s="3" t="s">
        <v>87</v>
      </c>
      <c r="Q7" s="1" t="s">
        <v>106</v>
      </c>
      <c r="S7" s="4" t="s">
        <v>123</v>
      </c>
      <c r="T7" s="1" t="s">
        <v>133</v>
      </c>
      <c r="V7" s="4" t="s">
        <v>149</v>
      </c>
      <c r="W7" s="1" t="s">
        <v>155</v>
      </c>
      <c r="Y7" s="4" t="s">
        <v>86</v>
      </c>
      <c r="Z7" s="1" t="s">
        <v>165</v>
      </c>
      <c r="AE7" s="1" t="s">
        <v>125</v>
      </c>
      <c r="AF7" s="1" t="s">
        <v>186</v>
      </c>
      <c r="AH7" s="5" t="s">
        <v>192</v>
      </c>
      <c r="AI7" s="1" t="s">
        <v>197</v>
      </c>
      <c r="AK7" s="5" t="s">
        <v>204</v>
      </c>
      <c r="AL7" s="1" t="s">
        <v>232</v>
      </c>
      <c r="AN7" s="5" t="s">
        <v>262</v>
      </c>
      <c r="AO7" s="1" t="s">
        <v>268</v>
      </c>
      <c r="AQ7" s="5" t="s">
        <v>275</v>
      </c>
      <c r="AR7" s="1" t="s">
        <v>287</v>
      </c>
      <c r="AT7" s="5" t="s">
        <v>302</v>
      </c>
      <c r="AU7" s="1" t="s">
        <v>336</v>
      </c>
      <c r="AZ7" s="1" t="str">
        <f>"Avril "&amp;Accueil!$F$1</f>
        <v>Avril 2023</v>
      </c>
      <c r="BB7" s="14" t="s">
        <v>426</v>
      </c>
      <c r="BC7" s="15">
        <f>DATE(BD1,5,1)</f>
        <v>45047</v>
      </c>
    </row>
    <row r="8" spans="1:56" x14ac:dyDescent="0.25">
      <c r="D8" s="1" t="s">
        <v>13</v>
      </c>
      <c r="E8" s="1" t="s">
        <v>25</v>
      </c>
      <c r="M8" s="3" t="s">
        <v>46</v>
      </c>
      <c r="N8" s="1" t="s">
        <v>67</v>
      </c>
      <c r="P8" s="3" t="s">
        <v>88</v>
      </c>
      <c r="Q8" s="1" t="s">
        <v>107</v>
      </c>
      <c r="S8" s="5" t="s">
        <v>90</v>
      </c>
      <c r="T8" s="1" t="s">
        <v>134</v>
      </c>
      <c r="V8" s="4" t="s">
        <v>150</v>
      </c>
      <c r="W8" s="1" t="s">
        <v>156</v>
      </c>
      <c r="Y8" s="4" t="s">
        <v>87</v>
      </c>
      <c r="Z8" s="1" t="s">
        <v>166</v>
      </c>
      <c r="AH8" s="5" t="s">
        <v>193</v>
      </c>
      <c r="AI8" s="1" t="s">
        <v>198</v>
      </c>
      <c r="AK8" s="5" t="s">
        <v>205</v>
      </c>
      <c r="AL8" s="1" t="s">
        <v>233</v>
      </c>
      <c r="AN8" s="5" t="s">
        <v>216</v>
      </c>
      <c r="AO8" s="1" t="s">
        <v>269</v>
      </c>
      <c r="AQ8" s="5" t="s">
        <v>276</v>
      </c>
      <c r="AR8" s="1" t="s">
        <v>288</v>
      </c>
      <c r="AT8" s="5" t="s">
        <v>303</v>
      </c>
      <c r="AU8" s="1" t="s">
        <v>337</v>
      </c>
      <c r="AZ8" s="1" t="str">
        <f>"Mai "&amp;Accueil!$F$1</f>
        <v>Mai 2023</v>
      </c>
      <c r="BB8" s="14" t="s">
        <v>427</v>
      </c>
      <c r="BC8" s="15">
        <f>DATE(BD1,5,8)</f>
        <v>45054</v>
      </c>
    </row>
    <row r="9" spans="1:56" x14ac:dyDescent="0.25">
      <c r="D9" s="1" t="s">
        <v>14</v>
      </c>
      <c r="E9" s="1" t="s">
        <v>26</v>
      </c>
      <c r="M9" s="3" t="s">
        <v>47</v>
      </c>
      <c r="N9" s="1" t="s">
        <v>68</v>
      </c>
      <c r="P9" s="3" t="s">
        <v>89</v>
      </c>
      <c r="Q9" s="1" t="s">
        <v>108</v>
      </c>
      <c r="S9" s="5" t="s">
        <v>124</v>
      </c>
      <c r="T9" s="1" t="s">
        <v>135</v>
      </c>
      <c r="V9" s="5" t="s">
        <v>151</v>
      </c>
      <c r="W9" s="1" t="s">
        <v>157</v>
      </c>
      <c r="Y9" s="4" t="s">
        <v>88</v>
      </c>
      <c r="Z9" s="1" t="s">
        <v>167</v>
      </c>
      <c r="AK9" s="5" t="s">
        <v>206</v>
      </c>
      <c r="AL9" s="1" t="s">
        <v>234</v>
      </c>
      <c r="AN9" s="5" t="s">
        <v>263</v>
      </c>
      <c r="AO9" s="1" t="s">
        <v>270</v>
      </c>
      <c r="AQ9" s="5" t="s">
        <v>277</v>
      </c>
      <c r="AR9" s="1" t="s">
        <v>289</v>
      </c>
      <c r="AT9" s="5" t="s">
        <v>304</v>
      </c>
      <c r="AU9" s="1" t="s">
        <v>338</v>
      </c>
      <c r="AZ9" s="1" t="str">
        <f>"Juin "&amp;Accueil!$F$1</f>
        <v>Juin 2023</v>
      </c>
      <c r="BB9" s="14" t="s">
        <v>428</v>
      </c>
      <c r="BC9" s="15">
        <f>BC6+38</f>
        <v>45064</v>
      </c>
    </row>
    <row r="10" spans="1:56" x14ac:dyDescent="0.25">
      <c r="D10" s="1" t="s">
        <v>15</v>
      </c>
      <c r="E10" s="1" t="s">
        <v>27</v>
      </c>
      <c r="M10" s="3" t="s">
        <v>48</v>
      </c>
      <c r="N10" s="1" t="s">
        <v>69</v>
      </c>
      <c r="P10" s="3" t="s">
        <v>90</v>
      </c>
      <c r="Q10" s="1" t="s">
        <v>109</v>
      </c>
      <c r="S10" s="5" t="s">
        <v>125</v>
      </c>
      <c r="T10" s="1" t="s">
        <v>136</v>
      </c>
      <c r="Y10" s="4" t="s">
        <v>89</v>
      </c>
      <c r="Z10" s="1" t="s">
        <v>168</v>
      </c>
      <c r="AK10" s="5" t="s">
        <v>207</v>
      </c>
      <c r="AL10" s="1" t="s">
        <v>235</v>
      </c>
      <c r="AN10" s="5" t="s">
        <v>264</v>
      </c>
      <c r="AO10" s="1" t="s">
        <v>271</v>
      </c>
      <c r="AQ10" s="5" t="s">
        <v>278</v>
      </c>
      <c r="AR10" s="1" t="s">
        <v>290</v>
      </c>
      <c r="AT10" s="5" t="s">
        <v>305</v>
      </c>
      <c r="AU10" s="1" t="s">
        <v>339</v>
      </c>
      <c r="AZ10" s="1" t="str">
        <f>"Juillet "&amp;Accueil!$F$1</f>
        <v>Juillet 2023</v>
      </c>
      <c r="BB10" s="14" t="s">
        <v>429</v>
      </c>
      <c r="BC10" s="15">
        <f>BC5+49</f>
        <v>45074</v>
      </c>
    </row>
    <row r="11" spans="1:56" x14ac:dyDescent="0.25">
      <c r="D11" s="1" t="s">
        <v>16</v>
      </c>
      <c r="E11" s="1" t="s">
        <v>28</v>
      </c>
      <c r="M11" s="3" t="s">
        <v>49</v>
      </c>
      <c r="N11" s="1" t="s">
        <v>70</v>
      </c>
      <c r="P11" s="3" t="s">
        <v>91</v>
      </c>
      <c r="Q11" s="1" t="s">
        <v>110</v>
      </c>
      <c r="S11" s="5" t="s">
        <v>91</v>
      </c>
      <c r="T11" s="1" t="s">
        <v>137</v>
      </c>
      <c r="Y11" s="5" t="s">
        <v>97</v>
      </c>
      <c r="Z11" s="1" t="s">
        <v>169</v>
      </c>
      <c r="AK11" s="5" t="s">
        <v>208</v>
      </c>
      <c r="AL11" s="1" t="s">
        <v>236</v>
      </c>
      <c r="AQ11" s="5" t="s">
        <v>279</v>
      </c>
      <c r="AR11" s="1" t="s">
        <v>291</v>
      </c>
      <c r="AT11" s="5" t="s">
        <v>306</v>
      </c>
      <c r="AU11" s="1" t="s">
        <v>340</v>
      </c>
      <c r="AZ11" s="1" t="str">
        <f>"Août "&amp;Accueil!$F$1</f>
        <v>Août 2023</v>
      </c>
      <c r="BB11" s="14" t="s">
        <v>430</v>
      </c>
      <c r="BC11" s="15">
        <f>BC10+1</f>
        <v>45075</v>
      </c>
    </row>
    <row r="12" spans="1:56" x14ac:dyDescent="0.25">
      <c r="D12" s="1" t="s">
        <v>17</v>
      </c>
      <c r="E12" s="1" t="s">
        <v>29</v>
      </c>
      <c r="M12" s="3" t="s">
        <v>50</v>
      </c>
      <c r="N12" s="1" t="s">
        <v>71</v>
      </c>
      <c r="P12" s="3" t="s">
        <v>92</v>
      </c>
      <c r="Q12" s="1" t="s">
        <v>111</v>
      </c>
      <c r="S12" s="5" t="s">
        <v>126</v>
      </c>
      <c r="T12" s="1" t="s">
        <v>138</v>
      </c>
      <c r="Y12" s="5" t="s">
        <v>99</v>
      </c>
      <c r="Z12" s="1" t="s">
        <v>170</v>
      </c>
      <c r="AK12" s="5" t="s">
        <v>209</v>
      </c>
      <c r="AL12" s="1" t="s">
        <v>237</v>
      </c>
      <c r="AQ12" s="5" t="s">
        <v>280</v>
      </c>
      <c r="AR12" s="1" t="s">
        <v>292</v>
      </c>
      <c r="AT12" s="5" t="s">
        <v>307</v>
      </c>
      <c r="AU12" s="1" t="s">
        <v>341</v>
      </c>
      <c r="AZ12" s="1" t="str">
        <f>"Septembre "&amp;Accueil!$F$1</f>
        <v>Septembre 2023</v>
      </c>
      <c r="BB12" s="14" t="s">
        <v>431</v>
      </c>
      <c r="BC12" s="15">
        <f>DATE(BD1,7,14)</f>
        <v>45121</v>
      </c>
    </row>
    <row r="13" spans="1:56" x14ac:dyDescent="0.25">
      <c r="D13" s="1" t="s">
        <v>18</v>
      </c>
      <c r="E13" s="1" t="s">
        <v>30</v>
      </c>
      <c r="M13" s="3" t="s">
        <v>51</v>
      </c>
      <c r="N13" s="1" t="s">
        <v>72</v>
      </c>
      <c r="P13" s="3" t="s">
        <v>93</v>
      </c>
      <c r="Q13" s="1" t="s">
        <v>112</v>
      </c>
      <c r="S13" s="5" t="s">
        <v>94</v>
      </c>
      <c r="T13" s="1" t="s">
        <v>139</v>
      </c>
      <c r="Y13" s="5" t="s">
        <v>161</v>
      </c>
      <c r="Z13" s="1" t="s">
        <v>171</v>
      </c>
      <c r="AK13" s="5" t="s">
        <v>210</v>
      </c>
      <c r="AL13" s="1" t="s">
        <v>238</v>
      </c>
      <c r="AQ13" s="5" t="s">
        <v>281</v>
      </c>
      <c r="AR13" s="1" t="s">
        <v>293</v>
      </c>
      <c r="AT13" s="5" t="s">
        <v>369</v>
      </c>
      <c r="AU13" s="1" t="s">
        <v>342</v>
      </c>
      <c r="AZ13" s="1" t="str">
        <f>"Otobre "&amp;Accueil!$F$1</f>
        <v>Otobre 2023</v>
      </c>
      <c r="BB13" s="14" t="s">
        <v>432</v>
      </c>
      <c r="BC13" s="15">
        <f>DATE(BD1,8,15)</f>
        <v>45153</v>
      </c>
    </row>
    <row r="14" spans="1:56" x14ac:dyDescent="0.25">
      <c r="D14" s="1" t="s">
        <v>20</v>
      </c>
      <c r="E14" s="1" t="s">
        <v>32</v>
      </c>
      <c r="M14" s="3" t="s">
        <v>52</v>
      </c>
      <c r="N14" s="1" t="s">
        <v>73</v>
      </c>
      <c r="P14" s="3" t="s">
        <v>94</v>
      </c>
      <c r="Q14" s="1" t="s">
        <v>113</v>
      </c>
      <c r="S14" s="5" t="s">
        <v>95</v>
      </c>
      <c r="T14" s="1" t="s">
        <v>140</v>
      </c>
      <c r="Y14" s="5" t="s">
        <v>100</v>
      </c>
      <c r="Z14" s="1" t="s">
        <v>172</v>
      </c>
      <c r="AK14" s="5" t="s">
        <v>211</v>
      </c>
      <c r="AL14" s="1" t="s">
        <v>239</v>
      </c>
      <c r="AQ14" s="5" t="s">
        <v>282</v>
      </c>
      <c r="AR14" s="1" t="s">
        <v>294</v>
      </c>
      <c r="AT14" s="5" t="s">
        <v>308</v>
      </c>
      <c r="AU14" s="1" t="s">
        <v>343</v>
      </c>
      <c r="AZ14" s="1" t="str">
        <f>"Novembre "&amp;Accueil!$F$1</f>
        <v>Novembre 2023</v>
      </c>
      <c r="BB14" s="14" t="s">
        <v>433</v>
      </c>
      <c r="BC14" s="15">
        <f>DATE(BD1,11,1)</f>
        <v>45231</v>
      </c>
    </row>
    <row r="15" spans="1:56" x14ac:dyDescent="0.25">
      <c r="D15" s="1" t="s">
        <v>19</v>
      </c>
      <c r="E15" s="1" t="s">
        <v>31</v>
      </c>
      <c r="M15" s="3" t="s">
        <v>53</v>
      </c>
      <c r="N15" s="1" t="s">
        <v>74</v>
      </c>
      <c r="P15" s="3" t="s">
        <v>95</v>
      </c>
      <c r="Q15" s="1" t="s">
        <v>114</v>
      </c>
      <c r="S15" s="5" t="s">
        <v>96</v>
      </c>
      <c r="T15" s="1" t="s">
        <v>141</v>
      </c>
      <c r="AK15" s="5" t="s">
        <v>212</v>
      </c>
      <c r="AL15" s="1" t="s">
        <v>240</v>
      </c>
      <c r="AQ15" s="5" t="s">
        <v>283</v>
      </c>
      <c r="AR15" s="1" t="s">
        <v>295</v>
      </c>
      <c r="AT15" s="5" t="s">
        <v>309</v>
      </c>
      <c r="AU15" s="1" t="s">
        <v>344</v>
      </c>
      <c r="AZ15" s="1" t="str">
        <f>"Décembre "&amp;Accueil!$F$1</f>
        <v>Décembre 2023</v>
      </c>
      <c r="BB15" s="14" t="s">
        <v>434</v>
      </c>
      <c r="BC15" s="15">
        <f>DATE(BD1,11,11)</f>
        <v>45241</v>
      </c>
    </row>
    <row r="16" spans="1:56" x14ac:dyDescent="0.25">
      <c r="M16" s="3" t="s">
        <v>54</v>
      </c>
      <c r="N16" s="1" t="s">
        <v>75</v>
      </c>
      <c r="P16" s="3" t="s">
        <v>96</v>
      </c>
      <c r="Q16" s="1" t="s">
        <v>115</v>
      </c>
      <c r="S16" s="5" t="s">
        <v>127</v>
      </c>
      <c r="T16" s="1" t="s">
        <v>142</v>
      </c>
      <c r="AK16" s="5" t="s">
        <v>213</v>
      </c>
      <c r="AL16" s="1" t="s">
        <v>241</v>
      </c>
      <c r="AT16" s="5" t="s">
        <v>310</v>
      </c>
      <c r="AU16" s="1" t="s">
        <v>345</v>
      </c>
      <c r="BB16" s="14" t="s">
        <v>435</v>
      </c>
      <c r="BC16" s="15">
        <f>DATE(BD1,12,25)</f>
        <v>45285</v>
      </c>
    </row>
    <row r="17" spans="13:47" x14ac:dyDescent="0.25">
      <c r="M17" s="3" t="s">
        <v>55</v>
      </c>
      <c r="N17" s="1" t="s">
        <v>76</v>
      </c>
      <c r="P17" s="3" t="s">
        <v>97</v>
      </c>
      <c r="Q17" s="1" t="s">
        <v>116</v>
      </c>
      <c r="S17" s="5" t="s">
        <v>98</v>
      </c>
      <c r="T17" s="1" t="s">
        <v>143</v>
      </c>
      <c r="AK17" s="5" t="s">
        <v>214</v>
      </c>
      <c r="AL17" s="1" t="s">
        <v>242</v>
      </c>
      <c r="AT17" s="5" t="s">
        <v>311</v>
      </c>
      <c r="AU17" s="1" t="s">
        <v>346</v>
      </c>
    </row>
    <row r="18" spans="13:47" x14ac:dyDescent="0.25">
      <c r="M18" s="3" t="s">
        <v>56</v>
      </c>
      <c r="N18" s="1" t="s">
        <v>77</v>
      </c>
      <c r="P18" s="3" t="s">
        <v>98</v>
      </c>
      <c r="Q18" s="1" t="s">
        <v>117</v>
      </c>
      <c r="AK18" s="5" t="s">
        <v>215</v>
      </c>
      <c r="AL18" s="1" t="s">
        <v>243</v>
      </c>
      <c r="AT18" s="5" t="s">
        <v>312</v>
      </c>
      <c r="AU18" s="1" t="s">
        <v>347</v>
      </c>
    </row>
    <row r="19" spans="13:47" x14ac:dyDescent="0.25">
      <c r="M19" s="3" t="s">
        <v>57</v>
      </c>
      <c r="N19" s="1" t="s">
        <v>78</v>
      </c>
      <c r="P19" s="3" t="s">
        <v>99</v>
      </c>
      <c r="Q19" s="1" t="s">
        <v>118</v>
      </c>
      <c r="AK19" s="5" t="s">
        <v>216</v>
      </c>
      <c r="AL19" s="1" t="s">
        <v>244</v>
      </c>
      <c r="AT19" s="5" t="s">
        <v>313</v>
      </c>
      <c r="AU19" s="1" t="s">
        <v>348</v>
      </c>
    </row>
    <row r="20" spans="13:47" x14ac:dyDescent="0.25">
      <c r="M20" s="3" t="s">
        <v>58</v>
      </c>
      <c r="N20" s="1" t="s">
        <v>79</v>
      </c>
      <c r="P20" s="3" t="s">
        <v>100</v>
      </c>
      <c r="Q20" s="1" t="s">
        <v>119</v>
      </c>
      <c r="AK20" s="5" t="s">
        <v>217</v>
      </c>
      <c r="AL20" s="1" t="s">
        <v>245</v>
      </c>
      <c r="AT20" s="5" t="s">
        <v>314</v>
      </c>
      <c r="AU20" s="1" t="s">
        <v>349</v>
      </c>
    </row>
    <row r="21" spans="13:47" x14ac:dyDescent="0.25">
      <c r="M21" s="3" t="s">
        <v>59</v>
      </c>
      <c r="N21" s="1" t="s">
        <v>80</v>
      </c>
      <c r="AK21" s="5" t="s">
        <v>218</v>
      </c>
      <c r="AL21" s="1" t="s">
        <v>246</v>
      </c>
      <c r="AT21" s="5" t="s">
        <v>315</v>
      </c>
      <c r="AU21" s="1" t="s">
        <v>350</v>
      </c>
    </row>
    <row r="22" spans="13:47" x14ac:dyDescent="0.25">
      <c r="M22" s="3" t="s">
        <v>60</v>
      </c>
      <c r="N22" s="1" t="s">
        <v>81</v>
      </c>
      <c r="AK22" s="5" t="s">
        <v>219</v>
      </c>
      <c r="AL22" s="1" t="s">
        <v>247</v>
      </c>
      <c r="AT22" s="5" t="s">
        <v>316</v>
      </c>
      <c r="AU22" s="1" t="s">
        <v>351</v>
      </c>
    </row>
    <row r="23" spans="13:47" x14ac:dyDescent="0.25">
      <c r="M23" s="3" t="s">
        <v>61</v>
      </c>
      <c r="N23" s="1" t="s">
        <v>82</v>
      </c>
      <c r="AK23" s="5" t="s">
        <v>220</v>
      </c>
      <c r="AL23" s="1" t="s">
        <v>248</v>
      </c>
      <c r="AT23" s="4" t="s">
        <v>371</v>
      </c>
      <c r="AU23" s="1" t="s">
        <v>352</v>
      </c>
    </row>
    <row r="24" spans="13:47" x14ac:dyDescent="0.25">
      <c r="M24" s="3" t="s">
        <v>62</v>
      </c>
      <c r="N24" s="1" t="s">
        <v>83</v>
      </c>
      <c r="AK24" s="5" t="s">
        <v>221</v>
      </c>
      <c r="AL24" s="1" t="s">
        <v>249</v>
      </c>
      <c r="AT24" s="5" t="s">
        <v>317</v>
      </c>
      <c r="AU24" s="1" t="s">
        <v>353</v>
      </c>
    </row>
    <row r="25" spans="13:47" x14ac:dyDescent="0.25">
      <c r="AK25" s="5" t="s">
        <v>222</v>
      </c>
      <c r="AL25" s="1" t="s">
        <v>250</v>
      </c>
      <c r="AT25" s="5" t="s">
        <v>318</v>
      </c>
      <c r="AU25" s="1" t="s">
        <v>354</v>
      </c>
    </row>
    <row r="26" spans="13:47" x14ac:dyDescent="0.25">
      <c r="AK26" s="5" t="s">
        <v>223</v>
      </c>
      <c r="AL26" s="1" t="s">
        <v>251</v>
      </c>
      <c r="AT26" s="4" t="s">
        <v>319</v>
      </c>
      <c r="AU26" s="1" t="s">
        <v>355</v>
      </c>
    </row>
    <row r="27" spans="13:47" x14ac:dyDescent="0.25">
      <c r="AK27" s="5" t="s">
        <v>224</v>
      </c>
      <c r="AL27" s="1" t="s">
        <v>252</v>
      </c>
      <c r="AT27" s="5" t="s">
        <v>320</v>
      </c>
      <c r="AU27" s="1" t="s">
        <v>356</v>
      </c>
    </row>
    <row r="28" spans="13:47" x14ac:dyDescent="0.25">
      <c r="AK28" s="5" t="s">
        <v>225</v>
      </c>
      <c r="AL28" s="1" t="s">
        <v>253</v>
      </c>
      <c r="AT28" s="5" t="s">
        <v>321</v>
      </c>
      <c r="AU28" s="1" t="s">
        <v>357</v>
      </c>
    </row>
    <row r="29" spans="13:47" x14ac:dyDescent="0.25">
      <c r="AK29" s="5" t="s">
        <v>226</v>
      </c>
      <c r="AL29" s="1" t="s">
        <v>254</v>
      </c>
      <c r="AT29" s="5" t="s">
        <v>322</v>
      </c>
      <c r="AU29" s="1" t="s">
        <v>358</v>
      </c>
    </row>
    <row r="30" spans="13:47" x14ac:dyDescent="0.25">
      <c r="AK30" s="5" t="s">
        <v>227</v>
      </c>
      <c r="AL30" s="1" t="s">
        <v>255</v>
      </c>
      <c r="AT30" s="5" t="s">
        <v>323</v>
      </c>
      <c r="AU30" s="1" t="s">
        <v>359</v>
      </c>
    </row>
    <row r="31" spans="13:47" x14ac:dyDescent="0.25">
      <c r="AK31" s="5" t="s">
        <v>228</v>
      </c>
      <c r="AL31" s="1" t="s">
        <v>256</v>
      </c>
      <c r="AT31" s="5" t="s">
        <v>324</v>
      </c>
      <c r="AU31" s="1" t="s">
        <v>360</v>
      </c>
    </row>
    <row r="32" spans="13:47" x14ac:dyDescent="0.25">
      <c r="AT32" s="5" t="s">
        <v>325</v>
      </c>
      <c r="AU32" s="1" t="s">
        <v>361</v>
      </c>
    </row>
    <row r="33" spans="46:47" x14ac:dyDescent="0.25">
      <c r="AT33" s="5" t="s">
        <v>326</v>
      </c>
      <c r="AU33" s="1" t="s">
        <v>362</v>
      </c>
    </row>
    <row r="34" spans="46:47" x14ac:dyDescent="0.25">
      <c r="AT34" s="5" t="s">
        <v>327</v>
      </c>
      <c r="AU34" s="1" t="s">
        <v>363</v>
      </c>
    </row>
    <row r="35" spans="46:47" x14ac:dyDescent="0.25">
      <c r="AT35" s="5" t="s">
        <v>328</v>
      </c>
      <c r="AU35" s="1" t="s">
        <v>364</v>
      </c>
    </row>
    <row r="36" spans="46:47" x14ac:dyDescent="0.25">
      <c r="AT36" s="5" t="s">
        <v>329</v>
      </c>
      <c r="AU36" s="1" t="s">
        <v>365</v>
      </c>
    </row>
    <row r="37" spans="46:47" x14ac:dyDescent="0.25">
      <c r="AT37" s="5" t="s">
        <v>330</v>
      </c>
      <c r="AU37" s="1" t="s">
        <v>366</v>
      </c>
    </row>
    <row r="38" spans="46:47" x14ac:dyDescent="0.25">
      <c r="AT38" s="5" t="s">
        <v>331</v>
      </c>
      <c r="AU38" s="1" t="s">
        <v>367</v>
      </c>
    </row>
    <row r="39" spans="46:47" x14ac:dyDescent="0.25">
      <c r="AT39" s="5" t="s">
        <v>332</v>
      </c>
      <c r="AU39" s="1" t="s">
        <v>368</v>
      </c>
    </row>
  </sheetData>
  <pageMargins left="0.7" right="0.7" top="0.75" bottom="0.75" header="0.3" footer="0.3"/>
  <tableParts count="19">
    <tablePart r:id="rId1"/>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3"/>
  <dimension ref="A2:O120"/>
  <sheetViews>
    <sheetView topLeftCell="A98" workbookViewId="0">
      <selection activeCell="F130" sqref="F130"/>
    </sheetView>
  </sheetViews>
  <sheetFormatPr baseColWidth="10" defaultRowHeight="13.1" x14ac:dyDescent="0.25"/>
  <cols>
    <col min="1" max="1" width="21.88671875" style="1" bestFit="1" customWidth="1"/>
    <col min="2" max="2" width="21.77734375" style="1" bestFit="1" customWidth="1"/>
    <col min="3" max="3" width="26.88671875" style="1" bestFit="1" customWidth="1"/>
    <col min="4" max="4" width="31.88671875" style="1" bestFit="1" customWidth="1"/>
    <col min="5" max="5" width="24" style="1" bestFit="1" customWidth="1"/>
    <col min="6" max="6" width="25.5546875" style="1" bestFit="1" customWidth="1"/>
    <col min="7" max="7" width="31" style="1" bestFit="1" customWidth="1"/>
    <col min="8" max="8" width="32.77734375" style="1" bestFit="1" customWidth="1"/>
    <col min="9" max="9" width="48.21875" style="1" bestFit="1" customWidth="1"/>
    <col min="10" max="10" width="41" style="1" bestFit="1" customWidth="1"/>
    <col min="11" max="11" width="23.77734375" style="8" bestFit="1" customWidth="1"/>
    <col min="12" max="12" width="24.6640625" style="8" bestFit="1" customWidth="1"/>
    <col min="13" max="13" width="28.33203125" style="1" bestFit="1" customWidth="1"/>
    <col min="14" max="14" width="31.33203125" style="1" bestFit="1" customWidth="1"/>
    <col min="15" max="15" width="27.33203125" style="1" bestFit="1" customWidth="1"/>
    <col min="16" max="16384" width="11.5546875" style="1"/>
  </cols>
  <sheetData>
    <row r="2" spans="1:15" x14ac:dyDescent="0.25">
      <c r="A2" s="1" t="s">
        <v>2</v>
      </c>
      <c r="B2" s="1" t="s">
        <v>3</v>
      </c>
      <c r="C2" s="1" t="s">
        <v>437</v>
      </c>
      <c r="D2" s="1" t="s">
        <v>448</v>
      </c>
      <c r="E2" s="1" t="s">
        <v>441</v>
      </c>
      <c r="F2" s="1" t="s">
        <v>445</v>
      </c>
      <c r="G2" s="1" t="s">
        <v>442</v>
      </c>
      <c r="H2" s="1" t="s">
        <v>446</v>
      </c>
      <c r="I2" s="1" t="s">
        <v>298</v>
      </c>
      <c r="J2" s="1" t="s">
        <v>447</v>
      </c>
      <c r="K2" s="8" t="s">
        <v>4</v>
      </c>
      <c r="L2" s="8" t="s">
        <v>5</v>
      </c>
      <c r="M2" s="1" t="s">
        <v>443</v>
      </c>
      <c r="N2" s="1" t="s">
        <v>444</v>
      </c>
      <c r="O2" s="1" t="s">
        <v>6</v>
      </c>
    </row>
    <row r="3" spans="1:15" x14ac:dyDescent="0.25">
      <c r="A3" s="1" t="s">
        <v>440</v>
      </c>
      <c r="B3" s="1" t="s">
        <v>8</v>
      </c>
      <c r="C3" s="1" t="s">
        <v>9</v>
      </c>
      <c r="D3" s="1" t="s">
        <v>21</v>
      </c>
      <c r="E3" s="1" t="s">
        <v>35</v>
      </c>
      <c r="F3" s="1" t="s">
        <v>36</v>
      </c>
      <c r="G3" s="1" t="s">
        <v>276</v>
      </c>
      <c r="H3" s="1" t="s">
        <v>288</v>
      </c>
      <c r="I3" s="1" t="s">
        <v>314</v>
      </c>
      <c r="J3" s="1" t="s">
        <v>349</v>
      </c>
      <c r="K3" s="8">
        <v>1</v>
      </c>
      <c r="L3" s="8">
        <v>1</v>
      </c>
      <c r="M3" s="1" t="s">
        <v>450</v>
      </c>
      <c r="N3" s="1" t="s">
        <v>451</v>
      </c>
      <c r="O3" s="1" t="str">
        <f>TabBDArticlesMenus[[#This Row],[Code nom nature articles menus]]&amp;TabBDArticlesMenus[[#This Row],[Nom articles menus]]</f>
        <v>DMRPomme</v>
      </c>
    </row>
    <row r="4" spans="1:15" x14ac:dyDescent="0.25">
      <c r="A4" s="1" t="s">
        <v>440</v>
      </c>
      <c r="B4" s="1" t="s">
        <v>8</v>
      </c>
      <c r="C4" s="1" t="s">
        <v>10</v>
      </c>
      <c r="D4" s="1" t="s">
        <v>22</v>
      </c>
      <c r="E4" s="1" t="s">
        <v>35</v>
      </c>
      <c r="F4" s="1" t="s">
        <v>39</v>
      </c>
      <c r="G4" s="1" t="s">
        <v>277</v>
      </c>
      <c r="H4" s="1" t="s">
        <v>289</v>
      </c>
      <c r="I4" s="1" t="s">
        <v>314</v>
      </c>
      <c r="J4" s="1" t="s">
        <v>349</v>
      </c>
      <c r="K4" s="8">
        <v>1</v>
      </c>
      <c r="L4" s="8">
        <v>1</v>
      </c>
      <c r="M4" s="1" t="s">
        <v>450</v>
      </c>
      <c r="N4" s="1" t="s">
        <v>452</v>
      </c>
      <c r="O4" s="1" t="str">
        <f>TabBDArticlesMenus[[#This Row],[Code nom nature articles menus]]&amp;TabBDArticlesMenus[[#This Row],[Nom articles menus]]</f>
        <v>DSPomme</v>
      </c>
    </row>
    <row r="5" spans="1:15" x14ac:dyDescent="0.25">
      <c r="A5" s="1" t="s">
        <v>440</v>
      </c>
      <c r="B5" s="1" t="s">
        <v>8</v>
      </c>
      <c r="C5" s="1" t="s">
        <v>11</v>
      </c>
      <c r="D5" s="1" t="s">
        <v>23</v>
      </c>
      <c r="E5" s="1" t="s">
        <v>42</v>
      </c>
      <c r="F5" s="1" t="s">
        <v>63</v>
      </c>
      <c r="G5" s="1" t="s">
        <v>281</v>
      </c>
      <c r="H5" s="1" t="s">
        <v>293</v>
      </c>
      <c r="I5" s="1" t="s">
        <v>329</v>
      </c>
      <c r="J5" s="1" t="s">
        <v>365</v>
      </c>
      <c r="K5" s="8">
        <v>0.25</v>
      </c>
      <c r="L5" s="8">
        <v>0.5</v>
      </c>
      <c r="M5" s="1" t="s">
        <v>450</v>
      </c>
      <c r="N5" s="1" t="s">
        <v>387</v>
      </c>
      <c r="O5" s="1" t="str">
        <f>TabBDArticlesMenus[[#This Row],[Code nom nature articles menus]]&amp;TabBDArticlesMenus[[#This Row],[Nom articles menus]]</f>
        <v>DWAnanas</v>
      </c>
    </row>
    <row r="6" spans="1:15" x14ac:dyDescent="0.25">
      <c r="A6" s="1" t="s">
        <v>440</v>
      </c>
      <c r="B6" s="1" t="s">
        <v>8</v>
      </c>
      <c r="C6" s="1" t="s">
        <v>11</v>
      </c>
      <c r="D6" s="1" t="s">
        <v>23</v>
      </c>
      <c r="E6" s="1" t="s">
        <v>43</v>
      </c>
      <c r="F6" s="1" t="s">
        <v>64</v>
      </c>
      <c r="G6" s="1" t="s">
        <v>281</v>
      </c>
      <c r="H6" s="1" t="s">
        <v>293</v>
      </c>
      <c r="I6" s="1" t="s">
        <v>331</v>
      </c>
      <c r="J6" s="1" t="s">
        <v>367</v>
      </c>
      <c r="K6" s="8">
        <v>4</v>
      </c>
      <c r="L6" s="8">
        <v>8</v>
      </c>
      <c r="M6" s="1" t="s">
        <v>450</v>
      </c>
      <c r="N6" s="1" t="s">
        <v>388</v>
      </c>
      <c r="O6" s="1" t="str">
        <f>TabBDArticlesMenus[[#This Row],[Code nom nature articles menus]]&amp;TabBDArticlesMenus[[#This Row],[Nom articles menus]]</f>
        <v>DWAutres fruits</v>
      </c>
    </row>
    <row r="7" spans="1:15" x14ac:dyDescent="0.25">
      <c r="A7" s="1" t="s">
        <v>440</v>
      </c>
      <c r="B7" s="1" t="s">
        <v>8</v>
      </c>
      <c r="C7" s="1" t="s">
        <v>11</v>
      </c>
      <c r="D7" s="1" t="s">
        <v>23</v>
      </c>
      <c r="E7" s="1" t="s">
        <v>44</v>
      </c>
      <c r="F7" s="1" t="s">
        <v>65</v>
      </c>
      <c r="G7" s="1" t="s">
        <v>281</v>
      </c>
      <c r="H7" s="1" t="s">
        <v>293</v>
      </c>
      <c r="I7" s="1" t="s">
        <v>327</v>
      </c>
      <c r="J7" s="1" t="s">
        <v>363</v>
      </c>
      <c r="K7" s="8">
        <v>1</v>
      </c>
      <c r="L7" s="8">
        <v>2</v>
      </c>
      <c r="M7" s="1" t="s">
        <v>450</v>
      </c>
      <c r="N7" s="1" t="s">
        <v>449</v>
      </c>
      <c r="O7" s="1" t="str">
        <f>TabBDArticlesMenus[[#This Row],[Code nom nature articles menus]]&amp;TabBDArticlesMenus[[#This Row],[Nom articles menus]]</f>
        <v>DWAvocats</v>
      </c>
    </row>
    <row r="8" spans="1:15" x14ac:dyDescent="0.25">
      <c r="A8" s="1" t="s">
        <v>440</v>
      </c>
      <c r="B8" s="1" t="s">
        <v>8</v>
      </c>
      <c r="C8" s="1" t="s">
        <v>11</v>
      </c>
      <c r="D8" s="1" t="s">
        <v>23</v>
      </c>
      <c r="E8" s="1" t="s">
        <v>45</v>
      </c>
      <c r="F8" s="1" t="s">
        <v>66</v>
      </c>
      <c r="G8" s="1" t="s">
        <v>281</v>
      </c>
      <c r="H8" s="1" t="s">
        <v>293</v>
      </c>
      <c r="I8" s="1" t="s">
        <v>327</v>
      </c>
      <c r="J8" s="1" t="s">
        <v>363</v>
      </c>
      <c r="K8" s="8">
        <v>1</v>
      </c>
      <c r="L8" s="8">
        <v>2</v>
      </c>
      <c r="M8" s="1" t="s">
        <v>450</v>
      </c>
      <c r="N8" s="1" t="s">
        <v>453</v>
      </c>
      <c r="O8" s="1" t="str">
        <f>TabBDArticlesMenus[[#This Row],[Code nom nature articles menus]]&amp;TabBDArticlesMenus[[#This Row],[Nom articles menus]]</f>
        <v>DWBananes</v>
      </c>
    </row>
    <row r="9" spans="1:15" x14ac:dyDescent="0.25">
      <c r="A9" s="1" t="s">
        <v>440</v>
      </c>
      <c r="B9" s="1" t="s">
        <v>8</v>
      </c>
      <c r="C9" s="1" t="s">
        <v>11</v>
      </c>
      <c r="D9" s="1" t="s">
        <v>23</v>
      </c>
      <c r="E9" s="1" t="s">
        <v>46</v>
      </c>
      <c r="F9" s="1" t="s">
        <v>67</v>
      </c>
      <c r="G9" s="1" t="s">
        <v>281</v>
      </c>
      <c r="H9" s="1" t="s">
        <v>293</v>
      </c>
      <c r="I9" s="1" t="s">
        <v>331</v>
      </c>
      <c r="J9" s="1" t="s">
        <v>367</v>
      </c>
      <c r="K9" s="8">
        <v>4</v>
      </c>
      <c r="L9" s="8">
        <v>8</v>
      </c>
      <c r="M9" s="1" t="s">
        <v>450</v>
      </c>
      <c r="N9" s="1" t="s">
        <v>454</v>
      </c>
      <c r="O9" s="1" t="str">
        <f>TabBDArticlesMenus[[#This Row],[Code nom nature articles menus]]&amp;TabBDArticlesMenus[[#This Row],[Nom articles menus]]</f>
        <v>DWClémentines</v>
      </c>
    </row>
    <row r="10" spans="1:15" x14ac:dyDescent="0.25">
      <c r="A10" s="1" t="s">
        <v>440</v>
      </c>
      <c r="B10" s="1" t="s">
        <v>8</v>
      </c>
      <c r="C10" s="1" t="s">
        <v>11</v>
      </c>
      <c r="D10" s="1" t="s">
        <v>23</v>
      </c>
      <c r="E10" s="1" t="s">
        <v>47</v>
      </c>
      <c r="F10" s="1" t="s">
        <v>68</v>
      </c>
      <c r="G10" s="1" t="s">
        <v>281</v>
      </c>
      <c r="H10" s="1" t="s">
        <v>293</v>
      </c>
      <c r="I10" s="1" t="s">
        <v>369</v>
      </c>
      <c r="J10" s="1" t="s">
        <v>342</v>
      </c>
      <c r="K10" s="8">
        <v>1</v>
      </c>
      <c r="L10" s="8">
        <v>2</v>
      </c>
      <c r="M10" s="1" t="s">
        <v>450</v>
      </c>
      <c r="N10" s="1" t="s">
        <v>455</v>
      </c>
      <c r="O10" s="1" t="str">
        <f>TabBDArticlesMenus[[#This Row],[Code nom nature articles menus]]&amp;TabBDArticlesMenus[[#This Row],[Nom articles menus]]</f>
        <v>DWCrème</v>
      </c>
    </row>
    <row r="11" spans="1:15" x14ac:dyDescent="0.25">
      <c r="A11" s="1" t="s">
        <v>440</v>
      </c>
      <c r="B11" s="1" t="s">
        <v>8</v>
      </c>
      <c r="C11" s="1" t="s">
        <v>11</v>
      </c>
      <c r="D11" s="1" t="s">
        <v>23</v>
      </c>
      <c r="E11" s="1" t="s">
        <v>48</v>
      </c>
      <c r="F11" s="1" t="s">
        <v>69</v>
      </c>
      <c r="G11" s="1" t="s">
        <v>281</v>
      </c>
      <c r="H11" s="1" t="s">
        <v>293</v>
      </c>
      <c r="I11" s="1" t="s">
        <v>312</v>
      </c>
      <c r="J11" s="1" t="s">
        <v>347</v>
      </c>
      <c r="K11" s="8">
        <v>0.25</v>
      </c>
      <c r="L11" s="8">
        <v>0.5</v>
      </c>
      <c r="M11" s="1" t="s">
        <v>450</v>
      </c>
      <c r="N11" s="1" t="s">
        <v>456</v>
      </c>
      <c r="O11" s="1" t="str">
        <f>TabBDArticlesMenus[[#This Row],[Code nom nature articles menus]]&amp;TabBDArticlesMenus[[#This Row],[Nom articles menus]]</f>
        <v>DWDattes</v>
      </c>
    </row>
    <row r="12" spans="1:15" x14ac:dyDescent="0.25">
      <c r="A12" s="1" t="s">
        <v>440</v>
      </c>
      <c r="B12" s="1" t="s">
        <v>8</v>
      </c>
      <c r="C12" s="1" t="s">
        <v>11</v>
      </c>
      <c r="D12" s="1" t="s">
        <v>23</v>
      </c>
      <c r="E12" s="1" t="s">
        <v>49</v>
      </c>
      <c r="F12" s="1" t="s">
        <v>70</v>
      </c>
      <c r="G12" s="1" t="s">
        <v>281</v>
      </c>
      <c r="H12" s="1" t="s">
        <v>293</v>
      </c>
      <c r="I12" s="1" t="s">
        <v>312</v>
      </c>
      <c r="J12" s="1" t="s">
        <v>347</v>
      </c>
      <c r="K12" s="8">
        <v>0.25</v>
      </c>
      <c r="L12" s="8">
        <v>0.5</v>
      </c>
      <c r="M12" s="1" t="s">
        <v>450</v>
      </c>
      <c r="N12" s="1" t="s">
        <v>457</v>
      </c>
      <c r="O12" s="1" t="str">
        <f>TabBDArticlesMenus[[#This Row],[Code nom nature articles menus]]&amp;TabBDArticlesMenus[[#This Row],[Nom articles menus]]</f>
        <v>DWFigues</v>
      </c>
    </row>
    <row r="13" spans="1:15" x14ac:dyDescent="0.25">
      <c r="A13" s="1" t="s">
        <v>440</v>
      </c>
      <c r="B13" s="1" t="s">
        <v>8</v>
      </c>
      <c r="C13" s="1" t="s">
        <v>11</v>
      </c>
      <c r="D13" s="1" t="s">
        <v>23</v>
      </c>
      <c r="E13" s="1" t="s">
        <v>50</v>
      </c>
      <c r="F13" s="1" t="s">
        <v>71</v>
      </c>
      <c r="G13" s="1" t="s">
        <v>281</v>
      </c>
      <c r="H13" s="1" t="s">
        <v>293</v>
      </c>
      <c r="I13" s="1" t="s">
        <v>369</v>
      </c>
      <c r="J13" s="1" t="s">
        <v>342</v>
      </c>
      <c r="K13" s="8">
        <v>1</v>
      </c>
      <c r="L13" s="8">
        <v>2</v>
      </c>
      <c r="M13" s="1" t="s">
        <v>450</v>
      </c>
      <c r="N13" s="1" t="s">
        <v>458</v>
      </c>
      <c r="O13" s="1" t="str">
        <f>TabBDArticlesMenus[[#This Row],[Code nom nature articles menus]]&amp;TabBDArticlesMenus[[#This Row],[Nom articles menus]]</f>
        <v>DWFromage blanc</v>
      </c>
    </row>
    <row r="14" spans="1:15" x14ac:dyDescent="0.25">
      <c r="A14" s="1" t="s">
        <v>440</v>
      </c>
      <c r="B14" s="1" t="s">
        <v>8</v>
      </c>
      <c r="C14" s="1" t="s">
        <v>11</v>
      </c>
      <c r="D14" s="1" t="s">
        <v>23</v>
      </c>
      <c r="E14" s="1" t="s">
        <v>51</v>
      </c>
      <c r="F14" s="1" t="s">
        <v>72</v>
      </c>
      <c r="G14" s="1" t="s">
        <v>281</v>
      </c>
      <c r="H14" s="1" t="s">
        <v>293</v>
      </c>
      <c r="I14" s="1" t="s">
        <v>303</v>
      </c>
      <c r="J14" s="1" t="s">
        <v>337</v>
      </c>
      <c r="K14" s="8">
        <v>0.5</v>
      </c>
      <c r="L14" s="8">
        <v>1</v>
      </c>
      <c r="M14" s="1" t="s">
        <v>450</v>
      </c>
      <c r="N14" s="1" t="s">
        <v>459</v>
      </c>
      <c r="O14" s="1" t="str">
        <f>TabBDArticlesMenus[[#This Row],[Code nom nature articles menus]]&amp;TabBDArticlesMenus[[#This Row],[Nom articles menus]]</f>
        <v>DWFruits au sirop</v>
      </c>
    </row>
    <row r="15" spans="1:15" x14ac:dyDescent="0.25">
      <c r="A15" s="1" t="s">
        <v>440</v>
      </c>
      <c r="B15" s="1" t="s">
        <v>8</v>
      </c>
      <c r="C15" s="1" t="s">
        <v>11</v>
      </c>
      <c r="D15" s="1" t="s">
        <v>23</v>
      </c>
      <c r="E15" s="1" t="s">
        <v>52</v>
      </c>
      <c r="F15" s="1" t="s">
        <v>73</v>
      </c>
      <c r="G15" s="1" t="s">
        <v>281</v>
      </c>
      <c r="H15" s="1" t="s">
        <v>293</v>
      </c>
      <c r="I15" s="1" t="s">
        <v>331</v>
      </c>
      <c r="J15" s="1" t="s">
        <v>367</v>
      </c>
      <c r="K15" s="8">
        <v>4</v>
      </c>
      <c r="L15" s="8">
        <v>8</v>
      </c>
      <c r="M15" s="1" t="s">
        <v>450</v>
      </c>
      <c r="N15" s="1" t="s">
        <v>460</v>
      </c>
      <c r="O15" s="1" t="str">
        <f>TabBDArticlesMenus[[#This Row],[Code nom nature articles menus]]&amp;TabBDArticlesMenus[[#This Row],[Nom articles menus]]</f>
        <v>DWFruits de saison</v>
      </c>
    </row>
    <row r="16" spans="1:15" x14ac:dyDescent="0.25">
      <c r="A16" s="1" t="s">
        <v>440</v>
      </c>
      <c r="B16" s="1" t="s">
        <v>8</v>
      </c>
      <c r="C16" s="1" t="s">
        <v>11</v>
      </c>
      <c r="D16" s="1" t="s">
        <v>23</v>
      </c>
      <c r="E16" s="1" t="s">
        <v>53</v>
      </c>
      <c r="F16" s="1" t="s">
        <v>74</v>
      </c>
      <c r="G16" s="1" t="s">
        <v>281</v>
      </c>
      <c r="H16" s="1" t="s">
        <v>293</v>
      </c>
      <c r="I16" s="1" t="s">
        <v>369</v>
      </c>
      <c r="J16" s="1" t="s">
        <v>342</v>
      </c>
      <c r="K16" s="8">
        <v>1</v>
      </c>
      <c r="L16" s="8">
        <v>2</v>
      </c>
      <c r="M16" s="1" t="s">
        <v>450</v>
      </c>
      <c r="N16" s="1" t="s">
        <v>461</v>
      </c>
      <c r="O16" s="1" t="str">
        <f>TabBDArticlesMenus[[#This Row],[Code nom nature articles menus]]&amp;TabBDArticlesMenus[[#This Row],[Nom articles menus]]</f>
        <v>DWGâteau de riz</v>
      </c>
    </row>
    <row r="17" spans="1:15" x14ac:dyDescent="0.25">
      <c r="A17" s="1" t="s">
        <v>440</v>
      </c>
      <c r="B17" s="1" t="s">
        <v>8</v>
      </c>
      <c r="C17" s="1" t="s">
        <v>11</v>
      </c>
      <c r="D17" s="1" t="s">
        <v>23</v>
      </c>
      <c r="E17" s="1" t="s">
        <v>54</v>
      </c>
      <c r="F17" s="1" t="s">
        <v>75</v>
      </c>
      <c r="G17" s="1" t="s">
        <v>281</v>
      </c>
      <c r="H17" s="1" t="s">
        <v>293</v>
      </c>
      <c r="I17" s="1" t="s">
        <v>369</v>
      </c>
      <c r="J17" s="1" t="s">
        <v>342</v>
      </c>
      <c r="K17" s="8">
        <v>1</v>
      </c>
      <c r="L17" s="8">
        <v>2</v>
      </c>
      <c r="M17" s="1" t="s">
        <v>450</v>
      </c>
      <c r="N17" s="1" t="s">
        <v>462</v>
      </c>
      <c r="O17" s="1" t="str">
        <f>TabBDArticlesMenus[[#This Row],[Code nom nature articles menus]]&amp;TabBDArticlesMenus[[#This Row],[Nom articles menus]]</f>
        <v>DWGâteau de semoule</v>
      </c>
    </row>
    <row r="18" spans="1:15" x14ac:dyDescent="0.25">
      <c r="A18" s="1" t="s">
        <v>440</v>
      </c>
      <c r="B18" s="1" t="s">
        <v>8</v>
      </c>
      <c r="C18" s="1" t="s">
        <v>11</v>
      </c>
      <c r="D18" s="1" t="s">
        <v>23</v>
      </c>
      <c r="E18" s="1" t="s">
        <v>55</v>
      </c>
      <c r="F18" s="1" t="s">
        <v>76</v>
      </c>
      <c r="G18" s="1" t="s">
        <v>281</v>
      </c>
      <c r="H18" s="1" t="s">
        <v>293</v>
      </c>
      <c r="I18" s="1" t="s">
        <v>303</v>
      </c>
      <c r="J18" s="1" t="s">
        <v>337</v>
      </c>
      <c r="K18" s="8">
        <v>0.5</v>
      </c>
      <c r="L18" s="8">
        <v>1</v>
      </c>
      <c r="M18" s="1" t="s">
        <v>450</v>
      </c>
      <c r="N18" s="1" t="s">
        <v>463</v>
      </c>
      <c r="O18" s="1" t="str">
        <f>TabBDArticlesMenus[[#This Row],[Code nom nature articles menus]]&amp;TabBDArticlesMenus[[#This Row],[Nom articles menus]]</f>
        <v>DWGâteaux samedi dimanche</v>
      </c>
    </row>
    <row r="19" spans="1:15" x14ac:dyDescent="0.25">
      <c r="A19" s="1" t="s">
        <v>440</v>
      </c>
      <c r="B19" s="1" t="s">
        <v>8</v>
      </c>
      <c r="C19" s="1" t="s">
        <v>11</v>
      </c>
      <c r="D19" s="1" t="s">
        <v>23</v>
      </c>
      <c r="E19" s="1" t="s">
        <v>56</v>
      </c>
      <c r="F19" s="1" t="s">
        <v>77</v>
      </c>
      <c r="G19" s="1" t="s">
        <v>281</v>
      </c>
      <c r="H19" s="1" t="s">
        <v>293</v>
      </c>
      <c r="I19" s="1" t="s">
        <v>369</v>
      </c>
      <c r="J19" s="1" t="s">
        <v>342</v>
      </c>
      <c r="K19" s="8">
        <v>1</v>
      </c>
      <c r="L19" s="8">
        <v>2</v>
      </c>
      <c r="M19" s="1" t="s">
        <v>450</v>
      </c>
      <c r="N19" s="1" t="s">
        <v>464</v>
      </c>
      <c r="O19" s="1" t="str">
        <f>TabBDArticlesMenus[[#This Row],[Code nom nature articles menus]]&amp;TabBDArticlesMenus[[#This Row],[Nom articles menus]]</f>
        <v>DWMousse au chocolat</v>
      </c>
    </row>
    <row r="20" spans="1:15" x14ac:dyDescent="0.25">
      <c r="A20" s="1" t="s">
        <v>440</v>
      </c>
      <c r="B20" s="1" t="s">
        <v>8</v>
      </c>
      <c r="C20" s="1" t="s">
        <v>11</v>
      </c>
      <c r="D20" s="1" t="s">
        <v>23</v>
      </c>
      <c r="E20" s="1" t="s">
        <v>57</v>
      </c>
      <c r="F20" s="1" t="s">
        <v>78</v>
      </c>
      <c r="G20" s="1" t="s">
        <v>281</v>
      </c>
      <c r="H20" s="1" t="s">
        <v>293</v>
      </c>
      <c r="I20" s="1" t="s">
        <v>327</v>
      </c>
      <c r="J20" s="1" t="s">
        <v>363</v>
      </c>
      <c r="K20" s="8">
        <v>1</v>
      </c>
      <c r="L20" s="8">
        <v>2</v>
      </c>
      <c r="M20" s="1" t="s">
        <v>450</v>
      </c>
      <c r="N20" s="1" t="s">
        <v>465</v>
      </c>
      <c r="O20" s="1" t="str">
        <f>TabBDArticlesMenus[[#This Row],[Code nom nature articles menus]]&amp;TabBDArticlesMenus[[#This Row],[Nom articles menus]]</f>
        <v>DWOranges</v>
      </c>
    </row>
    <row r="21" spans="1:15" x14ac:dyDescent="0.25">
      <c r="A21" s="1" t="s">
        <v>440</v>
      </c>
      <c r="B21" s="1" t="s">
        <v>8</v>
      </c>
      <c r="C21" s="1" t="s">
        <v>11</v>
      </c>
      <c r="D21" s="1" t="s">
        <v>23</v>
      </c>
      <c r="E21" s="1" t="s">
        <v>58</v>
      </c>
      <c r="F21" s="1" t="s">
        <v>79</v>
      </c>
      <c r="G21" s="1" t="s">
        <v>281</v>
      </c>
      <c r="H21" s="1" t="s">
        <v>293</v>
      </c>
      <c r="I21" s="1" t="s">
        <v>308</v>
      </c>
      <c r="J21" s="1" t="s">
        <v>343</v>
      </c>
      <c r="K21" s="8">
        <v>3</v>
      </c>
      <c r="L21" s="8">
        <v>6</v>
      </c>
      <c r="M21" s="1" t="s">
        <v>450</v>
      </c>
      <c r="N21" s="1" t="s">
        <v>466</v>
      </c>
      <c r="O21" s="1" t="str">
        <f>TabBDArticlesMenus[[#This Row],[Code nom nature articles menus]]&amp;TabBDArticlesMenus[[#This Row],[Nom articles menus]]</f>
        <v>DWPetits suisses</v>
      </c>
    </row>
    <row r="22" spans="1:15" x14ac:dyDescent="0.25">
      <c r="A22" s="1" t="s">
        <v>440</v>
      </c>
      <c r="B22" s="1" t="s">
        <v>8</v>
      </c>
      <c r="C22" s="1" t="s">
        <v>11</v>
      </c>
      <c r="D22" s="1" t="s">
        <v>23</v>
      </c>
      <c r="E22" s="1" t="s">
        <v>59</v>
      </c>
      <c r="F22" s="1" t="s">
        <v>80</v>
      </c>
      <c r="G22" s="1" t="s">
        <v>281</v>
      </c>
      <c r="H22" s="1" t="s">
        <v>293</v>
      </c>
      <c r="I22" s="1" t="s">
        <v>312</v>
      </c>
      <c r="J22" s="1" t="s">
        <v>347</v>
      </c>
      <c r="K22" s="8">
        <v>0.25</v>
      </c>
      <c r="L22" s="8">
        <v>0.5</v>
      </c>
      <c r="M22" s="1" t="s">
        <v>450</v>
      </c>
      <c r="N22" s="1" t="s">
        <v>467</v>
      </c>
      <c r="O22" s="1" t="str">
        <f>TabBDArticlesMenus[[#This Row],[Code nom nature articles menus]]&amp;TabBDArticlesMenus[[#This Row],[Nom articles menus]]</f>
        <v>DWPruneaux</v>
      </c>
    </row>
    <row r="23" spans="1:15" x14ac:dyDescent="0.25">
      <c r="A23" s="1" t="s">
        <v>440</v>
      </c>
      <c r="B23" s="1" t="s">
        <v>8</v>
      </c>
      <c r="C23" s="1" t="s">
        <v>11</v>
      </c>
      <c r="D23" s="1" t="s">
        <v>23</v>
      </c>
      <c r="E23" s="1" t="s">
        <v>60</v>
      </c>
      <c r="F23" s="1" t="s">
        <v>81</v>
      </c>
      <c r="G23" s="1" t="s">
        <v>281</v>
      </c>
      <c r="H23" s="1" t="s">
        <v>293</v>
      </c>
      <c r="I23" s="1" t="s">
        <v>369</v>
      </c>
      <c r="J23" s="1" t="s">
        <v>342</v>
      </c>
      <c r="K23" s="8">
        <v>1</v>
      </c>
      <c r="L23" s="8">
        <v>2</v>
      </c>
      <c r="M23" s="1" t="s">
        <v>450</v>
      </c>
      <c r="N23" s="1" t="s">
        <v>468</v>
      </c>
      <c r="O23" s="1" t="str">
        <f>TabBDArticlesMenus[[#This Row],[Code nom nature articles menus]]&amp;TabBDArticlesMenus[[#This Row],[Nom articles menus]]</f>
        <v>DWRiz au lait</v>
      </c>
    </row>
    <row r="24" spans="1:15" x14ac:dyDescent="0.25">
      <c r="A24" s="1" t="s">
        <v>440</v>
      </c>
      <c r="B24" s="1" t="s">
        <v>8</v>
      </c>
      <c r="C24" s="1" t="s">
        <v>11</v>
      </c>
      <c r="D24" s="1" t="s">
        <v>23</v>
      </c>
      <c r="E24" s="1" t="s">
        <v>61</v>
      </c>
      <c r="F24" s="1" t="s">
        <v>82</v>
      </c>
      <c r="G24" s="1" t="s">
        <v>281</v>
      </c>
      <c r="H24" s="1" t="s">
        <v>293</v>
      </c>
      <c r="I24" s="1" t="s">
        <v>321</v>
      </c>
      <c r="J24" s="1" t="s">
        <v>357</v>
      </c>
      <c r="K24" s="8">
        <v>25</v>
      </c>
      <c r="L24" s="8">
        <v>50</v>
      </c>
      <c r="M24" s="1" t="s">
        <v>450</v>
      </c>
      <c r="N24" s="1" t="s">
        <v>469</v>
      </c>
      <c r="O24" s="1" t="str">
        <f>TabBDArticlesMenus[[#This Row],[Code nom nature articles menus]]&amp;TabBDArticlesMenus[[#This Row],[Nom articles menus]]</f>
        <v>DWTapioca</v>
      </c>
    </row>
    <row r="25" spans="1:15" x14ac:dyDescent="0.25">
      <c r="A25" s="1" t="s">
        <v>440</v>
      </c>
      <c r="B25" s="1" t="s">
        <v>8</v>
      </c>
      <c r="C25" s="1" t="s">
        <v>11</v>
      </c>
      <c r="D25" s="1" t="s">
        <v>23</v>
      </c>
      <c r="E25" s="1" t="s">
        <v>62</v>
      </c>
      <c r="F25" s="1" t="s">
        <v>83</v>
      </c>
      <c r="G25" s="1" t="s">
        <v>281</v>
      </c>
      <c r="H25" s="1" t="s">
        <v>293</v>
      </c>
      <c r="I25" s="1" t="s">
        <v>369</v>
      </c>
      <c r="J25" s="1" t="s">
        <v>342</v>
      </c>
      <c r="K25" s="8">
        <v>1</v>
      </c>
      <c r="L25" s="8">
        <v>2</v>
      </c>
      <c r="M25" s="1" t="s">
        <v>450</v>
      </c>
      <c r="N25" s="1" t="s">
        <v>470</v>
      </c>
      <c r="O25" s="1" t="str">
        <f>TabBDArticlesMenus[[#This Row],[Code nom nature articles menus]]&amp;TabBDArticlesMenus[[#This Row],[Nom articles menus]]</f>
        <v>DWYaourts</v>
      </c>
    </row>
    <row r="26" spans="1:15" x14ac:dyDescent="0.25">
      <c r="A26" s="1" t="s">
        <v>440</v>
      </c>
      <c r="B26" s="1" t="s">
        <v>8</v>
      </c>
      <c r="C26" s="1" t="s">
        <v>12</v>
      </c>
      <c r="D26" s="1" t="s">
        <v>24</v>
      </c>
      <c r="E26" s="1" t="s">
        <v>84</v>
      </c>
      <c r="F26" s="1" t="s">
        <v>103</v>
      </c>
      <c r="G26" s="1" t="s">
        <v>276</v>
      </c>
      <c r="H26" s="1" t="s">
        <v>288</v>
      </c>
      <c r="I26" s="1" t="s">
        <v>300</v>
      </c>
      <c r="J26" s="1" t="s">
        <v>333</v>
      </c>
      <c r="K26" s="8">
        <v>1</v>
      </c>
      <c r="L26" s="8">
        <v>1</v>
      </c>
      <c r="M26" s="1" t="s">
        <v>450</v>
      </c>
      <c r="N26" s="1" t="s">
        <v>471</v>
      </c>
      <c r="O26" s="1" t="str">
        <f>TabBDArticlesMenus[[#This Row],[Code nom nature articles menus]]&amp;TabBDArticlesMenus[[#This Row],[Nom articles menus]]</f>
        <v>LMRAsperges</v>
      </c>
    </row>
    <row r="27" spans="1:15" x14ac:dyDescent="0.25">
      <c r="A27" s="1" t="s">
        <v>440</v>
      </c>
      <c r="B27" s="1" t="s">
        <v>8</v>
      </c>
      <c r="C27" s="1" t="s">
        <v>12</v>
      </c>
      <c r="D27" s="1" t="s">
        <v>24</v>
      </c>
      <c r="E27" s="1" t="s">
        <v>85</v>
      </c>
      <c r="F27" s="1" t="s">
        <v>104</v>
      </c>
      <c r="G27" s="1" t="s">
        <v>276</v>
      </c>
      <c r="H27" s="1" t="s">
        <v>288</v>
      </c>
      <c r="I27" s="1" t="s">
        <v>327</v>
      </c>
      <c r="J27" s="1" t="s">
        <v>363</v>
      </c>
      <c r="K27" s="8">
        <v>1</v>
      </c>
      <c r="L27" s="8">
        <v>1</v>
      </c>
      <c r="M27" s="1" t="s">
        <v>450</v>
      </c>
      <c r="N27" s="1" t="s">
        <v>472</v>
      </c>
      <c r="O27" s="1" t="str">
        <f>TabBDArticlesMenus[[#This Row],[Code nom nature articles menus]]&amp;TabBDArticlesMenus[[#This Row],[Nom articles menus]]</f>
        <v>LMRAvocat</v>
      </c>
    </row>
    <row r="28" spans="1:15" x14ac:dyDescent="0.25">
      <c r="A28" s="1" t="s">
        <v>440</v>
      </c>
      <c r="B28" s="1" t="s">
        <v>8</v>
      </c>
      <c r="C28" s="1" t="s">
        <v>12</v>
      </c>
      <c r="D28" s="1" t="s">
        <v>24</v>
      </c>
      <c r="E28" s="1" t="s">
        <v>86</v>
      </c>
      <c r="F28" s="1" t="s">
        <v>105</v>
      </c>
      <c r="G28" s="1" t="s">
        <v>276</v>
      </c>
      <c r="H28" s="1" t="s">
        <v>288</v>
      </c>
      <c r="I28" s="1" t="s">
        <v>332</v>
      </c>
      <c r="J28" s="1" t="s">
        <v>368</v>
      </c>
      <c r="K28" s="8">
        <v>2</v>
      </c>
      <c r="L28" s="8">
        <v>2</v>
      </c>
      <c r="M28" s="1" t="s">
        <v>450</v>
      </c>
      <c r="N28" s="1" t="s">
        <v>473</v>
      </c>
      <c r="O28" s="1" t="str">
        <f>TabBDArticlesMenus[[#This Row],[Code nom nature articles menus]]&amp;TabBDArticlesMenus[[#This Row],[Nom articles menus]]</f>
        <v>LMRCarottes</v>
      </c>
    </row>
    <row r="29" spans="1:15" x14ac:dyDescent="0.25">
      <c r="A29" s="1" t="s">
        <v>440</v>
      </c>
      <c r="B29" s="1" t="s">
        <v>8</v>
      </c>
      <c r="C29" s="1" t="s">
        <v>12</v>
      </c>
      <c r="D29" s="1" t="s">
        <v>24</v>
      </c>
      <c r="E29" s="1" t="s">
        <v>87</v>
      </c>
      <c r="F29" s="1" t="s">
        <v>106</v>
      </c>
      <c r="G29" s="1" t="s">
        <v>276</v>
      </c>
      <c r="H29" s="1" t="s">
        <v>288</v>
      </c>
      <c r="I29" s="1" t="s">
        <v>325</v>
      </c>
      <c r="J29" s="1" t="s">
        <v>361</v>
      </c>
      <c r="K29" s="8">
        <v>1</v>
      </c>
      <c r="L29" s="8">
        <v>1</v>
      </c>
      <c r="M29" s="1" t="s">
        <v>450</v>
      </c>
      <c r="N29" s="1" t="s">
        <v>474</v>
      </c>
      <c r="O29" s="1" t="str">
        <f>TabBDArticlesMenus[[#This Row],[Code nom nature articles menus]]&amp;TabBDArticlesMenus[[#This Row],[Nom articles menus]]</f>
        <v>LMRCéleri</v>
      </c>
    </row>
    <row r="30" spans="1:15" x14ac:dyDescent="0.25">
      <c r="A30" s="1" t="s">
        <v>440</v>
      </c>
      <c r="B30" s="1" t="s">
        <v>8</v>
      </c>
      <c r="C30" s="1" t="s">
        <v>12</v>
      </c>
      <c r="D30" s="1" t="s">
        <v>24</v>
      </c>
      <c r="E30" s="1" t="s">
        <v>88</v>
      </c>
      <c r="F30" s="1" t="s">
        <v>107</v>
      </c>
      <c r="G30" s="1" t="s">
        <v>276</v>
      </c>
      <c r="H30" s="1" t="s">
        <v>288</v>
      </c>
      <c r="I30" s="1" t="s">
        <v>302</v>
      </c>
      <c r="J30" s="1" t="s">
        <v>336</v>
      </c>
      <c r="K30" s="8">
        <v>1</v>
      </c>
      <c r="L30" s="8">
        <v>1</v>
      </c>
      <c r="M30" s="1" t="s">
        <v>450</v>
      </c>
      <c r="N30" s="1" t="s">
        <v>475</v>
      </c>
      <c r="O30" s="1" t="str">
        <f>TabBDArticlesMenus[[#This Row],[Code nom nature articles menus]]&amp;TabBDArticlesMenus[[#This Row],[Nom articles menus]]</f>
        <v>LMRChampignons</v>
      </c>
    </row>
    <row r="31" spans="1:15" x14ac:dyDescent="0.25">
      <c r="A31" s="1" t="s">
        <v>440</v>
      </c>
      <c r="B31" s="1" t="s">
        <v>8</v>
      </c>
      <c r="C31" s="1" t="s">
        <v>12</v>
      </c>
      <c r="D31" s="1" t="s">
        <v>24</v>
      </c>
      <c r="E31" s="1" t="s">
        <v>89</v>
      </c>
      <c r="F31" s="1" t="s">
        <v>108</v>
      </c>
      <c r="G31" s="1" t="s">
        <v>276</v>
      </c>
      <c r="H31" s="1" t="s">
        <v>288</v>
      </c>
      <c r="I31" s="1" t="s">
        <v>327</v>
      </c>
      <c r="J31" s="1" t="s">
        <v>363</v>
      </c>
      <c r="K31" s="8">
        <v>1</v>
      </c>
      <c r="L31" s="8">
        <v>1</v>
      </c>
      <c r="M31" s="1" t="s">
        <v>450</v>
      </c>
      <c r="N31" s="1" t="s">
        <v>476</v>
      </c>
      <c r="O31" s="1" t="str">
        <f>TabBDArticlesMenus[[#This Row],[Code nom nature articles menus]]&amp;TabBDArticlesMenus[[#This Row],[Nom articles menus]]</f>
        <v>LMRConcombre</v>
      </c>
    </row>
    <row r="32" spans="1:15" x14ac:dyDescent="0.25">
      <c r="A32" s="1" t="s">
        <v>440</v>
      </c>
      <c r="B32" s="1" t="s">
        <v>8</v>
      </c>
      <c r="C32" s="1" t="s">
        <v>12</v>
      </c>
      <c r="D32" s="1" t="s">
        <v>24</v>
      </c>
      <c r="E32" s="1" t="s">
        <v>90</v>
      </c>
      <c r="F32" s="1" t="s">
        <v>109</v>
      </c>
      <c r="G32" s="1" t="s">
        <v>276</v>
      </c>
      <c r="H32" s="1" t="s">
        <v>288</v>
      </c>
      <c r="I32" s="1" t="s">
        <v>321</v>
      </c>
      <c r="J32" s="1" t="s">
        <v>357</v>
      </c>
      <c r="K32" s="8">
        <v>25</v>
      </c>
      <c r="L32" s="8">
        <v>25</v>
      </c>
      <c r="M32" s="1" t="s">
        <v>450</v>
      </c>
      <c r="N32" s="1" t="s">
        <v>477</v>
      </c>
      <c r="O32" s="1" t="str">
        <f>TabBDArticlesMenus[[#This Row],[Code nom nature articles menus]]&amp;TabBDArticlesMenus[[#This Row],[Nom articles menus]]</f>
        <v>LMRCouscous</v>
      </c>
    </row>
    <row r="33" spans="1:15" x14ac:dyDescent="0.25">
      <c r="A33" s="1" t="s">
        <v>440</v>
      </c>
      <c r="B33" s="1" t="s">
        <v>8</v>
      </c>
      <c r="C33" s="1" t="s">
        <v>12</v>
      </c>
      <c r="D33" s="1" t="s">
        <v>24</v>
      </c>
      <c r="E33" s="1" t="s">
        <v>91</v>
      </c>
      <c r="F33" s="1" t="s">
        <v>110</v>
      </c>
      <c r="G33" s="1" t="s">
        <v>276</v>
      </c>
      <c r="H33" s="1" t="s">
        <v>288</v>
      </c>
      <c r="I33" s="1" t="s">
        <v>303</v>
      </c>
      <c r="J33" s="1" t="s">
        <v>337</v>
      </c>
      <c r="K33" s="8">
        <v>0.5</v>
      </c>
      <c r="L33" s="8">
        <v>0.5</v>
      </c>
      <c r="M33" s="1" t="s">
        <v>450</v>
      </c>
      <c r="N33" s="1" t="s">
        <v>478</v>
      </c>
      <c r="O33" s="1" t="str">
        <f>TabBDArticlesMenus[[#This Row],[Code nom nature articles menus]]&amp;TabBDArticlesMenus[[#This Row],[Nom articles menus]]</f>
        <v>LMRMaïs</v>
      </c>
    </row>
    <row r="34" spans="1:15" x14ac:dyDescent="0.25">
      <c r="A34" s="1" t="s">
        <v>440</v>
      </c>
      <c r="B34" s="1" t="s">
        <v>8</v>
      </c>
      <c r="C34" s="1" t="s">
        <v>12</v>
      </c>
      <c r="D34" s="1" t="s">
        <v>24</v>
      </c>
      <c r="E34" s="1" t="s">
        <v>92</v>
      </c>
      <c r="F34" s="1" t="s">
        <v>111</v>
      </c>
      <c r="G34" s="1" t="s">
        <v>276</v>
      </c>
      <c r="H34" s="1" t="s">
        <v>288</v>
      </c>
      <c r="I34" s="1" t="s">
        <v>323</v>
      </c>
      <c r="J34" s="1" t="s">
        <v>359</v>
      </c>
      <c r="K34" s="8">
        <v>5</v>
      </c>
      <c r="L34" s="8">
        <v>5</v>
      </c>
      <c r="M34" s="1" t="s">
        <v>450</v>
      </c>
      <c r="N34" s="1" t="s">
        <v>479</v>
      </c>
      <c r="O34" s="1" t="str">
        <f>TabBDArticlesMenus[[#This Row],[Code nom nature articles menus]]&amp;TabBDArticlesMenus[[#This Row],[Nom articles menus]]</f>
        <v>LMRPâtes à la sauce tomates</v>
      </c>
    </row>
    <row r="35" spans="1:15" x14ac:dyDescent="0.25">
      <c r="A35" s="1" t="s">
        <v>440</v>
      </c>
      <c r="B35" s="1" t="s">
        <v>8</v>
      </c>
      <c r="C35" s="1" t="s">
        <v>12</v>
      </c>
      <c r="D35" s="1" t="s">
        <v>24</v>
      </c>
      <c r="E35" s="1" t="s">
        <v>93</v>
      </c>
      <c r="F35" s="1" t="s">
        <v>112</v>
      </c>
      <c r="G35" s="1" t="s">
        <v>276</v>
      </c>
      <c r="H35" s="1" t="s">
        <v>288</v>
      </c>
      <c r="I35" s="1" t="s">
        <v>323</v>
      </c>
      <c r="J35" s="1" t="s">
        <v>359</v>
      </c>
      <c r="K35" s="8">
        <v>5</v>
      </c>
      <c r="L35" s="8">
        <v>5</v>
      </c>
      <c r="M35" s="1" t="s">
        <v>450</v>
      </c>
      <c r="N35" s="1" t="s">
        <v>480</v>
      </c>
      <c r="O35" s="1" t="str">
        <f>TabBDArticlesMenus[[#This Row],[Code nom nature articles menus]]&amp;TabBDArticlesMenus[[#This Row],[Nom articles menus]]</f>
        <v>LMRPâtes au beurre</v>
      </c>
    </row>
    <row r="36" spans="1:15" x14ac:dyDescent="0.25">
      <c r="A36" s="1" t="s">
        <v>440</v>
      </c>
      <c r="B36" s="1" t="s">
        <v>8</v>
      </c>
      <c r="C36" s="1" t="s">
        <v>12</v>
      </c>
      <c r="D36" s="1" t="s">
        <v>24</v>
      </c>
      <c r="E36" s="1" t="s">
        <v>94</v>
      </c>
      <c r="F36" s="1" t="s">
        <v>113</v>
      </c>
      <c r="G36" s="1" t="s">
        <v>276</v>
      </c>
      <c r="H36" s="1" t="s">
        <v>288</v>
      </c>
      <c r="I36" s="1" t="s">
        <v>327</v>
      </c>
      <c r="J36" s="1" t="s">
        <v>363</v>
      </c>
      <c r="K36" s="8">
        <v>1</v>
      </c>
      <c r="L36" s="8">
        <v>1</v>
      </c>
      <c r="M36" s="1" t="s">
        <v>450</v>
      </c>
      <c r="N36" s="1" t="s">
        <v>481</v>
      </c>
      <c r="O36" s="1" t="str">
        <f>TabBDArticlesMenus[[#This Row],[Code nom nature articles menus]]&amp;TabBDArticlesMenus[[#This Row],[Nom articles menus]]</f>
        <v>LMRPoireau</v>
      </c>
    </row>
    <row r="37" spans="1:15" x14ac:dyDescent="0.25">
      <c r="A37" s="1" t="s">
        <v>440</v>
      </c>
      <c r="B37" s="1" t="s">
        <v>8</v>
      </c>
      <c r="C37" s="1" t="s">
        <v>12</v>
      </c>
      <c r="D37" s="1" t="s">
        <v>24</v>
      </c>
      <c r="E37" s="1" t="s">
        <v>95</v>
      </c>
      <c r="F37" s="1" t="s">
        <v>114</v>
      </c>
      <c r="G37" s="1" t="s">
        <v>276</v>
      </c>
      <c r="H37" s="1" t="s">
        <v>288</v>
      </c>
      <c r="I37" s="1" t="s">
        <v>327</v>
      </c>
      <c r="J37" s="1" t="s">
        <v>363</v>
      </c>
      <c r="K37" s="8">
        <v>1</v>
      </c>
      <c r="L37" s="8">
        <v>1</v>
      </c>
      <c r="M37" s="1" t="s">
        <v>450</v>
      </c>
      <c r="N37" s="1" t="s">
        <v>482</v>
      </c>
      <c r="O37" s="1" t="str">
        <f>TabBDArticlesMenus[[#This Row],[Code nom nature articles menus]]&amp;TabBDArticlesMenus[[#This Row],[Nom articles menus]]</f>
        <v>LMRPomme de terre</v>
      </c>
    </row>
    <row r="38" spans="1:15" x14ac:dyDescent="0.25">
      <c r="A38" s="1" t="s">
        <v>440</v>
      </c>
      <c r="B38" s="1" t="s">
        <v>8</v>
      </c>
      <c r="C38" s="1" t="s">
        <v>12</v>
      </c>
      <c r="D38" s="1" t="s">
        <v>24</v>
      </c>
      <c r="E38" s="1" t="s">
        <v>96</v>
      </c>
      <c r="F38" s="1" t="s">
        <v>115</v>
      </c>
      <c r="G38" s="1" t="s">
        <v>276</v>
      </c>
      <c r="H38" s="1" t="s">
        <v>288</v>
      </c>
      <c r="I38" s="1" t="s">
        <v>321</v>
      </c>
      <c r="J38" s="1" t="s">
        <v>357</v>
      </c>
      <c r="K38" s="8">
        <v>25</v>
      </c>
      <c r="L38" s="8">
        <v>25</v>
      </c>
      <c r="M38" s="1" t="s">
        <v>450</v>
      </c>
      <c r="N38" s="1" t="s">
        <v>483</v>
      </c>
      <c r="O38" s="1" t="str">
        <f>TabBDArticlesMenus[[#This Row],[Code nom nature articles menus]]&amp;TabBDArticlesMenus[[#This Row],[Nom articles menus]]</f>
        <v>LMRPurée</v>
      </c>
    </row>
    <row r="39" spans="1:15" x14ac:dyDescent="0.25">
      <c r="A39" s="1" t="s">
        <v>440</v>
      </c>
      <c r="B39" s="1" t="s">
        <v>8</v>
      </c>
      <c r="C39" s="1" t="s">
        <v>12</v>
      </c>
      <c r="D39" s="1" t="s">
        <v>24</v>
      </c>
      <c r="E39" s="1" t="s">
        <v>97</v>
      </c>
      <c r="F39" s="1" t="s">
        <v>116</v>
      </c>
      <c r="G39" s="1" t="s">
        <v>276</v>
      </c>
      <c r="H39" s="1" t="s">
        <v>288</v>
      </c>
      <c r="I39" s="1" t="s">
        <v>305</v>
      </c>
      <c r="J39" s="1" t="s">
        <v>339</v>
      </c>
      <c r="K39" s="8">
        <v>0.5</v>
      </c>
      <c r="L39" s="8">
        <v>0.5</v>
      </c>
      <c r="M39" s="1" t="s">
        <v>450</v>
      </c>
      <c r="N39" s="1" t="s">
        <v>484</v>
      </c>
      <c r="O39" s="1" t="str">
        <f>TabBDArticlesMenus[[#This Row],[Code nom nature articles menus]]&amp;TabBDArticlesMenus[[#This Row],[Nom articles menus]]</f>
        <v>LMRRadis</v>
      </c>
    </row>
    <row r="40" spans="1:15" x14ac:dyDescent="0.25">
      <c r="A40" s="1" t="s">
        <v>440</v>
      </c>
      <c r="B40" s="1" t="s">
        <v>8</v>
      </c>
      <c r="C40" s="1" t="s">
        <v>12</v>
      </c>
      <c r="D40" s="1" t="s">
        <v>24</v>
      </c>
      <c r="E40" s="1" t="s">
        <v>98</v>
      </c>
      <c r="F40" s="1" t="s">
        <v>117</v>
      </c>
      <c r="G40" s="1" t="s">
        <v>276</v>
      </c>
      <c r="H40" s="1" t="s">
        <v>288</v>
      </c>
      <c r="I40" s="1" t="s">
        <v>321</v>
      </c>
      <c r="J40" s="1" t="s">
        <v>357</v>
      </c>
      <c r="K40" s="8">
        <v>25</v>
      </c>
      <c r="L40" s="8">
        <v>25</v>
      </c>
      <c r="M40" s="1" t="s">
        <v>450</v>
      </c>
      <c r="N40" s="1" t="s">
        <v>485</v>
      </c>
      <c r="O40" s="1" t="str">
        <f>TabBDArticlesMenus[[#This Row],[Code nom nature articles menus]]&amp;TabBDArticlesMenus[[#This Row],[Nom articles menus]]</f>
        <v>LMRRiz</v>
      </c>
    </row>
    <row r="41" spans="1:15" x14ac:dyDescent="0.25">
      <c r="A41" s="1" t="s">
        <v>440</v>
      </c>
      <c r="B41" s="1" t="s">
        <v>8</v>
      </c>
      <c r="C41" s="1" t="s">
        <v>12</v>
      </c>
      <c r="D41" s="1" t="s">
        <v>24</v>
      </c>
      <c r="E41" s="1" t="s">
        <v>99</v>
      </c>
      <c r="F41" s="1" t="s">
        <v>118</v>
      </c>
      <c r="G41" s="1" t="s">
        <v>276</v>
      </c>
      <c r="H41" s="1" t="s">
        <v>288</v>
      </c>
      <c r="I41" s="1" t="s">
        <v>330</v>
      </c>
      <c r="J41" s="1" t="s">
        <v>366</v>
      </c>
      <c r="K41" s="8">
        <v>1</v>
      </c>
      <c r="L41" s="8">
        <v>1</v>
      </c>
      <c r="M41" s="1" t="s">
        <v>450</v>
      </c>
      <c r="N41" s="1" t="s">
        <v>486</v>
      </c>
      <c r="O41" s="1" t="str">
        <f>TabBDArticlesMenus[[#This Row],[Code nom nature articles menus]]&amp;TabBDArticlesMenus[[#This Row],[Nom articles menus]]</f>
        <v>LMRSalade</v>
      </c>
    </row>
    <row r="42" spans="1:15" x14ac:dyDescent="0.25">
      <c r="A42" s="1" t="s">
        <v>440</v>
      </c>
      <c r="B42" s="1" t="s">
        <v>8</v>
      </c>
      <c r="C42" s="1" t="s">
        <v>12</v>
      </c>
      <c r="D42" s="1" t="s">
        <v>24</v>
      </c>
      <c r="E42" s="1" t="s">
        <v>100</v>
      </c>
      <c r="F42" s="1" t="s">
        <v>119</v>
      </c>
      <c r="G42" s="1" t="s">
        <v>276</v>
      </c>
      <c r="H42" s="1" t="s">
        <v>288</v>
      </c>
      <c r="I42" s="1" t="s">
        <v>332</v>
      </c>
      <c r="J42" s="1" t="s">
        <v>368</v>
      </c>
      <c r="K42" s="8">
        <v>2</v>
      </c>
      <c r="L42" s="8">
        <v>2</v>
      </c>
      <c r="M42" s="1" t="s">
        <v>450</v>
      </c>
      <c r="N42" s="1" t="s">
        <v>487</v>
      </c>
      <c r="O42" s="1" t="str">
        <f>TabBDArticlesMenus[[#This Row],[Code nom nature articles menus]]&amp;TabBDArticlesMenus[[#This Row],[Nom articles menus]]</f>
        <v>LMRTomates</v>
      </c>
    </row>
    <row r="43" spans="1:15" x14ac:dyDescent="0.25">
      <c r="A43" s="1" t="s">
        <v>440</v>
      </c>
      <c r="B43" s="1" t="s">
        <v>8</v>
      </c>
      <c r="C43" s="1" t="s">
        <v>13</v>
      </c>
      <c r="D43" s="1" t="s">
        <v>25</v>
      </c>
      <c r="E43" s="1" t="s">
        <v>120</v>
      </c>
      <c r="F43" s="1" t="s">
        <v>130</v>
      </c>
      <c r="G43" s="1" t="s">
        <v>278</v>
      </c>
      <c r="H43" s="1" t="s">
        <v>290</v>
      </c>
      <c r="I43" s="1" t="s">
        <v>303</v>
      </c>
      <c r="J43" s="1" t="s">
        <v>337</v>
      </c>
      <c r="K43" s="8">
        <v>0.5</v>
      </c>
      <c r="L43" s="8">
        <v>0.5</v>
      </c>
      <c r="M43" s="1" t="s">
        <v>450</v>
      </c>
      <c r="N43" s="1" t="s">
        <v>488</v>
      </c>
      <c r="O43" s="1" t="str">
        <f>TabBDArticlesMenus[[#This Row],[Code nom nature articles menus]]&amp;TabBDArticlesMenus[[#This Row],[Nom articles menus]]</f>
        <v>LSLMCassoulet</v>
      </c>
    </row>
    <row r="44" spans="1:15" x14ac:dyDescent="0.25">
      <c r="A44" s="1" t="s">
        <v>440</v>
      </c>
      <c r="B44" s="1" t="s">
        <v>8</v>
      </c>
      <c r="C44" s="1" t="s">
        <v>13</v>
      </c>
      <c r="D44" s="1" t="s">
        <v>25</v>
      </c>
      <c r="E44" s="1" t="s">
        <v>121</v>
      </c>
      <c r="F44" s="1" t="s">
        <v>131</v>
      </c>
      <c r="G44" s="1" t="s">
        <v>278</v>
      </c>
      <c r="H44" s="1" t="s">
        <v>290</v>
      </c>
      <c r="I44" s="1" t="s">
        <v>303</v>
      </c>
      <c r="J44" s="1" t="s">
        <v>337</v>
      </c>
      <c r="K44" s="8">
        <v>0.5</v>
      </c>
      <c r="L44" s="8">
        <v>0.5</v>
      </c>
      <c r="M44" s="1" t="s">
        <v>450</v>
      </c>
      <c r="N44" s="1" t="s">
        <v>489</v>
      </c>
      <c r="O44" s="1" t="str">
        <f>TabBDArticlesMenus[[#This Row],[Code nom nature articles menus]]&amp;TabBDArticlesMenus[[#This Row],[Nom articles menus]]</f>
        <v>LSLMChoucroute</v>
      </c>
    </row>
    <row r="45" spans="1:15" x14ac:dyDescent="0.25">
      <c r="A45" s="1" t="s">
        <v>440</v>
      </c>
      <c r="B45" s="1" t="s">
        <v>8</v>
      </c>
      <c r="C45" s="1" t="s">
        <v>13</v>
      </c>
      <c r="D45" s="1" t="s">
        <v>25</v>
      </c>
      <c r="E45" s="1" t="s">
        <v>122</v>
      </c>
      <c r="F45" s="1" t="s">
        <v>132</v>
      </c>
      <c r="G45" s="1" t="s">
        <v>278</v>
      </c>
      <c r="H45" s="1" t="s">
        <v>290</v>
      </c>
      <c r="I45" s="1" t="s">
        <v>328</v>
      </c>
      <c r="J45" s="1" t="s">
        <v>364</v>
      </c>
      <c r="K45" s="8">
        <v>0.5</v>
      </c>
      <c r="L45" s="8">
        <v>0.5</v>
      </c>
      <c r="M45" s="1" t="s">
        <v>450</v>
      </c>
      <c r="N45" s="1" t="s">
        <v>490</v>
      </c>
      <c r="O45" s="1" t="str">
        <f>TabBDArticlesMenus[[#This Row],[Code nom nature articles menus]]&amp;TabBDArticlesMenus[[#This Row],[Nom articles menus]]</f>
        <v>LSLMChou-fleur</v>
      </c>
    </row>
    <row r="46" spans="1:15" x14ac:dyDescent="0.25">
      <c r="A46" s="1" t="s">
        <v>440</v>
      </c>
      <c r="B46" s="1" t="s">
        <v>8</v>
      </c>
      <c r="C46" s="1" t="s">
        <v>13</v>
      </c>
      <c r="D46" s="1" t="s">
        <v>25</v>
      </c>
      <c r="E46" s="1" t="s">
        <v>123</v>
      </c>
      <c r="F46" s="1" t="s">
        <v>133</v>
      </c>
      <c r="G46" s="1" t="s">
        <v>278</v>
      </c>
      <c r="H46" s="1" t="s">
        <v>290</v>
      </c>
      <c r="I46" s="1" t="s">
        <v>303</v>
      </c>
      <c r="J46" s="1" t="s">
        <v>337</v>
      </c>
      <c r="K46" s="8">
        <v>0.5</v>
      </c>
      <c r="L46" s="8">
        <v>0.5</v>
      </c>
      <c r="M46" s="1" t="s">
        <v>450</v>
      </c>
      <c r="N46" s="1" t="s">
        <v>491</v>
      </c>
      <c r="O46" s="1" t="str">
        <f>TabBDArticlesMenus[[#This Row],[Code nom nature articles menus]]&amp;TabBDArticlesMenus[[#This Row],[Nom articles menus]]</f>
        <v>LSLMChoux de Bruxelles</v>
      </c>
    </row>
    <row r="47" spans="1:15" x14ac:dyDescent="0.25">
      <c r="A47" s="1" t="s">
        <v>440</v>
      </c>
      <c r="B47" s="1" t="s">
        <v>8</v>
      </c>
      <c r="C47" s="1" t="s">
        <v>13</v>
      </c>
      <c r="D47" s="1" t="s">
        <v>25</v>
      </c>
      <c r="E47" s="1" t="s">
        <v>90</v>
      </c>
      <c r="F47" s="1" t="s">
        <v>134</v>
      </c>
      <c r="G47" s="1" t="s">
        <v>278</v>
      </c>
      <c r="H47" s="1" t="s">
        <v>290</v>
      </c>
      <c r="I47" s="1" t="s">
        <v>321</v>
      </c>
      <c r="J47" s="1" t="s">
        <v>357</v>
      </c>
      <c r="K47" s="8">
        <v>25</v>
      </c>
      <c r="L47" s="8">
        <v>25</v>
      </c>
      <c r="M47" s="1" t="s">
        <v>450</v>
      </c>
      <c r="N47" s="1" t="s">
        <v>492</v>
      </c>
      <c r="O47" s="1" t="str">
        <f>TabBDArticlesMenus[[#This Row],[Code nom nature articles menus]]&amp;TabBDArticlesMenus[[#This Row],[Nom articles menus]]</f>
        <v>LSLMCouscous</v>
      </c>
    </row>
    <row r="48" spans="1:15" x14ac:dyDescent="0.25">
      <c r="A48" s="1" t="s">
        <v>440</v>
      </c>
      <c r="B48" s="1" t="s">
        <v>8</v>
      </c>
      <c r="C48" s="1" t="s">
        <v>13</v>
      </c>
      <c r="D48" s="1" t="s">
        <v>25</v>
      </c>
      <c r="E48" s="1" t="s">
        <v>124</v>
      </c>
      <c r="F48" s="1" t="s">
        <v>135</v>
      </c>
      <c r="G48" s="1" t="s">
        <v>278</v>
      </c>
      <c r="H48" s="1" t="s">
        <v>290</v>
      </c>
      <c r="I48" s="1" t="s">
        <v>303</v>
      </c>
      <c r="J48" s="1" t="s">
        <v>337</v>
      </c>
      <c r="K48" s="8">
        <v>0.5</v>
      </c>
      <c r="L48" s="8">
        <v>0.5</v>
      </c>
      <c r="M48" s="1" t="s">
        <v>450</v>
      </c>
      <c r="N48" s="1" t="s">
        <v>493</v>
      </c>
      <c r="O48" s="1" t="str">
        <f>TabBDArticlesMenus[[#This Row],[Code nom nature articles menus]]&amp;TabBDArticlesMenus[[#This Row],[Nom articles menus]]</f>
        <v>LSLMEndives</v>
      </c>
    </row>
    <row r="49" spans="1:15" x14ac:dyDescent="0.25">
      <c r="A49" s="1" t="s">
        <v>440</v>
      </c>
      <c r="B49" s="1" t="s">
        <v>8</v>
      </c>
      <c r="C49" s="1" t="s">
        <v>13</v>
      </c>
      <c r="D49" s="1" t="s">
        <v>25</v>
      </c>
      <c r="E49" s="1" t="s">
        <v>125</v>
      </c>
      <c r="F49" s="1" t="s">
        <v>136</v>
      </c>
      <c r="G49" s="1" t="s">
        <v>278</v>
      </c>
      <c r="H49" s="1" t="s">
        <v>290</v>
      </c>
      <c r="I49" s="1" t="s">
        <v>303</v>
      </c>
      <c r="J49" s="1" t="s">
        <v>337</v>
      </c>
      <c r="K49" s="8">
        <v>0.5</v>
      </c>
      <c r="L49" s="8">
        <v>0.5</v>
      </c>
      <c r="M49" s="1" t="s">
        <v>450</v>
      </c>
      <c r="N49" s="1" t="s">
        <v>494</v>
      </c>
      <c r="O49" s="1" t="str">
        <f>TabBDArticlesMenus[[#This Row],[Code nom nature articles menus]]&amp;TabBDArticlesMenus[[#This Row],[Nom articles menus]]</f>
        <v>LSLMHaricots verts</v>
      </c>
    </row>
    <row r="50" spans="1:15" x14ac:dyDescent="0.25">
      <c r="A50" s="1" t="s">
        <v>440</v>
      </c>
      <c r="B50" s="1" t="s">
        <v>8</v>
      </c>
      <c r="C50" s="1" t="s">
        <v>13</v>
      </c>
      <c r="D50" s="1" t="s">
        <v>25</v>
      </c>
      <c r="E50" s="1" t="s">
        <v>91</v>
      </c>
      <c r="F50" s="1" t="s">
        <v>137</v>
      </c>
      <c r="G50" s="1" t="s">
        <v>278</v>
      </c>
      <c r="H50" s="1" t="s">
        <v>290</v>
      </c>
      <c r="I50" s="1" t="s">
        <v>303</v>
      </c>
      <c r="J50" s="1" t="s">
        <v>337</v>
      </c>
      <c r="K50" s="8">
        <v>0.5</v>
      </c>
      <c r="L50" s="8">
        <v>0.5</v>
      </c>
      <c r="M50" s="1" t="s">
        <v>450</v>
      </c>
      <c r="N50" s="1" t="s">
        <v>495</v>
      </c>
      <c r="O50" s="1" t="str">
        <f>TabBDArticlesMenus[[#This Row],[Code nom nature articles menus]]&amp;TabBDArticlesMenus[[#This Row],[Nom articles menus]]</f>
        <v>LSLMMaïs</v>
      </c>
    </row>
    <row r="51" spans="1:15" x14ac:dyDescent="0.25">
      <c r="A51" s="1" t="s">
        <v>440</v>
      </c>
      <c r="B51" s="1" t="s">
        <v>8</v>
      </c>
      <c r="C51" s="1" t="s">
        <v>13</v>
      </c>
      <c r="D51" s="1" t="s">
        <v>25</v>
      </c>
      <c r="E51" s="1" t="s">
        <v>126</v>
      </c>
      <c r="F51" s="1" t="s">
        <v>138</v>
      </c>
      <c r="G51" s="1" t="s">
        <v>278</v>
      </c>
      <c r="H51" s="1" t="s">
        <v>290</v>
      </c>
      <c r="I51" s="1" t="s">
        <v>303</v>
      </c>
      <c r="J51" s="1" t="s">
        <v>337</v>
      </c>
      <c r="K51" s="8">
        <v>0.5</v>
      </c>
      <c r="L51" s="8">
        <v>0.5</v>
      </c>
      <c r="M51" s="1" t="s">
        <v>450</v>
      </c>
      <c r="N51" s="1" t="s">
        <v>496</v>
      </c>
      <c r="O51" s="1" t="str">
        <f>TabBDArticlesMenus[[#This Row],[Code nom nature articles menus]]&amp;TabBDArticlesMenus[[#This Row],[Nom articles menus]]</f>
        <v>LSLMPaella</v>
      </c>
    </row>
    <row r="52" spans="1:15" x14ac:dyDescent="0.25">
      <c r="A52" s="1" t="s">
        <v>440</v>
      </c>
      <c r="B52" s="1" t="s">
        <v>8</v>
      </c>
      <c r="C52" s="1" t="s">
        <v>13</v>
      </c>
      <c r="D52" s="1" t="s">
        <v>25</v>
      </c>
      <c r="E52" s="1" t="s">
        <v>94</v>
      </c>
      <c r="F52" s="1" t="s">
        <v>139</v>
      </c>
      <c r="G52" s="1" t="s">
        <v>278</v>
      </c>
      <c r="H52" s="1" t="s">
        <v>290</v>
      </c>
      <c r="I52" s="1" t="s">
        <v>327</v>
      </c>
      <c r="J52" s="1" t="s">
        <v>363</v>
      </c>
      <c r="K52" s="8">
        <v>1</v>
      </c>
      <c r="L52" s="8">
        <v>1</v>
      </c>
      <c r="M52" s="1" t="s">
        <v>450</v>
      </c>
      <c r="N52" s="1" t="s">
        <v>497</v>
      </c>
      <c r="O52" s="1" t="str">
        <f>TabBDArticlesMenus[[#This Row],[Code nom nature articles menus]]&amp;TabBDArticlesMenus[[#This Row],[Nom articles menus]]</f>
        <v>LSLMPoireau</v>
      </c>
    </row>
    <row r="53" spans="1:15" x14ac:dyDescent="0.25">
      <c r="A53" s="1" t="s">
        <v>440</v>
      </c>
      <c r="B53" s="1" t="s">
        <v>8</v>
      </c>
      <c r="C53" s="1" t="s">
        <v>13</v>
      </c>
      <c r="D53" s="1" t="s">
        <v>25</v>
      </c>
      <c r="E53" s="1" t="s">
        <v>95</v>
      </c>
      <c r="F53" s="1" t="s">
        <v>140</v>
      </c>
      <c r="G53" s="1" t="s">
        <v>278</v>
      </c>
      <c r="H53" s="1" t="s">
        <v>290</v>
      </c>
      <c r="I53" s="1" t="s">
        <v>327</v>
      </c>
      <c r="J53" s="1" t="s">
        <v>363</v>
      </c>
      <c r="K53" s="8">
        <v>1</v>
      </c>
      <c r="L53" s="8">
        <v>1</v>
      </c>
      <c r="M53" s="1" t="s">
        <v>450</v>
      </c>
      <c r="N53" s="1" t="s">
        <v>498</v>
      </c>
      <c r="O53" s="1" t="str">
        <f>TabBDArticlesMenus[[#This Row],[Code nom nature articles menus]]&amp;TabBDArticlesMenus[[#This Row],[Nom articles menus]]</f>
        <v>LSLMPomme de terre</v>
      </c>
    </row>
    <row r="54" spans="1:15" x14ac:dyDescent="0.25">
      <c r="A54" s="1" t="s">
        <v>440</v>
      </c>
      <c r="B54" s="1" t="s">
        <v>8</v>
      </c>
      <c r="C54" s="1" t="s">
        <v>13</v>
      </c>
      <c r="D54" s="1" t="s">
        <v>25</v>
      </c>
      <c r="E54" s="1" t="s">
        <v>96</v>
      </c>
      <c r="F54" s="1" t="s">
        <v>141</v>
      </c>
      <c r="G54" s="1" t="s">
        <v>278</v>
      </c>
      <c r="H54" s="1" t="s">
        <v>290</v>
      </c>
      <c r="I54" s="1" t="s">
        <v>321</v>
      </c>
      <c r="J54" s="1" t="s">
        <v>357</v>
      </c>
      <c r="K54" s="8">
        <v>25</v>
      </c>
      <c r="L54" s="8">
        <v>25</v>
      </c>
      <c r="M54" s="1" t="s">
        <v>450</v>
      </c>
      <c r="N54" s="1" t="s">
        <v>499</v>
      </c>
      <c r="O54" s="1" t="str">
        <f>TabBDArticlesMenus[[#This Row],[Code nom nature articles menus]]&amp;TabBDArticlesMenus[[#This Row],[Nom articles menus]]</f>
        <v>LSLMPurée</v>
      </c>
    </row>
    <row r="55" spans="1:15" x14ac:dyDescent="0.25">
      <c r="A55" s="1" t="s">
        <v>440</v>
      </c>
      <c r="B55" s="1" t="s">
        <v>8</v>
      </c>
      <c r="C55" s="1" t="s">
        <v>13</v>
      </c>
      <c r="D55" s="1" t="s">
        <v>25</v>
      </c>
      <c r="E55" s="1" t="s">
        <v>127</v>
      </c>
      <c r="F55" s="1" t="s">
        <v>142</v>
      </c>
      <c r="G55" s="1" t="s">
        <v>278</v>
      </c>
      <c r="H55" s="1" t="s">
        <v>290</v>
      </c>
      <c r="I55" s="1" t="s">
        <v>303</v>
      </c>
      <c r="J55" s="1" t="s">
        <v>337</v>
      </c>
      <c r="K55" s="8">
        <v>0.5</v>
      </c>
      <c r="L55" s="8">
        <v>0.5</v>
      </c>
      <c r="M55" s="1" t="s">
        <v>450</v>
      </c>
      <c r="N55" s="1" t="s">
        <v>500</v>
      </c>
      <c r="O55" s="1" t="str">
        <f>TabBDArticlesMenus[[#This Row],[Code nom nature articles menus]]&amp;TabBDArticlesMenus[[#This Row],[Nom articles menus]]</f>
        <v>LSLMQuenelles</v>
      </c>
    </row>
    <row r="56" spans="1:15" x14ac:dyDescent="0.25">
      <c r="A56" s="1" t="s">
        <v>440</v>
      </c>
      <c r="B56" s="1" t="s">
        <v>8</v>
      </c>
      <c r="C56" s="1" t="s">
        <v>13</v>
      </c>
      <c r="D56" s="1" t="s">
        <v>25</v>
      </c>
      <c r="E56" s="1" t="s">
        <v>98</v>
      </c>
      <c r="F56" s="1" t="s">
        <v>143</v>
      </c>
      <c r="G56" s="1" t="s">
        <v>278</v>
      </c>
      <c r="H56" s="1" t="s">
        <v>290</v>
      </c>
      <c r="I56" s="1" t="s">
        <v>321</v>
      </c>
      <c r="J56" s="1" t="s">
        <v>357</v>
      </c>
      <c r="K56" s="8">
        <v>25</v>
      </c>
      <c r="L56" s="8">
        <v>25</v>
      </c>
      <c r="M56" s="1" t="s">
        <v>450</v>
      </c>
      <c r="N56" s="1" t="s">
        <v>501</v>
      </c>
      <c r="O56" s="1" t="str">
        <f>TabBDArticlesMenus[[#This Row],[Code nom nature articles menus]]&amp;TabBDArticlesMenus[[#This Row],[Nom articles menus]]</f>
        <v>LSLMRiz</v>
      </c>
    </row>
    <row r="57" spans="1:15" x14ac:dyDescent="0.25">
      <c r="A57" s="1" t="s">
        <v>440</v>
      </c>
      <c r="B57" s="1" t="s">
        <v>8</v>
      </c>
      <c r="C57" s="1" t="s">
        <v>14</v>
      </c>
      <c r="D57" s="1" t="s">
        <v>26</v>
      </c>
      <c r="E57" s="1" t="s">
        <v>146</v>
      </c>
      <c r="F57" s="1" t="s">
        <v>152</v>
      </c>
      <c r="G57" s="1" t="s">
        <v>279</v>
      </c>
      <c r="H57" s="1" t="s">
        <v>291</v>
      </c>
      <c r="I57" s="1" t="s">
        <v>303</v>
      </c>
      <c r="J57" s="1" t="s">
        <v>337</v>
      </c>
      <c r="K57" s="8">
        <v>0.5</v>
      </c>
      <c r="L57" s="8">
        <v>0.5</v>
      </c>
      <c r="M57" s="1" t="s">
        <v>450</v>
      </c>
      <c r="N57" s="1" t="s">
        <v>502</v>
      </c>
      <c r="O57" s="1" t="str">
        <f>TabBDArticlesMenus[[#This Row],[Code nom nature articles menus]]&amp;TabBDArticlesMenus[[#This Row],[Nom articles menus]]</f>
        <v>LSMJMacédoine de légumes</v>
      </c>
    </row>
    <row r="58" spans="1:15" x14ac:dyDescent="0.25">
      <c r="A58" s="1" t="s">
        <v>440</v>
      </c>
      <c r="B58" s="1" t="s">
        <v>8</v>
      </c>
      <c r="C58" s="1" t="s">
        <v>14</v>
      </c>
      <c r="D58" s="1" t="s">
        <v>26</v>
      </c>
      <c r="E58" s="1" t="s">
        <v>147</v>
      </c>
      <c r="F58" s="1" t="s">
        <v>153</v>
      </c>
      <c r="G58" s="1" t="s">
        <v>279</v>
      </c>
      <c r="H58" s="1" t="s">
        <v>291</v>
      </c>
      <c r="I58" s="1" t="s">
        <v>303</v>
      </c>
      <c r="J58" s="1" t="s">
        <v>337</v>
      </c>
      <c r="K58" s="8">
        <v>0.5</v>
      </c>
      <c r="L58" s="8">
        <v>0.5</v>
      </c>
      <c r="M58" s="1" t="s">
        <v>450</v>
      </c>
      <c r="N58" s="1" t="s">
        <v>503</v>
      </c>
      <c r="O58" s="1" t="str">
        <f>TabBDArticlesMenus[[#This Row],[Code nom nature articles menus]]&amp;TabBDArticlesMenus[[#This Row],[Nom articles menus]]</f>
        <v>LSMJPetits pois</v>
      </c>
    </row>
    <row r="59" spans="1:15" x14ac:dyDescent="0.25">
      <c r="A59" s="1" t="s">
        <v>440</v>
      </c>
      <c r="B59" s="1" t="s">
        <v>8</v>
      </c>
      <c r="C59" s="1" t="s">
        <v>14</v>
      </c>
      <c r="D59" s="1" t="s">
        <v>26</v>
      </c>
      <c r="E59" s="1" t="s">
        <v>148</v>
      </c>
      <c r="F59" s="1" t="s">
        <v>154</v>
      </c>
      <c r="G59" s="1" t="s">
        <v>279</v>
      </c>
      <c r="H59" s="1" t="s">
        <v>291</v>
      </c>
      <c r="I59" s="1" t="s">
        <v>303</v>
      </c>
      <c r="J59" s="1" t="s">
        <v>337</v>
      </c>
      <c r="K59" s="8">
        <v>0.5</v>
      </c>
      <c r="L59" s="8">
        <v>0.5</v>
      </c>
      <c r="M59" s="1" t="s">
        <v>450</v>
      </c>
      <c r="N59" s="1" t="s">
        <v>504</v>
      </c>
      <c r="O59" s="1" t="str">
        <f>TabBDArticlesMenus[[#This Row],[Code nom nature articles menus]]&amp;TabBDArticlesMenus[[#This Row],[Nom articles menus]]</f>
        <v>LSMJPetits pois et jeunes carottes</v>
      </c>
    </row>
    <row r="60" spans="1:15" x14ac:dyDescent="0.25">
      <c r="A60" s="1" t="s">
        <v>440</v>
      </c>
      <c r="B60" s="1" t="s">
        <v>8</v>
      </c>
      <c r="C60" s="1" t="s">
        <v>14</v>
      </c>
      <c r="D60" s="1" t="s">
        <v>26</v>
      </c>
      <c r="E60" s="1" t="s">
        <v>149</v>
      </c>
      <c r="F60" s="1" t="s">
        <v>155</v>
      </c>
      <c r="G60" s="1" t="s">
        <v>279</v>
      </c>
      <c r="H60" s="1" t="s">
        <v>291</v>
      </c>
      <c r="I60" s="1" t="s">
        <v>303</v>
      </c>
      <c r="J60" s="1" t="s">
        <v>337</v>
      </c>
      <c r="K60" s="8">
        <v>0.5</v>
      </c>
      <c r="L60" s="8">
        <v>0.5</v>
      </c>
      <c r="M60" s="1" t="s">
        <v>450</v>
      </c>
      <c r="N60" s="1" t="s">
        <v>505</v>
      </c>
      <c r="O60" s="1" t="str">
        <f>TabBDArticlesMenus[[#This Row],[Code nom nature articles menus]]&amp;TabBDArticlesMenus[[#This Row],[Nom articles menus]]</f>
        <v>LSMJRatatouille</v>
      </c>
    </row>
    <row r="61" spans="1:15" x14ac:dyDescent="0.25">
      <c r="A61" s="1" t="s">
        <v>440</v>
      </c>
      <c r="B61" s="1" t="s">
        <v>8</v>
      </c>
      <c r="C61" s="1" t="s">
        <v>14</v>
      </c>
      <c r="D61" s="1" t="s">
        <v>26</v>
      </c>
      <c r="E61" s="1" t="s">
        <v>150</v>
      </c>
      <c r="F61" s="1" t="s">
        <v>156</v>
      </c>
      <c r="G61" s="1" t="s">
        <v>279</v>
      </c>
      <c r="H61" s="1" t="s">
        <v>291</v>
      </c>
      <c r="I61" s="1" t="s">
        <v>303</v>
      </c>
      <c r="J61" s="1" t="s">
        <v>337</v>
      </c>
      <c r="K61" s="8">
        <v>0.5</v>
      </c>
      <c r="L61" s="8">
        <v>0.5</v>
      </c>
      <c r="M61" s="1" t="s">
        <v>450</v>
      </c>
      <c r="N61" s="1" t="s">
        <v>506</v>
      </c>
      <c r="O61" s="1" t="str">
        <f>TabBDArticlesMenus[[#This Row],[Code nom nature articles menus]]&amp;TabBDArticlesMenus[[#This Row],[Nom articles menus]]</f>
        <v>LSMJRaviolis</v>
      </c>
    </row>
    <row r="62" spans="1:15" x14ac:dyDescent="0.25">
      <c r="A62" s="1" t="s">
        <v>440</v>
      </c>
      <c r="B62" s="1" t="s">
        <v>8</v>
      </c>
      <c r="C62" s="1" t="s">
        <v>14</v>
      </c>
      <c r="D62" s="1" t="s">
        <v>26</v>
      </c>
      <c r="E62" s="1" t="s">
        <v>151</v>
      </c>
      <c r="F62" s="1" t="s">
        <v>157</v>
      </c>
      <c r="G62" s="1" t="s">
        <v>279</v>
      </c>
      <c r="H62" s="1" t="s">
        <v>291</v>
      </c>
      <c r="I62" s="1" t="s">
        <v>303</v>
      </c>
      <c r="J62" s="1" t="s">
        <v>337</v>
      </c>
      <c r="K62" s="8">
        <v>0.5</v>
      </c>
      <c r="L62" s="8">
        <v>0.5</v>
      </c>
      <c r="M62" s="1" t="s">
        <v>450</v>
      </c>
      <c r="N62" s="1" t="s">
        <v>507</v>
      </c>
      <c r="O62" s="1" t="str">
        <f>TabBDArticlesMenus[[#This Row],[Code nom nature articles menus]]&amp;TabBDArticlesMenus[[#This Row],[Nom articles menus]]</f>
        <v>LSMJTomates pelées</v>
      </c>
    </row>
    <row r="63" spans="1:15" x14ac:dyDescent="0.25">
      <c r="A63" s="1" t="s">
        <v>440</v>
      </c>
      <c r="B63" s="1" t="s">
        <v>8</v>
      </c>
      <c r="C63" s="1" t="s">
        <v>15</v>
      </c>
      <c r="D63" s="1" t="s">
        <v>27</v>
      </c>
      <c r="E63" s="1" t="s">
        <v>84</v>
      </c>
      <c r="F63" s="1" t="s">
        <v>162</v>
      </c>
      <c r="G63" s="1" t="s">
        <v>283</v>
      </c>
      <c r="H63" s="1" t="s">
        <v>295</v>
      </c>
      <c r="I63" s="1" t="s">
        <v>300</v>
      </c>
      <c r="J63" s="1" t="s">
        <v>333</v>
      </c>
      <c r="K63" s="8">
        <v>1</v>
      </c>
      <c r="L63" s="8">
        <v>1</v>
      </c>
      <c r="M63" s="1" t="s">
        <v>450</v>
      </c>
      <c r="N63" s="1" t="s">
        <v>508</v>
      </c>
      <c r="O63" s="1" t="str">
        <f>TabBDArticlesMenus[[#This Row],[Code nom nature articles menus]]&amp;TabBDArticlesMenus[[#This Row],[Nom articles menus]]</f>
        <v>LSVAsperges</v>
      </c>
    </row>
    <row r="64" spans="1:15" x14ac:dyDescent="0.25">
      <c r="A64" s="1" t="s">
        <v>440</v>
      </c>
      <c r="B64" s="1" t="s">
        <v>8</v>
      </c>
      <c r="C64" s="1" t="s">
        <v>15</v>
      </c>
      <c r="D64" s="1" t="s">
        <v>27</v>
      </c>
      <c r="E64" s="1" t="s">
        <v>85</v>
      </c>
      <c r="F64" s="1" t="s">
        <v>163</v>
      </c>
      <c r="G64" s="1" t="s">
        <v>283</v>
      </c>
      <c r="H64" s="1" t="s">
        <v>295</v>
      </c>
      <c r="I64" s="1" t="s">
        <v>327</v>
      </c>
      <c r="J64" s="1" t="s">
        <v>363</v>
      </c>
      <c r="K64" s="8">
        <v>1</v>
      </c>
      <c r="L64" s="8">
        <v>1</v>
      </c>
      <c r="M64" s="1" t="s">
        <v>450</v>
      </c>
      <c r="N64" s="1" t="s">
        <v>509</v>
      </c>
      <c r="O64" s="1" t="str">
        <f>TabBDArticlesMenus[[#This Row],[Code nom nature articles menus]]&amp;TabBDArticlesMenus[[#This Row],[Nom articles menus]]</f>
        <v>LSVAvocat</v>
      </c>
    </row>
    <row r="65" spans="1:15" x14ac:dyDescent="0.25">
      <c r="A65" s="1" t="s">
        <v>440</v>
      </c>
      <c r="B65" s="1" t="s">
        <v>8</v>
      </c>
      <c r="C65" s="1" t="s">
        <v>15</v>
      </c>
      <c r="D65" s="1" t="s">
        <v>27</v>
      </c>
      <c r="E65" s="1" t="s">
        <v>439</v>
      </c>
      <c r="F65" s="1" t="s">
        <v>164</v>
      </c>
      <c r="G65" s="1" t="s">
        <v>283</v>
      </c>
      <c r="H65" s="1" t="s">
        <v>295</v>
      </c>
      <c r="I65" s="1" t="s">
        <v>313</v>
      </c>
      <c r="J65" s="1" t="s">
        <v>348</v>
      </c>
      <c r="K65" s="8">
        <v>1</v>
      </c>
      <c r="L65" s="8">
        <v>1</v>
      </c>
      <c r="M65" s="1" t="s">
        <v>450</v>
      </c>
      <c r="N65" s="1" t="s">
        <v>510</v>
      </c>
      <c r="O65" s="1" t="str">
        <f>TabBDArticlesMenus[[#This Row],[Code nom nature articles menus]]&amp;TabBDArticlesMenus[[#This Row],[Nom articles menus]]</f>
        <v>LSVBetteraves rouges</v>
      </c>
    </row>
    <row r="66" spans="1:15" x14ac:dyDescent="0.25">
      <c r="A66" s="1" t="s">
        <v>440</v>
      </c>
      <c r="B66" s="1" t="s">
        <v>8</v>
      </c>
      <c r="C66" s="1" t="s">
        <v>15</v>
      </c>
      <c r="D66" s="1" t="s">
        <v>27</v>
      </c>
      <c r="E66" s="1" t="s">
        <v>86</v>
      </c>
      <c r="F66" s="1" t="s">
        <v>165</v>
      </c>
      <c r="G66" s="1" t="s">
        <v>283</v>
      </c>
      <c r="H66" s="1" t="s">
        <v>295</v>
      </c>
      <c r="I66" s="1" t="s">
        <v>332</v>
      </c>
      <c r="J66" s="1" t="s">
        <v>368</v>
      </c>
      <c r="K66" s="8">
        <v>2</v>
      </c>
      <c r="L66" s="8">
        <v>2</v>
      </c>
      <c r="M66" s="1" t="s">
        <v>450</v>
      </c>
      <c r="N66" s="1" t="s">
        <v>511</v>
      </c>
      <c r="O66" s="1" t="str">
        <f>TabBDArticlesMenus[[#This Row],[Code nom nature articles menus]]&amp;TabBDArticlesMenus[[#This Row],[Nom articles menus]]</f>
        <v>LSVCarottes</v>
      </c>
    </row>
    <row r="67" spans="1:15" x14ac:dyDescent="0.25">
      <c r="A67" s="1" t="s">
        <v>440</v>
      </c>
      <c r="B67" s="1" t="s">
        <v>8</v>
      </c>
      <c r="C67" s="1" t="s">
        <v>15</v>
      </c>
      <c r="D67" s="1" t="s">
        <v>27</v>
      </c>
      <c r="E67" s="1" t="s">
        <v>87</v>
      </c>
      <c r="F67" s="1" t="s">
        <v>166</v>
      </c>
      <c r="G67" s="1" t="s">
        <v>283</v>
      </c>
      <c r="H67" s="1" t="s">
        <v>295</v>
      </c>
      <c r="I67" s="1" t="s">
        <v>325</v>
      </c>
      <c r="J67" s="1" t="s">
        <v>361</v>
      </c>
      <c r="K67" s="8">
        <v>1</v>
      </c>
      <c r="L67" s="8">
        <v>1</v>
      </c>
      <c r="M67" s="1" t="s">
        <v>450</v>
      </c>
      <c r="N67" s="1" t="s">
        <v>512</v>
      </c>
      <c r="O67" s="1" t="str">
        <f>TabBDArticlesMenus[[#This Row],[Code nom nature articles menus]]&amp;TabBDArticlesMenus[[#This Row],[Nom articles menus]]</f>
        <v>LSVCéleri</v>
      </c>
    </row>
    <row r="68" spans="1:15" x14ac:dyDescent="0.25">
      <c r="A68" s="1" t="s">
        <v>440</v>
      </c>
      <c r="B68" s="1" t="s">
        <v>8</v>
      </c>
      <c r="C68" s="1" t="s">
        <v>15</v>
      </c>
      <c r="D68" s="1" t="s">
        <v>27</v>
      </c>
      <c r="E68" s="1" t="s">
        <v>88</v>
      </c>
      <c r="F68" s="1" t="s">
        <v>167</v>
      </c>
      <c r="G68" s="1" t="s">
        <v>283</v>
      </c>
      <c r="H68" s="1" t="s">
        <v>295</v>
      </c>
      <c r="I68" s="1" t="s">
        <v>302</v>
      </c>
      <c r="J68" s="1" t="s">
        <v>336</v>
      </c>
      <c r="K68" s="8">
        <v>1</v>
      </c>
      <c r="L68" s="8">
        <v>1</v>
      </c>
      <c r="M68" s="1" t="s">
        <v>450</v>
      </c>
      <c r="N68" s="1" t="s">
        <v>513</v>
      </c>
      <c r="O68" s="1" t="str">
        <f>TabBDArticlesMenus[[#This Row],[Code nom nature articles menus]]&amp;TabBDArticlesMenus[[#This Row],[Nom articles menus]]</f>
        <v>LSVChampignons</v>
      </c>
    </row>
    <row r="69" spans="1:15" x14ac:dyDescent="0.25">
      <c r="A69" s="1" t="s">
        <v>440</v>
      </c>
      <c r="B69" s="1" t="s">
        <v>8</v>
      </c>
      <c r="C69" s="1" t="s">
        <v>15</v>
      </c>
      <c r="D69" s="1" t="s">
        <v>27</v>
      </c>
      <c r="E69" s="1" t="s">
        <v>89</v>
      </c>
      <c r="F69" s="1" t="s">
        <v>168</v>
      </c>
      <c r="G69" s="1" t="s">
        <v>283</v>
      </c>
      <c r="H69" s="1" t="s">
        <v>295</v>
      </c>
      <c r="I69" s="1" t="s">
        <v>327</v>
      </c>
      <c r="J69" s="1" t="s">
        <v>363</v>
      </c>
      <c r="K69" s="8">
        <v>1</v>
      </c>
      <c r="L69" s="8">
        <v>1</v>
      </c>
      <c r="M69" s="1" t="s">
        <v>450</v>
      </c>
      <c r="N69" s="1" t="s">
        <v>514</v>
      </c>
      <c r="O69" s="1" t="str">
        <f>TabBDArticlesMenus[[#This Row],[Code nom nature articles menus]]&amp;TabBDArticlesMenus[[#This Row],[Nom articles menus]]</f>
        <v>LSVConcombre</v>
      </c>
    </row>
    <row r="70" spans="1:15" x14ac:dyDescent="0.25">
      <c r="A70" s="1" t="s">
        <v>440</v>
      </c>
      <c r="B70" s="1" t="s">
        <v>8</v>
      </c>
      <c r="C70" s="1" t="s">
        <v>15</v>
      </c>
      <c r="D70" s="1" t="s">
        <v>27</v>
      </c>
      <c r="E70" s="1" t="s">
        <v>97</v>
      </c>
      <c r="F70" s="1" t="s">
        <v>169</v>
      </c>
      <c r="G70" s="1" t="s">
        <v>283</v>
      </c>
      <c r="H70" s="1" t="s">
        <v>295</v>
      </c>
      <c r="I70" s="1" t="s">
        <v>304</v>
      </c>
      <c r="J70" s="1" t="s">
        <v>338</v>
      </c>
      <c r="K70" s="8">
        <v>1</v>
      </c>
      <c r="L70" s="8">
        <v>1</v>
      </c>
      <c r="M70" s="1" t="s">
        <v>450</v>
      </c>
      <c r="N70" s="1" t="s">
        <v>515</v>
      </c>
      <c r="O70" s="1" t="str">
        <f>TabBDArticlesMenus[[#This Row],[Code nom nature articles menus]]&amp;TabBDArticlesMenus[[#This Row],[Nom articles menus]]</f>
        <v>LSVRadis</v>
      </c>
    </row>
    <row r="71" spans="1:15" x14ac:dyDescent="0.25">
      <c r="A71" s="1" t="s">
        <v>440</v>
      </c>
      <c r="B71" s="1" t="s">
        <v>8</v>
      </c>
      <c r="C71" s="1" t="s">
        <v>15</v>
      </c>
      <c r="D71" s="1" t="s">
        <v>27</v>
      </c>
      <c r="E71" s="1" t="s">
        <v>99</v>
      </c>
      <c r="F71" s="1" t="s">
        <v>170</v>
      </c>
      <c r="G71" s="1" t="s">
        <v>283</v>
      </c>
      <c r="H71" s="1" t="s">
        <v>295</v>
      </c>
      <c r="I71" s="1" t="s">
        <v>330</v>
      </c>
      <c r="J71" s="1" t="s">
        <v>366</v>
      </c>
      <c r="K71" s="8">
        <v>1</v>
      </c>
      <c r="L71" s="8">
        <v>1</v>
      </c>
      <c r="M71" s="1" t="s">
        <v>450</v>
      </c>
      <c r="N71" s="1" t="s">
        <v>516</v>
      </c>
      <c r="O71" s="1" t="str">
        <f>TabBDArticlesMenus[[#This Row],[Code nom nature articles menus]]&amp;TabBDArticlesMenus[[#This Row],[Nom articles menus]]</f>
        <v>LSVSalade</v>
      </c>
    </row>
    <row r="72" spans="1:15" x14ac:dyDescent="0.25">
      <c r="A72" s="1" t="s">
        <v>440</v>
      </c>
      <c r="B72" s="1" t="s">
        <v>8</v>
      </c>
      <c r="C72" s="1" t="s">
        <v>15</v>
      </c>
      <c r="D72" s="1" t="s">
        <v>27</v>
      </c>
      <c r="E72" s="1" t="s">
        <v>161</v>
      </c>
      <c r="F72" s="1" t="s">
        <v>171</v>
      </c>
      <c r="G72" s="1" t="s">
        <v>283</v>
      </c>
      <c r="H72" s="1" t="s">
        <v>295</v>
      </c>
      <c r="I72" s="1" t="s">
        <v>302</v>
      </c>
      <c r="J72" s="1" t="s">
        <v>336</v>
      </c>
      <c r="K72" s="8">
        <v>1</v>
      </c>
      <c r="L72" s="8">
        <v>1</v>
      </c>
      <c r="M72" s="1" t="s">
        <v>450</v>
      </c>
      <c r="N72" s="1" t="s">
        <v>517</v>
      </c>
      <c r="O72" s="1" t="str">
        <f>TabBDArticlesMenus[[#This Row],[Code nom nature articles menus]]&amp;TabBDArticlesMenus[[#This Row],[Nom articles menus]]</f>
        <v>LSVSalsifis</v>
      </c>
    </row>
    <row r="73" spans="1:15" x14ac:dyDescent="0.25">
      <c r="A73" s="1" t="s">
        <v>440</v>
      </c>
      <c r="B73" s="1" t="s">
        <v>8</v>
      </c>
      <c r="C73" s="1" t="s">
        <v>15</v>
      </c>
      <c r="D73" s="1" t="s">
        <v>27</v>
      </c>
      <c r="E73" s="1" t="s">
        <v>100</v>
      </c>
      <c r="F73" s="1" t="s">
        <v>172</v>
      </c>
      <c r="G73" s="1" t="s">
        <v>283</v>
      </c>
      <c r="H73" s="1" t="s">
        <v>295</v>
      </c>
      <c r="I73" s="1" t="s">
        <v>332</v>
      </c>
      <c r="J73" s="1" t="s">
        <v>368</v>
      </c>
      <c r="K73" s="8">
        <v>2</v>
      </c>
      <c r="L73" s="8">
        <v>2</v>
      </c>
      <c r="M73" s="1" t="s">
        <v>450</v>
      </c>
      <c r="N73" s="1" t="s">
        <v>518</v>
      </c>
      <c r="O73" s="1" t="str">
        <f>TabBDArticlesMenus[[#This Row],[Code nom nature articles menus]]&amp;TabBDArticlesMenus[[#This Row],[Nom articles menus]]</f>
        <v>LSVTomates</v>
      </c>
    </row>
    <row r="74" spans="1:15" x14ac:dyDescent="0.25">
      <c r="A74" s="1" t="s">
        <v>440</v>
      </c>
      <c r="B74" s="1" t="s">
        <v>8</v>
      </c>
      <c r="C74" s="1" t="s">
        <v>17</v>
      </c>
      <c r="D74" s="1" t="s">
        <v>29</v>
      </c>
      <c r="E74" s="1" t="s">
        <v>84</v>
      </c>
      <c r="F74" s="1" t="s">
        <v>183</v>
      </c>
      <c r="G74" s="1" t="s">
        <v>274</v>
      </c>
      <c r="H74" s="1" t="s">
        <v>286</v>
      </c>
      <c r="I74" s="1" t="s">
        <v>300</v>
      </c>
      <c r="J74" s="1" t="s">
        <v>333</v>
      </c>
      <c r="K74" s="8">
        <v>1</v>
      </c>
      <c r="L74" s="8">
        <v>1</v>
      </c>
      <c r="M74" s="1" t="s">
        <v>450</v>
      </c>
      <c r="N74" s="1" t="s">
        <v>522</v>
      </c>
      <c r="O74" s="1" t="str">
        <f>TabBDArticlesMenus[[#This Row],[Code nom nature articles menus]]&amp;TabBDArticlesMenus[[#This Row],[Nom articles menus]]</f>
        <v>LWDAsperges</v>
      </c>
    </row>
    <row r="75" spans="1:15" x14ac:dyDescent="0.25">
      <c r="A75" s="1" t="s">
        <v>440</v>
      </c>
      <c r="B75" s="1" t="s">
        <v>8</v>
      </c>
      <c r="C75" s="1" t="s">
        <v>17</v>
      </c>
      <c r="D75" s="1" t="s">
        <v>29</v>
      </c>
      <c r="E75" s="1" t="s">
        <v>181</v>
      </c>
      <c r="F75" s="1" t="s">
        <v>184</v>
      </c>
      <c r="G75" s="1" t="s">
        <v>273</v>
      </c>
      <c r="H75" s="1" t="s">
        <v>285</v>
      </c>
      <c r="I75" s="1" t="s">
        <v>315</v>
      </c>
      <c r="J75" s="1" t="s">
        <v>350</v>
      </c>
      <c r="K75" s="8">
        <v>0.5</v>
      </c>
      <c r="L75" s="8">
        <v>1</v>
      </c>
      <c r="M75" s="1" t="s">
        <v>450</v>
      </c>
      <c r="N75" s="1" t="s">
        <v>523</v>
      </c>
      <c r="O75" s="1" t="str">
        <f>TabBDArticlesMenus[[#This Row],[Code nom nature articles menus]]&amp;TabBDArticlesMenus[[#This Row],[Nom articles menus]]</f>
        <v>LWDChips</v>
      </c>
    </row>
    <row r="76" spans="1:15" x14ac:dyDescent="0.25">
      <c r="A76" s="1" t="s">
        <v>440</v>
      </c>
      <c r="B76" s="1" t="s">
        <v>8</v>
      </c>
      <c r="C76" s="1" t="s">
        <v>17</v>
      </c>
      <c r="D76" s="1" t="s">
        <v>29</v>
      </c>
      <c r="E76" s="1" t="s">
        <v>182</v>
      </c>
      <c r="F76" s="1" t="s">
        <v>185</v>
      </c>
      <c r="G76" s="1" t="s">
        <v>272</v>
      </c>
      <c r="H76" s="1" t="s">
        <v>284</v>
      </c>
      <c r="I76" s="1" t="s">
        <v>320</v>
      </c>
      <c r="J76" s="1" t="s">
        <v>356</v>
      </c>
      <c r="K76" s="8">
        <v>20</v>
      </c>
      <c r="L76" s="8">
        <v>20</v>
      </c>
      <c r="M76" s="1" t="s">
        <v>450</v>
      </c>
      <c r="N76" s="1" t="s">
        <v>524</v>
      </c>
      <c r="O76" s="1" t="str">
        <f>TabBDArticlesMenus[[#This Row],[Code nom nature articles menus]]&amp;TabBDArticlesMenus[[#This Row],[Nom articles menus]]</f>
        <v>LWDFrites</v>
      </c>
    </row>
    <row r="77" spans="1:15" x14ac:dyDescent="0.25">
      <c r="A77" s="1" t="s">
        <v>440</v>
      </c>
      <c r="B77" s="1" t="s">
        <v>8</v>
      </c>
      <c r="C77" s="1" t="s">
        <v>17</v>
      </c>
      <c r="D77" s="1" t="s">
        <v>29</v>
      </c>
      <c r="E77" s="1" t="s">
        <v>125</v>
      </c>
      <c r="F77" s="1" t="s">
        <v>186</v>
      </c>
      <c r="G77" s="1" t="s">
        <v>273</v>
      </c>
      <c r="H77" s="1" t="s">
        <v>285</v>
      </c>
      <c r="I77" s="1" t="s">
        <v>303</v>
      </c>
      <c r="J77" s="1" t="s">
        <v>337</v>
      </c>
      <c r="K77" s="8">
        <v>0.5</v>
      </c>
      <c r="L77" s="8">
        <v>1</v>
      </c>
      <c r="M77" s="1" t="s">
        <v>450</v>
      </c>
      <c r="N77" s="1" t="s">
        <v>525</v>
      </c>
      <c r="O77" s="1" t="str">
        <f>TabBDArticlesMenus[[#This Row],[Code nom nature articles menus]]&amp;TabBDArticlesMenus[[#This Row],[Nom articles menus]]</f>
        <v>LWDHaricots verts</v>
      </c>
    </row>
    <row r="78" spans="1:15" x14ac:dyDescent="0.25">
      <c r="A78" s="1" t="s">
        <v>440</v>
      </c>
      <c r="B78" s="1" t="s">
        <v>8</v>
      </c>
      <c r="C78" s="1" t="s">
        <v>16</v>
      </c>
      <c r="D78" s="1" t="s">
        <v>28</v>
      </c>
      <c r="E78" s="1" t="s">
        <v>92</v>
      </c>
      <c r="F78" s="1" t="s">
        <v>176</v>
      </c>
      <c r="G78" s="1" t="s">
        <v>282</v>
      </c>
      <c r="H78" s="1" t="s">
        <v>294</v>
      </c>
      <c r="I78" s="1" t="s">
        <v>323</v>
      </c>
      <c r="J78" s="1" t="s">
        <v>359</v>
      </c>
      <c r="K78" s="8">
        <v>5</v>
      </c>
      <c r="L78" s="8">
        <v>10</v>
      </c>
      <c r="M78" s="1" t="s">
        <v>450</v>
      </c>
      <c r="N78" s="1" t="s">
        <v>519</v>
      </c>
      <c r="O78" s="1" t="str">
        <f>TabBDArticlesMenus[[#This Row],[Code nom nature articles menus]]&amp;TabBDArticlesMenus[[#This Row],[Nom articles menus]]</f>
        <v>LWSPâtes à la sauce tomates</v>
      </c>
    </row>
    <row r="79" spans="1:15" x14ac:dyDescent="0.25">
      <c r="A79" s="1" t="s">
        <v>440</v>
      </c>
      <c r="B79" s="1" t="s">
        <v>8</v>
      </c>
      <c r="C79" s="1" t="s">
        <v>16</v>
      </c>
      <c r="D79" s="1" t="s">
        <v>28</v>
      </c>
      <c r="E79" s="1" t="s">
        <v>93</v>
      </c>
      <c r="F79" s="1" t="s">
        <v>177</v>
      </c>
      <c r="G79" s="1" t="s">
        <v>282</v>
      </c>
      <c r="H79" s="1" t="s">
        <v>294</v>
      </c>
      <c r="I79" s="1" t="s">
        <v>323</v>
      </c>
      <c r="J79" s="1" t="s">
        <v>359</v>
      </c>
      <c r="K79" s="8">
        <v>5</v>
      </c>
      <c r="L79" s="8">
        <v>10</v>
      </c>
      <c r="M79" s="1" t="s">
        <v>450</v>
      </c>
      <c r="N79" s="1" t="s">
        <v>520</v>
      </c>
      <c r="O79" s="1" t="str">
        <f>TabBDArticlesMenus[[#This Row],[Code nom nature articles menus]]&amp;TabBDArticlesMenus[[#This Row],[Nom articles menus]]</f>
        <v>LWSPâtes au beurre</v>
      </c>
    </row>
    <row r="80" spans="1:15" x14ac:dyDescent="0.25">
      <c r="A80" s="1" t="s">
        <v>440</v>
      </c>
      <c r="B80" s="1" t="s">
        <v>8</v>
      </c>
      <c r="C80" s="1" t="s">
        <v>16</v>
      </c>
      <c r="D80" s="1" t="s">
        <v>28</v>
      </c>
      <c r="E80" s="1" t="s">
        <v>175</v>
      </c>
      <c r="F80" s="1" t="s">
        <v>178</v>
      </c>
      <c r="G80" s="1" t="s">
        <v>282</v>
      </c>
      <c r="H80" s="1" t="s">
        <v>294</v>
      </c>
      <c r="I80" s="1" t="s">
        <v>323</v>
      </c>
      <c r="J80" s="1" t="s">
        <v>359</v>
      </c>
      <c r="K80" s="8">
        <v>5</v>
      </c>
      <c r="L80" s="8">
        <v>10</v>
      </c>
      <c r="M80" s="1" t="s">
        <v>450</v>
      </c>
      <c r="N80" s="1" t="s">
        <v>521</v>
      </c>
      <c r="O80" s="1" t="str">
        <f>TabBDArticlesMenus[[#This Row],[Code nom nature articles menus]]&amp;TabBDArticlesMenus[[#This Row],[Nom articles menus]]</f>
        <v>LWSPâtes au fromage râpé</v>
      </c>
    </row>
    <row r="81" spans="1:15" x14ac:dyDescent="0.25">
      <c r="A81" s="1" t="s">
        <v>440</v>
      </c>
      <c r="B81" s="1" t="s">
        <v>8</v>
      </c>
      <c r="C81" s="1" t="s">
        <v>18</v>
      </c>
      <c r="D81" s="1" t="s">
        <v>30</v>
      </c>
      <c r="E81" s="1" t="s">
        <v>189</v>
      </c>
      <c r="F81" s="1" t="s">
        <v>194</v>
      </c>
      <c r="G81" s="1" t="s">
        <v>276</v>
      </c>
      <c r="H81" s="1" t="s">
        <v>288</v>
      </c>
      <c r="I81" s="1" t="s">
        <v>307</v>
      </c>
      <c r="J81" s="1" t="s">
        <v>341</v>
      </c>
      <c r="K81" s="8">
        <v>100</v>
      </c>
      <c r="L81" s="8">
        <v>100</v>
      </c>
      <c r="M81" s="1" t="s">
        <v>450</v>
      </c>
      <c r="N81" s="1" t="s">
        <v>526</v>
      </c>
      <c r="O81" s="1" t="str">
        <f>TabBDArticlesMenus[[#This Row],[Code nom nature articles menus]]&amp;TabBDArticlesMenus[[#This Row],[Nom articles menus]]</f>
        <v>VMRRôti d'agneau</v>
      </c>
    </row>
    <row r="82" spans="1:15" x14ac:dyDescent="0.25">
      <c r="A82" s="1" t="s">
        <v>440</v>
      </c>
      <c r="B82" s="1" t="s">
        <v>8</v>
      </c>
      <c r="C82" s="1" t="s">
        <v>18</v>
      </c>
      <c r="D82" s="1" t="s">
        <v>30</v>
      </c>
      <c r="E82" s="1" t="s">
        <v>190</v>
      </c>
      <c r="F82" s="1" t="s">
        <v>195</v>
      </c>
      <c r="G82" s="1" t="s">
        <v>276</v>
      </c>
      <c r="H82" s="1" t="s">
        <v>288</v>
      </c>
      <c r="I82" s="1" t="s">
        <v>307</v>
      </c>
      <c r="J82" s="1" t="s">
        <v>341</v>
      </c>
      <c r="K82" s="8">
        <v>100</v>
      </c>
      <c r="L82" s="8">
        <v>100</v>
      </c>
      <c r="M82" s="1" t="s">
        <v>450</v>
      </c>
      <c r="N82" s="1" t="s">
        <v>527</v>
      </c>
      <c r="O82" s="1" t="str">
        <f>TabBDArticlesMenus[[#This Row],[Code nom nature articles menus]]&amp;TabBDArticlesMenus[[#This Row],[Nom articles menus]]</f>
        <v>VMRRôti de bœuf</v>
      </c>
    </row>
    <row r="83" spans="1:15" x14ac:dyDescent="0.25">
      <c r="A83" s="1" t="s">
        <v>440</v>
      </c>
      <c r="B83" s="1" t="s">
        <v>8</v>
      </c>
      <c r="C83" s="1" t="s">
        <v>18</v>
      </c>
      <c r="D83" s="1" t="s">
        <v>30</v>
      </c>
      <c r="E83" s="1" t="s">
        <v>191</v>
      </c>
      <c r="F83" s="1" t="s">
        <v>196</v>
      </c>
      <c r="G83" s="1" t="s">
        <v>276</v>
      </c>
      <c r="H83" s="1" t="s">
        <v>288</v>
      </c>
      <c r="I83" s="1" t="s">
        <v>307</v>
      </c>
      <c r="J83" s="1" t="s">
        <v>341</v>
      </c>
      <c r="K83" s="8">
        <v>100</v>
      </c>
      <c r="L83" s="8">
        <v>100</v>
      </c>
      <c r="M83" s="1" t="s">
        <v>450</v>
      </c>
      <c r="N83" s="1" t="s">
        <v>528</v>
      </c>
      <c r="O83" s="1" t="str">
        <f>TabBDArticlesMenus[[#This Row],[Code nom nature articles menus]]&amp;TabBDArticlesMenus[[#This Row],[Nom articles menus]]</f>
        <v>VMRRôti de cheval</v>
      </c>
    </row>
    <row r="84" spans="1:15" x14ac:dyDescent="0.25">
      <c r="A84" s="1" t="s">
        <v>440</v>
      </c>
      <c r="B84" s="1" t="s">
        <v>8</v>
      </c>
      <c r="C84" s="1" t="s">
        <v>18</v>
      </c>
      <c r="D84" s="1" t="s">
        <v>30</v>
      </c>
      <c r="E84" s="1" t="s">
        <v>192</v>
      </c>
      <c r="F84" s="1" t="s">
        <v>197</v>
      </c>
      <c r="G84" s="1" t="s">
        <v>276</v>
      </c>
      <c r="H84" s="1" t="s">
        <v>288</v>
      </c>
      <c r="I84" s="1" t="s">
        <v>307</v>
      </c>
      <c r="J84" s="1" t="s">
        <v>341</v>
      </c>
      <c r="K84" s="8">
        <v>100</v>
      </c>
      <c r="L84" s="8">
        <v>100</v>
      </c>
      <c r="M84" s="1" t="s">
        <v>450</v>
      </c>
      <c r="N84" s="1" t="s">
        <v>529</v>
      </c>
      <c r="O84" s="1" t="str">
        <f>TabBDArticlesMenus[[#This Row],[Code nom nature articles menus]]&amp;TabBDArticlesMenus[[#This Row],[Nom articles menus]]</f>
        <v>VMRRôti de porc</v>
      </c>
    </row>
    <row r="85" spans="1:15" x14ac:dyDescent="0.25">
      <c r="A85" s="1" t="s">
        <v>440</v>
      </c>
      <c r="B85" s="1" t="s">
        <v>8</v>
      </c>
      <c r="C85" s="1" t="s">
        <v>18</v>
      </c>
      <c r="D85" s="1" t="s">
        <v>30</v>
      </c>
      <c r="E85" s="1" t="s">
        <v>193</v>
      </c>
      <c r="F85" s="1" t="s">
        <v>198</v>
      </c>
      <c r="G85" s="1" t="s">
        <v>276</v>
      </c>
      <c r="H85" s="1" t="s">
        <v>288</v>
      </c>
      <c r="I85" s="1" t="s">
        <v>307</v>
      </c>
      <c r="J85" s="1" t="s">
        <v>341</v>
      </c>
      <c r="K85" s="8">
        <v>100</v>
      </c>
      <c r="L85" s="8">
        <v>100</v>
      </c>
      <c r="M85" s="1" t="s">
        <v>450</v>
      </c>
      <c r="N85" s="1" t="s">
        <v>530</v>
      </c>
      <c r="O85" s="1" t="str">
        <f>TabBDArticlesMenus[[#This Row],[Code nom nature articles menus]]&amp;TabBDArticlesMenus[[#This Row],[Nom articles menus]]</f>
        <v>VMRRôti de veau</v>
      </c>
    </row>
    <row r="86" spans="1:15" x14ac:dyDescent="0.25">
      <c r="A86" s="1" t="s">
        <v>440</v>
      </c>
      <c r="B86" s="1" t="s">
        <v>8</v>
      </c>
      <c r="C86" s="1" t="s">
        <v>20</v>
      </c>
      <c r="D86" s="1" t="s">
        <v>32</v>
      </c>
      <c r="E86" s="1" t="s">
        <v>259</v>
      </c>
      <c r="F86" s="1" t="s">
        <v>265</v>
      </c>
      <c r="G86" s="1" t="s">
        <v>280</v>
      </c>
      <c r="H86" s="1" t="s">
        <v>292</v>
      </c>
      <c r="I86" s="1" t="s">
        <v>317</v>
      </c>
      <c r="J86" s="1" t="s">
        <v>353</v>
      </c>
      <c r="K86" s="8">
        <v>1</v>
      </c>
      <c r="L86" s="8">
        <v>1</v>
      </c>
      <c r="M86" s="1" t="s">
        <v>450</v>
      </c>
      <c r="N86" s="1" t="s">
        <v>531</v>
      </c>
      <c r="O86" s="1" t="str">
        <f>TabBDArticlesMenus[[#This Row],[Code nom nature articles menus]]&amp;TabBDArticlesMenus[[#This Row],[Nom articles menus]]</f>
        <v>VMWAgneau</v>
      </c>
    </row>
    <row r="87" spans="1:15" x14ac:dyDescent="0.25">
      <c r="A87" s="1" t="s">
        <v>440</v>
      </c>
      <c r="B87" s="1" t="s">
        <v>8</v>
      </c>
      <c r="C87" s="1" t="s">
        <v>20</v>
      </c>
      <c r="D87" s="1" t="s">
        <v>32</v>
      </c>
      <c r="E87" s="1" t="s">
        <v>260</v>
      </c>
      <c r="F87" s="1" t="s">
        <v>266</v>
      </c>
      <c r="G87" s="1" t="s">
        <v>280</v>
      </c>
      <c r="H87" s="1" t="s">
        <v>292</v>
      </c>
      <c r="I87" s="1" t="s">
        <v>317</v>
      </c>
      <c r="J87" s="1" t="s">
        <v>353</v>
      </c>
      <c r="K87" s="8">
        <v>1</v>
      </c>
      <c r="L87" s="8">
        <v>1</v>
      </c>
      <c r="M87" s="1" t="s">
        <v>450</v>
      </c>
      <c r="N87" s="1" t="s">
        <v>532</v>
      </c>
      <c r="O87" s="1" t="str">
        <f>TabBDArticlesMenus[[#This Row],[Code nom nature articles menus]]&amp;TabBDArticlesMenus[[#This Row],[Nom articles menus]]</f>
        <v>VMWBœuf</v>
      </c>
    </row>
    <row r="88" spans="1:15" x14ac:dyDescent="0.25">
      <c r="A88" s="1" t="s">
        <v>440</v>
      </c>
      <c r="B88" s="1" t="s">
        <v>8</v>
      </c>
      <c r="C88" s="1" t="s">
        <v>20</v>
      </c>
      <c r="D88" s="1" t="s">
        <v>32</v>
      </c>
      <c r="E88" s="1" t="s">
        <v>261</v>
      </c>
      <c r="F88" s="1" t="s">
        <v>267</v>
      </c>
      <c r="G88" s="1" t="s">
        <v>280</v>
      </c>
      <c r="H88" s="1" t="s">
        <v>292</v>
      </c>
      <c r="I88" s="1" t="s">
        <v>317</v>
      </c>
      <c r="J88" s="1" t="s">
        <v>353</v>
      </c>
      <c r="K88" s="8">
        <v>1</v>
      </c>
      <c r="L88" s="8">
        <v>1</v>
      </c>
      <c r="M88" s="1" t="s">
        <v>450</v>
      </c>
      <c r="N88" s="1" t="s">
        <v>533</v>
      </c>
      <c r="O88" s="1" t="str">
        <f>TabBDArticlesMenus[[#This Row],[Code nom nature articles menus]]&amp;TabBDArticlesMenus[[#This Row],[Nom articles menus]]</f>
        <v>VMWCheval</v>
      </c>
    </row>
    <row r="89" spans="1:15" x14ac:dyDescent="0.25">
      <c r="A89" s="1" t="s">
        <v>440</v>
      </c>
      <c r="B89" s="1" t="s">
        <v>8</v>
      </c>
      <c r="C89" s="1" t="s">
        <v>20</v>
      </c>
      <c r="D89" s="1" t="s">
        <v>32</v>
      </c>
      <c r="E89" s="1" t="s">
        <v>262</v>
      </c>
      <c r="F89" s="1" t="s">
        <v>268</v>
      </c>
      <c r="G89" s="1" t="s">
        <v>280</v>
      </c>
      <c r="H89" s="1" t="s">
        <v>292</v>
      </c>
      <c r="I89" s="1" t="s">
        <v>317</v>
      </c>
      <c r="J89" s="1" t="s">
        <v>353</v>
      </c>
      <c r="K89" s="8">
        <v>1</v>
      </c>
      <c r="L89" s="8">
        <v>1</v>
      </c>
      <c r="M89" s="1" t="s">
        <v>450</v>
      </c>
      <c r="N89" s="1" t="s">
        <v>534</v>
      </c>
      <c r="O89" s="1" t="str">
        <f>TabBDArticlesMenus[[#This Row],[Code nom nature articles menus]]&amp;TabBDArticlesMenus[[#This Row],[Nom articles menus]]</f>
        <v>VMWDinde</v>
      </c>
    </row>
    <row r="90" spans="1:15" x14ac:dyDescent="0.25">
      <c r="A90" s="1" t="s">
        <v>440</v>
      </c>
      <c r="B90" s="1" t="s">
        <v>8</v>
      </c>
      <c r="C90" s="1" t="s">
        <v>20</v>
      </c>
      <c r="D90" s="1" t="s">
        <v>32</v>
      </c>
      <c r="E90" s="1" t="s">
        <v>216</v>
      </c>
      <c r="F90" s="1" t="s">
        <v>269</v>
      </c>
      <c r="G90" s="1" t="s">
        <v>280</v>
      </c>
      <c r="H90" s="1" t="s">
        <v>292</v>
      </c>
      <c r="I90" s="1" t="s">
        <v>327</v>
      </c>
      <c r="J90" s="1" t="s">
        <v>363</v>
      </c>
      <c r="K90" s="8">
        <v>1</v>
      </c>
      <c r="L90" s="8">
        <v>1</v>
      </c>
      <c r="M90" s="1" t="s">
        <v>450</v>
      </c>
      <c r="N90" s="1" t="s">
        <v>535</v>
      </c>
      <c r="O90" s="1" t="str">
        <f>TabBDArticlesMenus[[#This Row],[Code nom nature articles menus]]&amp;TabBDArticlesMenus[[#This Row],[Nom articles menus]]</f>
        <v>VMWPoisson</v>
      </c>
    </row>
    <row r="91" spans="1:15" x14ac:dyDescent="0.25">
      <c r="A91" s="1" t="s">
        <v>440</v>
      </c>
      <c r="B91" s="1" t="s">
        <v>8</v>
      </c>
      <c r="C91" s="1" t="s">
        <v>20</v>
      </c>
      <c r="D91" s="1" t="s">
        <v>32</v>
      </c>
      <c r="E91" s="1" t="s">
        <v>263</v>
      </c>
      <c r="F91" s="1" t="s">
        <v>270</v>
      </c>
      <c r="G91" s="1" t="s">
        <v>280</v>
      </c>
      <c r="H91" s="1" t="s">
        <v>292</v>
      </c>
      <c r="I91" s="1" t="s">
        <v>317</v>
      </c>
      <c r="J91" s="1" t="s">
        <v>353</v>
      </c>
      <c r="K91" s="8">
        <v>1</v>
      </c>
      <c r="L91" s="8">
        <v>1</v>
      </c>
      <c r="M91" s="1" t="s">
        <v>450</v>
      </c>
      <c r="N91" s="1" t="s">
        <v>536</v>
      </c>
      <c r="O91" s="1" t="str">
        <f>TabBDArticlesMenus[[#This Row],[Code nom nature articles menus]]&amp;TabBDArticlesMenus[[#This Row],[Nom articles menus]]</f>
        <v>VMWPorc</v>
      </c>
    </row>
    <row r="92" spans="1:15" x14ac:dyDescent="0.25">
      <c r="A92" s="1" t="s">
        <v>440</v>
      </c>
      <c r="B92" s="1" t="s">
        <v>8</v>
      </c>
      <c r="C92" s="1" t="s">
        <v>20</v>
      </c>
      <c r="D92" s="1" t="s">
        <v>32</v>
      </c>
      <c r="E92" s="1" t="s">
        <v>264</v>
      </c>
      <c r="F92" s="1" t="s">
        <v>271</v>
      </c>
      <c r="G92" s="1" t="s">
        <v>280</v>
      </c>
      <c r="H92" s="1" t="s">
        <v>292</v>
      </c>
      <c r="I92" s="1" t="s">
        <v>317</v>
      </c>
      <c r="J92" s="1" t="s">
        <v>353</v>
      </c>
      <c r="K92" s="8">
        <v>1</v>
      </c>
      <c r="L92" s="8">
        <v>1</v>
      </c>
      <c r="M92" s="1" t="s">
        <v>450</v>
      </c>
      <c r="N92" s="1" t="s">
        <v>537</v>
      </c>
      <c r="O92" s="1" t="str">
        <f>TabBDArticlesMenus[[#This Row],[Code nom nature articles menus]]&amp;TabBDArticlesMenus[[#This Row],[Nom articles menus]]</f>
        <v>VMWVeau</v>
      </c>
    </row>
    <row r="93" spans="1:15" x14ac:dyDescent="0.25">
      <c r="A93" s="1" t="s">
        <v>440</v>
      </c>
      <c r="B93" s="1" t="s">
        <v>8</v>
      </c>
      <c r="C93" s="1" t="s">
        <v>19</v>
      </c>
      <c r="D93" s="1" t="s">
        <v>31</v>
      </c>
      <c r="E93" s="1" t="s">
        <v>201</v>
      </c>
      <c r="F93" s="1" t="s">
        <v>229</v>
      </c>
      <c r="G93" s="1" t="s">
        <v>275</v>
      </c>
      <c r="H93" s="1" t="s">
        <v>287</v>
      </c>
      <c r="I93" s="1" t="s">
        <v>310</v>
      </c>
      <c r="J93" s="1" t="s">
        <v>345</v>
      </c>
      <c r="K93" s="8">
        <v>0.5</v>
      </c>
      <c r="L93" s="8">
        <v>0.5</v>
      </c>
      <c r="M93" s="1" t="s">
        <v>450</v>
      </c>
      <c r="N93" s="1" t="s">
        <v>538</v>
      </c>
      <c r="O93" s="1" t="str">
        <f>TabBDArticlesMenus[[#This Row],[Code nom nature articles menus]]&amp;TabBDArticlesMenus[[#This Row],[Nom articles menus]]</f>
        <v>VSBifteck haché de bœuf</v>
      </c>
    </row>
    <row r="94" spans="1:15" x14ac:dyDescent="0.25">
      <c r="A94" s="1" t="s">
        <v>440</v>
      </c>
      <c r="B94" s="1" t="s">
        <v>8</v>
      </c>
      <c r="C94" s="1" t="s">
        <v>19</v>
      </c>
      <c r="D94" s="1" t="s">
        <v>31</v>
      </c>
      <c r="E94" s="1" t="s">
        <v>202</v>
      </c>
      <c r="F94" s="1" t="s">
        <v>230</v>
      </c>
      <c r="G94" s="1" t="s">
        <v>275</v>
      </c>
      <c r="H94" s="1" t="s">
        <v>287</v>
      </c>
      <c r="I94" s="1" t="s">
        <v>539</v>
      </c>
      <c r="K94" s="8">
        <v>125</v>
      </c>
      <c r="L94" s="8">
        <v>125</v>
      </c>
      <c r="M94" s="1" t="s">
        <v>450</v>
      </c>
      <c r="N94" s="1" t="s">
        <v>540</v>
      </c>
      <c r="O94" s="1" t="str">
        <f>TabBDArticlesMenus[[#This Row],[Code nom nature articles menus]]&amp;TabBDArticlesMenus[[#This Row],[Nom articles menus]]</f>
        <v>VSBifteck haché de cheval</v>
      </c>
    </row>
    <row r="95" spans="1:15" x14ac:dyDescent="0.25">
      <c r="A95" s="1" t="s">
        <v>440</v>
      </c>
      <c r="B95" s="1" t="s">
        <v>8</v>
      </c>
      <c r="C95" s="1" t="s">
        <v>19</v>
      </c>
      <c r="D95" s="1" t="s">
        <v>31</v>
      </c>
      <c r="E95" s="1" t="s">
        <v>203</v>
      </c>
      <c r="F95" s="1" t="s">
        <v>231</v>
      </c>
      <c r="G95" s="1" t="s">
        <v>275</v>
      </c>
      <c r="H95" s="1" t="s">
        <v>287</v>
      </c>
      <c r="I95" s="1" t="s">
        <v>310</v>
      </c>
      <c r="J95" s="1" t="s">
        <v>345</v>
      </c>
      <c r="K95" s="8">
        <v>0.5</v>
      </c>
      <c r="L95" s="8">
        <v>0.5</v>
      </c>
      <c r="M95" s="1" t="s">
        <v>450</v>
      </c>
      <c r="N95" s="1" t="s">
        <v>541</v>
      </c>
      <c r="O95" s="1" t="str">
        <f>TabBDArticlesMenus[[#This Row],[Code nom nature articles menus]]&amp;TabBDArticlesMenus[[#This Row],[Nom articles menus]]</f>
        <v>VSBifteck haché de veau</v>
      </c>
    </row>
    <row r="96" spans="1:15" x14ac:dyDescent="0.25">
      <c r="A96" s="1" t="s">
        <v>440</v>
      </c>
      <c r="B96" s="1" t="s">
        <v>8</v>
      </c>
      <c r="C96" s="1" t="s">
        <v>19</v>
      </c>
      <c r="D96" s="1" t="s">
        <v>31</v>
      </c>
      <c r="E96" s="1" t="s">
        <v>204</v>
      </c>
      <c r="F96" s="1" t="s">
        <v>232</v>
      </c>
      <c r="G96" s="1" t="s">
        <v>275</v>
      </c>
      <c r="H96" s="1" t="s">
        <v>287</v>
      </c>
      <c r="I96" s="1" t="s">
        <v>303</v>
      </c>
      <c r="J96" s="1" t="s">
        <v>337</v>
      </c>
      <c r="K96" s="8">
        <v>0.5</v>
      </c>
      <c r="L96" s="8">
        <v>0.5</v>
      </c>
      <c r="M96" s="1" t="s">
        <v>450</v>
      </c>
      <c r="N96" s="1" t="s">
        <v>542</v>
      </c>
      <c r="O96" s="1" t="str">
        <f>TabBDArticlesMenus[[#This Row],[Code nom nature articles menus]]&amp;TabBDArticlesMenus[[#This Row],[Nom articles menus]]</f>
        <v>VSBouchée à la reine</v>
      </c>
    </row>
    <row r="97" spans="1:15" x14ac:dyDescent="0.25">
      <c r="A97" s="1" t="s">
        <v>440</v>
      </c>
      <c r="B97" s="1" t="s">
        <v>8</v>
      </c>
      <c r="C97" s="1" t="s">
        <v>19</v>
      </c>
      <c r="D97" s="1" t="s">
        <v>31</v>
      </c>
      <c r="E97" s="1" t="s">
        <v>205</v>
      </c>
      <c r="F97" s="1" t="s">
        <v>233</v>
      </c>
      <c r="G97" s="1" t="s">
        <v>275</v>
      </c>
      <c r="H97" s="1" t="s">
        <v>287</v>
      </c>
      <c r="I97" s="1" t="s">
        <v>310</v>
      </c>
      <c r="J97" s="1" t="s">
        <v>345</v>
      </c>
      <c r="K97" s="8">
        <v>0.5</v>
      </c>
      <c r="L97" s="8">
        <v>0.5</v>
      </c>
      <c r="M97" s="1" t="s">
        <v>450</v>
      </c>
      <c r="N97" s="1" t="s">
        <v>543</v>
      </c>
      <c r="O97" s="1" t="str">
        <f>TabBDArticlesMenus[[#This Row],[Code nom nature articles menus]]&amp;TabBDArticlesMenus[[#This Row],[Nom articles menus]]</f>
        <v>VSBoudin</v>
      </c>
    </row>
    <row r="98" spans="1:15" x14ac:dyDescent="0.25">
      <c r="A98" s="1" t="s">
        <v>440</v>
      </c>
      <c r="B98" s="1" t="s">
        <v>8</v>
      </c>
      <c r="C98" s="1" t="s">
        <v>19</v>
      </c>
      <c r="D98" s="1" t="s">
        <v>31</v>
      </c>
      <c r="E98" s="1" t="s">
        <v>206</v>
      </c>
      <c r="F98" s="1" t="s">
        <v>234</v>
      </c>
      <c r="G98" s="1" t="s">
        <v>275</v>
      </c>
      <c r="H98" s="1" t="s">
        <v>287</v>
      </c>
      <c r="I98" s="1" t="s">
        <v>310</v>
      </c>
      <c r="J98" s="1" t="s">
        <v>345</v>
      </c>
      <c r="K98" s="8">
        <v>0.5</v>
      </c>
      <c r="L98" s="8">
        <v>0.5</v>
      </c>
      <c r="M98" s="1" t="s">
        <v>450</v>
      </c>
      <c r="N98" s="1" t="s">
        <v>544</v>
      </c>
      <c r="O98" s="1" t="str">
        <f>TabBDArticlesMenus[[#This Row],[Code nom nature articles menus]]&amp;TabBDArticlesMenus[[#This Row],[Nom articles menus]]</f>
        <v>VSCervelas</v>
      </c>
    </row>
    <row r="99" spans="1:15" x14ac:dyDescent="0.25">
      <c r="A99" s="1" t="s">
        <v>440</v>
      </c>
      <c r="B99" s="1" t="s">
        <v>8</v>
      </c>
      <c r="C99" s="1" t="s">
        <v>19</v>
      </c>
      <c r="D99" s="1" t="s">
        <v>31</v>
      </c>
      <c r="E99" s="1" t="s">
        <v>207</v>
      </c>
      <c r="F99" s="1" t="s">
        <v>235</v>
      </c>
      <c r="G99" s="1" t="s">
        <v>275</v>
      </c>
      <c r="H99" s="1" t="s">
        <v>287</v>
      </c>
      <c r="I99" s="1" t="s">
        <v>310</v>
      </c>
      <c r="J99" s="1" t="s">
        <v>345</v>
      </c>
      <c r="K99" s="8">
        <v>0.5</v>
      </c>
      <c r="L99" s="8">
        <v>0.5</v>
      </c>
      <c r="M99" s="1" t="s">
        <v>450</v>
      </c>
      <c r="N99" s="1" t="s">
        <v>545</v>
      </c>
      <c r="O99" s="1" t="str">
        <f>TabBDArticlesMenus[[#This Row],[Code nom nature articles menus]]&amp;TabBDArticlesMenus[[#This Row],[Nom articles menus]]</f>
        <v>VSCœur</v>
      </c>
    </row>
    <row r="100" spans="1:15" x14ac:dyDescent="0.25">
      <c r="A100" s="1" t="s">
        <v>440</v>
      </c>
      <c r="B100" s="1" t="s">
        <v>8</v>
      </c>
      <c r="C100" s="1" t="s">
        <v>19</v>
      </c>
      <c r="D100" s="1" t="s">
        <v>31</v>
      </c>
      <c r="E100" s="1" t="s">
        <v>208</v>
      </c>
      <c r="F100" s="1" t="s">
        <v>236</v>
      </c>
      <c r="G100" s="1" t="s">
        <v>275</v>
      </c>
      <c r="H100" s="1" t="s">
        <v>287</v>
      </c>
      <c r="I100" s="1" t="s">
        <v>303</v>
      </c>
      <c r="J100" s="1" t="s">
        <v>337</v>
      </c>
      <c r="K100" s="8">
        <v>0.5</v>
      </c>
      <c r="L100" s="8">
        <v>0.5</v>
      </c>
      <c r="M100" s="1" t="s">
        <v>450</v>
      </c>
      <c r="N100" s="1" t="s">
        <v>546</v>
      </c>
      <c r="O100" s="1" t="str">
        <f>TabBDArticlesMenus[[#This Row],[Code nom nature articles menus]]&amp;TabBDArticlesMenus[[#This Row],[Nom articles menus]]</f>
        <v>VSCroque-monsieur</v>
      </c>
    </row>
    <row r="101" spans="1:15" x14ac:dyDescent="0.25">
      <c r="A101" s="1" t="s">
        <v>440</v>
      </c>
      <c r="B101" s="1" t="s">
        <v>8</v>
      </c>
      <c r="C101" s="1" t="s">
        <v>19</v>
      </c>
      <c r="D101" s="1" t="s">
        <v>31</v>
      </c>
      <c r="E101" s="1" t="s">
        <v>209</v>
      </c>
      <c r="F101" s="1" t="s">
        <v>237</v>
      </c>
      <c r="G101" s="1" t="s">
        <v>275</v>
      </c>
      <c r="H101" s="1" t="s">
        <v>287</v>
      </c>
      <c r="I101" s="1" t="s">
        <v>310</v>
      </c>
      <c r="J101" s="1" t="s">
        <v>345</v>
      </c>
      <c r="K101" s="8">
        <v>0.5</v>
      </c>
      <c r="L101" s="8">
        <v>0.5</v>
      </c>
      <c r="M101" s="1" t="s">
        <v>450</v>
      </c>
      <c r="N101" s="1" t="s">
        <v>547</v>
      </c>
      <c r="O101" s="1" t="str">
        <f>TabBDArticlesMenus[[#This Row],[Code nom nature articles menus]]&amp;TabBDArticlesMenus[[#This Row],[Nom articles menus]]</f>
        <v>VSFoie</v>
      </c>
    </row>
    <row r="102" spans="1:15" x14ac:dyDescent="0.25">
      <c r="A102" s="1" t="s">
        <v>440</v>
      </c>
      <c r="B102" s="1" t="s">
        <v>8</v>
      </c>
      <c r="C102" s="1" t="s">
        <v>19</v>
      </c>
      <c r="D102" s="1" t="s">
        <v>31</v>
      </c>
      <c r="E102" s="1" t="s">
        <v>210</v>
      </c>
      <c r="F102" s="1" t="s">
        <v>238</v>
      </c>
      <c r="G102" s="1" t="s">
        <v>275</v>
      </c>
      <c r="H102" s="1" t="s">
        <v>287</v>
      </c>
      <c r="I102" s="1" t="s">
        <v>318</v>
      </c>
      <c r="J102" s="1" t="s">
        <v>354</v>
      </c>
      <c r="K102" s="8">
        <v>0.5</v>
      </c>
      <c r="L102" s="8">
        <v>0.5</v>
      </c>
      <c r="M102" s="1" t="s">
        <v>450</v>
      </c>
      <c r="N102" s="1" t="s">
        <v>548</v>
      </c>
      <c r="O102" s="1" t="str">
        <f>TabBDArticlesMenus[[#This Row],[Code nom nature articles menus]]&amp;TabBDArticlesMenus[[#This Row],[Nom articles menus]]</f>
        <v>VSFromage de tête</v>
      </c>
    </row>
    <row r="103" spans="1:15" x14ac:dyDescent="0.25">
      <c r="A103" s="1" t="s">
        <v>440</v>
      </c>
      <c r="B103" s="1" t="s">
        <v>8</v>
      </c>
      <c r="C103" s="1" t="s">
        <v>19</v>
      </c>
      <c r="D103" s="1" t="s">
        <v>31</v>
      </c>
      <c r="E103" s="1" t="s">
        <v>211</v>
      </c>
      <c r="F103" s="1" t="s">
        <v>239</v>
      </c>
      <c r="G103" s="1" t="s">
        <v>275</v>
      </c>
      <c r="H103" s="1" t="s">
        <v>287</v>
      </c>
      <c r="I103" s="1" t="s">
        <v>310</v>
      </c>
      <c r="J103" s="1" t="s">
        <v>345</v>
      </c>
      <c r="K103" s="8">
        <v>0.5</v>
      </c>
      <c r="L103" s="8">
        <v>0.5</v>
      </c>
      <c r="M103" s="1" t="s">
        <v>450</v>
      </c>
      <c r="N103" s="1" t="s">
        <v>549</v>
      </c>
      <c r="O103" s="1" t="str">
        <f>TabBDArticlesMenus[[#This Row],[Code nom nature articles menus]]&amp;TabBDArticlesMenus[[#This Row],[Nom articles menus]]</f>
        <v>VSJambon</v>
      </c>
    </row>
    <row r="104" spans="1:15" x14ac:dyDescent="0.25">
      <c r="A104" s="1" t="s">
        <v>440</v>
      </c>
      <c r="B104" s="1" t="s">
        <v>8</v>
      </c>
      <c r="C104" s="1" t="s">
        <v>19</v>
      </c>
      <c r="D104" s="1" t="s">
        <v>31</v>
      </c>
      <c r="E104" s="1" t="s">
        <v>212</v>
      </c>
      <c r="F104" s="1" t="s">
        <v>240</v>
      </c>
      <c r="G104" s="1" t="s">
        <v>275</v>
      </c>
      <c r="H104" s="1" t="s">
        <v>287</v>
      </c>
      <c r="I104" s="1" t="s">
        <v>310</v>
      </c>
      <c r="J104" s="1" t="s">
        <v>345</v>
      </c>
      <c r="K104" s="8">
        <v>0.5</v>
      </c>
      <c r="L104" s="8">
        <v>0.5</v>
      </c>
      <c r="M104" s="1" t="s">
        <v>450</v>
      </c>
      <c r="N104" s="1" t="s">
        <v>550</v>
      </c>
      <c r="O104" s="1" t="str">
        <f>TabBDArticlesMenus[[#This Row],[Code nom nature articles menus]]&amp;TabBDArticlesMenus[[#This Row],[Nom articles menus]]</f>
        <v>VSJambonneau</v>
      </c>
    </row>
    <row r="105" spans="1:15" x14ac:dyDescent="0.25">
      <c r="A105" s="1" t="s">
        <v>440</v>
      </c>
      <c r="B105" s="1" t="s">
        <v>8</v>
      </c>
      <c r="C105" s="1" t="s">
        <v>19</v>
      </c>
      <c r="D105" s="1" t="s">
        <v>31</v>
      </c>
      <c r="E105" s="1" t="s">
        <v>213</v>
      </c>
      <c r="F105" s="1" t="s">
        <v>241</v>
      </c>
      <c r="G105" s="1" t="s">
        <v>275</v>
      </c>
      <c r="H105" s="1" t="s">
        <v>287</v>
      </c>
      <c r="I105" s="1" t="s">
        <v>310</v>
      </c>
      <c r="J105" s="1" t="s">
        <v>345</v>
      </c>
      <c r="K105" s="8">
        <v>0.5</v>
      </c>
      <c r="L105" s="8">
        <v>0.5</v>
      </c>
      <c r="M105" s="1" t="s">
        <v>450</v>
      </c>
      <c r="N105" s="1" t="s">
        <v>551</v>
      </c>
      <c r="O105" s="1" t="str">
        <f>TabBDArticlesMenus[[#This Row],[Code nom nature articles menus]]&amp;TabBDArticlesMenus[[#This Row],[Nom articles menus]]</f>
        <v>VSMortadelle</v>
      </c>
    </row>
    <row r="106" spans="1:15" x14ac:dyDescent="0.25">
      <c r="A106" s="1" t="s">
        <v>440</v>
      </c>
      <c r="B106" s="1" t="s">
        <v>8</v>
      </c>
      <c r="C106" s="1" t="s">
        <v>19</v>
      </c>
      <c r="D106" s="1" t="s">
        <v>31</v>
      </c>
      <c r="E106" s="1" t="s">
        <v>214</v>
      </c>
      <c r="F106" s="1" t="s">
        <v>242</v>
      </c>
      <c r="G106" s="1" t="s">
        <v>275</v>
      </c>
      <c r="H106" s="1" t="s">
        <v>287</v>
      </c>
      <c r="I106" s="1" t="s">
        <v>370</v>
      </c>
      <c r="J106" s="1" t="s">
        <v>334</v>
      </c>
      <c r="K106" s="8">
        <v>3</v>
      </c>
      <c r="L106" s="8">
        <v>3</v>
      </c>
      <c r="M106" s="1" t="s">
        <v>450</v>
      </c>
      <c r="N106" s="1" t="s">
        <v>552</v>
      </c>
      <c r="O106" s="1" t="str">
        <f>TabBDArticlesMenus[[#This Row],[Code nom nature articles menus]]&amp;TabBDArticlesMenus[[#This Row],[Nom articles menus]]</f>
        <v>VSŒufs</v>
      </c>
    </row>
    <row r="107" spans="1:15" x14ac:dyDescent="0.25">
      <c r="A107" s="1" t="s">
        <v>440</v>
      </c>
      <c r="B107" s="1" t="s">
        <v>8</v>
      </c>
      <c r="C107" s="1" t="s">
        <v>19</v>
      </c>
      <c r="D107" s="1" t="s">
        <v>31</v>
      </c>
      <c r="E107" s="1" t="s">
        <v>215</v>
      </c>
      <c r="F107" s="1" t="s">
        <v>243</v>
      </c>
      <c r="G107" s="1" t="s">
        <v>275</v>
      </c>
      <c r="H107" s="1" t="s">
        <v>287</v>
      </c>
      <c r="I107" s="1" t="s">
        <v>310</v>
      </c>
      <c r="J107" s="1" t="s">
        <v>345</v>
      </c>
      <c r="K107" s="8">
        <v>0.5</v>
      </c>
      <c r="L107" s="8">
        <v>0.5</v>
      </c>
      <c r="M107" s="1" t="s">
        <v>450</v>
      </c>
      <c r="N107" s="1" t="s">
        <v>553</v>
      </c>
      <c r="O107" s="1" t="str">
        <f>TabBDArticlesMenus[[#This Row],[Code nom nature articles menus]]&amp;TabBDArticlesMenus[[#This Row],[Nom articles menus]]</f>
        <v>VSPizza</v>
      </c>
    </row>
    <row r="108" spans="1:15" x14ac:dyDescent="0.25">
      <c r="A108" s="1" t="s">
        <v>440</v>
      </c>
      <c r="B108" s="1" t="s">
        <v>8</v>
      </c>
      <c r="C108" s="1" t="s">
        <v>19</v>
      </c>
      <c r="D108" s="1" t="s">
        <v>31</v>
      </c>
      <c r="E108" s="1" t="s">
        <v>216</v>
      </c>
      <c r="F108" s="1" t="s">
        <v>244</v>
      </c>
      <c r="G108" s="1" t="s">
        <v>275</v>
      </c>
      <c r="H108" s="1" t="s">
        <v>287</v>
      </c>
      <c r="I108" s="1" t="s">
        <v>327</v>
      </c>
      <c r="J108" s="1" t="s">
        <v>363</v>
      </c>
      <c r="K108" s="8">
        <v>1</v>
      </c>
      <c r="L108" s="8">
        <v>10</v>
      </c>
      <c r="M108" s="1" t="s">
        <v>450</v>
      </c>
      <c r="N108" s="1" t="s">
        <v>554</v>
      </c>
      <c r="O108" s="1" t="str">
        <f>TabBDArticlesMenus[[#This Row],[Code nom nature articles menus]]&amp;TabBDArticlesMenus[[#This Row],[Nom articles menus]]</f>
        <v>VSPoisson</v>
      </c>
    </row>
    <row r="109" spans="1:15" x14ac:dyDescent="0.25">
      <c r="A109" s="1" t="s">
        <v>440</v>
      </c>
      <c r="B109" s="1" t="s">
        <v>8</v>
      </c>
      <c r="C109" s="1" t="s">
        <v>19</v>
      </c>
      <c r="D109" s="1" t="s">
        <v>31</v>
      </c>
      <c r="E109" s="1" t="s">
        <v>217</v>
      </c>
      <c r="F109" s="1" t="s">
        <v>245</v>
      </c>
      <c r="G109" s="1" t="s">
        <v>275</v>
      </c>
      <c r="H109" s="1" t="s">
        <v>287</v>
      </c>
      <c r="I109" s="1" t="s">
        <v>310</v>
      </c>
      <c r="J109" s="1" t="s">
        <v>345</v>
      </c>
      <c r="K109" s="8">
        <v>0.5</v>
      </c>
      <c r="L109" s="8">
        <v>0.5</v>
      </c>
      <c r="M109" s="1" t="s">
        <v>450</v>
      </c>
      <c r="N109" s="1" t="s">
        <v>555</v>
      </c>
      <c r="O109" s="1" t="str">
        <f>TabBDArticlesMenus[[#This Row],[Code nom nature articles menus]]&amp;TabBDArticlesMenus[[#This Row],[Nom articles menus]]</f>
        <v>VSQuiche lorraine</v>
      </c>
    </row>
    <row r="110" spans="1:15" x14ac:dyDescent="0.25">
      <c r="A110" s="1" t="s">
        <v>440</v>
      </c>
      <c r="B110" s="1" t="s">
        <v>8</v>
      </c>
      <c r="C110" s="1" t="s">
        <v>19</v>
      </c>
      <c r="D110" s="1" t="s">
        <v>31</v>
      </c>
      <c r="E110" s="1" t="s">
        <v>218</v>
      </c>
      <c r="F110" s="1" t="s">
        <v>246</v>
      </c>
      <c r="G110" s="1" t="s">
        <v>275</v>
      </c>
      <c r="H110" s="1" t="s">
        <v>287</v>
      </c>
      <c r="I110" s="1" t="s">
        <v>322</v>
      </c>
      <c r="J110" s="1" t="s">
        <v>358</v>
      </c>
      <c r="K110" s="8">
        <v>3</v>
      </c>
      <c r="L110" s="8">
        <v>3</v>
      </c>
      <c r="M110" s="1" t="s">
        <v>450</v>
      </c>
      <c r="N110" s="1" t="s">
        <v>556</v>
      </c>
      <c r="O110" s="1" t="str">
        <f>TabBDArticlesMenus[[#This Row],[Code nom nature articles menus]]&amp;TabBDArticlesMenus[[#This Row],[Nom articles menus]]</f>
        <v>VSRoulade à la pistache</v>
      </c>
    </row>
    <row r="111" spans="1:15" x14ac:dyDescent="0.25">
      <c r="A111" s="1" t="s">
        <v>440</v>
      </c>
      <c r="B111" s="1" t="s">
        <v>8</v>
      </c>
      <c r="C111" s="1" t="s">
        <v>19</v>
      </c>
      <c r="D111" s="1" t="s">
        <v>31</v>
      </c>
      <c r="E111" s="1" t="s">
        <v>219</v>
      </c>
      <c r="F111" s="1" t="s">
        <v>247</v>
      </c>
      <c r="G111" s="1" t="s">
        <v>275</v>
      </c>
      <c r="H111" s="1" t="s">
        <v>287</v>
      </c>
      <c r="I111" s="1" t="s">
        <v>303</v>
      </c>
      <c r="J111" s="1" t="s">
        <v>337</v>
      </c>
      <c r="K111" s="8">
        <v>0.5</v>
      </c>
      <c r="L111" s="8">
        <v>0.5</v>
      </c>
      <c r="M111" s="1" t="s">
        <v>450</v>
      </c>
      <c r="N111" s="1" t="s">
        <v>557</v>
      </c>
      <c r="O111" s="1" t="str">
        <f>TabBDArticlesMenus[[#This Row],[Code nom nature articles menus]]&amp;TabBDArticlesMenus[[#This Row],[Nom articles menus]]</f>
        <v>VSRoulé au fromage</v>
      </c>
    </row>
    <row r="112" spans="1:15" x14ac:dyDescent="0.25">
      <c r="A112" s="1" t="s">
        <v>440</v>
      </c>
      <c r="B112" s="1" t="s">
        <v>8</v>
      </c>
      <c r="C112" s="1" t="s">
        <v>19</v>
      </c>
      <c r="D112" s="1" t="s">
        <v>31</v>
      </c>
      <c r="E112" s="1" t="s">
        <v>220</v>
      </c>
      <c r="F112" s="1" t="s">
        <v>248</v>
      </c>
      <c r="G112" s="1" t="s">
        <v>275</v>
      </c>
      <c r="H112" s="1" t="s">
        <v>287</v>
      </c>
      <c r="I112" s="1" t="s">
        <v>310</v>
      </c>
      <c r="J112" s="1" t="s">
        <v>345</v>
      </c>
      <c r="K112" s="8">
        <v>0.5</v>
      </c>
      <c r="L112" s="8">
        <v>0.5</v>
      </c>
      <c r="M112" s="1" t="s">
        <v>450</v>
      </c>
      <c r="N112" s="1" t="s">
        <v>558</v>
      </c>
      <c r="O112" s="1" t="str">
        <f>TabBDArticlesMenus[[#This Row],[Code nom nature articles menus]]&amp;TabBDArticlesMenus[[#This Row],[Nom articles menus]]</f>
        <v>VSSalami</v>
      </c>
    </row>
    <row r="113" spans="1:15" x14ac:dyDescent="0.25">
      <c r="A113" s="1" t="s">
        <v>440</v>
      </c>
      <c r="B113" s="1" t="s">
        <v>8</v>
      </c>
      <c r="C113" s="1" t="s">
        <v>19</v>
      </c>
      <c r="D113" s="1" t="s">
        <v>31</v>
      </c>
      <c r="E113" s="1" t="s">
        <v>221</v>
      </c>
      <c r="F113" s="1" t="s">
        <v>249</v>
      </c>
      <c r="G113" s="1" t="s">
        <v>275</v>
      </c>
      <c r="H113" s="1" t="s">
        <v>287</v>
      </c>
      <c r="I113" s="1" t="s">
        <v>310</v>
      </c>
      <c r="J113" s="1" t="s">
        <v>345</v>
      </c>
      <c r="K113" s="8">
        <v>0.5</v>
      </c>
      <c r="L113" s="8">
        <v>0.5</v>
      </c>
      <c r="M113" s="1" t="s">
        <v>450</v>
      </c>
      <c r="N113" s="1" t="s">
        <v>559</v>
      </c>
      <c r="O113" s="1" t="str">
        <f>TabBDArticlesMenus[[#This Row],[Code nom nature articles menus]]&amp;TabBDArticlesMenus[[#This Row],[Nom articles menus]]</f>
        <v>VSSaucisses</v>
      </c>
    </row>
    <row r="114" spans="1:15" x14ac:dyDescent="0.25">
      <c r="A114" s="1" t="s">
        <v>440</v>
      </c>
      <c r="B114" s="1" t="s">
        <v>8</v>
      </c>
      <c r="C114" s="1" t="s">
        <v>19</v>
      </c>
      <c r="D114" s="1" t="s">
        <v>31</v>
      </c>
      <c r="E114" s="1" t="s">
        <v>222</v>
      </c>
      <c r="F114" s="1" t="s">
        <v>250</v>
      </c>
      <c r="G114" s="1" t="s">
        <v>275</v>
      </c>
      <c r="H114" s="1" t="s">
        <v>287</v>
      </c>
      <c r="I114" s="1" t="s">
        <v>371</v>
      </c>
      <c r="J114" s="1" t="s">
        <v>352</v>
      </c>
      <c r="K114" s="8">
        <v>5</v>
      </c>
      <c r="L114" s="8">
        <v>5</v>
      </c>
      <c r="M114" s="1" t="s">
        <v>450</v>
      </c>
      <c r="N114" s="1" t="s">
        <v>560</v>
      </c>
      <c r="O114" s="1" t="str">
        <f>TabBDArticlesMenus[[#This Row],[Code nom nature articles menus]]&amp;TabBDArticlesMenus[[#This Row],[Nom articles menus]]</f>
        <v>VSSaucisson</v>
      </c>
    </row>
    <row r="115" spans="1:15" x14ac:dyDescent="0.25">
      <c r="A115" s="1" t="s">
        <v>440</v>
      </c>
      <c r="B115" s="1" t="s">
        <v>8</v>
      </c>
      <c r="C115" s="1" t="s">
        <v>19</v>
      </c>
      <c r="D115" s="1" t="s">
        <v>31</v>
      </c>
      <c r="E115" s="1" t="s">
        <v>223</v>
      </c>
      <c r="F115" s="1" t="s">
        <v>251</v>
      </c>
      <c r="G115" s="1" t="s">
        <v>275</v>
      </c>
      <c r="H115" s="1" t="s">
        <v>287</v>
      </c>
      <c r="I115" s="1" t="s">
        <v>318</v>
      </c>
      <c r="J115" s="1" t="s">
        <v>354</v>
      </c>
      <c r="K115" s="8">
        <v>0.5</v>
      </c>
      <c r="L115" s="8">
        <v>0.5</v>
      </c>
      <c r="M115" s="1" t="s">
        <v>450</v>
      </c>
      <c r="N115" s="1" t="s">
        <v>561</v>
      </c>
      <c r="O115" s="1" t="str">
        <f>TabBDArticlesMenus[[#This Row],[Code nom nature articles menus]]&amp;TabBDArticlesMenus[[#This Row],[Nom articles menus]]</f>
        <v>VSTête persillée</v>
      </c>
    </row>
    <row r="116" spans="1:15" x14ac:dyDescent="0.25">
      <c r="A116" s="1" t="s">
        <v>440</v>
      </c>
      <c r="B116" s="1" t="s">
        <v>8</v>
      </c>
      <c r="C116" s="1" t="s">
        <v>19</v>
      </c>
      <c r="D116" s="1" t="s">
        <v>31</v>
      </c>
      <c r="E116" s="1" t="s">
        <v>224</v>
      </c>
      <c r="F116" s="1" t="s">
        <v>252</v>
      </c>
      <c r="G116" s="1" t="s">
        <v>275</v>
      </c>
      <c r="H116" s="1" t="s">
        <v>287</v>
      </c>
      <c r="I116" s="1" t="s">
        <v>322</v>
      </c>
      <c r="J116" s="1" t="s">
        <v>358</v>
      </c>
      <c r="K116" s="8">
        <v>3</v>
      </c>
      <c r="L116" s="8">
        <v>3</v>
      </c>
      <c r="M116" s="1" t="s">
        <v>450</v>
      </c>
      <c r="N116" s="1" t="s">
        <v>562</v>
      </c>
      <c r="O116" s="1" t="str">
        <f>TabBDArticlesMenus[[#This Row],[Code nom nature articles menus]]&amp;TabBDArticlesMenus[[#This Row],[Nom articles menus]]</f>
        <v>VSTête roulée</v>
      </c>
    </row>
    <row r="117" spans="1:15" x14ac:dyDescent="0.25">
      <c r="A117" s="1" t="s">
        <v>440</v>
      </c>
      <c r="B117" s="1" t="s">
        <v>8</v>
      </c>
      <c r="C117" s="1" t="s">
        <v>19</v>
      </c>
      <c r="D117" s="1" t="s">
        <v>31</v>
      </c>
      <c r="E117" s="1" t="s">
        <v>225</v>
      </c>
      <c r="F117" s="1" t="s">
        <v>253</v>
      </c>
      <c r="G117" s="1" t="s">
        <v>275</v>
      </c>
      <c r="H117" s="1" t="s">
        <v>287</v>
      </c>
      <c r="I117" s="1" t="s">
        <v>302</v>
      </c>
      <c r="J117" s="1" t="s">
        <v>336</v>
      </c>
      <c r="K117" s="8">
        <v>1</v>
      </c>
      <c r="L117" s="8">
        <v>1</v>
      </c>
      <c r="M117" s="1" t="s">
        <v>450</v>
      </c>
      <c r="N117" s="1" t="s">
        <v>563</v>
      </c>
      <c r="O117" s="1" t="str">
        <f>TabBDArticlesMenus[[#This Row],[Code nom nature articles menus]]&amp;TabBDArticlesMenus[[#This Row],[Nom articles menus]]</f>
        <v>VSThon</v>
      </c>
    </row>
    <row r="118" spans="1:15" x14ac:dyDescent="0.25">
      <c r="A118" s="1" t="s">
        <v>440</v>
      </c>
      <c r="B118" s="1" t="s">
        <v>8</v>
      </c>
      <c r="C118" s="1" t="s">
        <v>19</v>
      </c>
      <c r="D118" s="1" t="s">
        <v>31</v>
      </c>
      <c r="E118" s="1" t="s">
        <v>226</v>
      </c>
      <c r="F118" s="1" t="s">
        <v>254</v>
      </c>
      <c r="G118" s="1" t="s">
        <v>278</v>
      </c>
      <c r="H118" s="1" t="s">
        <v>290</v>
      </c>
      <c r="I118" s="1" t="s">
        <v>303</v>
      </c>
      <c r="J118" s="1" t="s">
        <v>337</v>
      </c>
      <c r="K118" s="8">
        <v>0.5</v>
      </c>
      <c r="L118" s="8">
        <v>0.5</v>
      </c>
      <c r="M118" s="1" t="s">
        <v>450</v>
      </c>
      <c r="N118" s="1" t="s">
        <v>564</v>
      </c>
      <c r="O118" s="1" t="str">
        <f>TabBDArticlesMenus[[#This Row],[Code nom nature articles menus]]&amp;TabBDArticlesMenus[[#This Row],[Nom articles menus]]</f>
        <v>VSViande cassoulet</v>
      </c>
    </row>
    <row r="119" spans="1:15" x14ac:dyDescent="0.25">
      <c r="A119" s="1" t="s">
        <v>440</v>
      </c>
      <c r="B119" s="1" t="s">
        <v>8</v>
      </c>
      <c r="C119" s="1" t="s">
        <v>19</v>
      </c>
      <c r="D119" s="1" t="s">
        <v>31</v>
      </c>
      <c r="E119" s="1" t="s">
        <v>227</v>
      </c>
      <c r="F119" s="1" t="s">
        <v>255</v>
      </c>
      <c r="G119" s="1" t="s">
        <v>278</v>
      </c>
      <c r="H119" s="1" t="s">
        <v>290</v>
      </c>
      <c r="I119" s="1" t="s">
        <v>303</v>
      </c>
      <c r="J119" s="1" t="s">
        <v>337</v>
      </c>
      <c r="K119" s="8">
        <v>0.5</v>
      </c>
      <c r="L119" s="8">
        <v>0.5</v>
      </c>
      <c r="M119" s="1" t="s">
        <v>450</v>
      </c>
      <c r="N119" s="1" t="s">
        <v>565</v>
      </c>
      <c r="O119" s="1" t="str">
        <f>TabBDArticlesMenus[[#This Row],[Code nom nature articles menus]]&amp;TabBDArticlesMenus[[#This Row],[Nom articles menus]]</f>
        <v>VSViande choucroute</v>
      </c>
    </row>
    <row r="120" spans="1:15" x14ac:dyDescent="0.25">
      <c r="A120" s="1" t="s">
        <v>440</v>
      </c>
      <c r="B120" s="1" t="s">
        <v>8</v>
      </c>
      <c r="C120" s="1" t="s">
        <v>19</v>
      </c>
      <c r="D120" s="1" t="s">
        <v>31</v>
      </c>
      <c r="E120" s="1" t="s">
        <v>228</v>
      </c>
      <c r="F120" s="1" t="s">
        <v>256</v>
      </c>
      <c r="G120" s="1" t="s">
        <v>278</v>
      </c>
      <c r="H120" s="1" t="s">
        <v>290</v>
      </c>
      <c r="I120" s="1" t="s">
        <v>303</v>
      </c>
      <c r="J120" s="1" t="s">
        <v>337</v>
      </c>
      <c r="K120" s="8">
        <v>0.5</v>
      </c>
      <c r="L120" s="8">
        <v>0.5</v>
      </c>
      <c r="M120" s="1" t="s">
        <v>450</v>
      </c>
      <c r="N120" s="1" t="s">
        <v>566</v>
      </c>
      <c r="O120" s="1" t="str">
        <f>TabBDArticlesMenus[[#This Row],[Code nom nature articles menus]]&amp;TabBDArticlesMenus[[#This Row],[Nom articles menus]]</f>
        <v>VSViande paella</v>
      </c>
    </row>
  </sheetData>
  <sortState ref="A3:O120">
    <sortCondition ref="F3"/>
  </sortState>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4"/>
  <dimension ref="A1:AL3"/>
  <sheetViews>
    <sheetView topLeftCell="AG1" workbookViewId="0">
      <selection activeCell="AQ5" sqref="AQ5"/>
    </sheetView>
  </sheetViews>
  <sheetFormatPr baseColWidth="10" defaultRowHeight="13.1" x14ac:dyDescent="0.25"/>
  <cols>
    <col min="1" max="1" width="26.6640625" style="1" bestFit="1" customWidth="1"/>
    <col min="2" max="2" width="31.6640625" style="1" bestFit="1" customWidth="1"/>
    <col min="3" max="3" width="12.5546875" style="1" bestFit="1" customWidth="1"/>
    <col min="4" max="4" width="20.33203125" style="1" bestFit="1" customWidth="1"/>
    <col min="5" max="5" width="14" style="1" bestFit="1" customWidth="1"/>
    <col min="6" max="6" width="19.21875" style="1" bestFit="1" customWidth="1"/>
    <col min="7" max="7" width="21.21875" style="1" bestFit="1" customWidth="1"/>
    <col min="8" max="8" width="26.44140625" style="1" bestFit="1" customWidth="1"/>
    <col min="9" max="9" width="34.88671875" style="1" bestFit="1" customWidth="1"/>
    <col min="10" max="10" width="39.88671875" style="1" bestFit="1" customWidth="1"/>
    <col min="11" max="11" width="18.88671875" style="1" bestFit="1" customWidth="1"/>
    <col min="12" max="12" width="24.109375" style="1" bestFit="1" customWidth="1"/>
    <col min="13" max="13" width="26.109375" style="1" bestFit="1" customWidth="1"/>
    <col min="14" max="14" width="27.88671875" style="1" bestFit="1" customWidth="1"/>
    <col min="15" max="15" width="39.77734375" style="1" bestFit="1" customWidth="1"/>
    <col min="16" max="16" width="44.77734375" style="1" bestFit="1" customWidth="1"/>
    <col min="17" max="17" width="17.44140625" style="1" bestFit="1" customWidth="1"/>
    <col min="18" max="18" width="22.33203125" style="1" bestFit="1" customWidth="1"/>
    <col min="19" max="19" width="13.44140625" style="1" bestFit="1" customWidth="1"/>
    <col min="20" max="20" width="18.6640625" style="1" bestFit="1" customWidth="1"/>
    <col min="21" max="21" width="20.6640625" style="1" bestFit="1" customWidth="1"/>
    <col min="22" max="22" width="25.88671875" style="1" bestFit="1" customWidth="1"/>
    <col min="23" max="23" width="34.33203125" style="1" bestFit="1" customWidth="1"/>
    <col min="24" max="24" width="39.33203125" style="1" bestFit="1" customWidth="1"/>
    <col min="25" max="25" width="33.21875" style="1" bestFit="1" customWidth="1"/>
    <col min="26" max="26" width="36.109375" style="1" bestFit="1" customWidth="1"/>
    <col min="27" max="27" width="38.77734375" style="1" bestFit="1" customWidth="1"/>
    <col min="28" max="28" width="16.88671875" style="1" bestFit="1" customWidth="1"/>
    <col min="29" max="29" width="14.33203125" style="1" bestFit="1" customWidth="1"/>
    <col min="30" max="30" width="19.5546875" style="1" bestFit="1" customWidth="1"/>
    <col min="31" max="31" width="21.5546875" style="1" bestFit="1" customWidth="1"/>
    <col min="32" max="32" width="26.77734375" style="1" bestFit="1" customWidth="1"/>
    <col min="33" max="33" width="35.21875" style="1" bestFit="1" customWidth="1"/>
    <col min="34" max="34" width="40.21875" style="1" bestFit="1" customWidth="1"/>
    <col min="35" max="35" width="17.77734375" style="1" bestFit="1" customWidth="1"/>
    <col min="36" max="36" width="23.21875" style="1" bestFit="1" customWidth="1"/>
    <col min="37" max="37" width="15.5546875" style="1" bestFit="1" customWidth="1"/>
    <col min="38" max="38" width="17.21875" style="1" bestFit="1" customWidth="1"/>
    <col min="39" max="16384" width="11.5546875" style="1"/>
  </cols>
  <sheetData>
    <row r="1" spans="1:38" x14ac:dyDescent="0.25">
      <c r="A1" s="16" t="str">
        <f>"Base de données  de l'année "&amp;Accueil!$F$1&amp;"."</f>
        <v>Base de données  de l'année 2023.</v>
      </c>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16"/>
    </row>
    <row r="3" spans="1:38" x14ac:dyDescent="0.25">
      <c r="A3" s="1" t="s">
        <v>372</v>
      </c>
      <c r="B3" s="1" t="s">
        <v>373</v>
      </c>
      <c r="C3" s="1" t="s">
        <v>374</v>
      </c>
      <c r="D3" s="1" t="s">
        <v>375</v>
      </c>
      <c r="E3" s="1" t="s">
        <v>579</v>
      </c>
      <c r="F3" s="1" t="s">
        <v>580</v>
      </c>
      <c r="G3" s="1" t="s">
        <v>581</v>
      </c>
      <c r="H3" s="1" t="s">
        <v>582</v>
      </c>
      <c r="I3" s="1" t="s">
        <v>583</v>
      </c>
      <c r="J3" s="1" t="s">
        <v>584</v>
      </c>
      <c r="K3" s="1" t="s">
        <v>567</v>
      </c>
      <c r="L3" s="1" t="s">
        <v>568</v>
      </c>
      <c r="M3" s="1" t="s">
        <v>573</v>
      </c>
      <c r="N3" s="1" t="s">
        <v>376</v>
      </c>
      <c r="O3" s="1" t="s">
        <v>377</v>
      </c>
      <c r="P3" s="1" t="s">
        <v>378</v>
      </c>
      <c r="Q3" s="1" t="s">
        <v>585</v>
      </c>
      <c r="R3" s="1" t="s">
        <v>586</v>
      </c>
      <c r="S3" s="1" t="s">
        <v>569</v>
      </c>
      <c r="T3" s="1" t="s">
        <v>570</v>
      </c>
      <c r="U3" s="1" t="s">
        <v>574</v>
      </c>
      <c r="V3" s="1" t="s">
        <v>575</v>
      </c>
      <c r="W3" s="1" t="s">
        <v>379</v>
      </c>
      <c r="X3" s="1" t="s">
        <v>380</v>
      </c>
      <c r="Y3" s="1" t="s">
        <v>576</v>
      </c>
      <c r="Z3" s="1" t="s">
        <v>381</v>
      </c>
      <c r="AA3" s="1" t="s">
        <v>389</v>
      </c>
      <c r="AB3" s="1" t="s">
        <v>587</v>
      </c>
      <c r="AC3" s="1" t="s">
        <v>571</v>
      </c>
      <c r="AD3" s="1" t="s">
        <v>572</v>
      </c>
      <c r="AE3" s="1" t="s">
        <v>577</v>
      </c>
      <c r="AF3" s="1" t="s">
        <v>578</v>
      </c>
      <c r="AG3" s="1" t="s">
        <v>382</v>
      </c>
      <c r="AH3" s="1" t="s">
        <v>383</v>
      </c>
      <c r="AI3" s="1" t="s">
        <v>588</v>
      </c>
      <c r="AJ3" s="1" t="s">
        <v>384</v>
      </c>
      <c r="AK3" s="1" t="s">
        <v>385</v>
      </c>
      <c r="AL3" s="1" t="s">
        <v>386</v>
      </c>
    </row>
  </sheetData>
  <mergeCells count="1">
    <mergeCell ref="A1:AK1"/>
  </mergeCells>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5">
    <pageSetUpPr fitToPage="1"/>
  </sheetPr>
  <dimension ref="A1:H50"/>
  <sheetViews>
    <sheetView workbookViewId="0"/>
  </sheetViews>
  <sheetFormatPr baseColWidth="10" defaultRowHeight="13.1" customHeight="1" x14ac:dyDescent="0.25"/>
  <cols>
    <col min="1" max="1" width="12.5546875" style="1" customWidth="1"/>
    <col min="2" max="2" width="14" style="1" bestFit="1" customWidth="1"/>
    <col min="3" max="3" width="13.44140625" style="1" bestFit="1" customWidth="1"/>
    <col min="4" max="4" width="14.33203125" style="1" bestFit="1" customWidth="1"/>
    <col min="5" max="5" width="15.5546875" style="1" customWidth="1"/>
    <col min="6" max="6" width="26.6640625" style="1" bestFit="1" customWidth="1"/>
    <col min="7" max="7" width="23.21875" style="1" bestFit="1" customWidth="1"/>
    <col min="8" max="8" width="17.21875" style="1" customWidth="1"/>
    <col min="9" max="16384" width="11.5546875" style="1"/>
  </cols>
  <sheetData>
    <row r="1" spans="1:8" ht="13.1" customHeight="1" x14ac:dyDescent="0.25">
      <c r="A1" s="1">
        <f>Accueil!$F$1</f>
        <v>2023</v>
      </c>
    </row>
    <row r="3" spans="1:8" ht="13.1" customHeight="1" x14ac:dyDescent="0.25">
      <c r="A3" s="17" t="str">
        <f>"État des menus midi retraite du mois de janvier "&amp;$A$1&amp;"."</f>
        <v>État des menus midi retraite du mois de janvier 2023.</v>
      </c>
      <c r="B3" s="17"/>
      <c r="C3" s="17"/>
      <c r="D3" s="17"/>
      <c r="E3" s="17"/>
      <c r="F3" s="17"/>
      <c r="G3" s="17"/>
      <c r="H3" s="17"/>
    </row>
    <row r="4" spans="1:8" ht="13.1" customHeight="1" x14ac:dyDescent="0.25">
      <c r="A4" s="1" t="s">
        <v>374</v>
      </c>
      <c r="B4" s="1" t="s">
        <v>579</v>
      </c>
      <c r="C4" s="1" t="s">
        <v>569</v>
      </c>
      <c r="D4" s="1" t="s">
        <v>571</v>
      </c>
      <c r="E4" s="1" t="s">
        <v>385</v>
      </c>
      <c r="F4" s="1" t="s">
        <v>372</v>
      </c>
      <c r="G4" s="1" t="s">
        <v>384</v>
      </c>
      <c r="H4" s="1" t="s">
        <v>386</v>
      </c>
    </row>
    <row r="6" spans="1:8" ht="13.1" customHeight="1" x14ac:dyDescent="0.25">
      <c r="A6" s="17" t="str">
        <f ca="1">"Imprimé à Limeil-Brévannes, le "&amp;TEXT(TODAY(),"jjjj j mmmm aaaa")&amp;"."</f>
        <v>Imprimé à Limeil-Brévannes, le vendredi 8 septembre 2023.</v>
      </c>
      <c r="B6" s="17"/>
      <c r="C6" s="17"/>
      <c r="D6" s="17"/>
      <c r="E6" s="17"/>
      <c r="F6" s="17"/>
      <c r="G6" s="17"/>
      <c r="H6" s="17"/>
    </row>
    <row r="7" spans="1:8" ht="13.1" customHeight="1" x14ac:dyDescent="0.25">
      <c r="A7" s="17" t="str">
        <f>"État des menus midi retraite du mois de février "&amp;$A$1&amp;"."</f>
        <v>État des menus midi retraite du mois de février 2023.</v>
      </c>
      <c r="B7" s="17"/>
      <c r="C7" s="17"/>
      <c r="D7" s="17"/>
      <c r="E7" s="17"/>
      <c r="F7" s="17"/>
      <c r="G7" s="17"/>
      <c r="H7" s="17"/>
    </row>
    <row r="8" spans="1:8" ht="13.1" customHeight="1" x14ac:dyDescent="0.25">
      <c r="A8" s="1" t="s">
        <v>374</v>
      </c>
      <c r="B8" s="1" t="s">
        <v>579</v>
      </c>
      <c r="C8" s="1" t="s">
        <v>569</v>
      </c>
      <c r="D8" s="1" t="s">
        <v>571</v>
      </c>
      <c r="E8" s="1" t="s">
        <v>385</v>
      </c>
      <c r="F8" s="1" t="s">
        <v>372</v>
      </c>
      <c r="G8" s="1" t="s">
        <v>384</v>
      </c>
      <c r="H8" s="1" t="s">
        <v>386</v>
      </c>
    </row>
    <row r="10" spans="1:8" ht="13.1" customHeight="1" x14ac:dyDescent="0.25">
      <c r="A10" s="17" t="str">
        <f ca="1">"Imprimé à Limeil-Brévannes, le "&amp;TEXT(TODAY(),"jjjj j mmmm aaaa")&amp;"."</f>
        <v>Imprimé à Limeil-Brévannes, le vendredi 8 septembre 2023.</v>
      </c>
      <c r="B10" s="17"/>
      <c r="C10" s="17"/>
      <c r="D10" s="17"/>
      <c r="E10" s="17"/>
      <c r="F10" s="17"/>
      <c r="G10" s="17"/>
      <c r="H10" s="17"/>
    </row>
    <row r="11" spans="1:8" ht="13.1" customHeight="1" x14ac:dyDescent="0.25">
      <c r="A11" s="17" t="str">
        <f>"État des menus midi retraite du mois de mars "&amp;$A$1&amp;"."</f>
        <v>État des menus midi retraite du mois de mars 2023.</v>
      </c>
      <c r="B11" s="17"/>
      <c r="C11" s="17"/>
      <c r="D11" s="17"/>
      <c r="E11" s="17"/>
      <c r="F11" s="17"/>
      <c r="G11" s="17"/>
      <c r="H11" s="17"/>
    </row>
    <row r="12" spans="1:8" ht="13.1" customHeight="1" x14ac:dyDescent="0.25">
      <c r="A12" s="1" t="s">
        <v>374</v>
      </c>
      <c r="B12" s="1" t="s">
        <v>579</v>
      </c>
      <c r="C12" s="1" t="s">
        <v>569</v>
      </c>
      <c r="D12" s="1" t="s">
        <v>571</v>
      </c>
      <c r="E12" s="1" t="s">
        <v>385</v>
      </c>
      <c r="F12" s="1" t="s">
        <v>372</v>
      </c>
      <c r="G12" s="1" t="s">
        <v>384</v>
      </c>
      <c r="H12" s="1" t="s">
        <v>386</v>
      </c>
    </row>
    <row r="14" spans="1:8" ht="13.1" customHeight="1" x14ac:dyDescent="0.25">
      <c r="A14" s="17" t="str">
        <f ca="1">"Imprimé à Limeil-Brévannes, le "&amp;TEXT(TODAY(),"jjjj j mmmm aaaa")&amp;"."</f>
        <v>Imprimé à Limeil-Brévannes, le vendredi 8 septembre 2023.</v>
      </c>
      <c r="B14" s="17"/>
      <c r="C14" s="17"/>
      <c r="D14" s="17"/>
      <c r="E14" s="17"/>
      <c r="F14" s="17"/>
      <c r="G14" s="17"/>
      <c r="H14" s="17"/>
    </row>
    <row r="15" spans="1:8" ht="13.1" customHeight="1" x14ac:dyDescent="0.25">
      <c r="A15" s="17" t="str">
        <f>"État des menus midi retraite du mois d'avril "&amp;$A$1&amp;"."</f>
        <v>État des menus midi retraite du mois d'avril 2023.</v>
      </c>
      <c r="B15" s="17"/>
      <c r="C15" s="17"/>
      <c r="D15" s="17"/>
      <c r="E15" s="17"/>
      <c r="F15" s="17"/>
      <c r="G15" s="17"/>
      <c r="H15" s="17"/>
    </row>
    <row r="16" spans="1:8" ht="13.1" customHeight="1" x14ac:dyDescent="0.25">
      <c r="A16" s="1" t="s">
        <v>374</v>
      </c>
      <c r="B16" s="1" t="s">
        <v>579</v>
      </c>
      <c r="C16" s="1" t="s">
        <v>569</v>
      </c>
      <c r="D16" s="1" t="s">
        <v>571</v>
      </c>
      <c r="E16" s="1" t="s">
        <v>385</v>
      </c>
      <c r="F16" s="1" t="s">
        <v>372</v>
      </c>
      <c r="G16" s="1" t="s">
        <v>384</v>
      </c>
      <c r="H16" s="1" t="s">
        <v>386</v>
      </c>
    </row>
    <row r="18" spans="1:8" ht="13.1" customHeight="1" x14ac:dyDescent="0.25">
      <c r="A18" s="17" t="str">
        <f ca="1">"Imprimé à Limeil-Brévannes, le "&amp;TEXT(TODAY(),"jjjj j mmmm aaaa")&amp;"."</f>
        <v>Imprimé à Limeil-Brévannes, le vendredi 8 septembre 2023.</v>
      </c>
      <c r="B18" s="17"/>
      <c r="C18" s="17"/>
      <c r="D18" s="17"/>
      <c r="E18" s="17"/>
      <c r="F18" s="17"/>
      <c r="G18" s="17"/>
      <c r="H18" s="17"/>
    </row>
    <row r="19" spans="1:8" ht="13.1" customHeight="1" x14ac:dyDescent="0.25">
      <c r="A19" s="17" t="str">
        <f>"État des menus midi retraite du mois de mai "&amp;$A$1&amp;"."</f>
        <v>État des menus midi retraite du mois de mai 2023.</v>
      </c>
      <c r="B19" s="17"/>
      <c r="C19" s="17"/>
      <c r="D19" s="17"/>
      <c r="E19" s="17"/>
      <c r="F19" s="17"/>
      <c r="G19" s="17"/>
      <c r="H19" s="17"/>
    </row>
    <row r="20" spans="1:8" ht="13.1" customHeight="1" x14ac:dyDescent="0.25">
      <c r="A20" s="1" t="s">
        <v>374</v>
      </c>
      <c r="B20" s="1" t="s">
        <v>579</v>
      </c>
      <c r="C20" s="1" t="s">
        <v>569</v>
      </c>
      <c r="D20" s="1" t="s">
        <v>571</v>
      </c>
      <c r="E20" s="1" t="s">
        <v>385</v>
      </c>
      <c r="F20" s="1" t="s">
        <v>372</v>
      </c>
      <c r="G20" s="1" t="s">
        <v>384</v>
      </c>
      <c r="H20" s="1" t="s">
        <v>386</v>
      </c>
    </row>
    <row r="22" spans="1:8" ht="13.1" customHeight="1" x14ac:dyDescent="0.25">
      <c r="A22" s="17" t="str">
        <f ca="1">"Imprimé à Limeil-Brévannes, le "&amp;TEXT(TODAY(),"jjjj j mmmm aaaa")&amp;"."</f>
        <v>Imprimé à Limeil-Brévannes, le vendredi 8 septembre 2023.</v>
      </c>
      <c r="B22" s="17"/>
      <c r="C22" s="17"/>
      <c r="D22" s="17"/>
      <c r="E22" s="17"/>
      <c r="F22" s="17"/>
      <c r="G22" s="17"/>
      <c r="H22" s="17"/>
    </row>
    <row r="23" spans="1:8" ht="13.1" customHeight="1" x14ac:dyDescent="0.25">
      <c r="A23" s="17" t="str">
        <f>"État des menus midi retraite du mois de juin "&amp;$A$1&amp;"."</f>
        <v>État des menus midi retraite du mois de juin 2023.</v>
      </c>
      <c r="B23" s="17"/>
      <c r="C23" s="17"/>
      <c r="D23" s="17"/>
      <c r="E23" s="17"/>
      <c r="F23" s="17"/>
      <c r="G23" s="17"/>
      <c r="H23" s="17"/>
    </row>
    <row r="24" spans="1:8" ht="13.1" customHeight="1" x14ac:dyDescent="0.25">
      <c r="A24" s="1" t="s">
        <v>374</v>
      </c>
      <c r="B24" s="1" t="s">
        <v>579</v>
      </c>
      <c r="C24" s="1" t="s">
        <v>569</v>
      </c>
      <c r="D24" s="1" t="s">
        <v>571</v>
      </c>
      <c r="E24" s="1" t="s">
        <v>385</v>
      </c>
      <c r="F24" s="1" t="s">
        <v>372</v>
      </c>
      <c r="G24" s="1" t="s">
        <v>384</v>
      </c>
      <c r="H24" s="1" t="s">
        <v>386</v>
      </c>
    </row>
    <row r="26" spans="1:8" ht="13.1" customHeight="1" x14ac:dyDescent="0.25">
      <c r="A26" s="17" t="str">
        <f ca="1">"Imprimé à Limeil-Brévannes, le "&amp;TEXT(TODAY(),"jjjj j mmmm aaaa")&amp;"."</f>
        <v>Imprimé à Limeil-Brévannes, le vendredi 8 septembre 2023.</v>
      </c>
      <c r="B26" s="17"/>
      <c r="C26" s="17"/>
      <c r="D26" s="17"/>
      <c r="E26" s="17"/>
      <c r="F26" s="17"/>
      <c r="G26" s="17"/>
      <c r="H26" s="17"/>
    </row>
    <row r="27" spans="1:8" ht="13.1" customHeight="1" x14ac:dyDescent="0.25">
      <c r="A27" s="17" t="str">
        <f>"État des menus midi retraite du mois de juillet "&amp;$A$1&amp;"."</f>
        <v>État des menus midi retraite du mois de juillet 2023.</v>
      </c>
      <c r="B27" s="17"/>
      <c r="C27" s="17"/>
      <c r="D27" s="17"/>
      <c r="E27" s="17"/>
      <c r="F27" s="17"/>
      <c r="G27" s="17"/>
      <c r="H27" s="17"/>
    </row>
    <row r="28" spans="1:8" ht="13.1" customHeight="1" x14ac:dyDescent="0.25">
      <c r="A28" s="1" t="s">
        <v>374</v>
      </c>
      <c r="B28" s="1" t="s">
        <v>579</v>
      </c>
      <c r="C28" s="1" t="s">
        <v>569</v>
      </c>
      <c r="D28" s="1" t="s">
        <v>571</v>
      </c>
      <c r="E28" s="1" t="s">
        <v>385</v>
      </c>
      <c r="F28" s="1" t="s">
        <v>372</v>
      </c>
      <c r="G28" s="1" t="s">
        <v>384</v>
      </c>
      <c r="H28" s="1" t="s">
        <v>386</v>
      </c>
    </row>
    <row r="30" spans="1:8" ht="13.1" customHeight="1" x14ac:dyDescent="0.25">
      <c r="A30" s="17" t="str">
        <f ca="1">"Imprimé à Limeil-Brévannes, le "&amp;TEXT(TODAY(),"jjjj j mmmm aaaa")&amp;"."</f>
        <v>Imprimé à Limeil-Brévannes, le vendredi 8 septembre 2023.</v>
      </c>
      <c r="B30" s="17"/>
      <c r="C30" s="17"/>
      <c r="D30" s="17"/>
      <c r="E30" s="17"/>
      <c r="F30" s="17"/>
      <c r="G30" s="17"/>
      <c r="H30" s="17"/>
    </row>
    <row r="31" spans="1:8" ht="13.1" customHeight="1" x14ac:dyDescent="0.25">
      <c r="A31" s="17" t="str">
        <f>"État des menus midi retraite du mois d'août "&amp;$A$1&amp;"."</f>
        <v>État des menus midi retraite du mois d'août 2023.</v>
      </c>
      <c r="B31" s="17"/>
      <c r="C31" s="17"/>
      <c r="D31" s="17"/>
      <c r="E31" s="17"/>
      <c r="F31" s="17"/>
      <c r="G31" s="17"/>
      <c r="H31" s="17"/>
    </row>
    <row r="32" spans="1:8" ht="13.1" customHeight="1" x14ac:dyDescent="0.25">
      <c r="A32" s="1" t="s">
        <v>374</v>
      </c>
      <c r="B32" s="1" t="s">
        <v>579</v>
      </c>
      <c r="C32" s="1" t="s">
        <v>569</v>
      </c>
      <c r="D32" s="1" t="s">
        <v>571</v>
      </c>
      <c r="E32" s="1" t="s">
        <v>385</v>
      </c>
      <c r="F32" s="1" t="s">
        <v>372</v>
      </c>
      <c r="G32" s="1" t="s">
        <v>384</v>
      </c>
      <c r="H32" s="1" t="s">
        <v>386</v>
      </c>
    </row>
    <row r="34" spans="1:8" ht="13.1" customHeight="1" x14ac:dyDescent="0.25">
      <c r="A34" s="17" t="str">
        <f ca="1">"Imprimé à Limeil-Brévannes, le "&amp;TEXT(TODAY(),"jjjj j mmmm aaaa")&amp;"."</f>
        <v>Imprimé à Limeil-Brévannes, le vendredi 8 septembre 2023.</v>
      </c>
      <c r="B34" s="17"/>
      <c r="C34" s="17"/>
      <c r="D34" s="17"/>
      <c r="E34" s="17"/>
      <c r="F34" s="17"/>
      <c r="G34" s="17"/>
      <c r="H34" s="17"/>
    </row>
    <row r="35" spans="1:8" ht="13.1" customHeight="1" x14ac:dyDescent="0.25">
      <c r="A35" s="17" t="str">
        <f>"État des menus midi retraite du mois de septembre "&amp;$A$1&amp;"."</f>
        <v>État des menus midi retraite du mois de septembre 2023.</v>
      </c>
      <c r="B35" s="17"/>
      <c r="C35" s="17"/>
      <c r="D35" s="17"/>
      <c r="E35" s="17"/>
      <c r="F35" s="17"/>
      <c r="G35" s="17"/>
      <c r="H35" s="17"/>
    </row>
    <row r="36" spans="1:8" ht="13.1" customHeight="1" x14ac:dyDescent="0.25">
      <c r="A36" s="1" t="s">
        <v>374</v>
      </c>
      <c r="B36" s="1" t="s">
        <v>579</v>
      </c>
      <c r="C36" s="1" t="s">
        <v>569</v>
      </c>
      <c r="D36" s="1" t="s">
        <v>571</v>
      </c>
      <c r="E36" s="1" t="s">
        <v>385</v>
      </c>
      <c r="F36" s="1" t="s">
        <v>372</v>
      </c>
      <c r="G36" s="1" t="s">
        <v>384</v>
      </c>
      <c r="H36" s="1" t="s">
        <v>386</v>
      </c>
    </row>
    <row r="38" spans="1:8" ht="13.1" customHeight="1" x14ac:dyDescent="0.25">
      <c r="A38" s="17" t="str">
        <f ca="1">"Imprimé à Limeil-Brévannes, le "&amp;TEXT(TODAY(),"jjjj j mmmm aaaa")&amp;"."</f>
        <v>Imprimé à Limeil-Brévannes, le vendredi 8 septembre 2023.</v>
      </c>
      <c r="B38" s="17"/>
      <c r="C38" s="17"/>
      <c r="D38" s="17"/>
      <c r="E38" s="17"/>
      <c r="F38" s="17"/>
      <c r="G38" s="17"/>
      <c r="H38" s="17"/>
    </row>
    <row r="39" spans="1:8" ht="13.1" customHeight="1" x14ac:dyDescent="0.25">
      <c r="A39" s="17" t="str">
        <f>"État des menus midi retraite du mois d'octobre "&amp;$A$1&amp;"."</f>
        <v>État des menus midi retraite du mois d'octobre 2023.</v>
      </c>
      <c r="B39" s="17"/>
      <c r="C39" s="17"/>
      <c r="D39" s="17"/>
      <c r="E39" s="17"/>
      <c r="F39" s="17"/>
      <c r="G39" s="17"/>
      <c r="H39" s="17"/>
    </row>
    <row r="40" spans="1:8" ht="13.1" customHeight="1" x14ac:dyDescent="0.25">
      <c r="A40" s="1" t="s">
        <v>374</v>
      </c>
      <c r="B40" s="1" t="s">
        <v>579</v>
      </c>
      <c r="C40" s="1" t="s">
        <v>569</v>
      </c>
      <c r="D40" s="1" t="s">
        <v>571</v>
      </c>
      <c r="E40" s="1" t="s">
        <v>385</v>
      </c>
      <c r="F40" s="1" t="s">
        <v>372</v>
      </c>
      <c r="G40" s="1" t="s">
        <v>384</v>
      </c>
      <c r="H40" s="1" t="s">
        <v>386</v>
      </c>
    </row>
    <row r="42" spans="1:8" ht="13.1" customHeight="1" x14ac:dyDescent="0.25">
      <c r="A42" s="17" t="str">
        <f ca="1">"Imprimé à Limeil-Brévannes, le "&amp;TEXT(TODAY(),"jjjj j mmmm aaaa")&amp;"."</f>
        <v>Imprimé à Limeil-Brévannes, le vendredi 8 septembre 2023.</v>
      </c>
      <c r="B42" s="17"/>
      <c r="C42" s="17"/>
      <c r="D42" s="17"/>
      <c r="E42" s="17"/>
      <c r="F42" s="17"/>
      <c r="G42" s="17"/>
      <c r="H42" s="17"/>
    </row>
    <row r="43" spans="1:8" ht="13.1" customHeight="1" x14ac:dyDescent="0.25">
      <c r="A43" s="17" t="str">
        <f>"État des menus midi retraite du mois de novembre "&amp;$A$1&amp;"."</f>
        <v>État des menus midi retraite du mois de novembre 2023.</v>
      </c>
      <c r="B43" s="17"/>
      <c r="C43" s="17"/>
      <c r="D43" s="17"/>
      <c r="E43" s="17"/>
      <c r="F43" s="17"/>
      <c r="G43" s="17"/>
      <c r="H43" s="17"/>
    </row>
    <row r="44" spans="1:8" ht="13.1" customHeight="1" x14ac:dyDescent="0.25">
      <c r="A44" s="1" t="s">
        <v>374</v>
      </c>
      <c r="B44" s="1" t="s">
        <v>579</v>
      </c>
      <c r="C44" s="1" t="s">
        <v>569</v>
      </c>
      <c r="D44" s="1" t="s">
        <v>571</v>
      </c>
      <c r="E44" s="1" t="s">
        <v>385</v>
      </c>
      <c r="F44" s="1" t="s">
        <v>372</v>
      </c>
      <c r="G44" s="1" t="s">
        <v>384</v>
      </c>
      <c r="H44" s="1" t="s">
        <v>386</v>
      </c>
    </row>
    <row r="46" spans="1:8" ht="13.1" customHeight="1" x14ac:dyDescent="0.25">
      <c r="A46" s="17" t="str">
        <f ca="1">"Imprimé à Limeil-Brévannes, le "&amp;TEXT(TODAY(),"jjjj j mmmm aaaa")&amp;"."</f>
        <v>Imprimé à Limeil-Brévannes, le vendredi 8 septembre 2023.</v>
      </c>
      <c r="B46" s="17"/>
      <c r="C46" s="17"/>
      <c r="D46" s="17"/>
      <c r="E46" s="17"/>
      <c r="F46" s="17"/>
      <c r="G46" s="17"/>
      <c r="H46" s="17"/>
    </row>
    <row r="47" spans="1:8" ht="13.1" customHeight="1" x14ac:dyDescent="0.25">
      <c r="A47" s="17" t="str">
        <f>"État des menus midi retraite du mois de décembre "&amp;$A$1&amp;"."</f>
        <v>État des menus midi retraite du mois de décembre 2023.</v>
      </c>
      <c r="B47" s="17"/>
      <c r="C47" s="17"/>
      <c r="D47" s="17"/>
      <c r="E47" s="17"/>
      <c r="F47" s="17"/>
      <c r="G47" s="17"/>
      <c r="H47" s="17"/>
    </row>
    <row r="48" spans="1:8" ht="13.1" customHeight="1" x14ac:dyDescent="0.25">
      <c r="A48" s="1" t="s">
        <v>374</v>
      </c>
      <c r="B48" s="1" t="s">
        <v>579</v>
      </c>
      <c r="C48" s="1" t="s">
        <v>569</v>
      </c>
      <c r="D48" s="1" t="s">
        <v>571</v>
      </c>
      <c r="E48" s="1" t="s">
        <v>385</v>
      </c>
      <c r="F48" s="1" t="s">
        <v>372</v>
      </c>
      <c r="G48" s="1" t="s">
        <v>384</v>
      </c>
      <c r="H48" s="1" t="s">
        <v>386</v>
      </c>
    </row>
    <row r="50" spans="1:8" ht="13.1" customHeight="1" x14ac:dyDescent="0.25">
      <c r="A50" s="17" t="str">
        <f ca="1">"Imprimé à Limeil-Brévannes, le "&amp;TEXT(TODAY(),"jjjj j mmmm aaaa")&amp;"."</f>
        <v>Imprimé à Limeil-Brévannes, le vendredi 8 septembre 2023.</v>
      </c>
      <c r="B50" s="17"/>
      <c r="C50" s="17"/>
      <c r="D50" s="17"/>
      <c r="E50" s="17"/>
      <c r="F50" s="17"/>
      <c r="G50" s="17"/>
      <c r="H50" s="17"/>
    </row>
  </sheetData>
  <mergeCells count="24">
    <mergeCell ref="A50:H50"/>
    <mergeCell ref="A27:H27"/>
    <mergeCell ref="A30:H30"/>
    <mergeCell ref="A31:H31"/>
    <mergeCell ref="A34:H34"/>
    <mergeCell ref="A35:H35"/>
    <mergeCell ref="A38:H38"/>
    <mergeCell ref="A39:H39"/>
    <mergeCell ref="A42:H42"/>
    <mergeCell ref="A43:H43"/>
    <mergeCell ref="A46:H46"/>
    <mergeCell ref="A47:H47"/>
    <mergeCell ref="A26:H26"/>
    <mergeCell ref="A3:H3"/>
    <mergeCell ref="A6:H6"/>
    <mergeCell ref="A7:H7"/>
    <mergeCell ref="A10:H10"/>
    <mergeCell ref="A11:H11"/>
    <mergeCell ref="A14:H14"/>
    <mergeCell ref="A15:H15"/>
    <mergeCell ref="A18:H18"/>
    <mergeCell ref="A19:H19"/>
    <mergeCell ref="A22:H22"/>
    <mergeCell ref="A23:H23"/>
  </mergeCells>
  <pageMargins left="0.4" right="0.4" top="0.8" bottom="0.4" header="0.2" footer="0.2"/>
  <pageSetup paperSize="9" scale="89" fitToHeight="0" orientation="landscape" horizontalDpi="4294967293" verticalDpi="0" r:id="rId1"/>
  <headerFooter>
    <oddFooter>&amp;C&amp;P/&amp;N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autoFill="0" autoPict="0" macro="[0]!EffacerFeuilleMenusMidiRetraite">
                <anchor moveWithCells="1" sizeWithCells="1">
                  <from>
                    <xdr:col>1</xdr:col>
                    <xdr:colOff>22671</xdr:colOff>
                    <xdr:row>0</xdr:row>
                    <xdr:rowOff>7557</xdr:rowOff>
                  </from>
                  <to>
                    <xdr:col>3</xdr:col>
                    <xdr:colOff>612119</xdr:colOff>
                    <xdr:row>1</xdr:row>
                    <xdr:rowOff>22671</xdr:rowOff>
                  </to>
                </anchor>
              </controlPr>
            </control>
          </mc:Choice>
        </mc:AlternateContent>
        <mc:AlternateContent xmlns:mc="http://schemas.openxmlformats.org/markup-compatibility/2006">
          <mc:Choice Requires="x14">
            <control shapeId="5122" r:id="rId5" name="Button 2">
              <controlPr defaultSize="0" autoFill="0" autoPict="0" macro="[0]!GénérerMenusMidiRetraite">
                <anchor moveWithCells="1" sizeWithCells="1">
                  <from>
                    <xdr:col>4</xdr:col>
                    <xdr:colOff>15114</xdr:colOff>
                    <xdr:row>0</xdr:row>
                    <xdr:rowOff>22671</xdr:rowOff>
                  </from>
                  <to>
                    <xdr:col>6</xdr:col>
                    <xdr:colOff>279610</xdr:colOff>
                    <xdr:row>1</xdr:row>
                    <xdr:rowOff>37785</xdr:rowOff>
                  </to>
                </anchor>
              </controlPr>
            </control>
          </mc:Choice>
        </mc:AlternateContent>
        <mc:AlternateContent xmlns:mc="http://schemas.openxmlformats.org/markup-compatibility/2006">
          <mc:Choice Requires="x14">
            <control shapeId="5123" r:id="rId6" name="Button 3">
              <controlPr defaultSize="0" autoFill="0" autoPict="0" macro="[0]!ImprimerMenusMidiRetraite">
                <anchor moveWithCells="1" sizeWithCells="1">
                  <from>
                    <xdr:col>7</xdr:col>
                    <xdr:colOff>15114</xdr:colOff>
                    <xdr:row>0</xdr:row>
                    <xdr:rowOff>15114</xdr:rowOff>
                  </from>
                  <to>
                    <xdr:col>9</xdr:col>
                    <xdr:colOff>362737</xdr:colOff>
                    <xdr:row>1</xdr:row>
                    <xdr:rowOff>30228</xdr:rowOff>
                  </to>
                </anchor>
              </controlPr>
            </control>
          </mc:Choice>
        </mc:AlternateContent>
        <mc:AlternateContent xmlns:mc="http://schemas.openxmlformats.org/markup-compatibility/2006">
          <mc:Choice Requires="x14">
            <control shapeId="5124" r:id="rId7" name="Button 4">
              <controlPr defaultSize="0" autoFill="0" autoPict="0" macro="[0]!RetourFeuilleAccueil">
                <anchor moveWithCells="1" sizeWithCells="1">
                  <from>
                    <xdr:col>10</xdr:col>
                    <xdr:colOff>7557</xdr:colOff>
                    <xdr:row>0</xdr:row>
                    <xdr:rowOff>7557</xdr:rowOff>
                  </from>
                  <to>
                    <xdr:col>11</xdr:col>
                    <xdr:colOff>619676</xdr:colOff>
                    <xdr:row>1</xdr:row>
                    <xdr:rowOff>22671</xdr:rowOff>
                  </to>
                </anchor>
              </controlPr>
            </control>
          </mc:Choice>
        </mc:AlternateContent>
      </controls>
    </mc:Choice>
  </mc:AlternateContent>
  <tableParts count="12">
    <tablePart r:id="rId8"/>
    <tablePart r:id="rId9"/>
    <tablePart r:id="rId10"/>
    <tablePart r:id="rId11"/>
    <tablePart r:id="rId12"/>
    <tablePart r:id="rId13"/>
    <tablePart r:id="rId14"/>
    <tablePart r:id="rId15"/>
    <tablePart r:id="rId16"/>
    <tablePart r:id="rId17"/>
    <tablePart r:id="rId18"/>
    <tablePart r:id="rId19"/>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6"/>
  <dimension ref="A1:I50"/>
  <sheetViews>
    <sheetView workbookViewId="0"/>
  </sheetViews>
  <sheetFormatPr baseColWidth="10" defaultRowHeight="13.1" x14ac:dyDescent="0.25"/>
  <cols>
    <col min="1" max="1" width="12.5546875" style="1" bestFit="1" customWidth="1"/>
    <col min="2" max="2" width="14" style="1" bestFit="1" customWidth="1"/>
    <col min="3" max="3" width="18.88671875" style="1" bestFit="1" customWidth="1"/>
    <col min="4" max="4" width="13.44140625" style="1" bestFit="1" customWidth="1"/>
    <col min="5" max="5" width="14.33203125" style="1" bestFit="1" customWidth="1"/>
    <col min="6" max="6" width="15.5546875" style="1" bestFit="1" customWidth="1"/>
    <col min="7" max="7" width="26.6640625" style="1" bestFit="1" customWidth="1"/>
    <col min="8" max="8" width="23.21875" style="1" bestFit="1" customWidth="1"/>
    <col min="9" max="9" width="17.21875" style="1" bestFit="1" customWidth="1"/>
    <col min="10" max="16384" width="11.5546875" style="1"/>
  </cols>
  <sheetData>
    <row r="1" spans="1:9" x14ac:dyDescent="0.25">
      <c r="A1" s="1">
        <f>Accueil!$F$1</f>
        <v>2023</v>
      </c>
    </row>
    <row r="3" spans="1:9" x14ac:dyDescent="0.25">
      <c r="A3" s="17" t="str">
        <f>"État des menus journaliers du mois de janvier "&amp;$A$1&amp;"."</f>
        <v>État des menus journaliers du mois de janvier 2023.</v>
      </c>
      <c r="B3" s="17"/>
      <c r="C3" s="17"/>
      <c r="D3" s="17"/>
      <c r="E3" s="17"/>
      <c r="F3" s="17"/>
      <c r="G3" s="17"/>
      <c r="H3" s="17"/>
      <c r="I3" s="17"/>
    </row>
    <row r="4" spans="1:9" x14ac:dyDescent="0.25">
      <c r="A4" s="1" t="s">
        <v>374</v>
      </c>
      <c r="B4" s="1" t="s">
        <v>579</v>
      </c>
      <c r="C4" s="1" t="s">
        <v>567</v>
      </c>
      <c r="D4" s="1" t="s">
        <v>569</v>
      </c>
      <c r="E4" s="1" t="s">
        <v>571</v>
      </c>
      <c r="F4" s="1" t="s">
        <v>385</v>
      </c>
      <c r="G4" s="1" t="s">
        <v>372</v>
      </c>
      <c r="H4" s="1" t="s">
        <v>384</v>
      </c>
      <c r="I4" s="1" t="s">
        <v>386</v>
      </c>
    </row>
    <row r="6" spans="1:9" x14ac:dyDescent="0.25">
      <c r="A6" s="17" t="str">
        <f ca="1">"Imprimé à Limeil-Brévannes, le "&amp;TEXT(TODAY(),"jjjj j mmmm aaaa")&amp;"."</f>
        <v>Imprimé à Limeil-Brévannes, le vendredi 8 septembre 2023.</v>
      </c>
      <c r="B6" s="17"/>
      <c r="C6" s="17"/>
      <c r="D6" s="17"/>
      <c r="E6" s="17"/>
      <c r="F6" s="17"/>
      <c r="G6" s="17"/>
      <c r="H6" s="17"/>
      <c r="I6" s="17"/>
    </row>
    <row r="7" spans="1:9" x14ac:dyDescent="0.25">
      <c r="A7" s="17" t="str">
        <f>"État des menus journaliers du mois de février "&amp;$A$1&amp;"."</f>
        <v>État des menus journaliers du mois de février 2023.</v>
      </c>
      <c r="B7" s="17"/>
      <c r="C7" s="17"/>
      <c r="D7" s="17"/>
      <c r="E7" s="17"/>
      <c r="F7" s="17"/>
      <c r="G7" s="17"/>
      <c r="H7" s="17"/>
      <c r="I7" s="17"/>
    </row>
    <row r="8" spans="1:9" x14ac:dyDescent="0.25">
      <c r="A8" s="1" t="s">
        <v>374</v>
      </c>
      <c r="B8" s="1" t="s">
        <v>579</v>
      </c>
      <c r="C8" s="1" t="s">
        <v>567</v>
      </c>
      <c r="D8" s="1" t="s">
        <v>569</v>
      </c>
      <c r="E8" s="1" t="s">
        <v>571</v>
      </c>
      <c r="F8" s="1" t="s">
        <v>385</v>
      </c>
      <c r="G8" s="1" t="s">
        <v>372</v>
      </c>
      <c r="H8" s="1" t="s">
        <v>384</v>
      </c>
      <c r="I8" s="1" t="s">
        <v>386</v>
      </c>
    </row>
    <row r="10" spans="1:9" x14ac:dyDescent="0.25">
      <c r="A10" s="17" t="str">
        <f ca="1">"Imprimé à Limeil-Brévannes, le "&amp;TEXT(TODAY(),"jjjj j mmmm aaaa")&amp;"."</f>
        <v>Imprimé à Limeil-Brévannes, le vendredi 8 septembre 2023.</v>
      </c>
      <c r="B10" s="17"/>
      <c r="C10" s="17"/>
      <c r="D10" s="17"/>
      <c r="E10" s="17"/>
      <c r="F10" s="17"/>
      <c r="G10" s="17"/>
      <c r="H10" s="17"/>
      <c r="I10" s="17"/>
    </row>
    <row r="11" spans="1:9" x14ac:dyDescent="0.25">
      <c r="A11" s="17" t="str">
        <f>"État des menus journaliers du mois de mars "&amp;$A$1&amp;"."</f>
        <v>État des menus journaliers du mois de mars 2023.</v>
      </c>
      <c r="B11" s="17"/>
      <c r="C11" s="17"/>
      <c r="D11" s="17"/>
      <c r="E11" s="17"/>
      <c r="F11" s="17"/>
      <c r="G11" s="17"/>
      <c r="H11" s="17"/>
      <c r="I11" s="17"/>
    </row>
    <row r="12" spans="1:9" x14ac:dyDescent="0.25">
      <c r="A12" s="1" t="s">
        <v>374</v>
      </c>
      <c r="B12" s="1" t="s">
        <v>579</v>
      </c>
      <c r="C12" s="1" t="s">
        <v>567</v>
      </c>
      <c r="D12" s="1" t="s">
        <v>569</v>
      </c>
      <c r="E12" s="1" t="s">
        <v>571</v>
      </c>
      <c r="F12" s="1" t="s">
        <v>385</v>
      </c>
      <c r="G12" s="1" t="s">
        <v>372</v>
      </c>
      <c r="H12" s="1" t="s">
        <v>384</v>
      </c>
      <c r="I12" s="1" t="s">
        <v>386</v>
      </c>
    </row>
    <row r="14" spans="1:9" x14ac:dyDescent="0.25">
      <c r="A14" s="17" t="str">
        <f ca="1">"Imprimé à Limeil-Brévannes, le "&amp;TEXT(TODAY(),"jjjj j mmmm aaaa")&amp;"."</f>
        <v>Imprimé à Limeil-Brévannes, le vendredi 8 septembre 2023.</v>
      </c>
      <c r="B14" s="17"/>
      <c r="C14" s="17"/>
      <c r="D14" s="17"/>
      <c r="E14" s="17"/>
      <c r="F14" s="17"/>
      <c r="G14" s="17"/>
      <c r="H14" s="17"/>
      <c r="I14" s="17"/>
    </row>
    <row r="15" spans="1:9" x14ac:dyDescent="0.25">
      <c r="A15" s="17" t="str">
        <f>"État des menus journaliers du mois d'avril "&amp;$A$1&amp;"."</f>
        <v>État des menus journaliers du mois d'avril 2023.</v>
      </c>
      <c r="B15" s="17"/>
      <c r="C15" s="17"/>
      <c r="D15" s="17"/>
      <c r="E15" s="17"/>
      <c r="F15" s="17"/>
      <c r="G15" s="17"/>
      <c r="H15" s="17"/>
      <c r="I15" s="17"/>
    </row>
    <row r="16" spans="1:9" x14ac:dyDescent="0.25">
      <c r="A16" s="1" t="s">
        <v>374</v>
      </c>
      <c r="B16" s="1" t="s">
        <v>579</v>
      </c>
      <c r="C16" s="1" t="s">
        <v>567</v>
      </c>
      <c r="D16" s="1" t="s">
        <v>569</v>
      </c>
      <c r="E16" s="1" t="s">
        <v>571</v>
      </c>
      <c r="F16" s="1" t="s">
        <v>385</v>
      </c>
      <c r="G16" s="1" t="s">
        <v>372</v>
      </c>
      <c r="H16" s="1" t="s">
        <v>384</v>
      </c>
      <c r="I16" s="1" t="s">
        <v>386</v>
      </c>
    </row>
    <row r="18" spans="1:9" x14ac:dyDescent="0.25">
      <c r="A18" s="17" t="str">
        <f ca="1">"Imprimé à Limeil-Brévannes, le "&amp;TEXT(TODAY(),"jjjj j mmmm aaaa")&amp;"."</f>
        <v>Imprimé à Limeil-Brévannes, le vendredi 8 septembre 2023.</v>
      </c>
      <c r="B18" s="17"/>
      <c r="C18" s="17"/>
      <c r="D18" s="17"/>
      <c r="E18" s="17"/>
      <c r="F18" s="17"/>
      <c r="G18" s="17"/>
      <c r="H18" s="17"/>
      <c r="I18" s="17"/>
    </row>
    <row r="19" spans="1:9" x14ac:dyDescent="0.25">
      <c r="A19" s="17" t="str">
        <f>"État des menus journaliers du mois de mai "&amp;$A$1&amp;"."</f>
        <v>État des menus journaliers du mois de mai 2023.</v>
      </c>
      <c r="B19" s="17"/>
      <c r="C19" s="17"/>
      <c r="D19" s="17"/>
      <c r="E19" s="17"/>
      <c r="F19" s="17"/>
      <c r="G19" s="17"/>
      <c r="H19" s="17"/>
      <c r="I19" s="17"/>
    </row>
    <row r="20" spans="1:9" x14ac:dyDescent="0.25">
      <c r="A20" s="1" t="s">
        <v>374</v>
      </c>
      <c r="B20" s="1" t="s">
        <v>579</v>
      </c>
      <c r="C20" s="1" t="s">
        <v>567</v>
      </c>
      <c r="D20" s="1" t="s">
        <v>569</v>
      </c>
      <c r="E20" s="1" t="s">
        <v>571</v>
      </c>
      <c r="F20" s="1" t="s">
        <v>385</v>
      </c>
      <c r="G20" s="1" t="s">
        <v>372</v>
      </c>
      <c r="H20" s="1" t="s">
        <v>384</v>
      </c>
      <c r="I20" s="1" t="s">
        <v>386</v>
      </c>
    </row>
    <row r="22" spans="1:9" x14ac:dyDescent="0.25">
      <c r="A22" s="17" t="str">
        <f ca="1">"Imprimé à Limeil-Brévannes, le "&amp;TEXT(TODAY(),"jjjj j mmmm aaaa")&amp;"."</f>
        <v>Imprimé à Limeil-Brévannes, le vendredi 8 septembre 2023.</v>
      </c>
      <c r="B22" s="17"/>
      <c r="C22" s="17"/>
      <c r="D22" s="17"/>
      <c r="E22" s="17"/>
      <c r="F22" s="17"/>
      <c r="G22" s="17"/>
      <c r="H22" s="17"/>
      <c r="I22" s="17"/>
    </row>
    <row r="23" spans="1:9" x14ac:dyDescent="0.25">
      <c r="A23" s="17" t="str">
        <f>"État des menus journaliers du mois de juin "&amp;$A$1&amp;"."</f>
        <v>État des menus journaliers du mois de juin 2023.</v>
      </c>
      <c r="B23" s="17"/>
      <c r="C23" s="17"/>
      <c r="D23" s="17"/>
      <c r="E23" s="17"/>
      <c r="F23" s="17"/>
      <c r="G23" s="17"/>
      <c r="H23" s="17"/>
      <c r="I23" s="17"/>
    </row>
    <row r="24" spans="1:9" x14ac:dyDescent="0.25">
      <c r="A24" s="1" t="s">
        <v>374</v>
      </c>
      <c r="B24" s="1" t="s">
        <v>579</v>
      </c>
      <c r="C24" s="1" t="s">
        <v>567</v>
      </c>
      <c r="D24" s="1" t="s">
        <v>569</v>
      </c>
      <c r="E24" s="1" t="s">
        <v>571</v>
      </c>
      <c r="F24" s="1" t="s">
        <v>385</v>
      </c>
      <c r="G24" s="1" t="s">
        <v>372</v>
      </c>
      <c r="H24" s="1" t="s">
        <v>384</v>
      </c>
      <c r="I24" s="1" t="s">
        <v>386</v>
      </c>
    </row>
    <row r="26" spans="1:9" x14ac:dyDescent="0.25">
      <c r="A26" s="17" t="str">
        <f ca="1">"Imprimé à Limeil-Brévannes, le "&amp;TEXT(TODAY(),"jjjj j mmmm aaaa")&amp;"."</f>
        <v>Imprimé à Limeil-Brévannes, le vendredi 8 septembre 2023.</v>
      </c>
      <c r="B26" s="17"/>
      <c r="C26" s="17"/>
      <c r="D26" s="17"/>
      <c r="E26" s="17"/>
      <c r="F26" s="17"/>
      <c r="G26" s="17"/>
      <c r="H26" s="17"/>
      <c r="I26" s="17"/>
    </row>
    <row r="27" spans="1:9" x14ac:dyDescent="0.25">
      <c r="A27" s="17" t="str">
        <f>"État des menus journaliers du mois de juillet "&amp;$A$1&amp;"."</f>
        <v>État des menus journaliers du mois de juillet 2023.</v>
      </c>
      <c r="B27" s="17"/>
      <c r="C27" s="17"/>
      <c r="D27" s="17"/>
      <c r="E27" s="17"/>
      <c r="F27" s="17"/>
      <c r="G27" s="17"/>
      <c r="H27" s="17"/>
      <c r="I27" s="17"/>
    </row>
    <row r="28" spans="1:9" x14ac:dyDescent="0.25">
      <c r="A28" s="1" t="s">
        <v>374</v>
      </c>
      <c r="B28" s="1" t="s">
        <v>579</v>
      </c>
      <c r="C28" s="1" t="s">
        <v>567</v>
      </c>
      <c r="D28" s="1" t="s">
        <v>569</v>
      </c>
      <c r="E28" s="1" t="s">
        <v>571</v>
      </c>
      <c r="F28" s="1" t="s">
        <v>385</v>
      </c>
      <c r="G28" s="1" t="s">
        <v>372</v>
      </c>
      <c r="H28" s="1" t="s">
        <v>384</v>
      </c>
      <c r="I28" s="1" t="s">
        <v>386</v>
      </c>
    </row>
    <row r="30" spans="1:9" x14ac:dyDescent="0.25">
      <c r="A30" s="17" t="str">
        <f ca="1">"Imprimé à Limeil-Brévannes, le "&amp;TEXT(TODAY(),"jjjj j mmmm aaaa")&amp;"."</f>
        <v>Imprimé à Limeil-Brévannes, le vendredi 8 septembre 2023.</v>
      </c>
      <c r="B30" s="17"/>
      <c r="C30" s="17"/>
      <c r="D30" s="17"/>
      <c r="E30" s="17"/>
      <c r="F30" s="17"/>
      <c r="G30" s="17"/>
      <c r="H30" s="17"/>
      <c r="I30" s="17"/>
    </row>
    <row r="31" spans="1:9" x14ac:dyDescent="0.25">
      <c r="A31" s="17" t="str">
        <f>"État des menus journaliers du mois d'août "&amp;$A$1&amp;"."</f>
        <v>État des menus journaliers du mois d'août 2023.</v>
      </c>
      <c r="B31" s="17"/>
      <c r="C31" s="17"/>
      <c r="D31" s="17"/>
      <c r="E31" s="17"/>
      <c r="F31" s="17"/>
      <c r="G31" s="17"/>
      <c r="H31" s="17"/>
      <c r="I31" s="17"/>
    </row>
    <row r="32" spans="1:9" x14ac:dyDescent="0.25">
      <c r="A32" s="1" t="s">
        <v>374</v>
      </c>
      <c r="B32" s="1" t="s">
        <v>579</v>
      </c>
      <c r="C32" s="1" t="s">
        <v>567</v>
      </c>
      <c r="D32" s="1" t="s">
        <v>569</v>
      </c>
      <c r="E32" s="1" t="s">
        <v>571</v>
      </c>
      <c r="F32" s="1" t="s">
        <v>385</v>
      </c>
      <c r="G32" s="1" t="s">
        <v>372</v>
      </c>
      <c r="H32" s="1" t="s">
        <v>384</v>
      </c>
      <c r="I32" s="1" t="s">
        <v>386</v>
      </c>
    </row>
    <row r="34" spans="1:9" x14ac:dyDescent="0.25">
      <c r="A34" s="17" t="str">
        <f ca="1">"Imprimé à Limeil-Brévannes, le "&amp;TEXT(TODAY(),"jjjj j mmmm aaaa")&amp;"."</f>
        <v>Imprimé à Limeil-Brévannes, le vendredi 8 septembre 2023.</v>
      </c>
      <c r="B34" s="17"/>
      <c r="C34" s="17"/>
      <c r="D34" s="17"/>
      <c r="E34" s="17"/>
      <c r="F34" s="17"/>
      <c r="G34" s="17"/>
      <c r="H34" s="17"/>
      <c r="I34" s="17"/>
    </row>
    <row r="35" spans="1:9" x14ac:dyDescent="0.25">
      <c r="A35" s="17" t="str">
        <f>"État des menus journaliers du mois de septembre "&amp;$A$1&amp;"."</f>
        <v>État des menus journaliers du mois de septembre 2023.</v>
      </c>
      <c r="B35" s="17"/>
      <c r="C35" s="17"/>
      <c r="D35" s="17"/>
      <c r="E35" s="17"/>
      <c r="F35" s="17"/>
      <c r="G35" s="17"/>
      <c r="H35" s="17"/>
      <c r="I35" s="17"/>
    </row>
    <row r="36" spans="1:9" x14ac:dyDescent="0.25">
      <c r="A36" s="1" t="s">
        <v>374</v>
      </c>
      <c r="B36" s="1" t="s">
        <v>579</v>
      </c>
      <c r="C36" s="1" t="s">
        <v>567</v>
      </c>
      <c r="D36" s="1" t="s">
        <v>569</v>
      </c>
      <c r="E36" s="1" t="s">
        <v>571</v>
      </c>
      <c r="F36" s="1" t="s">
        <v>385</v>
      </c>
      <c r="G36" s="1" t="s">
        <v>372</v>
      </c>
      <c r="H36" s="1" t="s">
        <v>384</v>
      </c>
      <c r="I36" s="1" t="s">
        <v>386</v>
      </c>
    </row>
    <row r="38" spans="1:9" x14ac:dyDescent="0.25">
      <c r="A38" s="17" t="str">
        <f ca="1">"Imprimé à Limeil-Brévannes, le "&amp;TEXT(TODAY(),"jjjj j mmmm aaaa")&amp;"."</f>
        <v>Imprimé à Limeil-Brévannes, le vendredi 8 septembre 2023.</v>
      </c>
      <c r="B38" s="17"/>
      <c r="C38" s="17"/>
      <c r="D38" s="17"/>
      <c r="E38" s="17"/>
      <c r="F38" s="17"/>
      <c r="G38" s="17"/>
      <c r="H38" s="17"/>
      <c r="I38" s="17"/>
    </row>
    <row r="39" spans="1:9" x14ac:dyDescent="0.25">
      <c r="A39" s="17" t="str">
        <f>"État des menus journaliers du mois d'octobre "&amp;$A$1&amp;"."</f>
        <v>État des menus journaliers du mois d'octobre 2023.</v>
      </c>
      <c r="B39" s="17"/>
      <c r="C39" s="17"/>
      <c r="D39" s="17"/>
      <c r="E39" s="17"/>
      <c r="F39" s="17"/>
      <c r="G39" s="17"/>
      <c r="H39" s="17"/>
      <c r="I39" s="17"/>
    </row>
    <row r="40" spans="1:9" x14ac:dyDescent="0.25">
      <c r="A40" s="1" t="s">
        <v>374</v>
      </c>
      <c r="B40" s="1" t="s">
        <v>579</v>
      </c>
      <c r="C40" s="1" t="s">
        <v>567</v>
      </c>
      <c r="D40" s="1" t="s">
        <v>569</v>
      </c>
      <c r="E40" s="1" t="s">
        <v>571</v>
      </c>
      <c r="F40" s="1" t="s">
        <v>385</v>
      </c>
      <c r="G40" s="1" t="s">
        <v>372</v>
      </c>
      <c r="H40" s="1" t="s">
        <v>384</v>
      </c>
      <c r="I40" s="1" t="s">
        <v>386</v>
      </c>
    </row>
    <row r="42" spans="1:9" x14ac:dyDescent="0.25">
      <c r="A42" s="17" t="str">
        <f ca="1">"Imprimé à Limeil-Brévannes, le "&amp;TEXT(TODAY(),"jjjj j mmmm aaaa")&amp;"."</f>
        <v>Imprimé à Limeil-Brévannes, le vendredi 8 septembre 2023.</v>
      </c>
      <c r="B42" s="17"/>
      <c r="C42" s="17"/>
      <c r="D42" s="17"/>
      <c r="E42" s="17"/>
      <c r="F42" s="17"/>
      <c r="G42" s="17"/>
      <c r="H42" s="17"/>
      <c r="I42" s="17"/>
    </row>
    <row r="43" spans="1:9" x14ac:dyDescent="0.25">
      <c r="A43" s="17" t="str">
        <f>"État des menus journaliers du mois de novembre "&amp;$A$1&amp;"."</f>
        <v>État des menus journaliers du mois de novembre 2023.</v>
      </c>
      <c r="B43" s="17"/>
      <c r="C43" s="17"/>
      <c r="D43" s="17"/>
      <c r="E43" s="17"/>
      <c r="F43" s="17"/>
      <c r="G43" s="17"/>
      <c r="H43" s="17"/>
      <c r="I43" s="17"/>
    </row>
    <row r="44" spans="1:9" x14ac:dyDescent="0.25">
      <c r="A44" s="1" t="s">
        <v>374</v>
      </c>
      <c r="B44" s="1" t="s">
        <v>579</v>
      </c>
      <c r="C44" s="1" t="s">
        <v>567</v>
      </c>
      <c r="D44" s="1" t="s">
        <v>569</v>
      </c>
      <c r="E44" s="1" t="s">
        <v>571</v>
      </c>
      <c r="F44" s="1" t="s">
        <v>385</v>
      </c>
      <c r="G44" s="1" t="s">
        <v>372</v>
      </c>
      <c r="H44" s="1" t="s">
        <v>384</v>
      </c>
      <c r="I44" s="1" t="s">
        <v>386</v>
      </c>
    </row>
    <row r="46" spans="1:9" x14ac:dyDescent="0.25">
      <c r="A46" s="17" t="str">
        <f ca="1">"Imprimé à Limeil-Brévannes, le "&amp;TEXT(TODAY(),"jjjj j mmmm aaaa")&amp;"."</f>
        <v>Imprimé à Limeil-Brévannes, le vendredi 8 septembre 2023.</v>
      </c>
      <c r="B46" s="17"/>
      <c r="C46" s="17"/>
      <c r="D46" s="17"/>
      <c r="E46" s="17"/>
      <c r="F46" s="17"/>
      <c r="G46" s="17"/>
      <c r="H46" s="17"/>
      <c r="I46" s="17"/>
    </row>
    <row r="47" spans="1:9" x14ac:dyDescent="0.25">
      <c r="A47" s="17" t="str">
        <f>"État des menus journaliers du mois de décembre "&amp;$A$1&amp;"."</f>
        <v>État des menus journaliers du mois de décembre 2023.</v>
      </c>
      <c r="B47" s="17"/>
      <c r="C47" s="17"/>
      <c r="D47" s="17"/>
      <c r="E47" s="17"/>
      <c r="F47" s="17"/>
      <c r="G47" s="17"/>
      <c r="H47" s="17"/>
      <c r="I47" s="17"/>
    </row>
    <row r="48" spans="1:9" x14ac:dyDescent="0.25">
      <c r="A48" s="1" t="s">
        <v>374</v>
      </c>
      <c r="B48" s="1" t="s">
        <v>579</v>
      </c>
      <c r="C48" s="1" t="s">
        <v>567</v>
      </c>
      <c r="D48" s="1" t="s">
        <v>569</v>
      </c>
      <c r="E48" s="1" t="s">
        <v>571</v>
      </c>
      <c r="F48" s="1" t="s">
        <v>385</v>
      </c>
      <c r="G48" s="1" t="s">
        <v>372</v>
      </c>
      <c r="H48" s="1" t="s">
        <v>384</v>
      </c>
      <c r="I48" s="1" t="s">
        <v>386</v>
      </c>
    </row>
    <row r="50" spans="1:9" x14ac:dyDescent="0.25">
      <c r="A50" s="17" t="str">
        <f ca="1">"Imprimé à Limeil-Brévannes, le "&amp;TEXT(TODAY(),"jjjj j mmmm aaaa")&amp;"."</f>
        <v>Imprimé à Limeil-Brévannes, le vendredi 8 septembre 2023.</v>
      </c>
      <c r="B50" s="17"/>
      <c r="C50" s="17"/>
      <c r="D50" s="17"/>
      <c r="E50" s="17"/>
      <c r="F50" s="17"/>
      <c r="G50" s="17"/>
      <c r="H50" s="17"/>
      <c r="I50" s="17"/>
    </row>
  </sheetData>
  <mergeCells count="24">
    <mergeCell ref="A43:I43"/>
    <mergeCell ref="A46:I46"/>
    <mergeCell ref="A47:I47"/>
    <mergeCell ref="A50:I50"/>
    <mergeCell ref="A34:I34"/>
    <mergeCell ref="A35:I35"/>
    <mergeCell ref="A38:I38"/>
    <mergeCell ref="A39:I39"/>
    <mergeCell ref="A42:I42"/>
    <mergeCell ref="A23:I23"/>
    <mergeCell ref="A26:I26"/>
    <mergeCell ref="A27:I27"/>
    <mergeCell ref="A30:I30"/>
    <mergeCell ref="A31:I31"/>
    <mergeCell ref="A14:I14"/>
    <mergeCell ref="A15:I15"/>
    <mergeCell ref="A18:I18"/>
    <mergeCell ref="A19:I19"/>
    <mergeCell ref="A22:I22"/>
    <mergeCell ref="A3:I3"/>
    <mergeCell ref="A6:I6"/>
    <mergeCell ref="A7:I7"/>
    <mergeCell ref="A10:I10"/>
    <mergeCell ref="A11:I11"/>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defaultSize="0" autoFill="0" autoPict="0" macro="[0]!EffacerFeuilleMenusJournaliers">
                <anchor moveWithCells="1" sizeWithCells="1">
                  <from>
                    <xdr:col>1</xdr:col>
                    <xdr:colOff>15114</xdr:colOff>
                    <xdr:row>0</xdr:row>
                    <xdr:rowOff>7557</xdr:rowOff>
                  </from>
                  <to>
                    <xdr:col>3</xdr:col>
                    <xdr:colOff>513878</xdr:colOff>
                    <xdr:row>1</xdr:row>
                    <xdr:rowOff>22671</xdr:rowOff>
                  </to>
                </anchor>
              </controlPr>
            </control>
          </mc:Choice>
        </mc:AlternateContent>
        <mc:AlternateContent xmlns:mc="http://schemas.openxmlformats.org/markup-compatibility/2006">
          <mc:Choice Requires="x14">
            <control shapeId="9218" r:id="rId4" name="Button 2">
              <controlPr defaultSize="0" autoFill="0" autoPict="0" macro="[0]!GénérerMenusJournaliers">
                <anchor moveWithCells="1" sizeWithCells="1">
                  <from>
                    <xdr:col>4</xdr:col>
                    <xdr:colOff>15114</xdr:colOff>
                    <xdr:row>0</xdr:row>
                    <xdr:rowOff>22671</xdr:rowOff>
                  </from>
                  <to>
                    <xdr:col>6</xdr:col>
                    <xdr:colOff>173812</xdr:colOff>
                    <xdr:row>1</xdr:row>
                    <xdr:rowOff>37785</xdr:rowOff>
                  </to>
                </anchor>
              </controlPr>
            </control>
          </mc:Choice>
        </mc:AlternateContent>
        <mc:AlternateContent xmlns:mc="http://schemas.openxmlformats.org/markup-compatibility/2006">
          <mc:Choice Requires="x14">
            <control shapeId="9219" r:id="rId5" name="Button 3">
              <controlPr defaultSize="0" autoFill="0" autoPict="0" macro="[0]!ImprimerMenusJournaliers">
                <anchor moveWithCells="1" sizeWithCells="1">
                  <from>
                    <xdr:col>7</xdr:col>
                    <xdr:colOff>22671</xdr:colOff>
                    <xdr:row>0</xdr:row>
                    <xdr:rowOff>22671</xdr:rowOff>
                  </from>
                  <to>
                    <xdr:col>9</xdr:col>
                    <xdr:colOff>211597</xdr:colOff>
                    <xdr:row>1</xdr:row>
                    <xdr:rowOff>37785</xdr:rowOff>
                  </to>
                </anchor>
              </controlPr>
            </control>
          </mc:Choice>
        </mc:AlternateContent>
        <mc:AlternateContent xmlns:mc="http://schemas.openxmlformats.org/markup-compatibility/2006">
          <mc:Choice Requires="x14">
            <control shapeId="9220" r:id="rId6" name="Button 4">
              <controlPr defaultSize="0" autoFill="0" autoPict="0" macro="[0]!RetourFeuilleAccueil">
                <anchor moveWithCells="1" sizeWithCells="1">
                  <from>
                    <xdr:col>10</xdr:col>
                    <xdr:colOff>15114</xdr:colOff>
                    <xdr:row>0</xdr:row>
                    <xdr:rowOff>22671</xdr:rowOff>
                  </from>
                  <to>
                    <xdr:col>11</xdr:col>
                    <xdr:colOff>665018</xdr:colOff>
                    <xdr:row>1</xdr:row>
                    <xdr:rowOff>37785</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7"/>
  <dimension ref="A1:G50"/>
  <sheetViews>
    <sheetView workbookViewId="0"/>
  </sheetViews>
  <sheetFormatPr baseColWidth="10" defaultRowHeight="13.1" x14ac:dyDescent="0.25"/>
  <cols>
    <col min="1" max="1" width="12.5546875" style="1" customWidth="1"/>
    <col min="2" max="2" width="13.44140625" style="1" bestFit="1" customWidth="1"/>
    <col min="3" max="3" width="15.5546875" style="1" bestFit="1" customWidth="1"/>
    <col min="4" max="4" width="26.6640625" style="1" bestFit="1" customWidth="1"/>
    <col min="5" max="5" width="23.21875" style="1" bestFit="1" customWidth="1"/>
    <col min="6" max="6" width="17.21875" style="1" bestFit="1" customWidth="1"/>
    <col min="7" max="7" width="28.77734375" style="1" bestFit="1" customWidth="1"/>
    <col min="8" max="16384" width="11.5546875" style="1"/>
  </cols>
  <sheetData>
    <row r="1" spans="1:7" x14ac:dyDescent="0.25">
      <c r="A1" s="1">
        <f>Accueil!$F$1</f>
        <v>2023</v>
      </c>
    </row>
    <row r="3" spans="1:7" x14ac:dyDescent="0.25">
      <c r="A3" s="17" t="str">
        <f>"État des menus viandes midi weekend du mois de janvier "&amp;$A$1&amp;"."</f>
        <v>État des menus viandes midi weekend du mois de janvier 2023.</v>
      </c>
      <c r="B3" s="17"/>
      <c r="C3" s="17"/>
      <c r="D3" s="17"/>
      <c r="E3" s="17"/>
      <c r="F3" s="17"/>
      <c r="G3" s="17"/>
    </row>
    <row r="4" spans="1:7" x14ac:dyDescent="0.25">
      <c r="A4" s="1" t="s">
        <v>374</v>
      </c>
      <c r="B4" s="1" t="s">
        <v>569</v>
      </c>
      <c r="C4" s="1" t="s">
        <v>385</v>
      </c>
      <c r="D4" s="1" t="s">
        <v>372</v>
      </c>
      <c r="E4" s="1" t="s">
        <v>384</v>
      </c>
      <c r="F4" s="1" t="s">
        <v>386</v>
      </c>
      <c r="G4" s="1" t="s">
        <v>390</v>
      </c>
    </row>
    <row r="6" spans="1:7" x14ac:dyDescent="0.25">
      <c r="A6" s="17" t="str">
        <f ca="1">"Imprimé à Limeil-Brévannes, le "&amp;TEXT(TODAY(),"jjjj j mmmm aaaa")&amp;"."</f>
        <v>Imprimé à Limeil-Brévannes, le vendredi 8 septembre 2023.</v>
      </c>
      <c r="B6" s="17"/>
      <c r="C6" s="17"/>
      <c r="D6" s="17"/>
      <c r="E6" s="17"/>
      <c r="F6" s="17"/>
      <c r="G6" s="17"/>
    </row>
    <row r="7" spans="1:7" x14ac:dyDescent="0.25">
      <c r="A7" s="17" t="str">
        <f>"État des menus viandes midi weekend du mois de février "&amp;$A$1&amp;"."</f>
        <v>État des menus viandes midi weekend du mois de février 2023.</v>
      </c>
      <c r="B7" s="17"/>
      <c r="C7" s="17"/>
      <c r="D7" s="17"/>
      <c r="E7" s="17"/>
      <c r="F7" s="17"/>
      <c r="G7" s="17"/>
    </row>
    <row r="8" spans="1:7" x14ac:dyDescent="0.25">
      <c r="A8" s="1" t="s">
        <v>374</v>
      </c>
      <c r="B8" s="1" t="s">
        <v>569</v>
      </c>
      <c r="C8" s="1" t="s">
        <v>385</v>
      </c>
      <c r="D8" s="1" t="s">
        <v>372</v>
      </c>
      <c r="E8" s="1" t="s">
        <v>384</v>
      </c>
      <c r="F8" s="1" t="s">
        <v>386</v>
      </c>
      <c r="G8" s="1" t="s">
        <v>390</v>
      </c>
    </row>
    <row r="10" spans="1:7" x14ac:dyDescent="0.25">
      <c r="A10" s="17" t="str">
        <f ca="1">"Imprimé à Limeil-Brévannes, le "&amp;TEXT(TODAY(),"jjjj j mmmm aaaa")&amp;"."</f>
        <v>Imprimé à Limeil-Brévannes, le vendredi 8 septembre 2023.</v>
      </c>
      <c r="B10" s="17"/>
      <c r="C10" s="17"/>
      <c r="D10" s="17"/>
      <c r="E10" s="17"/>
      <c r="F10" s="17"/>
      <c r="G10" s="17"/>
    </row>
    <row r="11" spans="1:7" x14ac:dyDescent="0.25">
      <c r="A11" s="17" t="str">
        <f>"État des menus viandes midi weekend du mois de mars "&amp;$A$1&amp;"."</f>
        <v>État des menus viandes midi weekend du mois de mars 2023.</v>
      </c>
      <c r="B11" s="17"/>
      <c r="C11" s="17"/>
      <c r="D11" s="17"/>
      <c r="E11" s="17"/>
      <c r="F11" s="17"/>
      <c r="G11" s="17"/>
    </row>
    <row r="12" spans="1:7" x14ac:dyDescent="0.25">
      <c r="A12" s="1" t="s">
        <v>374</v>
      </c>
      <c r="B12" s="1" t="s">
        <v>569</v>
      </c>
      <c r="C12" s="1" t="s">
        <v>385</v>
      </c>
      <c r="D12" s="1" t="s">
        <v>372</v>
      </c>
      <c r="E12" s="1" t="s">
        <v>384</v>
      </c>
      <c r="F12" s="1" t="s">
        <v>386</v>
      </c>
      <c r="G12" s="1" t="s">
        <v>390</v>
      </c>
    </row>
    <row r="14" spans="1:7" x14ac:dyDescent="0.25">
      <c r="A14" s="17" t="str">
        <f ca="1">"Imprimé à Limeil-Brévannes, le "&amp;TEXT(TODAY(),"jjjj j mmmm aaaa")&amp;"."</f>
        <v>Imprimé à Limeil-Brévannes, le vendredi 8 septembre 2023.</v>
      </c>
      <c r="B14" s="17"/>
      <c r="C14" s="17"/>
      <c r="D14" s="17"/>
      <c r="E14" s="17"/>
      <c r="F14" s="17"/>
      <c r="G14" s="17"/>
    </row>
    <row r="15" spans="1:7" x14ac:dyDescent="0.25">
      <c r="A15" s="17" t="str">
        <f>"État des menus viandes midi weekend du mois d'avril "&amp;$A$1&amp;"."</f>
        <v>État des menus viandes midi weekend du mois d'avril 2023.</v>
      </c>
      <c r="B15" s="17"/>
      <c r="C15" s="17"/>
      <c r="D15" s="17"/>
      <c r="E15" s="17"/>
      <c r="F15" s="17"/>
      <c r="G15" s="17"/>
    </row>
    <row r="16" spans="1:7" x14ac:dyDescent="0.25">
      <c r="A16" s="1" t="s">
        <v>374</v>
      </c>
      <c r="B16" s="1" t="s">
        <v>569</v>
      </c>
      <c r="C16" s="1" t="s">
        <v>385</v>
      </c>
      <c r="D16" s="1" t="s">
        <v>372</v>
      </c>
      <c r="E16" s="1" t="s">
        <v>384</v>
      </c>
      <c r="F16" s="1" t="s">
        <v>386</v>
      </c>
      <c r="G16" s="1" t="s">
        <v>390</v>
      </c>
    </row>
    <row r="18" spans="1:7" x14ac:dyDescent="0.25">
      <c r="A18" s="17" t="str">
        <f ca="1">"Imprimé à Limeil-Brévannes, le "&amp;TEXT(TODAY(),"jjjj j mmmm aaaa")&amp;"."</f>
        <v>Imprimé à Limeil-Brévannes, le vendredi 8 septembre 2023.</v>
      </c>
      <c r="B18" s="17"/>
      <c r="C18" s="17"/>
      <c r="D18" s="17"/>
      <c r="E18" s="17"/>
      <c r="F18" s="17"/>
      <c r="G18" s="17"/>
    </row>
    <row r="19" spans="1:7" x14ac:dyDescent="0.25">
      <c r="A19" s="17" t="str">
        <f>"État des menus viandes midi weekend du mois de mai "&amp;$A$1&amp;"."</f>
        <v>État des menus viandes midi weekend du mois de mai 2023.</v>
      </c>
      <c r="B19" s="17"/>
      <c r="C19" s="17"/>
      <c r="D19" s="17"/>
      <c r="E19" s="17"/>
      <c r="F19" s="17"/>
      <c r="G19" s="17"/>
    </row>
    <row r="20" spans="1:7" x14ac:dyDescent="0.25">
      <c r="A20" s="1" t="s">
        <v>374</v>
      </c>
      <c r="B20" s="1" t="s">
        <v>569</v>
      </c>
      <c r="C20" s="1" t="s">
        <v>385</v>
      </c>
      <c r="D20" s="1" t="s">
        <v>372</v>
      </c>
      <c r="E20" s="1" t="s">
        <v>384</v>
      </c>
      <c r="F20" s="1" t="s">
        <v>386</v>
      </c>
      <c r="G20" s="1" t="s">
        <v>390</v>
      </c>
    </row>
    <row r="22" spans="1:7" x14ac:dyDescent="0.25">
      <c r="A22" s="17" t="str">
        <f ca="1">"Imprimé à Limeil-Brévannes, le "&amp;TEXT(TODAY(),"jjjj j mmmm aaaa")&amp;"."</f>
        <v>Imprimé à Limeil-Brévannes, le vendredi 8 septembre 2023.</v>
      </c>
      <c r="B22" s="17"/>
      <c r="C22" s="17"/>
      <c r="D22" s="17"/>
      <c r="E22" s="17"/>
      <c r="F22" s="17"/>
      <c r="G22" s="17"/>
    </row>
    <row r="23" spans="1:7" x14ac:dyDescent="0.25">
      <c r="A23" s="17" t="str">
        <f>"État des menus viandes midi weekend du mois de juin "&amp;$A$1&amp;"."</f>
        <v>État des menus viandes midi weekend du mois de juin 2023.</v>
      </c>
      <c r="B23" s="17"/>
      <c r="C23" s="17"/>
      <c r="D23" s="17"/>
      <c r="E23" s="17"/>
      <c r="F23" s="17"/>
      <c r="G23" s="17"/>
    </row>
    <row r="24" spans="1:7" x14ac:dyDescent="0.25">
      <c r="A24" s="1" t="s">
        <v>374</v>
      </c>
      <c r="B24" s="1" t="s">
        <v>569</v>
      </c>
      <c r="C24" s="1" t="s">
        <v>385</v>
      </c>
      <c r="D24" s="1" t="s">
        <v>372</v>
      </c>
      <c r="E24" s="1" t="s">
        <v>384</v>
      </c>
      <c r="F24" s="1" t="s">
        <v>386</v>
      </c>
      <c r="G24" s="1" t="s">
        <v>390</v>
      </c>
    </row>
    <row r="26" spans="1:7" x14ac:dyDescent="0.25">
      <c r="A26" s="17" t="str">
        <f ca="1">"Imprimé à Limeil-Brévannes, le "&amp;TEXT(TODAY(),"jjjj j mmmm aaaa")&amp;"."</f>
        <v>Imprimé à Limeil-Brévannes, le vendredi 8 septembre 2023.</v>
      </c>
      <c r="B26" s="17"/>
      <c r="C26" s="17"/>
      <c r="D26" s="17"/>
      <c r="E26" s="17"/>
      <c r="F26" s="17"/>
      <c r="G26" s="17"/>
    </row>
    <row r="27" spans="1:7" x14ac:dyDescent="0.25">
      <c r="A27" s="17" t="str">
        <f>"État des menus viandes midi weekend du mois de juillet "&amp;$A$1&amp;"."</f>
        <v>État des menus viandes midi weekend du mois de juillet 2023.</v>
      </c>
      <c r="B27" s="17"/>
      <c r="C27" s="17"/>
      <c r="D27" s="17"/>
      <c r="E27" s="17"/>
      <c r="F27" s="17"/>
      <c r="G27" s="17"/>
    </row>
    <row r="28" spans="1:7" x14ac:dyDescent="0.25">
      <c r="A28" s="1" t="s">
        <v>374</v>
      </c>
      <c r="B28" s="1" t="s">
        <v>569</v>
      </c>
      <c r="C28" s="1" t="s">
        <v>385</v>
      </c>
      <c r="D28" s="1" t="s">
        <v>372</v>
      </c>
      <c r="E28" s="1" t="s">
        <v>384</v>
      </c>
      <c r="F28" s="1" t="s">
        <v>386</v>
      </c>
      <c r="G28" s="1" t="s">
        <v>390</v>
      </c>
    </row>
    <row r="30" spans="1:7" x14ac:dyDescent="0.25">
      <c r="A30" s="17" t="str">
        <f ca="1">"Imprimé à Limeil-Brévannes, le "&amp;TEXT(TODAY(),"jjjj j mmmm aaaa")&amp;"."</f>
        <v>Imprimé à Limeil-Brévannes, le vendredi 8 septembre 2023.</v>
      </c>
      <c r="B30" s="17"/>
      <c r="C30" s="17"/>
      <c r="D30" s="17"/>
      <c r="E30" s="17"/>
      <c r="F30" s="17"/>
      <c r="G30" s="17"/>
    </row>
    <row r="31" spans="1:7" x14ac:dyDescent="0.25">
      <c r="A31" s="17" t="str">
        <f>"État des menus viandes midi weekend du mois d'août "&amp;$A$1&amp;"."</f>
        <v>État des menus viandes midi weekend du mois d'août 2023.</v>
      </c>
      <c r="B31" s="17"/>
      <c r="C31" s="17"/>
      <c r="D31" s="17"/>
      <c r="E31" s="17"/>
      <c r="F31" s="17"/>
      <c r="G31" s="17"/>
    </row>
    <row r="32" spans="1:7" x14ac:dyDescent="0.25">
      <c r="A32" s="1" t="s">
        <v>374</v>
      </c>
      <c r="B32" s="1" t="s">
        <v>569</v>
      </c>
      <c r="C32" s="1" t="s">
        <v>385</v>
      </c>
      <c r="D32" s="1" t="s">
        <v>372</v>
      </c>
      <c r="E32" s="1" t="s">
        <v>384</v>
      </c>
      <c r="F32" s="1" t="s">
        <v>386</v>
      </c>
      <c r="G32" s="1" t="s">
        <v>390</v>
      </c>
    </row>
    <row r="34" spans="1:7" x14ac:dyDescent="0.25">
      <c r="A34" s="17" t="str">
        <f ca="1">"Imprimé à Limeil-Brévannes, le "&amp;TEXT(TODAY(),"jjjj j mmmm aaaa")&amp;"."</f>
        <v>Imprimé à Limeil-Brévannes, le vendredi 8 septembre 2023.</v>
      </c>
      <c r="B34" s="17"/>
      <c r="C34" s="17"/>
      <c r="D34" s="17"/>
      <c r="E34" s="17"/>
      <c r="F34" s="17"/>
      <c r="G34" s="17"/>
    </row>
    <row r="35" spans="1:7" x14ac:dyDescent="0.25">
      <c r="A35" s="17" t="str">
        <f>"État des menus viandes midi weekend du mois de septembre "&amp;$A$1&amp;"."</f>
        <v>État des menus viandes midi weekend du mois de septembre 2023.</v>
      </c>
      <c r="B35" s="17"/>
      <c r="C35" s="17"/>
      <c r="D35" s="17"/>
      <c r="E35" s="17"/>
      <c r="F35" s="17"/>
      <c r="G35" s="17"/>
    </row>
    <row r="36" spans="1:7" x14ac:dyDescent="0.25">
      <c r="A36" s="1" t="s">
        <v>374</v>
      </c>
      <c r="B36" s="1" t="s">
        <v>569</v>
      </c>
      <c r="C36" s="1" t="s">
        <v>385</v>
      </c>
      <c r="D36" s="1" t="s">
        <v>372</v>
      </c>
      <c r="E36" s="1" t="s">
        <v>384</v>
      </c>
      <c r="F36" s="1" t="s">
        <v>386</v>
      </c>
      <c r="G36" s="1" t="s">
        <v>390</v>
      </c>
    </row>
    <row r="38" spans="1:7" x14ac:dyDescent="0.25">
      <c r="A38" s="17" t="str">
        <f ca="1">"Imprimé à Limeil-Brévannes, le "&amp;TEXT(TODAY(),"jjjj j mmmm aaaa")&amp;"."</f>
        <v>Imprimé à Limeil-Brévannes, le vendredi 8 septembre 2023.</v>
      </c>
      <c r="B38" s="17"/>
      <c r="C38" s="17"/>
      <c r="D38" s="17"/>
      <c r="E38" s="17"/>
      <c r="F38" s="17"/>
      <c r="G38" s="17"/>
    </row>
    <row r="39" spans="1:7" x14ac:dyDescent="0.25">
      <c r="A39" s="17" t="str">
        <f>"État des menus viandes midi weekend du mois d'octobre "&amp;$A$1&amp;"."</f>
        <v>État des menus viandes midi weekend du mois d'octobre 2023.</v>
      </c>
      <c r="B39" s="17"/>
      <c r="C39" s="17"/>
      <c r="D39" s="17"/>
      <c r="E39" s="17"/>
      <c r="F39" s="17"/>
      <c r="G39" s="17"/>
    </row>
    <row r="40" spans="1:7" x14ac:dyDescent="0.25">
      <c r="A40" s="1" t="s">
        <v>374</v>
      </c>
      <c r="B40" s="1" t="s">
        <v>569</v>
      </c>
      <c r="C40" s="1" t="s">
        <v>385</v>
      </c>
      <c r="D40" s="1" t="s">
        <v>372</v>
      </c>
      <c r="E40" s="1" t="s">
        <v>384</v>
      </c>
      <c r="F40" s="1" t="s">
        <v>386</v>
      </c>
      <c r="G40" s="1" t="s">
        <v>390</v>
      </c>
    </row>
    <row r="42" spans="1:7" x14ac:dyDescent="0.25">
      <c r="A42" s="17" t="str">
        <f ca="1">"Imprimé à Limeil-Brévannes, le "&amp;TEXT(TODAY(),"jjjj j mmmm aaaa")&amp;"."</f>
        <v>Imprimé à Limeil-Brévannes, le vendredi 8 septembre 2023.</v>
      </c>
      <c r="B42" s="17"/>
      <c r="C42" s="17"/>
      <c r="D42" s="17"/>
      <c r="E42" s="17"/>
      <c r="F42" s="17"/>
      <c r="G42" s="17"/>
    </row>
    <row r="43" spans="1:7" x14ac:dyDescent="0.25">
      <c r="A43" s="17" t="str">
        <f>"État des menus viandes midi weekend du mois de novembre "&amp;$A$1&amp;"."</f>
        <v>État des menus viandes midi weekend du mois de novembre 2023.</v>
      </c>
      <c r="B43" s="17"/>
      <c r="C43" s="17"/>
      <c r="D43" s="17"/>
      <c r="E43" s="17"/>
      <c r="F43" s="17"/>
      <c r="G43" s="17"/>
    </row>
    <row r="44" spans="1:7" x14ac:dyDescent="0.25">
      <c r="A44" s="1" t="s">
        <v>374</v>
      </c>
      <c r="B44" s="1" t="s">
        <v>569</v>
      </c>
      <c r="C44" s="1" t="s">
        <v>385</v>
      </c>
      <c r="D44" s="1" t="s">
        <v>372</v>
      </c>
      <c r="E44" s="1" t="s">
        <v>384</v>
      </c>
      <c r="F44" s="1" t="s">
        <v>386</v>
      </c>
      <c r="G44" s="1" t="s">
        <v>390</v>
      </c>
    </row>
    <row r="46" spans="1:7" x14ac:dyDescent="0.25">
      <c r="A46" s="17" t="str">
        <f ca="1">"Imprimé à Limeil-Brévannes, le "&amp;TEXT(TODAY(),"jjjj j mmmm aaaa")&amp;"."</f>
        <v>Imprimé à Limeil-Brévannes, le vendredi 8 septembre 2023.</v>
      </c>
      <c r="B46" s="17"/>
      <c r="C46" s="17"/>
      <c r="D46" s="17"/>
      <c r="E46" s="17"/>
      <c r="F46" s="17"/>
      <c r="G46" s="17"/>
    </row>
    <row r="47" spans="1:7" x14ac:dyDescent="0.25">
      <c r="A47" s="17" t="str">
        <f>"État des menus viandes midi weekend du mois de décembre "&amp;$A$1&amp;"."</f>
        <v>État des menus viandes midi weekend du mois de décembre 2023.</v>
      </c>
      <c r="B47" s="17"/>
      <c r="C47" s="17"/>
      <c r="D47" s="17"/>
      <c r="E47" s="17"/>
      <c r="F47" s="17"/>
      <c r="G47" s="17"/>
    </row>
    <row r="48" spans="1:7" x14ac:dyDescent="0.25">
      <c r="A48" s="1" t="s">
        <v>374</v>
      </c>
      <c r="B48" s="1" t="s">
        <v>569</v>
      </c>
      <c r="C48" s="1" t="s">
        <v>385</v>
      </c>
      <c r="D48" s="1" t="s">
        <v>372</v>
      </c>
      <c r="E48" s="1" t="s">
        <v>384</v>
      </c>
      <c r="F48" s="1" t="s">
        <v>386</v>
      </c>
      <c r="G48" s="1" t="s">
        <v>390</v>
      </c>
    </row>
    <row r="50" spans="1:7" x14ac:dyDescent="0.25">
      <c r="A50" s="17" t="str">
        <f ca="1">"Imprimé à Limeil-Brévannes, le "&amp;TEXT(TODAY(),"jjjj j mmmm aaaa")&amp;"."</f>
        <v>Imprimé à Limeil-Brévannes, le vendredi 8 septembre 2023.</v>
      </c>
      <c r="B50" s="17"/>
      <c r="C50" s="17"/>
      <c r="D50" s="17"/>
      <c r="E50" s="17"/>
      <c r="F50" s="17"/>
      <c r="G50" s="17"/>
    </row>
  </sheetData>
  <mergeCells count="24">
    <mergeCell ref="A3:G3"/>
    <mergeCell ref="A6:G6"/>
    <mergeCell ref="A7:G7"/>
    <mergeCell ref="A10:G10"/>
    <mergeCell ref="A11:G11"/>
    <mergeCell ref="A14:G14"/>
    <mergeCell ref="A15:G15"/>
    <mergeCell ref="A18:G18"/>
    <mergeCell ref="A19:G19"/>
    <mergeCell ref="A22:G22"/>
    <mergeCell ref="A23:G23"/>
    <mergeCell ref="A26:G26"/>
    <mergeCell ref="A27:G27"/>
    <mergeCell ref="A30:G30"/>
    <mergeCell ref="A31:G31"/>
    <mergeCell ref="A43:G43"/>
    <mergeCell ref="A46:G46"/>
    <mergeCell ref="A47:G47"/>
    <mergeCell ref="A50:G50"/>
    <mergeCell ref="A34:G34"/>
    <mergeCell ref="A35:G35"/>
    <mergeCell ref="A38:G38"/>
    <mergeCell ref="A39:G39"/>
    <mergeCell ref="A42:G42"/>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41" r:id="rId3" name="Button 1">
              <controlPr defaultSize="0" autoFill="0" autoPict="0" macro="[0]!EffacerFeuilleMenusViandesMidiWeekend">
                <anchor moveWithCells="1" sizeWithCells="1">
                  <from>
                    <xdr:col>1</xdr:col>
                    <xdr:colOff>22671</xdr:colOff>
                    <xdr:row>0</xdr:row>
                    <xdr:rowOff>22671</xdr:rowOff>
                  </from>
                  <to>
                    <xdr:col>3</xdr:col>
                    <xdr:colOff>423193</xdr:colOff>
                    <xdr:row>1</xdr:row>
                    <xdr:rowOff>37785</xdr:rowOff>
                  </to>
                </anchor>
              </controlPr>
            </control>
          </mc:Choice>
        </mc:AlternateContent>
        <mc:AlternateContent xmlns:mc="http://schemas.openxmlformats.org/markup-compatibility/2006">
          <mc:Choice Requires="x14">
            <control shapeId="10242" r:id="rId4" name="Button 2">
              <controlPr defaultSize="0" print="0" autoFill="0" autoPict="0" macro="[0]!GénérerMenusViandesMidiWeekend">
                <anchor moveWithCells="1">
                  <from>
                    <xdr:col>4</xdr:col>
                    <xdr:colOff>7557</xdr:colOff>
                    <xdr:row>0</xdr:row>
                    <xdr:rowOff>22671</xdr:rowOff>
                  </from>
                  <to>
                    <xdr:col>5</xdr:col>
                    <xdr:colOff>869058</xdr:colOff>
                    <xdr:row>1</xdr:row>
                    <xdr:rowOff>37785</xdr:rowOff>
                  </to>
                </anchor>
              </controlPr>
            </control>
          </mc:Choice>
        </mc:AlternateContent>
        <mc:AlternateContent xmlns:mc="http://schemas.openxmlformats.org/markup-compatibility/2006">
          <mc:Choice Requires="x14">
            <control shapeId="10243" r:id="rId5" name="Button 3">
              <controlPr defaultSize="0" autoFill="0" autoPict="0" macro="[0]!ImprimerMenusViandesMidiWeekend">
                <anchor moveWithCells="1" sizeWithCells="1">
                  <from>
                    <xdr:col>7</xdr:col>
                    <xdr:colOff>30228</xdr:colOff>
                    <xdr:row>0</xdr:row>
                    <xdr:rowOff>7557</xdr:rowOff>
                  </from>
                  <to>
                    <xdr:col>10</xdr:col>
                    <xdr:colOff>173812</xdr:colOff>
                    <xdr:row>1</xdr:row>
                    <xdr:rowOff>22671</xdr:rowOff>
                  </to>
                </anchor>
              </controlPr>
            </control>
          </mc:Choice>
        </mc:AlternateContent>
        <mc:AlternateContent xmlns:mc="http://schemas.openxmlformats.org/markup-compatibility/2006">
          <mc:Choice Requires="x14">
            <control shapeId="10244" r:id="rId6" name="Button 4">
              <controlPr defaultSize="0" autoFill="0" autoPict="0" macro="[0]!RetourFeuilleAccueil">
                <anchor moveWithCells="1" sizeWithCells="1">
                  <from>
                    <xdr:col>11</xdr:col>
                    <xdr:colOff>30228</xdr:colOff>
                    <xdr:row>0</xdr:row>
                    <xdr:rowOff>22671</xdr:rowOff>
                  </from>
                  <to>
                    <xdr:col>12</xdr:col>
                    <xdr:colOff>597005</xdr:colOff>
                    <xdr:row>1</xdr:row>
                    <xdr:rowOff>37785</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8"/>
  <dimension ref="A1:N31"/>
  <sheetViews>
    <sheetView workbookViewId="0">
      <selection sqref="A1:N1"/>
    </sheetView>
  </sheetViews>
  <sheetFormatPr baseColWidth="10" defaultRowHeight="13.1" x14ac:dyDescent="0.25"/>
  <cols>
    <col min="1" max="1" width="21.5546875" style="1" bestFit="1" customWidth="1"/>
    <col min="2" max="13" width="11.5546875" style="1"/>
    <col min="14" max="14" width="31.44140625" style="1" bestFit="1" customWidth="1"/>
    <col min="15" max="16384" width="11.5546875" style="1"/>
  </cols>
  <sheetData>
    <row r="1" spans="1:14" x14ac:dyDescent="0.25">
      <c r="A1" s="17" t="str">
        <f>"Quantités desserts de l'année "&amp;Accueil!$F$1&amp;" par mois et nom des desserts."</f>
        <v>Quantités desserts de l'année 2023 par mois et nom des desserts.</v>
      </c>
      <c r="B1" s="17"/>
      <c r="C1" s="17"/>
      <c r="D1" s="17"/>
      <c r="E1" s="17"/>
      <c r="F1" s="17"/>
      <c r="G1" s="17"/>
      <c r="H1" s="17"/>
      <c r="I1" s="17"/>
      <c r="J1" s="17"/>
      <c r="K1" s="17"/>
      <c r="L1" s="17"/>
      <c r="M1" s="17"/>
      <c r="N1" s="17"/>
    </row>
    <row r="3" spans="1:14" x14ac:dyDescent="0.25">
      <c r="A3" s="1" t="s">
        <v>391</v>
      </c>
      <c r="B3" s="1" t="s">
        <v>392</v>
      </c>
      <c r="C3" s="1" t="s">
        <v>393</v>
      </c>
      <c r="D3" s="1" t="s">
        <v>394</v>
      </c>
      <c r="E3" s="1" t="s">
        <v>395</v>
      </c>
      <c r="F3" s="1" t="s">
        <v>396</v>
      </c>
      <c r="G3" s="1" t="s">
        <v>397</v>
      </c>
      <c r="H3" s="1" t="s">
        <v>398</v>
      </c>
      <c r="I3" s="1" t="s">
        <v>399</v>
      </c>
      <c r="J3" s="1" t="s">
        <v>400</v>
      </c>
      <c r="K3" s="1" t="s">
        <v>401</v>
      </c>
      <c r="L3" s="1" t="s">
        <v>402</v>
      </c>
      <c r="M3" s="1" t="s">
        <v>403</v>
      </c>
      <c r="N3" s="1" t="str">
        <f>"Total des desserts de l'année "&amp;Accueil!$F$1</f>
        <v>Total des desserts de l'année 2023</v>
      </c>
    </row>
    <row r="4" spans="1:14" x14ac:dyDescent="0.25">
      <c r="A4" s="6" t="s">
        <v>42</v>
      </c>
      <c r="B4" s="8">
        <f ca="1">SUMIFS(TabBDMenus[Quantité dessert],TabBDMenus[Nom dessert],$A4,TabBDMenus[Nom mois menu],$B$3)</f>
        <v>0</v>
      </c>
      <c r="C4" s="8">
        <f ca="1">SUMIFS(TabBDMenus[Quantité dessert],TabBDMenus[Nom dessert],$A4,TabBDMenus[Nom mois menu],$C$3)</f>
        <v>0</v>
      </c>
      <c r="D4" s="8">
        <f ca="1">SUMIFS(TabBDMenus[Quantité dessert],TabBDMenus[Nom dessert],$A4,TabBDMenus[Nom mois menu],$D$3)</f>
        <v>0</v>
      </c>
      <c r="E4" s="8">
        <f ca="1">SUMIFS(TabBDMenus[Quantité dessert],TabBDMenus[Nom dessert],$A4,TabBDMenus[Nom mois menu],$E$3)</f>
        <v>0</v>
      </c>
      <c r="F4" s="8">
        <f ca="1">SUMIFS(TabBDMenus[Quantité dessert],TabBDMenus[Nom dessert],$A4,TabBDMenus[Nom mois menu],$F$3)</f>
        <v>0</v>
      </c>
      <c r="G4" s="8">
        <f ca="1">SUMIFS(TabBDMenus[Quantité dessert],TabBDMenus[Nom dessert],$A4,TabBDMenus[Nom mois menu],$G$3)</f>
        <v>0</v>
      </c>
      <c r="H4" s="8">
        <f ca="1">SUMIFS(TabBDMenus[Quantité dessert],TabBDMenus[Nom dessert],$A4,TabBDMenus[Nom mois menu],$H$3)</f>
        <v>0</v>
      </c>
      <c r="I4" s="8">
        <f ca="1">SUMIFS(TabBDMenus[Quantité dessert],TabBDMenus[Nom dessert],$A4,TabBDMenus[Nom mois menu],$I$3)</f>
        <v>0</v>
      </c>
      <c r="J4" s="8">
        <f ca="1">SUMIFS(TabBDMenus[Quantité dessert],TabBDMenus[Nom dessert],$A4,TabBDMenus[Nom mois menu],$J$3)</f>
        <v>0</v>
      </c>
      <c r="K4" s="8">
        <f ca="1">SUMIFS(TabBDMenus[Quantité dessert],TabBDMenus[Nom dessert],$A4,TabBDMenus[Nom mois menu],$K$3)</f>
        <v>0</v>
      </c>
      <c r="L4" s="8">
        <f ca="1">SUMIFS(TabBDMenus[Quantité dessert],TabBDMenus[Nom dessert],$A4,TabBDMenus[Nom mois menu],$L$3)</f>
        <v>0</v>
      </c>
      <c r="M4" s="8">
        <f ca="1">SUMIFS(TabBDMenus[Quantité dessert],TabBDMenus[Nom dessert],$A4,TabBDMenus[Nom mois menu],$M$3)</f>
        <v>0</v>
      </c>
      <c r="N4" s="8">
        <f ca="1">SUM($B4:$M4)</f>
        <v>0</v>
      </c>
    </row>
    <row r="5" spans="1:14" x14ac:dyDescent="0.25">
      <c r="A5" s="6" t="s">
        <v>43</v>
      </c>
      <c r="B5" s="8">
        <f ca="1">SUMIFS(TabBDMenus[Quantité dessert],TabBDMenus[Nom dessert],$A5,TabBDMenus[Nom mois menu],$B$3)</f>
        <v>0</v>
      </c>
      <c r="C5" s="8">
        <f ca="1">SUMIFS(TabBDMenus[Quantité dessert],TabBDMenus[Nom dessert],$A5,TabBDMenus[Nom mois menu],$C$3)</f>
        <v>0</v>
      </c>
      <c r="D5" s="8">
        <f ca="1">SUMIFS(TabBDMenus[Quantité dessert],TabBDMenus[Nom dessert],$A5,TabBDMenus[Nom mois menu],$D$3)</f>
        <v>0</v>
      </c>
      <c r="E5" s="8">
        <f ca="1">SUMIFS(TabBDMenus[Quantité dessert],TabBDMenus[Nom dessert],$A5,TabBDMenus[Nom mois menu],$E$3)</f>
        <v>0</v>
      </c>
      <c r="F5" s="8">
        <f ca="1">SUMIFS(TabBDMenus[Quantité dessert],TabBDMenus[Nom dessert],$A5,TabBDMenus[Nom mois menu],$F$3)</f>
        <v>0</v>
      </c>
      <c r="G5" s="8">
        <f ca="1">SUMIFS(TabBDMenus[Quantité dessert],TabBDMenus[Nom dessert],$A5,TabBDMenus[Nom mois menu],$G$3)</f>
        <v>0</v>
      </c>
      <c r="H5" s="8">
        <f ca="1">SUMIFS(TabBDMenus[Quantité dessert],TabBDMenus[Nom dessert],$A5,TabBDMenus[Nom mois menu],$H$3)</f>
        <v>0</v>
      </c>
      <c r="I5" s="8">
        <f ca="1">SUMIFS(TabBDMenus[Quantité dessert],TabBDMenus[Nom dessert],$A5,TabBDMenus[Nom mois menu],$I$3)</f>
        <v>0</v>
      </c>
      <c r="J5" s="8">
        <f ca="1">SUMIFS(TabBDMenus[Quantité dessert],TabBDMenus[Nom dessert],$A5,TabBDMenus[Nom mois menu],$J$3)</f>
        <v>0</v>
      </c>
      <c r="K5" s="8">
        <f ca="1">SUMIFS(TabBDMenus[Quantité dessert],TabBDMenus[Nom dessert],$A5,TabBDMenus[Nom mois menu],$K$3)</f>
        <v>0</v>
      </c>
      <c r="L5" s="8">
        <f ca="1">SUMIFS(TabBDMenus[Quantité dessert],TabBDMenus[Nom dessert],$A5,TabBDMenus[Nom mois menu],$L$3)</f>
        <v>0</v>
      </c>
      <c r="M5" s="8">
        <f ca="1">SUMIFS(TabBDMenus[Quantité dessert],TabBDMenus[Nom dessert],$A5,TabBDMenus[Nom mois menu],$M$3)</f>
        <v>0</v>
      </c>
      <c r="N5" s="8">
        <f t="shared" ref="N5:N25" ca="1" si="0">SUM($B5:$M5)</f>
        <v>0</v>
      </c>
    </row>
    <row r="6" spans="1:14" x14ac:dyDescent="0.25">
      <c r="A6" s="6" t="s">
        <v>44</v>
      </c>
      <c r="B6" s="8">
        <f ca="1">SUMIFS(TabBDMenus[Quantité dessert],TabBDMenus[Nom dessert],$A6,TabBDMenus[Nom mois menu],$B$3)</f>
        <v>0</v>
      </c>
      <c r="C6" s="8">
        <f ca="1">SUMIFS(TabBDMenus[Quantité dessert],TabBDMenus[Nom dessert],$A6,TabBDMenus[Nom mois menu],$C$3)</f>
        <v>0</v>
      </c>
      <c r="D6" s="8">
        <f ca="1">SUMIFS(TabBDMenus[Quantité dessert],TabBDMenus[Nom dessert],$A6,TabBDMenus[Nom mois menu],$D$3)</f>
        <v>0</v>
      </c>
      <c r="E6" s="8">
        <f ca="1">SUMIFS(TabBDMenus[Quantité dessert],TabBDMenus[Nom dessert],$A6,TabBDMenus[Nom mois menu],$E$3)</f>
        <v>0</v>
      </c>
      <c r="F6" s="8">
        <f ca="1">SUMIFS(TabBDMenus[Quantité dessert],TabBDMenus[Nom dessert],$A6,TabBDMenus[Nom mois menu],$F$3)</f>
        <v>0</v>
      </c>
      <c r="G6" s="8">
        <f ca="1">SUMIFS(TabBDMenus[Quantité dessert],TabBDMenus[Nom dessert],$A6,TabBDMenus[Nom mois menu],$G$3)</f>
        <v>0</v>
      </c>
      <c r="H6" s="8">
        <f ca="1">SUMIFS(TabBDMenus[Quantité dessert],TabBDMenus[Nom dessert],$A6,TabBDMenus[Nom mois menu],$H$3)</f>
        <v>0</v>
      </c>
      <c r="I6" s="8">
        <f ca="1">SUMIFS(TabBDMenus[Quantité dessert],TabBDMenus[Nom dessert],$A6,TabBDMenus[Nom mois menu],$I$3)</f>
        <v>0</v>
      </c>
      <c r="J6" s="8">
        <f ca="1">SUMIFS(TabBDMenus[Quantité dessert],TabBDMenus[Nom dessert],$A6,TabBDMenus[Nom mois menu],$J$3)</f>
        <v>0</v>
      </c>
      <c r="K6" s="8">
        <f ca="1">SUMIFS(TabBDMenus[Quantité dessert],TabBDMenus[Nom dessert],$A6,TabBDMenus[Nom mois menu],$K$3)</f>
        <v>0</v>
      </c>
      <c r="L6" s="8">
        <f ca="1">SUMIFS(TabBDMenus[Quantité dessert],TabBDMenus[Nom dessert],$A6,TabBDMenus[Nom mois menu],$L$3)</f>
        <v>0</v>
      </c>
      <c r="M6" s="8">
        <f ca="1">SUMIFS(TabBDMenus[Quantité dessert],TabBDMenus[Nom dessert],$A6,TabBDMenus[Nom mois menu],$M$3)</f>
        <v>0</v>
      </c>
      <c r="N6" s="8">
        <f t="shared" ca="1" si="0"/>
        <v>0</v>
      </c>
    </row>
    <row r="7" spans="1:14" x14ac:dyDescent="0.25">
      <c r="A7" s="6" t="s">
        <v>45</v>
      </c>
      <c r="B7" s="8">
        <f ca="1">SUMIFS(TabBDMenus[Quantité dessert],TabBDMenus[Nom dessert],$A7,TabBDMenus[Nom mois menu],$B$3)</f>
        <v>0</v>
      </c>
      <c r="C7" s="8">
        <f ca="1">SUMIFS(TabBDMenus[Quantité dessert],TabBDMenus[Nom dessert],$A7,TabBDMenus[Nom mois menu],$C$3)</f>
        <v>0</v>
      </c>
      <c r="D7" s="8">
        <f ca="1">SUMIFS(TabBDMenus[Quantité dessert],TabBDMenus[Nom dessert],$A7,TabBDMenus[Nom mois menu],$D$3)</f>
        <v>0</v>
      </c>
      <c r="E7" s="8">
        <f ca="1">SUMIFS(TabBDMenus[Quantité dessert],TabBDMenus[Nom dessert],$A7,TabBDMenus[Nom mois menu],$E$3)</f>
        <v>0</v>
      </c>
      <c r="F7" s="8">
        <f ca="1">SUMIFS(TabBDMenus[Quantité dessert],TabBDMenus[Nom dessert],$A7,TabBDMenus[Nom mois menu],$F$3)</f>
        <v>0</v>
      </c>
      <c r="G7" s="8">
        <f ca="1">SUMIFS(TabBDMenus[Quantité dessert],TabBDMenus[Nom dessert],$A7,TabBDMenus[Nom mois menu],$G$3)</f>
        <v>0</v>
      </c>
      <c r="H7" s="8">
        <f ca="1">SUMIFS(TabBDMenus[Quantité dessert],TabBDMenus[Nom dessert],$A7,TabBDMenus[Nom mois menu],$H$3)</f>
        <v>0</v>
      </c>
      <c r="I7" s="8">
        <f ca="1">SUMIFS(TabBDMenus[Quantité dessert],TabBDMenus[Nom dessert],$A7,TabBDMenus[Nom mois menu],$I$3)</f>
        <v>0</v>
      </c>
      <c r="J7" s="8">
        <f ca="1">SUMIFS(TabBDMenus[Quantité dessert],TabBDMenus[Nom dessert],$A7,TabBDMenus[Nom mois menu],$J$3)</f>
        <v>0</v>
      </c>
      <c r="K7" s="8">
        <f ca="1">SUMIFS(TabBDMenus[Quantité dessert],TabBDMenus[Nom dessert],$A7,TabBDMenus[Nom mois menu],$K$3)</f>
        <v>0</v>
      </c>
      <c r="L7" s="8">
        <f ca="1">SUMIFS(TabBDMenus[Quantité dessert],TabBDMenus[Nom dessert],$A7,TabBDMenus[Nom mois menu],$L$3)</f>
        <v>0</v>
      </c>
      <c r="M7" s="8">
        <f ca="1">SUMIFS(TabBDMenus[Quantité dessert],TabBDMenus[Nom dessert],$A7,TabBDMenus[Nom mois menu],$M$3)</f>
        <v>0</v>
      </c>
      <c r="N7" s="8">
        <f t="shared" ca="1" si="0"/>
        <v>0</v>
      </c>
    </row>
    <row r="8" spans="1:14" x14ac:dyDescent="0.25">
      <c r="A8" s="6" t="s">
        <v>46</v>
      </c>
      <c r="B8" s="8">
        <f ca="1">SUMIFS(TabBDMenus[Quantité dessert],TabBDMenus[Nom dessert],$A8,TabBDMenus[Nom mois menu],$B$3)</f>
        <v>0</v>
      </c>
      <c r="C8" s="8">
        <f ca="1">SUMIFS(TabBDMenus[Quantité dessert],TabBDMenus[Nom dessert],$A8,TabBDMenus[Nom mois menu],$C$3)</f>
        <v>0</v>
      </c>
      <c r="D8" s="8">
        <f ca="1">SUMIFS(TabBDMenus[Quantité dessert],TabBDMenus[Nom dessert],$A8,TabBDMenus[Nom mois menu],$D$3)</f>
        <v>0</v>
      </c>
      <c r="E8" s="8">
        <f ca="1">SUMIFS(TabBDMenus[Quantité dessert],TabBDMenus[Nom dessert],$A8,TabBDMenus[Nom mois menu],$E$3)</f>
        <v>0</v>
      </c>
      <c r="F8" s="8">
        <f ca="1">SUMIFS(TabBDMenus[Quantité dessert],TabBDMenus[Nom dessert],$A8,TabBDMenus[Nom mois menu],$F$3)</f>
        <v>0</v>
      </c>
      <c r="G8" s="8">
        <f ca="1">SUMIFS(TabBDMenus[Quantité dessert],TabBDMenus[Nom dessert],$A8,TabBDMenus[Nom mois menu],$G$3)</f>
        <v>0</v>
      </c>
      <c r="H8" s="8">
        <f ca="1">SUMIFS(TabBDMenus[Quantité dessert],TabBDMenus[Nom dessert],$A8,TabBDMenus[Nom mois menu],$H$3)</f>
        <v>0</v>
      </c>
      <c r="I8" s="8">
        <f ca="1">SUMIFS(TabBDMenus[Quantité dessert],TabBDMenus[Nom dessert],$A8,TabBDMenus[Nom mois menu],$I$3)</f>
        <v>0</v>
      </c>
      <c r="J8" s="8">
        <f ca="1">SUMIFS(TabBDMenus[Quantité dessert],TabBDMenus[Nom dessert],$A8,TabBDMenus[Nom mois menu],$J$3)</f>
        <v>0</v>
      </c>
      <c r="K8" s="8">
        <f ca="1">SUMIFS(TabBDMenus[Quantité dessert],TabBDMenus[Nom dessert],$A8,TabBDMenus[Nom mois menu],$K$3)</f>
        <v>0</v>
      </c>
      <c r="L8" s="8">
        <f ca="1">SUMIFS(TabBDMenus[Quantité dessert],TabBDMenus[Nom dessert],$A8,TabBDMenus[Nom mois menu],$L$3)</f>
        <v>0</v>
      </c>
      <c r="M8" s="8">
        <f ca="1">SUMIFS(TabBDMenus[Quantité dessert],TabBDMenus[Nom dessert],$A8,TabBDMenus[Nom mois menu],$M$3)</f>
        <v>0</v>
      </c>
      <c r="N8" s="8">
        <f t="shared" ca="1" si="0"/>
        <v>0</v>
      </c>
    </row>
    <row r="9" spans="1:14" x14ac:dyDescent="0.25">
      <c r="A9" s="6" t="s">
        <v>47</v>
      </c>
      <c r="B9" s="8">
        <f ca="1">SUMIFS(TabBDMenus[Quantité dessert],TabBDMenus[Nom dessert],$A9,TabBDMenus[Nom mois menu],$B$3)</f>
        <v>0</v>
      </c>
      <c r="C9" s="8">
        <f ca="1">SUMIFS(TabBDMenus[Quantité dessert],TabBDMenus[Nom dessert],$A9,TabBDMenus[Nom mois menu],$C$3)</f>
        <v>0</v>
      </c>
      <c r="D9" s="8">
        <f ca="1">SUMIFS(TabBDMenus[Quantité dessert],TabBDMenus[Nom dessert],$A9,TabBDMenus[Nom mois menu],$D$3)</f>
        <v>0</v>
      </c>
      <c r="E9" s="8">
        <f ca="1">SUMIFS(TabBDMenus[Quantité dessert],TabBDMenus[Nom dessert],$A9,TabBDMenus[Nom mois menu],$E$3)</f>
        <v>0</v>
      </c>
      <c r="F9" s="8">
        <f ca="1">SUMIFS(TabBDMenus[Quantité dessert],TabBDMenus[Nom dessert],$A9,TabBDMenus[Nom mois menu],$F$3)</f>
        <v>0</v>
      </c>
      <c r="G9" s="8">
        <f ca="1">SUMIFS(TabBDMenus[Quantité dessert],TabBDMenus[Nom dessert],$A9,TabBDMenus[Nom mois menu],$G$3)</f>
        <v>0</v>
      </c>
      <c r="H9" s="8">
        <f ca="1">SUMIFS(TabBDMenus[Quantité dessert],TabBDMenus[Nom dessert],$A9,TabBDMenus[Nom mois menu],$H$3)</f>
        <v>0</v>
      </c>
      <c r="I9" s="8">
        <f ca="1">SUMIFS(TabBDMenus[Quantité dessert],TabBDMenus[Nom dessert],$A9,TabBDMenus[Nom mois menu],$I$3)</f>
        <v>0</v>
      </c>
      <c r="J9" s="8">
        <f ca="1">SUMIFS(TabBDMenus[Quantité dessert],TabBDMenus[Nom dessert],$A9,TabBDMenus[Nom mois menu],$J$3)</f>
        <v>0</v>
      </c>
      <c r="K9" s="8">
        <f ca="1">SUMIFS(TabBDMenus[Quantité dessert],TabBDMenus[Nom dessert],$A9,TabBDMenus[Nom mois menu],$K$3)</f>
        <v>0</v>
      </c>
      <c r="L9" s="8">
        <f ca="1">SUMIFS(TabBDMenus[Quantité dessert],TabBDMenus[Nom dessert],$A9,TabBDMenus[Nom mois menu],$L$3)</f>
        <v>0</v>
      </c>
      <c r="M9" s="8">
        <f ca="1">SUMIFS(TabBDMenus[Quantité dessert],TabBDMenus[Nom dessert],$A9,TabBDMenus[Nom mois menu],$M$3)</f>
        <v>0</v>
      </c>
      <c r="N9" s="8">
        <f t="shared" ca="1" si="0"/>
        <v>0</v>
      </c>
    </row>
    <row r="10" spans="1:14" x14ac:dyDescent="0.25">
      <c r="A10" s="6" t="s">
        <v>48</v>
      </c>
      <c r="B10" s="8">
        <f ca="1">SUMIFS(TabBDMenus[Quantité dessert],TabBDMenus[Nom dessert],$A10,TabBDMenus[Nom mois menu],$B$3)</f>
        <v>0</v>
      </c>
      <c r="C10" s="8">
        <f ca="1">SUMIFS(TabBDMenus[Quantité dessert],TabBDMenus[Nom dessert],$A10,TabBDMenus[Nom mois menu],$C$3)</f>
        <v>0</v>
      </c>
      <c r="D10" s="8">
        <f ca="1">SUMIFS(TabBDMenus[Quantité dessert],TabBDMenus[Nom dessert],$A10,TabBDMenus[Nom mois menu],$D$3)</f>
        <v>0</v>
      </c>
      <c r="E10" s="8">
        <f ca="1">SUMIFS(TabBDMenus[Quantité dessert],TabBDMenus[Nom dessert],$A10,TabBDMenus[Nom mois menu],$E$3)</f>
        <v>0</v>
      </c>
      <c r="F10" s="8">
        <f ca="1">SUMIFS(TabBDMenus[Quantité dessert],TabBDMenus[Nom dessert],$A10,TabBDMenus[Nom mois menu],$F$3)</f>
        <v>0</v>
      </c>
      <c r="G10" s="8">
        <f ca="1">SUMIFS(TabBDMenus[Quantité dessert],TabBDMenus[Nom dessert],$A10,TabBDMenus[Nom mois menu],$G$3)</f>
        <v>0</v>
      </c>
      <c r="H10" s="8">
        <f ca="1">SUMIFS(TabBDMenus[Quantité dessert],TabBDMenus[Nom dessert],$A10,TabBDMenus[Nom mois menu],$H$3)</f>
        <v>0</v>
      </c>
      <c r="I10" s="8">
        <f ca="1">SUMIFS(TabBDMenus[Quantité dessert],TabBDMenus[Nom dessert],$A10,TabBDMenus[Nom mois menu],$I$3)</f>
        <v>0</v>
      </c>
      <c r="J10" s="8">
        <f ca="1">SUMIFS(TabBDMenus[Quantité dessert],TabBDMenus[Nom dessert],$A10,TabBDMenus[Nom mois menu],$J$3)</f>
        <v>0</v>
      </c>
      <c r="K10" s="8">
        <f ca="1">SUMIFS(TabBDMenus[Quantité dessert],TabBDMenus[Nom dessert],$A10,TabBDMenus[Nom mois menu],$K$3)</f>
        <v>0</v>
      </c>
      <c r="L10" s="8">
        <f ca="1">SUMIFS(TabBDMenus[Quantité dessert],TabBDMenus[Nom dessert],$A10,TabBDMenus[Nom mois menu],$L$3)</f>
        <v>0</v>
      </c>
      <c r="M10" s="8">
        <f ca="1">SUMIFS(TabBDMenus[Quantité dessert],TabBDMenus[Nom dessert],$A10,TabBDMenus[Nom mois menu],$M$3)</f>
        <v>0</v>
      </c>
      <c r="N10" s="8">
        <f t="shared" ca="1" si="0"/>
        <v>0</v>
      </c>
    </row>
    <row r="11" spans="1:14" x14ac:dyDescent="0.25">
      <c r="A11" s="6" t="s">
        <v>49</v>
      </c>
      <c r="B11" s="8">
        <f ca="1">SUMIFS(TabBDMenus[Quantité dessert],TabBDMenus[Nom dessert],$A11,TabBDMenus[Nom mois menu],$B$3)</f>
        <v>0</v>
      </c>
      <c r="C11" s="8">
        <f ca="1">SUMIFS(TabBDMenus[Quantité dessert],TabBDMenus[Nom dessert],$A11,TabBDMenus[Nom mois menu],$C$3)</f>
        <v>0</v>
      </c>
      <c r="D11" s="8">
        <f ca="1">SUMIFS(TabBDMenus[Quantité dessert],TabBDMenus[Nom dessert],$A11,TabBDMenus[Nom mois menu],$D$3)</f>
        <v>0</v>
      </c>
      <c r="E11" s="8">
        <f ca="1">SUMIFS(TabBDMenus[Quantité dessert],TabBDMenus[Nom dessert],$A11,TabBDMenus[Nom mois menu],$E$3)</f>
        <v>0</v>
      </c>
      <c r="F11" s="8">
        <f ca="1">SUMIFS(TabBDMenus[Quantité dessert],TabBDMenus[Nom dessert],$A11,TabBDMenus[Nom mois menu],$F$3)</f>
        <v>0</v>
      </c>
      <c r="G11" s="8">
        <f ca="1">SUMIFS(TabBDMenus[Quantité dessert],TabBDMenus[Nom dessert],$A11,TabBDMenus[Nom mois menu],$G$3)</f>
        <v>0</v>
      </c>
      <c r="H11" s="8">
        <f ca="1">SUMIFS(TabBDMenus[Quantité dessert],TabBDMenus[Nom dessert],$A11,TabBDMenus[Nom mois menu],$H$3)</f>
        <v>0</v>
      </c>
      <c r="I11" s="8">
        <f ca="1">SUMIFS(TabBDMenus[Quantité dessert],TabBDMenus[Nom dessert],$A11,TabBDMenus[Nom mois menu],$I$3)</f>
        <v>0</v>
      </c>
      <c r="J11" s="8">
        <f ca="1">SUMIFS(TabBDMenus[Quantité dessert],TabBDMenus[Nom dessert],$A11,TabBDMenus[Nom mois menu],$J$3)</f>
        <v>0</v>
      </c>
      <c r="K11" s="8">
        <f ca="1">SUMIFS(TabBDMenus[Quantité dessert],TabBDMenus[Nom dessert],$A11,TabBDMenus[Nom mois menu],$K$3)</f>
        <v>0</v>
      </c>
      <c r="L11" s="8">
        <f ca="1">SUMIFS(TabBDMenus[Quantité dessert],TabBDMenus[Nom dessert],$A11,TabBDMenus[Nom mois menu],$L$3)</f>
        <v>0</v>
      </c>
      <c r="M11" s="8">
        <f ca="1">SUMIFS(TabBDMenus[Quantité dessert],TabBDMenus[Nom dessert],$A11,TabBDMenus[Nom mois menu],$M$3)</f>
        <v>0</v>
      </c>
      <c r="N11" s="8">
        <f t="shared" ca="1" si="0"/>
        <v>0</v>
      </c>
    </row>
    <row r="12" spans="1:14" x14ac:dyDescent="0.25">
      <c r="A12" s="6" t="s">
        <v>50</v>
      </c>
      <c r="B12" s="8">
        <f ca="1">SUMIFS(TabBDMenus[Quantité dessert],TabBDMenus[Nom dessert],$A12,TabBDMenus[Nom mois menu],$B$3)</f>
        <v>0</v>
      </c>
      <c r="C12" s="8">
        <f ca="1">SUMIFS(TabBDMenus[Quantité dessert],TabBDMenus[Nom dessert],$A12,TabBDMenus[Nom mois menu],$C$3)</f>
        <v>0</v>
      </c>
      <c r="D12" s="8">
        <f ca="1">SUMIFS(TabBDMenus[Quantité dessert],TabBDMenus[Nom dessert],$A12,TabBDMenus[Nom mois menu],$D$3)</f>
        <v>0</v>
      </c>
      <c r="E12" s="8">
        <f ca="1">SUMIFS(TabBDMenus[Quantité dessert],TabBDMenus[Nom dessert],$A12,TabBDMenus[Nom mois menu],$E$3)</f>
        <v>0</v>
      </c>
      <c r="F12" s="8">
        <f ca="1">SUMIFS(TabBDMenus[Quantité dessert],TabBDMenus[Nom dessert],$A12,TabBDMenus[Nom mois menu],$F$3)</f>
        <v>0</v>
      </c>
      <c r="G12" s="8">
        <f ca="1">SUMIFS(TabBDMenus[Quantité dessert],TabBDMenus[Nom dessert],$A12,TabBDMenus[Nom mois menu],$G$3)</f>
        <v>0</v>
      </c>
      <c r="H12" s="8">
        <f ca="1">SUMIFS(TabBDMenus[Quantité dessert],TabBDMenus[Nom dessert],$A12,TabBDMenus[Nom mois menu],$H$3)</f>
        <v>0</v>
      </c>
      <c r="I12" s="8">
        <f ca="1">SUMIFS(TabBDMenus[Quantité dessert],TabBDMenus[Nom dessert],$A12,TabBDMenus[Nom mois menu],$I$3)</f>
        <v>0</v>
      </c>
      <c r="J12" s="8">
        <f ca="1">SUMIFS(TabBDMenus[Quantité dessert],TabBDMenus[Nom dessert],$A12,TabBDMenus[Nom mois menu],$J$3)</f>
        <v>0</v>
      </c>
      <c r="K12" s="8">
        <f ca="1">SUMIFS(TabBDMenus[Quantité dessert],TabBDMenus[Nom dessert],$A12,TabBDMenus[Nom mois menu],$K$3)</f>
        <v>0</v>
      </c>
      <c r="L12" s="8">
        <f ca="1">SUMIFS(TabBDMenus[Quantité dessert],TabBDMenus[Nom dessert],$A12,TabBDMenus[Nom mois menu],$L$3)</f>
        <v>0</v>
      </c>
      <c r="M12" s="8">
        <f ca="1">SUMIFS(TabBDMenus[Quantité dessert],TabBDMenus[Nom dessert],$A12,TabBDMenus[Nom mois menu],$M$3)</f>
        <v>0</v>
      </c>
      <c r="N12" s="8">
        <f t="shared" ca="1" si="0"/>
        <v>0</v>
      </c>
    </row>
    <row r="13" spans="1:14" x14ac:dyDescent="0.25">
      <c r="A13" s="6" t="s">
        <v>51</v>
      </c>
      <c r="B13" s="8">
        <f ca="1">SUMIFS(TabBDMenus[Quantité dessert],TabBDMenus[Nom dessert],$A13,TabBDMenus[Nom mois menu],$B$3)</f>
        <v>0</v>
      </c>
      <c r="C13" s="8">
        <f ca="1">SUMIFS(TabBDMenus[Quantité dessert],TabBDMenus[Nom dessert],$A13,TabBDMenus[Nom mois menu],$C$3)</f>
        <v>0</v>
      </c>
      <c r="D13" s="8">
        <f ca="1">SUMIFS(TabBDMenus[Quantité dessert],TabBDMenus[Nom dessert],$A13,TabBDMenus[Nom mois menu],$D$3)</f>
        <v>0</v>
      </c>
      <c r="E13" s="8">
        <f ca="1">SUMIFS(TabBDMenus[Quantité dessert],TabBDMenus[Nom dessert],$A13,TabBDMenus[Nom mois menu],$E$3)</f>
        <v>0</v>
      </c>
      <c r="F13" s="8">
        <f ca="1">SUMIFS(TabBDMenus[Quantité dessert],TabBDMenus[Nom dessert],$A13,TabBDMenus[Nom mois menu],$F$3)</f>
        <v>0</v>
      </c>
      <c r="G13" s="8">
        <f ca="1">SUMIFS(TabBDMenus[Quantité dessert],TabBDMenus[Nom dessert],$A13,TabBDMenus[Nom mois menu],$G$3)</f>
        <v>0</v>
      </c>
      <c r="H13" s="8">
        <f ca="1">SUMIFS(TabBDMenus[Quantité dessert],TabBDMenus[Nom dessert],$A13,TabBDMenus[Nom mois menu],$H$3)</f>
        <v>0</v>
      </c>
      <c r="I13" s="8">
        <f ca="1">SUMIFS(TabBDMenus[Quantité dessert],TabBDMenus[Nom dessert],$A13,TabBDMenus[Nom mois menu],$I$3)</f>
        <v>0</v>
      </c>
      <c r="J13" s="8">
        <f ca="1">SUMIFS(TabBDMenus[Quantité dessert],TabBDMenus[Nom dessert],$A13,TabBDMenus[Nom mois menu],$J$3)</f>
        <v>0</v>
      </c>
      <c r="K13" s="8">
        <f ca="1">SUMIFS(TabBDMenus[Quantité dessert],TabBDMenus[Nom dessert],$A13,TabBDMenus[Nom mois menu],$K$3)</f>
        <v>0</v>
      </c>
      <c r="L13" s="8">
        <f ca="1">SUMIFS(TabBDMenus[Quantité dessert],TabBDMenus[Nom dessert],$A13,TabBDMenus[Nom mois menu],$L$3)</f>
        <v>0</v>
      </c>
      <c r="M13" s="8">
        <f ca="1">SUMIFS(TabBDMenus[Quantité dessert],TabBDMenus[Nom dessert],$A13,TabBDMenus[Nom mois menu],$M$3)</f>
        <v>0</v>
      </c>
      <c r="N13" s="8">
        <f t="shared" ca="1" si="0"/>
        <v>0</v>
      </c>
    </row>
    <row r="14" spans="1:14" x14ac:dyDescent="0.25">
      <c r="A14" s="6" t="s">
        <v>52</v>
      </c>
      <c r="B14" s="8">
        <f ca="1">SUMIFS(TabBDMenus[Quantité dessert],TabBDMenus[Nom dessert],$A14,TabBDMenus[Nom mois menu],$B$3)</f>
        <v>0</v>
      </c>
      <c r="C14" s="8">
        <f ca="1">SUMIFS(TabBDMenus[Quantité dessert],TabBDMenus[Nom dessert],$A14,TabBDMenus[Nom mois menu],$C$3)</f>
        <v>0</v>
      </c>
      <c r="D14" s="8">
        <f ca="1">SUMIFS(TabBDMenus[Quantité dessert],TabBDMenus[Nom dessert],$A14,TabBDMenus[Nom mois menu],$D$3)</f>
        <v>0</v>
      </c>
      <c r="E14" s="8">
        <f ca="1">SUMIFS(TabBDMenus[Quantité dessert],TabBDMenus[Nom dessert],$A14,TabBDMenus[Nom mois menu],$E$3)</f>
        <v>0</v>
      </c>
      <c r="F14" s="8">
        <f ca="1">SUMIFS(TabBDMenus[Quantité dessert],TabBDMenus[Nom dessert],$A14,TabBDMenus[Nom mois menu],$F$3)</f>
        <v>0</v>
      </c>
      <c r="G14" s="8">
        <f ca="1">SUMIFS(TabBDMenus[Quantité dessert],TabBDMenus[Nom dessert],$A14,TabBDMenus[Nom mois menu],$G$3)</f>
        <v>0</v>
      </c>
      <c r="H14" s="8">
        <f ca="1">SUMIFS(TabBDMenus[Quantité dessert],TabBDMenus[Nom dessert],$A14,TabBDMenus[Nom mois menu],$H$3)</f>
        <v>0</v>
      </c>
      <c r="I14" s="8">
        <f ca="1">SUMIFS(TabBDMenus[Quantité dessert],TabBDMenus[Nom dessert],$A14,TabBDMenus[Nom mois menu],$I$3)</f>
        <v>0</v>
      </c>
      <c r="J14" s="8">
        <f ca="1">SUMIFS(TabBDMenus[Quantité dessert],TabBDMenus[Nom dessert],$A14,TabBDMenus[Nom mois menu],$J$3)</f>
        <v>0</v>
      </c>
      <c r="K14" s="8">
        <f ca="1">SUMIFS(TabBDMenus[Quantité dessert],TabBDMenus[Nom dessert],$A14,TabBDMenus[Nom mois menu],$K$3)</f>
        <v>0</v>
      </c>
      <c r="L14" s="8">
        <f ca="1">SUMIFS(TabBDMenus[Quantité dessert],TabBDMenus[Nom dessert],$A14,TabBDMenus[Nom mois menu],$L$3)</f>
        <v>0</v>
      </c>
      <c r="M14" s="8">
        <f ca="1">SUMIFS(TabBDMenus[Quantité dessert],TabBDMenus[Nom dessert],$A14,TabBDMenus[Nom mois menu],$M$3)</f>
        <v>0</v>
      </c>
      <c r="N14" s="8">
        <f t="shared" ca="1" si="0"/>
        <v>0</v>
      </c>
    </row>
    <row r="15" spans="1:14" x14ac:dyDescent="0.25">
      <c r="A15" s="6" t="s">
        <v>53</v>
      </c>
      <c r="B15" s="8">
        <f ca="1">SUMIFS(TabBDMenus[Quantité dessert],TabBDMenus[Nom dessert],$A15,TabBDMenus[Nom mois menu],$B$3)</f>
        <v>0</v>
      </c>
      <c r="C15" s="8">
        <f ca="1">SUMIFS(TabBDMenus[Quantité dessert],TabBDMenus[Nom dessert],$A15,TabBDMenus[Nom mois menu],$C$3)</f>
        <v>0</v>
      </c>
      <c r="D15" s="8">
        <f ca="1">SUMIFS(TabBDMenus[Quantité dessert],TabBDMenus[Nom dessert],$A15,TabBDMenus[Nom mois menu],$D$3)</f>
        <v>0</v>
      </c>
      <c r="E15" s="8">
        <f ca="1">SUMIFS(TabBDMenus[Quantité dessert],TabBDMenus[Nom dessert],$A15,TabBDMenus[Nom mois menu],$E$3)</f>
        <v>0</v>
      </c>
      <c r="F15" s="8">
        <f ca="1">SUMIFS(TabBDMenus[Quantité dessert],TabBDMenus[Nom dessert],$A15,TabBDMenus[Nom mois menu],$F$3)</f>
        <v>0</v>
      </c>
      <c r="G15" s="8">
        <f ca="1">SUMIFS(TabBDMenus[Quantité dessert],TabBDMenus[Nom dessert],$A15,TabBDMenus[Nom mois menu],$G$3)</f>
        <v>0</v>
      </c>
      <c r="H15" s="8">
        <f ca="1">SUMIFS(TabBDMenus[Quantité dessert],TabBDMenus[Nom dessert],$A15,TabBDMenus[Nom mois menu],$H$3)</f>
        <v>0</v>
      </c>
      <c r="I15" s="8">
        <f ca="1">SUMIFS(TabBDMenus[Quantité dessert],TabBDMenus[Nom dessert],$A15,TabBDMenus[Nom mois menu],$I$3)</f>
        <v>0</v>
      </c>
      <c r="J15" s="8">
        <f ca="1">SUMIFS(TabBDMenus[Quantité dessert],TabBDMenus[Nom dessert],$A15,TabBDMenus[Nom mois menu],$J$3)</f>
        <v>0</v>
      </c>
      <c r="K15" s="8">
        <f ca="1">SUMIFS(TabBDMenus[Quantité dessert],TabBDMenus[Nom dessert],$A15,TabBDMenus[Nom mois menu],$K$3)</f>
        <v>0</v>
      </c>
      <c r="L15" s="8">
        <f ca="1">SUMIFS(TabBDMenus[Quantité dessert],TabBDMenus[Nom dessert],$A15,TabBDMenus[Nom mois menu],$L$3)</f>
        <v>0</v>
      </c>
      <c r="M15" s="8">
        <f ca="1">SUMIFS(TabBDMenus[Quantité dessert],TabBDMenus[Nom dessert],$A15,TabBDMenus[Nom mois menu],$M$3)</f>
        <v>0</v>
      </c>
      <c r="N15" s="8">
        <f t="shared" ca="1" si="0"/>
        <v>0</v>
      </c>
    </row>
    <row r="16" spans="1:14" x14ac:dyDescent="0.25">
      <c r="A16" s="6" t="s">
        <v>54</v>
      </c>
      <c r="B16" s="8">
        <f ca="1">SUMIFS(TabBDMenus[Quantité dessert],TabBDMenus[Nom dessert],$A16,TabBDMenus[Nom mois menu],$B$3)</f>
        <v>0</v>
      </c>
      <c r="C16" s="8">
        <f ca="1">SUMIFS(TabBDMenus[Quantité dessert],TabBDMenus[Nom dessert],$A16,TabBDMenus[Nom mois menu],$C$3)</f>
        <v>0</v>
      </c>
      <c r="D16" s="8">
        <f ca="1">SUMIFS(TabBDMenus[Quantité dessert],TabBDMenus[Nom dessert],$A16,TabBDMenus[Nom mois menu],$D$3)</f>
        <v>0</v>
      </c>
      <c r="E16" s="8">
        <f ca="1">SUMIFS(TabBDMenus[Quantité dessert],TabBDMenus[Nom dessert],$A16,TabBDMenus[Nom mois menu],$E$3)</f>
        <v>0</v>
      </c>
      <c r="F16" s="8">
        <f ca="1">SUMIFS(TabBDMenus[Quantité dessert],TabBDMenus[Nom dessert],$A16,TabBDMenus[Nom mois menu],$F$3)</f>
        <v>0</v>
      </c>
      <c r="G16" s="8">
        <f ca="1">SUMIFS(TabBDMenus[Quantité dessert],TabBDMenus[Nom dessert],$A16,TabBDMenus[Nom mois menu],$G$3)</f>
        <v>0</v>
      </c>
      <c r="H16" s="8">
        <f ca="1">SUMIFS(TabBDMenus[Quantité dessert],TabBDMenus[Nom dessert],$A16,TabBDMenus[Nom mois menu],$H$3)</f>
        <v>0</v>
      </c>
      <c r="I16" s="8">
        <f ca="1">SUMIFS(TabBDMenus[Quantité dessert],TabBDMenus[Nom dessert],$A16,TabBDMenus[Nom mois menu],$I$3)</f>
        <v>0</v>
      </c>
      <c r="J16" s="8">
        <f ca="1">SUMIFS(TabBDMenus[Quantité dessert],TabBDMenus[Nom dessert],$A16,TabBDMenus[Nom mois menu],$J$3)</f>
        <v>0</v>
      </c>
      <c r="K16" s="8">
        <f ca="1">SUMIFS(TabBDMenus[Quantité dessert],TabBDMenus[Nom dessert],$A16,TabBDMenus[Nom mois menu],$K$3)</f>
        <v>0</v>
      </c>
      <c r="L16" s="8">
        <f ca="1">SUMIFS(TabBDMenus[Quantité dessert],TabBDMenus[Nom dessert],$A16,TabBDMenus[Nom mois menu],$L$3)</f>
        <v>0</v>
      </c>
      <c r="M16" s="8">
        <f ca="1">SUMIFS(TabBDMenus[Quantité dessert],TabBDMenus[Nom dessert],$A16,TabBDMenus[Nom mois menu],$M$3)</f>
        <v>0</v>
      </c>
      <c r="N16" s="8">
        <f t="shared" ca="1" si="0"/>
        <v>0</v>
      </c>
    </row>
    <row r="17" spans="1:14" x14ac:dyDescent="0.25">
      <c r="A17" s="6" t="s">
        <v>55</v>
      </c>
      <c r="B17" s="8">
        <f ca="1">SUMIFS(TabBDMenus[Quantité dessert],TabBDMenus[Nom dessert],$A17,TabBDMenus[Nom mois menu],$B$3)</f>
        <v>0</v>
      </c>
      <c r="C17" s="8">
        <f ca="1">SUMIFS(TabBDMenus[Quantité dessert],TabBDMenus[Nom dessert],$A17,TabBDMenus[Nom mois menu],$C$3)</f>
        <v>0</v>
      </c>
      <c r="D17" s="8">
        <f ca="1">SUMIFS(TabBDMenus[Quantité dessert],TabBDMenus[Nom dessert],$A17,TabBDMenus[Nom mois menu],$D$3)</f>
        <v>0</v>
      </c>
      <c r="E17" s="8">
        <f ca="1">SUMIFS(TabBDMenus[Quantité dessert],TabBDMenus[Nom dessert],$A17,TabBDMenus[Nom mois menu],$E$3)</f>
        <v>0</v>
      </c>
      <c r="F17" s="8">
        <f ca="1">SUMIFS(TabBDMenus[Quantité dessert],TabBDMenus[Nom dessert],$A17,TabBDMenus[Nom mois menu],$F$3)</f>
        <v>0</v>
      </c>
      <c r="G17" s="8">
        <f ca="1">SUMIFS(TabBDMenus[Quantité dessert],TabBDMenus[Nom dessert],$A17,TabBDMenus[Nom mois menu],$G$3)</f>
        <v>0</v>
      </c>
      <c r="H17" s="8">
        <f ca="1">SUMIFS(TabBDMenus[Quantité dessert],TabBDMenus[Nom dessert],$A17,TabBDMenus[Nom mois menu],$H$3)</f>
        <v>0</v>
      </c>
      <c r="I17" s="8">
        <f ca="1">SUMIFS(TabBDMenus[Quantité dessert],TabBDMenus[Nom dessert],$A17,TabBDMenus[Nom mois menu],$I$3)</f>
        <v>0</v>
      </c>
      <c r="J17" s="8">
        <f ca="1">SUMIFS(TabBDMenus[Quantité dessert],TabBDMenus[Nom dessert],$A17,TabBDMenus[Nom mois menu],$J$3)</f>
        <v>0</v>
      </c>
      <c r="K17" s="8">
        <f ca="1">SUMIFS(TabBDMenus[Quantité dessert],TabBDMenus[Nom dessert],$A17,TabBDMenus[Nom mois menu],$K$3)</f>
        <v>0</v>
      </c>
      <c r="L17" s="8">
        <f ca="1">SUMIFS(TabBDMenus[Quantité dessert],TabBDMenus[Nom dessert],$A17,TabBDMenus[Nom mois menu],$L$3)</f>
        <v>0</v>
      </c>
      <c r="M17" s="8">
        <f ca="1">SUMIFS(TabBDMenus[Quantité dessert],TabBDMenus[Nom dessert],$A17,TabBDMenus[Nom mois menu],$M$3)</f>
        <v>0</v>
      </c>
      <c r="N17" s="8">
        <f t="shared" ca="1" si="0"/>
        <v>0</v>
      </c>
    </row>
    <row r="18" spans="1:14" x14ac:dyDescent="0.25">
      <c r="A18" s="6" t="s">
        <v>56</v>
      </c>
      <c r="B18" s="8">
        <f ca="1">SUMIFS(TabBDMenus[Quantité dessert],TabBDMenus[Nom dessert],$A18,TabBDMenus[Nom mois menu],$B$3)</f>
        <v>0</v>
      </c>
      <c r="C18" s="8">
        <f ca="1">SUMIFS(TabBDMenus[Quantité dessert],TabBDMenus[Nom dessert],$A18,TabBDMenus[Nom mois menu],$C$3)</f>
        <v>0</v>
      </c>
      <c r="D18" s="8">
        <f ca="1">SUMIFS(TabBDMenus[Quantité dessert],TabBDMenus[Nom dessert],$A18,TabBDMenus[Nom mois menu],$D$3)</f>
        <v>0</v>
      </c>
      <c r="E18" s="8">
        <f ca="1">SUMIFS(TabBDMenus[Quantité dessert],TabBDMenus[Nom dessert],$A18,TabBDMenus[Nom mois menu],$E$3)</f>
        <v>0</v>
      </c>
      <c r="F18" s="8">
        <f ca="1">SUMIFS(TabBDMenus[Quantité dessert],TabBDMenus[Nom dessert],$A18,TabBDMenus[Nom mois menu],$F$3)</f>
        <v>0</v>
      </c>
      <c r="G18" s="8">
        <f ca="1">SUMIFS(TabBDMenus[Quantité dessert],TabBDMenus[Nom dessert],$A18,TabBDMenus[Nom mois menu],$G$3)</f>
        <v>0</v>
      </c>
      <c r="H18" s="8">
        <f ca="1">SUMIFS(TabBDMenus[Quantité dessert],TabBDMenus[Nom dessert],$A18,TabBDMenus[Nom mois menu],$H$3)</f>
        <v>0</v>
      </c>
      <c r="I18" s="8">
        <f ca="1">SUMIFS(TabBDMenus[Quantité dessert],TabBDMenus[Nom dessert],$A18,TabBDMenus[Nom mois menu],$I$3)</f>
        <v>0</v>
      </c>
      <c r="J18" s="8">
        <f ca="1">SUMIFS(TabBDMenus[Quantité dessert],TabBDMenus[Nom dessert],$A18,TabBDMenus[Nom mois menu],$J$3)</f>
        <v>0</v>
      </c>
      <c r="K18" s="8">
        <f ca="1">SUMIFS(TabBDMenus[Quantité dessert],TabBDMenus[Nom dessert],$A18,TabBDMenus[Nom mois menu],$K$3)</f>
        <v>0</v>
      </c>
      <c r="L18" s="8">
        <f ca="1">SUMIFS(TabBDMenus[Quantité dessert],TabBDMenus[Nom dessert],$A18,TabBDMenus[Nom mois menu],$L$3)</f>
        <v>0</v>
      </c>
      <c r="M18" s="8">
        <f ca="1">SUMIFS(TabBDMenus[Quantité dessert],TabBDMenus[Nom dessert],$A18,TabBDMenus[Nom mois menu],$M$3)</f>
        <v>0</v>
      </c>
      <c r="N18" s="8">
        <f t="shared" ca="1" si="0"/>
        <v>0</v>
      </c>
    </row>
    <row r="19" spans="1:14" x14ac:dyDescent="0.25">
      <c r="A19" s="6" t="s">
        <v>57</v>
      </c>
      <c r="B19" s="8">
        <f ca="1">SUMIFS(TabBDMenus[Quantité dessert],TabBDMenus[Nom dessert],$A19,TabBDMenus[Nom mois menu],$B$3)</f>
        <v>0</v>
      </c>
      <c r="C19" s="8">
        <f ca="1">SUMIFS(TabBDMenus[Quantité dessert],TabBDMenus[Nom dessert],$A19,TabBDMenus[Nom mois menu],$C$3)</f>
        <v>0</v>
      </c>
      <c r="D19" s="8">
        <f ca="1">SUMIFS(TabBDMenus[Quantité dessert],TabBDMenus[Nom dessert],$A19,TabBDMenus[Nom mois menu],$D$3)</f>
        <v>0</v>
      </c>
      <c r="E19" s="8">
        <f ca="1">SUMIFS(TabBDMenus[Quantité dessert],TabBDMenus[Nom dessert],$A19,TabBDMenus[Nom mois menu],$E$3)</f>
        <v>0</v>
      </c>
      <c r="F19" s="8">
        <f ca="1">SUMIFS(TabBDMenus[Quantité dessert],TabBDMenus[Nom dessert],$A19,TabBDMenus[Nom mois menu],$F$3)</f>
        <v>0</v>
      </c>
      <c r="G19" s="8">
        <f ca="1">SUMIFS(TabBDMenus[Quantité dessert],TabBDMenus[Nom dessert],$A19,TabBDMenus[Nom mois menu],$G$3)</f>
        <v>0</v>
      </c>
      <c r="H19" s="8">
        <f ca="1">SUMIFS(TabBDMenus[Quantité dessert],TabBDMenus[Nom dessert],$A19,TabBDMenus[Nom mois menu],$H$3)</f>
        <v>0</v>
      </c>
      <c r="I19" s="8">
        <f ca="1">SUMIFS(TabBDMenus[Quantité dessert],TabBDMenus[Nom dessert],$A19,TabBDMenus[Nom mois menu],$I$3)</f>
        <v>0</v>
      </c>
      <c r="J19" s="8">
        <f ca="1">SUMIFS(TabBDMenus[Quantité dessert],TabBDMenus[Nom dessert],$A19,TabBDMenus[Nom mois menu],$J$3)</f>
        <v>0</v>
      </c>
      <c r="K19" s="8">
        <f ca="1">SUMIFS(TabBDMenus[Quantité dessert],TabBDMenus[Nom dessert],$A19,TabBDMenus[Nom mois menu],$K$3)</f>
        <v>0</v>
      </c>
      <c r="L19" s="8">
        <f ca="1">SUMIFS(TabBDMenus[Quantité dessert],TabBDMenus[Nom dessert],$A19,TabBDMenus[Nom mois menu],$L$3)</f>
        <v>0</v>
      </c>
      <c r="M19" s="8">
        <f ca="1">SUMIFS(TabBDMenus[Quantité dessert],TabBDMenus[Nom dessert],$A19,TabBDMenus[Nom mois menu],$M$3)</f>
        <v>0</v>
      </c>
      <c r="N19" s="8">
        <f t="shared" ca="1" si="0"/>
        <v>0</v>
      </c>
    </row>
    <row r="20" spans="1:14" x14ac:dyDescent="0.25">
      <c r="A20" s="6" t="s">
        <v>58</v>
      </c>
      <c r="B20" s="8">
        <f ca="1">SUMIFS(TabBDMenus[Quantité dessert],TabBDMenus[Nom dessert],$A20,TabBDMenus[Nom mois menu],$B$3)</f>
        <v>0</v>
      </c>
      <c r="C20" s="8">
        <f ca="1">SUMIFS(TabBDMenus[Quantité dessert],TabBDMenus[Nom dessert],$A20,TabBDMenus[Nom mois menu],$C$3)</f>
        <v>0</v>
      </c>
      <c r="D20" s="8">
        <f ca="1">SUMIFS(TabBDMenus[Quantité dessert],TabBDMenus[Nom dessert],$A20,TabBDMenus[Nom mois menu],$D$3)</f>
        <v>0</v>
      </c>
      <c r="E20" s="8">
        <f ca="1">SUMIFS(TabBDMenus[Quantité dessert],TabBDMenus[Nom dessert],$A20,TabBDMenus[Nom mois menu],$E$3)</f>
        <v>0</v>
      </c>
      <c r="F20" s="8">
        <f ca="1">SUMIFS(TabBDMenus[Quantité dessert],TabBDMenus[Nom dessert],$A20,TabBDMenus[Nom mois menu],$F$3)</f>
        <v>0</v>
      </c>
      <c r="G20" s="8">
        <f ca="1">SUMIFS(TabBDMenus[Quantité dessert],TabBDMenus[Nom dessert],$A20,TabBDMenus[Nom mois menu],$G$3)</f>
        <v>0</v>
      </c>
      <c r="H20" s="8">
        <f ca="1">SUMIFS(TabBDMenus[Quantité dessert],TabBDMenus[Nom dessert],$A20,TabBDMenus[Nom mois menu],$H$3)</f>
        <v>0</v>
      </c>
      <c r="I20" s="8">
        <f ca="1">SUMIFS(TabBDMenus[Quantité dessert],TabBDMenus[Nom dessert],$A20,TabBDMenus[Nom mois menu],$I$3)</f>
        <v>0</v>
      </c>
      <c r="J20" s="8">
        <f ca="1">SUMIFS(TabBDMenus[Quantité dessert],TabBDMenus[Nom dessert],$A20,TabBDMenus[Nom mois menu],$J$3)</f>
        <v>0</v>
      </c>
      <c r="K20" s="8">
        <f ca="1">SUMIFS(TabBDMenus[Quantité dessert],TabBDMenus[Nom dessert],$A20,TabBDMenus[Nom mois menu],$K$3)</f>
        <v>0</v>
      </c>
      <c r="L20" s="8">
        <f ca="1">SUMIFS(TabBDMenus[Quantité dessert],TabBDMenus[Nom dessert],$A20,TabBDMenus[Nom mois menu],$L$3)</f>
        <v>0</v>
      </c>
      <c r="M20" s="8">
        <f ca="1">SUMIFS(TabBDMenus[Quantité dessert],TabBDMenus[Nom dessert],$A20,TabBDMenus[Nom mois menu],$M$3)</f>
        <v>0</v>
      </c>
      <c r="N20" s="8">
        <f t="shared" ca="1" si="0"/>
        <v>0</v>
      </c>
    </row>
    <row r="21" spans="1:14" x14ac:dyDescent="0.25">
      <c r="A21" s="6" t="s">
        <v>35</v>
      </c>
      <c r="B21" s="8">
        <f ca="1">SUMIFS(TabBDMenus[Quantité dessert],TabBDMenus[Nom dessert],$A21,TabBDMenus[Nom mois menu],$B$3)</f>
        <v>0</v>
      </c>
      <c r="C21" s="8">
        <f ca="1">SUMIFS(TabBDMenus[Quantité dessert],TabBDMenus[Nom dessert],$A21,TabBDMenus[Nom mois menu],$C$3)</f>
        <v>0</v>
      </c>
      <c r="D21" s="8">
        <f ca="1">SUMIFS(TabBDMenus[Quantité dessert],TabBDMenus[Nom dessert],$A21,TabBDMenus[Nom mois menu],$D$3)</f>
        <v>0</v>
      </c>
      <c r="E21" s="8">
        <f ca="1">SUMIFS(TabBDMenus[Quantité dessert],TabBDMenus[Nom dessert],$A21,TabBDMenus[Nom mois menu],$E$3)</f>
        <v>0</v>
      </c>
      <c r="F21" s="8">
        <f ca="1">SUMIFS(TabBDMenus[Quantité dessert],TabBDMenus[Nom dessert],$A21,TabBDMenus[Nom mois menu],$F$3)</f>
        <v>0</v>
      </c>
      <c r="G21" s="8">
        <f ca="1">SUMIFS(TabBDMenus[Quantité dessert],TabBDMenus[Nom dessert],$A21,TabBDMenus[Nom mois menu],$G$3)</f>
        <v>0</v>
      </c>
      <c r="H21" s="8">
        <f ca="1">SUMIFS(TabBDMenus[Quantité dessert],TabBDMenus[Nom dessert],$A21,TabBDMenus[Nom mois menu],$H$3)</f>
        <v>0</v>
      </c>
      <c r="I21" s="8">
        <f ca="1">SUMIFS(TabBDMenus[Quantité dessert],TabBDMenus[Nom dessert],$A21,TabBDMenus[Nom mois menu],$I$3)</f>
        <v>0</v>
      </c>
      <c r="J21" s="8">
        <f ca="1">SUMIFS(TabBDMenus[Quantité dessert],TabBDMenus[Nom dessert],$A21,TabBDMenus[Nom mois menu],$J$3)</f>
        <v>0</v>
      </c>
      <c r="K21" s="8">
        <f ca="1">SUMIFS(TabBDMenus[Quantité dessert],TabBDMenus[Nom dessert],$A21,TabBDMenus[Nom mois menu],$K$3)</f>
        <v>0</v>
      </c>
      <c r="L21" s="8">
        <f ca="1">SUMIFS(TabBDMenus[Quantité dessert],TabBDMenus[Nom dessert],$A21,TabBDMenus[Nom mois menu],$L$3)</f>
        <v>0</v>
      </c>
      <c r="M21" s="8">
        <f ca="1">SUMIFS(TabBDMenus[Quantité dessert],TabBDMenus[Nom dessert],$A21,TabBDMenus[Nom mois menu],$M$3)</f>
        <v>0</v>
      </c>
      <c r="N21" s="8">
        <f t="shared" ca="1" si="0"/>
        <v>0</v>
      </c>
    </row>
    <row r="22" spans="1:14" x14ac:dyDescent="0.25">
      <c r="A22" s="6" t="s">
        <v>59</v>
      </c>
      <c r="B22" s="8">
        <f ca="1">SUMIFS(TabBDMenus[Quantité dessert],TabBDMenus[Nom dessert],$A22,TabBDMenus[Nom mois menu],$B$3)</f>
        <v>0</v>
      </c>
      <c r="C22" s="8">
        <f ca="1">SUMIFS(TabBDMenus[Quantité dessert],TabBDMenus[Nom dessert],$A22,TabBDMenus[Nom mois menu],$C$3)</f>
        <v>0</v>
      </c>
      <c r="D22" s="8">
        <f ca="1">SUMIFS(TabBDMenus[Quantité dessert],TabBDMenus[Nom dessert],$A22,TabBDMenus[Nom mois menu],$D$3)</f>
        <v>0</v>
      </c>
      <c r="E22" s="8">
        <f ca="1">SUMIFS(TabBDMenus[Quantité dessert],TabBDMenus[Nom dessert],$A22,TabBDMenus[Nom mois menu],$E$3)</f>
        <v>0</v>
      </c>
      <c r="F22" s="8">
        <f ca="1">SUMIFS(TabBDMenus[Quantité dessert],TabBDMenus[Nom dessert],$A22,TabBDMenus[Nom mois menu],$F$3)</f>
        <v>0</v>
      </c>
      <c r="G22" s="8">
        <f ca="1">SUMIFS(TabBDMenus[Quantité dessert],TabBDMenus[Nom dessert],$A22,TabBDMenus[Nom mois menu],$G$3)</f>
        <v>0</v>
      </c>
      <c r="H22" s="8">
        <f ca="1">SUMIFS(TabBDMenus[Quantité dessert],TabBDMenus[Nom dessert],$A22,TabBDMenus[Nom mois menu],$H$3)</f>
        <v>0</v>
      </c>
      <c r="I22" s="8">
        <f ca="1">SUMIFS(TabBDMenus[Quantité dessert],TabBDMenus[Nom dessert],$A22,TabBDMenus[Nom mois menu],$I$3)</f>
        <v>0</v>
      </c>
      <c r="J22" s="8">
        <f ca="1">SUMIFS(TabBDMenus[Quantité dessert],TabBDMenus[Nom dessert],$A22,TabBDMenus[Nom mois menu],$J$3)</f>
        <v>0</v>
      </c>
      <c r="K22" s="8">
        <f ca="1">SUMIFS(TabBDMenus[Quantité dessert],TabBDMenus[Nom dessert],$A22,TabBDMenus[Nom mois menu],$K$3)</f>
        <v>0</v>
      </c>
      <c r="L22" s="8">
        <f ca="1">SUMIFS(TabBDMenus[Quantité dessert],TabBDMenus[Nom dessert],$A22,TabBDMenus[Nom mois menu],$L$3)</f>
        <v>0</v>
      </c>
      <c r="M22" s="8">
        <f ca="1">SUMIFS(TabBDMenus[Quantité dessert],TabBDMenus[Nom dessert],$A22,TabBDMenus[Nom mois menu],$M$3)</f>
        <v>0</v>
      </c>
      <c r="N22" s="8">
        <f t="shared" ca="1" si="0"/>
        <v>0</v>
      </c>
    </row>
    <row r="23" spans="1:14" x14ac:dyDescent="0.25">
      <c r="A23" s="6" t="s">
        <v>60</v>
      </c>
      <c r="B23" s="8">
        <f ca="1">SUMIFS(TabBDMenus[Quantité dessert],TabBDMenus[Nom dessert],$A23,TabBDMenus[Nom mois menu],$B$3)</f>
        <v>0</v>
      </c>
      <c r="C23" s="8">
        <f ca="1">SUMIFS(TabBDMenus[Quantité dessert],TabBDMenus[Nom dessert],$A23,TabBDMenus[Nom mois menu],$C$3)</f>
        <v>0</v>
      </c>
      <c r="D23" s="8">
        <f ca="1">SUMIFS(TabBDMenus[Quantité dessert],TabBDMenus[Nom dessert],$A23,TabBDMenus[Nom mois menu],$D$3)</f>
        <v>0</v>
      </c>
      <c r="E23" s="8">
        <f ca="1">SUMIFS(TabBDMenus[Quantité dessert],TabBDMenus[Nom dessert],$A23,TabBDMenus[Nom mois menu],$E$3)</f>
        <v>0</v>
      </c>
      <c r="F23" s="8">
        <f ca="1">SUMIFS(TabBDMenus[Quantité dessert],TabBDMenus[Nom dessert],$A23,TabBDMenus[Nom mois menu],$F$3)</f>
        <v>0</v>
      </c>
      <c r="G23" s="8">
        <f ca="1">SUMIFS(TabBDMenus[Quantité dessert],TabBDMenus[Nom dessert],$A23,TabBDMenus[Nom mois menu],$G$3)</f>
        <v>0</v>
      </c>
      <c r="H23" s="8">
        <f ca="1">SUMIFS(TabBDMenus[Quantité dessert],TabBDMenus[Nom dessert],$A23,TabBDMenus[Nom mois menu],$H$3)</f>
        <v>0</v>
      </c>
      <c r="I23" s="8">
        <f ca="1">SUMIFS(TabBDMenus[Quantité dessert],TabBDMenus[Nom dessert],$A23,TabBDMenus[Nom mois menu],$I$3)</f>
        <v>0</v>
      </c>
      <c r="J23" s="8">
        <f ca="1">SUMIFS(TabBDMenus[Quantité dessert],TabBDMenus[Nom dessert],$A23,TabBDMenus[Nom mois menu],$J$3)</f>
        <v>0</v>
      </c>
      <c r="K23" s="8">
        <f ca="1">SUMIFS(TabBDMenus[Quantité dessert],TabBDMenus[Nom dessert],$A23,TabBDMenus[Nom mois menu],$K$3)</f>
        <v>0</v>
      </c>
      <c r="L23" s="8">
        <f ca="1">SUMIFS(TabBDMenus[Quantité dessert],TabBDMenus[Nom dessert],$A23,TabBDMenus[Nom mois menu],$L$3)</f>
        <v>0</v>
      </c>
      <c r="M23" s="8">
        <f ca="1">SUMIFS(TabBDMenus[Quantité dessert],TabBDMenus[Nom dessert],$A23,TabBDMenus[Nom mois menu],$M$3)</f>
        <v>0</v>
      </c>
      <c r="N23" s="8">
        <f t="shared" ca="1" si="0"/>
        <v>0</v>
      </c>
    </row>
    <row r="24" spans="1:14" x14ac:dyDescent="0.25">
      <c r="A24" s="6" t="s">
        <v>61</v>
      </c>
      <c r="B24" s="8">
        <f ca="1">SUMIFS(TabBDMenus[Quantité dessert],TabBDMenus[Nom dessert],$A24,TabBDMenus[Nom mois menu],$B$3)</f>
        <v>0</v>
      </c>
      <c r="C24" s="8">
        <f ca="1">SUMIFS(TabBDMenus[Quantité dessert],TabBDMenus[Nom dessert],$A24,TabBDMenus[Nom mois menu],$C$3)</f>
        <v>0</v>
      </c>
      <c r="D24" s="8">
        <f ca="1">SUMIFS(TabBDMenus[Quantité dessert],TabBDMenus[Nom dessert],$A24,TabBDMenus[Nom mois menu],$D$3)</f>
        <v>0</v>
      </c>
      <c r="E24" s="8">
        <f ca="1">SUMIFS(TabBDMenus[Quantité dessert],TabBDMenus[Nom dessert],$A24,TabBDMenus[Nom mois menu],$E$3)</f>
        <v>0</v>
      </c>
      <c r="F24" s="8">
        <f ca="1">SUMIFS(TabBDMenus[Quantité dessert],TabBDMenus[Nom dessert],$A24,TabBDMenus[Nom mois menu],$F$3)</f>
        <v>0</v>
      </c>
      <c r="G24" s="8">
        <f ca="1">SUMIFS(TabBDMenus[Quantité dessert],TabBDMenus[Nom dessert],$A24,TabBDMenus[Nom mois menu],$G$3)</f>
        <v>0</v>
      </c>
      <c r="H24" s="8">
        <f ca="1">SUMIFS(TabBDMenus[Quantité dessert],TabBDMenus[Nom dessert],$A24,TabBDMenus[Nom mois menu],$H$3)</f>
        <v>0</v>
      </c>
      <c r="I24" s="8">
        <f ca="1">SUMIFS(TabBDMenus[Quantité dessert],TabBDMenus[Nom dessert],$A24,TabBDMenus[Nom mois menu],$I$3)</f>
        <v>0</v>
      </c>
      <c r="J24" s="8">
        <f ca="1">SUMIFS(TabBDMenus[Quantité dessert],TabBDMenus[Nom dessert],$A24,TabBDMenus[Nom mois menu],$J$3)</f>
        <v>0</v>
      </c>
      <c r="K24" s="8">
        <f ca="1">SUMIFS(TabBDMenus[Quantité dessert],TabBDMenus[Nom dessert],$A24,TabBDMenus[Nom mois menu],$K$3)</f>
        <v>0</v>
      </c>
      <c r="L24" s="8">
        <f ca="1">SUMIFS(TabBDMenus[Quantité dessert],TabBDMenus[Nom dessert],$A24,TabBDMenus[Nom mois menu],$L$3)</f>
        <v>0</v>
      </c>
      <c r="M24" s="8">
        <f ca="1">SUMIFS(TabBDMenus[Quantité dessert],TabBDMenus[Nom dessert],$A24,TabBDMenus[Nom mois menu],$M$3)</f>
        <v>0</v>
      </c>
      <c r="N24" s="8">
        <f t="shared" ca="1" si="0"/>
        <v>0</v>
      </c>
    </row>
    <row r="25" spans="1:14" x14ac:dyDescent="0.25">
      <c r="A25" s="6" t="s">
        <v>62</v>
      </c>
      <c r="B25" s="8">
        <f ca="1">SUMIFS(TabBDMenus[Quantité dessert],TabBDMenus[Nom dessert],$A25,TabBDMenus[Nom mois menu],$B$3)</f>
        <v>0</v>
      </c>
      <c r="C25" s="8">
        <f ca="1">SUMIFS(TabBDMenus[Quantité dessert],TabBDMenus[Nom dessert],$A25,TabBDMenus[Nom mois menu],$C$3)</f>
        <v>0</v>
      </c>
      <c r="D25" s="8">
        <f ca="1">SUMIFS(TabBDMenus[Quantité dessert],TabBDMenus[Nom dessert],$A25,TabBDMenus[Nom mois menu],$D$3)</f>
        <v>0</v>
      </c>
      <c r="E25" s="8">
        <f ca="1">SUMIFS(TabBDMenus[Quantité dessert],TabBDMenus[Nom dessert],$A25,TabBDMenus[Nom mois menu],$E$3)</f>
        <v>0</v>
      </c>
      <c r="F25" s="8">
        <f ca="1">SUMIFS(TabBDMenus[Quantité dessert],TabBDMenus[Nom dessert],$A25,TabBDMenus[Nom mois menu],$F$3)</f>
        <v>0</v>
      </c>
      <c r="G25" s="8">
        <f ca="1">SUMIFS(TabBDMenus[Quantité dessert],TabBDMenus[Nom dessert],$A25,TabBDMenus[Nom mois menu],$G$3)</f>
        <v>0</v>
      </c>
      <c r="H25" s="8">
        <f ca="1">SUMIFS(TabBDMenus[Quantité dessert],TabBDMenus[Nom dessert],$A25,TabBDMenus[Nom mois menu],$H$3)</f>
        <v>0</v>
      </c>
      <c r="I25" s="8">
        <f ca="1">SUMIFS(TabBDMenus[Quantité dessert],TabBDMenus[Nom dessert],$A25,TabBDMenus[Nom mois menu],$I$3)</f>
        <v>0</v>
      </c>
      <c r="J25" s="8">
        <f ca="1">SUMIFS(TabBDMenus[Quantité dessert],TabBDMenus[Nom dessert],$A25,TabBDMenus[Nom mois menu],$J$3)</f>
        <v>0</v>
      </c>
      <c r="K25" s="8">
        <f ca="1">SUMIFS(TabBDMenus[Quantité dessert],TabBDMenus[Nom dessert],$A25,TabBDMenus[Nom mois menu],$K$3)</f>
        <v>0</v>
      </c>
      <c r="L25" s="8">
        <f ca="1">SUMIFS(TabBDMenus[Quantité dessert],TabBDMenus[Nom dessert],$A25,TabBDMenus[Nom mois menu],$L$3)</f>
        <v>0</v>
      </c>
      <c r="M25" s="8">
        <f ca="1">SUMIFS(TabBDMenus[Quantité dessert],TabBDMenus[Nom dessert],$A25,TabBDMenus[Nom mois menu],$M$3)</f>
        <v>0</v>
      </c>
      <c r="N25" s="8">
        <f t="shared" ca="1" si="0"/>
        <v>0</v>
      </c>
    </row>
    <row r="26" spans="1:14" x14ac:dyDescent="0.25">
      <c r="A26" s="17" t="str">
        <f ca="1">"Imprimé à Limeil-Brévannes, le "&amp;TEXT(TODAY(),"jjjj j mmmm aaaa")&amp;"."</f>
        <v>Imprimé à Limeil-Brévannes, le vendredi 8 septembre 2023.</v>
      </c>
      <c r="B26" s="17"/>
      <c r="C26" s="17"/>
      <c r="D26" s="17"/>
      <c r="E26" s="17"/>
      <c r="F26" s="17"/>
      <c r="G26" s="17"/>
      <c r="H26" s="17"/>
      <c r="I26" s="17"/>
      <c r="J26" s="17"/>
      <c r="K26" s="17"/>
      <c r="L26" s="17"/>
      <c r="M26" s="17"/>
      <c r="N26" s="17"/>
    </row>
    <row r="27" spans="1:14" s="7" customFormat="1" ht="11.9" x14ac:dyDescent="0.25">
      <c r="A27" s="7" t="s">
        <v>404</v>
      </c>
    </row>
    <row r="28" spans="1:14" s="7" customFormat="1" ht="11.9" x14ac:dyDescent="0.25">
      <c r="A28" s="7" t="s">
        <v>405</v>
      </c>
    </row>
    <row r="29" spans="1:14" s="7" customFormat="1" ht="11.9" x14ac:dyDescent="0.25">
      <c r="A29" s="7" t="s">
        <v>406</v>
      </c>
    </row>
    <row r="30" spans="1:14" s="7" customFormat="1" ht="11.9" x14ac:dyDescent="0.25">
      <c r="A30" s="7" t="s">
        <v>407</v>
      </c>
    </row>
    <row r="31" spans="1:14" s="7" customFormat="1" ht="11.9" x14ac:dyDescent="0.25">
      <c r="A31" s="7" t="s">
        <v>408</v>
      </c>
    </row>
  </sheetData>
  <mergeCells count="2">
    <mergeCell ref="A26:N26"/>
    <mergeCell ref="A1:N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9"/>
  <dimension ref="A1:N45"/>
  <sheetViews>
    <sheetView workbookViewId="0">
      <selection sqref="A1:N1"/>
    </sheetView>
  </sheetViews>
  <sheetFormatPr baseColWidth="10" defaultRowHeight="13.1" x14ac:dyDescent="0.25"/>
  <cols>
    <col min="1" max="1" width="26.77734375" style="1" bestFit="1" customWidth="1"/>
    <col min="2" max="13" width="11.5546875" style="1"/>
    <col min="14" max="14" width="31" style="1" bestFit="1" customWidth="1"/>
    <col min="15" max="16384" width="11.5546875" style="1"/>
  </cols>
  <sheetData>
    <row r="1" spans="1:14" x14ac:dyDescent="0.25">
      <c r="A1" s="17" t="str">
        <f>"Quantités légumes de l'année "&amp;Accueil!$F$1&amp;" par mois et nom des légumes."</f>
        <v>Quantités légumes de l'année 2023 par mois et nom des légumes.</v>
      </c>
      <c r="B1" s="17"/>
      <c r="C1" s="17"/>
      <c r="D1" s="17"/>
      <c r="E1" s="17"/>
      <c r="F1" s="17"/>
      <c r="G1" s="17"/>
      <c r="H1" s="17"/>
      <c r="I1" s="17"/>
      <c r="J1" s="17"/>
      <c r="K1" s="17"/>
      <c r="L1" s="17"/>
      <c r="M1" s="17"/>
      <c r="N1" s="17"/>
    </row>
    <row r="3" spans="1:14" x14ac:dyDescent="0.25">
      <c r="A3" s="1" t="s">
        <v>409</v>
      </c>
      <c r="B3" s="1" t="s">
        <v>392</v>
      </c>
      <c r="C3" s="1" t="s">
        <v>393</v>
      </c>
      <c r="D3" s="1" t="s">
        <v>394</v>
      </c>
      <c r="E3" s="1" t="s">
        <v>395</v>
      </c>
      <c r="F3" s="1" t="s">
        <v>396</v>
      </c>
      <c r="G3" s="1" t="s">
        <v>397</v>
      </c>
      <c r="H3" s="1" t="s">
        <v>398</v>
      </c>
      <c r="I3" s="1" t="s">
        <v>399</v>
      </c>
      <c r="J3" s="1" t="s">
        <v>400</v>
      </c>
      <c r="K3" s="1" t="s">
        <v>401</v>
      </c>
      <c r="L3" s="1" t="s">
        <v>402</v>
      </c>
      <c r="M3" s="1" t="s">
        <v>403</v>
      </c>
      <c r="N3" s="1" t="str">
        <f>"Total des légumes de l'année "&amp;Accueil!$F$1</f>
        <v>Total des légumes de l'année 2023</v>
      </c>
    </row>
    <row r="4" spans="1:14" x14ac:dyDescent="0.25">
      <c r="A4" s="10" t="s">
        <v>84</v>
      </c>
      <c r="B4" s="8">
        <f ca="1">SUMIFS(TabBDMenus[Quantité légume],TabBDMenus[Nom légume],$A4,TabBDMenus[Nom mois menu],$B$3)+SUMIFS(TabBDMenus[Quantité légume deux],TabBDMenus[Nom légume deux],$A4,TabBDMenus[Nom mois menu],$B$3)</f>
        <v>0</v>
      </c>
      <c r="C4" s="8">
        <f ca="1">SUMIFS(TabBDMenus[Quantité légume],TabBDMenus[Nom légume],$A4,TabBDMenus[Nom mois menu],$C$3)+SUMIFS(TabBDMenus[Quantité légume deux],TabBDMenus[Nom légume deux],$A4,TabBDMenus[Nom mois menu],$C$3)</f>
        <v>0</v>
      </c>
      <c r="D4" s="8">
        <f ca="1">SUMIFS(TabBDMenus[Quantité légume],TabBDMenus[Nom légume],$A4,TabBDMenus[Nom mois menu],$D$3)+SUMIFS(TabBDMenus[Quantité légume deux],TabBDMenus[Nom légume deux],$A4,TabBDMenus[Nom mois menu],$D$3)</f>
        <v>0</v>
      </c>
      <c r="E4" s="8">
        <f ca="1">SUMIFS(TabBDMenus[Quantité légume],TabBDMenus[Nom légume],$A4,TabBDMenus[Nom mois menu],$E$3)+SUMIFS(TabBDMenus[Quantité légume deux],TabBDMenus[Nom légume deux],$A4,TabBDMenus[Nom mois menu],$E$3)</f>
        <v>0</v>
      </c>
      <c r="F4" s="8">
        <f ca="1">SUMIFS(TabBDMenus[Quantité légume],TabBDMenus[Nom légume],$A4,TabBDMenus[Nom mois menu],$F$3)+SUMIFS(TabBDMenus[Quantité légume deux],TabBDMenus[Nom légume deux],$A4,TabBDMenus[Nom mois menu],$F$3)</f>
        <v>0</v>
      </c>
      <c r="G4" s="8">
        <f ca="1">SUMIFS(TabBDMenus[Quantité légume],TabBDMenus[Nom légume],$A4,TabBDMenus[Nom mois menu],$G$3)+SUMIFS(TabBDMenus[Quantité légume deux],TabBDMenus[Nom légume deux],$A4,TabBDMenus[Nom mois menu],$G$3)</f>
        <v>0</v>
      </c>
      <c r="H4" s="8">
        <f ca="1">SUMIFS(TabBDMenus[Quantité légume],TabBDMenus[Nom légume],$A4,TabBDMenus[Nom mois menu],$H$3)+SUMIFS(TabBDMenus[Quantité légume deux],TabBDMenus[Nom légume deux],$A4,TabBDMenus[Nom mois menu],$H$3)</f>
        <v>0</v>
      </c>
      <c r="I4" s="8">
        <f ca="1">SUMIFS(TabBDMenus[Quantité légume],TabBDMenus[Nom légume],$A4,TabBDMenus[Nom mois menu],$I$3)+SUMIFS(TabBDMenus[Quantité légume deux],TabBDMenus[Nom légume deux],$A4,TabBDMenus[Nom mois menu],$I$3)</f>
        <v>0</v>
      </c>
      <c r="J4" s="8">
        <f ca="1">SUMIFS(TabBDMenus[Quantité légume],TabBDMenus[Nom légume],$A4,TabBDMenus[Nom mois menu],$J$3)+SUMIFS(TabBDMenus[Quantité légume deux],TabBDMenus[Nom légume deux],$A4,TabBDMenus[Nom mois menu],$J$3)</f>
        <v>0</v>
      </c>
      <c r="K4" s="8">
        <f ca="1">SUMIFS(TabBDMenus[Quantité légume],TabBDMenus[Nom légume],$A4,TabBDMenus[Nom mois menu],$K$3)+SUMIFS(TabBDMenus[Quantité légume deux],TabBDMenus[Nom légume deux],$A4,TabBDMenus[Nom mois menu],$K$3)</f>
        <v>0</v>
      </c>
      <c r="L4" s="8">
        <f ca="1">SUMIFS(TabBDMenus[Quantité légume],TabBDMenus[Nom légume],$A4,TabBDMenus[Nom mois menu],$L$3)+SUMIFS(TabBDMenus[Quantité légume deux],TabBDMenus[Nom légume deux],$A4,TabBDMenus[Nom mois menu],$L$3)</f>
        <v>0</v>
      </c>
      <c r="M4" s="8">
        <f ca="1">SUMIFS(TabBDMenus[Quantité légume],TabBDMenus[Nom légume],$A4,TabBDMenus[Nom mois menu],$M$3)+SUMIFS(TabBDMenus[Quantité légume deux],TabBDMenus[Nom légume deux],$A4,TabBDMenus[Nom mois menu],$M$3)</f>
        <v>0</v>
      </c>
      <c r="N4" s="8">
        <f ca="1">SUM($B4:$M4)</f>
        <v>0</v>
      </c>
    </row>
    <row r="5" spans="1:14" x14ac:dyDescent="0.25">
      <c r="A5" s="10" t="s">
        <v>85</v>
      </c>
      <c r="B5" s="8">
        <f ca="1">SUMIFS(TabBDMenus[Quantité légume],TabBDMenus[Nom légume],$A5,TabBDMenus[Nom mois menu],$B$3)+SUMIFS(TabBDMenus[Quantité légume deux],TabBDMenus[Nom légume deux],$A5,TabBDMenus[Nom mois menu],$B$3)</f>
        <v>0</v>
      </c>
      <c r="C5" s="8">
        <f ca="1">SUMIFS(TabBDMenus[Quantité légume],TabBDMenus[Nom légume],$A5,TabBDMenus[Nom mois menu],$C$3)+SUMIFS(TabBDMenus[Quantité légume deux],TabBDMenus[Nom légume deux],$A5,TabBDMenus[Nom mois menu],$C$3)</f>
        <v>0</v>
      </c>
      <c r="D5" s="8">
        <f ca="1">SUMIFS(TabBDMenus[Quantité légume],TabBDMenus[Nom légume],$A5,TabBDMenus[Nom mois menu],$D$3)+SUMIFS(TabBDMenus[Quantité légume deux],TabBDMenus[Nom légume deux],$A5,TabBDMenus[Nom mois menu],$D$3)</f>
        <v>0</v>
      </c>
      <c r="E5" s="8">
        <f ca="1">SUMIFS(TabBDMenus[Quantité légume],TabBDMenus[Nom légume],$A5,TabBDMenus[Nom mois menu],$E$3)+SUMIFS(TabBDMenus[Quantité légume deux],TabBDMenus[Nom légume deux],$A5,TabBDMenus[Nom mois menu],$E$3)</f>
        <v>0</v>
      </c>
      <c r="F5" s="8">
        <f ca="1">SUMIFS(TabBDMenus[Quantité légume],TabBDMenus[Nom légume],$A5,TabBDMenus[Nom mois menu],$F$3)+SUMIFS(TabBDMenus[Quantité légume deux],TabBDMenus[Nom légume deux],$A5,TabBDMenus[Nom mois menu],$F$3)</f>
        <v>0</v>
      </c>
      <c r="G5" s="8">
        <f ca="1">SUMIFS(TabBDMenus[Quantité légume],TabBDMenus[Nom légume],$A5,TabBDMenus[Nom mois menu],$G$3)+SUMIFS(TabBDMenus[Quantité légume deux],TabBDMenus[Nom légume deux],$A5,TabBDMenus[Nom mois menu],$G$3)</f>
        <v>0</v>
      </c>
      <c r="H5" s="8">
        <f ca="1">SUMIFS(TabBDMenus[Quantité légume],TabBDMenus[Nom légume],$A5,TabBDMenus[Nom mois menu],$H$3)+SUMIFS(TabBDMenus[Quantité légume deux],TabBDMenus[Nom légume deux],$A5,TabBDMenus[Nom mois menu],$H$3)</f>
        <v>0</v>
      </c>
      <c r="I5" s="8">
        <f ca="1">SUMIFS(TabBDMenus[Quantité légume],TabBDMenus[Nom légume],$A5,TabBDMenus[Nom mois menu],$I$3)+SUMIFS(TabBDMenus[Quantité légume deux],TabBDMenus[Nom légume deux],$A5,TabBDMenus[Nom mois menu],$I$3)</f>
        <v>0</v>
      </c>
      <c r="J5" s="8">
        <f ca="1">SUMIFS(TabBDMenus[Quantité légume],TabBDMenus[Nom légume],$A5,TabBDMenus[Nom mois menu],$J$3)+SUMIFS(TabBDMenus[Quantité légume deux],TabBDMenus[Nom légume deux],$A5,TabBDMenus[Nom mois menu],$J$3)</f>
        <v>0</v>
      </c>
      <c r="K5" s="8">
        <f ca="1">SUMIFS(TabBDMenus[Quantité légume],TabBDMenus[Nom légume],$A5,TabBDMenus[Nom mois menu],$K$3)+SUMIFS(TabBDMenus[Quantité légume deux],TabBDMenus[Nom légume deux],$A5,TabBDMenus[Nom mois menu],$K$3)</f>
        <v>0</v>
      </c>
      <c r="L5" s="8">
        <f ca="1">SUMIFS(TabBDMenus[Quantité légume],TabBDMenus[Nom légume],$A5,TabBDMenus[Nom mois menu],$L$3)+SUMIFS(TabBDMenus[Quantité légume deux],TabBDMenus[Nom légume deux],$A5,TabBDMenus[Nom mois menu],$L$3)</f>
        <v>0</v>
      </c>
      <c r="M5" s="8">
        <f ca="1">SUMIFS(TabBDMenus[Quantité légume],TabBDMenus[Nom légume],$A5,TabBDMenus[Nom mois menu],$M$3)+SUMIFS(TabBDMenus[Quantité légume deux],TabBDMenus[Nom légume deux],$A5,TabBDMenus[Nom mois menu],$M$3)</f>
        <v>0</v>
      </c>
      <c r="N5" s="8">
        <f t="shared" ref="N5:N39" ca="1" si="0">SUM($B5:$M5)</f>
        <v>0</v>
      </c>
    </row>
    <row r="6" spans="1:14" x14ac:dyDescent="0.25">
      <c r="A6" s="10" t="s">
        <v>160</v>
      </c>
      <c r="B6" s="8">
        <f ca="1">SUMIFS(TabBDMenus[Quantité légume],TabBDMenus[Nom légume],$A6,TabBDMenus[Nom mois menu],$B$3)+SUMIFS(TabBDMenus[Quantité légume deux],TabBDMenus[Nom légume deux],$A6,TabBDMenus[Nom mois menu],$B$3)</f>
        <v>0</v>
      </c>
      <c r="C6" s="8">
        <f ca="1">SUMIFS(TabBDMenus[Quantité légume],TabBDMenus[Nom légume],$A6,TabBDMenus[Nom mois menu],$C$3)+SUMIFS(TabBDMenus[Quantité légume deux],TabBDMenus[Nom légume deux],$A6,TabBDMenus[Nom mois menu],$C$3)</f>
        <v>0</v>
      </c>
      <c r="D6" s="8">
        <f ca="1">SUMIFS(TabBDMenus[Quantité légume],TabBDMenus[Nom légume],$A6,TabBDMenus[Nom mois menu],$D$3)+SUMIFS(TabBDMenus[Quantité légume deux],TabBDMenus[Nom légume deux],$A6,TabBDMenus[Nom mois menu],$D$3)</f>
        <v>0</v>
      </c>
      <c r="E6" s="8">
        <f ca="1">SUMIFS(TabBDMenus[Quantité légume],TabBDMenus[Nom légume],$A6,TabBDMenus[Nom mois menu],$E$3)+SUMIFS(TabBDMenus[Quantité légume deux],TabBDMenus[Nom légume deux],$A6,TabBDMenus[Nom mois menu],$E$3)</f>
        <v>0</v>
      </c>
      <c r="F6" s="8">
        <f ca="1">SUMIFS(TabBDMenus[Quantité légume],TabBDMenus[Nom légume],$A6,TabBDMenus[Nom mois menu],$F$3)+SUMIFS(TabBDMenus[Quantité légume deux],TabBDMenus[Nom légume deux],$A6,TabBDMenus[Nom mois menu],$F$3)</f>
        <v>0</v>
      </c>
      <c r="G6" s="8">
        <f ca="1">SUMIFS(TabBDMenus[Quantité légume],TabBDMenus[Nom légume],$A6,TabBDMenus[Nom mois menu],$G$3)+SUMIFS(TabBDMenus[Quantité légume deux],TabBDMenus[Nom légume deux],$A6,TabBDMenus[Nom mois menu],$G$3)</f>
        <v>0</v>
      </c>
      <c r="H6" s="8">
        <f ca="1">SUMIFS(TabBDMenus[Quantité légume],TabBDMenus[Nom légume],$A6,TabBDMenus[Nom mois menu],$H$3)+SUMIFS(TabBDMenus[Quantité légume deux],TabBDMenus[Nom légume deux],$A6,TabBDMenus[Nom mois menu],$H$3)</f>
        <v>0</v>
      </c>
      <c r="I6" s="8">
        <f ca="1">SUMIFS(TabBDMenus[Quantité légume],TabBDMenus[Nom légume],$A6,TabBDMenus[Nom mois menu],$I$3)+SUMIFS(TabBDMenus[Quantité légume deux],TabBDMenus[Nom légume deux],$A6,TabBDMenus[Nom mois menu],$I$3)</f>
        <v>0</v>
      </c>
      <c r="J6" s="8">
        <f ca="1">SUMIFS(TabBDMenus[Quantité légume],TabBDMenus[Nom légume],$A6,TabBDMenus[Nom mois menu],$J$3)+SUMIFS(TabBDMenus[Quantité légume deux],TabBDMenus[Nom légume deux],$A6,TabBDMenus[Nom mois menu],$J$3)</f>
        <v>0</v>
      </c>
      <c r="K6" s="8">
        <f ca="1">SUMIFS(TabBDMenus[Quantité légume],TabBDMenus[Nom légume],$A6,TabBDMenus[Nom mois menu],$K$3)+SUMIFS(TabBDMenus[Quantité légume deux],TabBDMenus[Nom légume deux],$A6,TabBDMenus[Nom mois menu],$K$3)</f>
        <v>0</v>
      </c>
      <c r="L6" s="8">
        <f ca="1">SUMIFS(TabBDMenus[Quantité légume],TabBDMenus[Nom légume],$A6,TabBDMenus[Nom mois menu],$L$3)+SUMIFS(TabBDMenus[Quantité légume deux],TabBDMenus[Nom légume deux],$A6,TabBDMenus[Nom mois menu],$L$3)</f>
        <v>0</v>
      </c>
      <c r="M6" s="8">
        <f ca="1">SUMIFS(TabBDMenus[Quantité légume],TabBDMenus[Nom légume],$A6,TabBDMenus[Nom mois menu],$M$3)+SUMIFS(TabBDMenus[Quantité légume deux],TabBDMenus[Nom légume deux],$A6,TabBDMenus[Nom mois menu],$M$3)</f>
        <v>0</v>
      </c>
      <c r="N6" s="8">
        <f t="shared" ca="1" si="0"/>
        <v>0</v>
      </c>
    </row>
    <row r="7" spans="1:14" x14ac:dyDescent="0.25">
      <c r="A7" s="10" t="s">
        <v>86</v>
      </c>
      <c r="B7" s="8">
        <f ca="1">SUMIFS(TabBDMenus[Quantité légume],TabBDMenus[Nom légume],$A7,TabBDMenus[Nom mois menu],$B$3)+SUMIFS(TabBDMenus[Quantité légume deux],TabBDMenus[Nom légume deux],$A7,TabBDMenus[Nom mois menu],$B$3)</f>
        <v>0</v>
      </c>
      <c r="C7" s="8">
        <f ca="1">SUMIFS(TabBDMenus[Quantité légume],TabBDMenus[Nom légume],$A7,TabBDMenus[Nom mois menu],$C$3)+SUMIFS(TabBDMenus[Quantité légume deux],TabBDMenus[Nom légume deux],$A7,TabBDMenus[Nom mois menu],$C$3)</f>
        <v>0</v>
      </c>
      <c r="D7" s="8">
        <f ca="1">SUMIFS(TabBDMenus[Quantité légume],TabBDMenus[Nom légume],$A7,TabBDMenus[Nom mois menu],$D$3)+SUMIFS(TabBDMenus[Quantité légume deux],TabBDMenus[Nom légume deux],$A7,TabBDMenus[Nom mois menu],$D$3)</f>
        <v>0</v>
      </c>
      <c r="E7" s="8">
        <f ca="1">SUMIFS(TabBDMenus[Quantité légume],TabBDMenus[Nom légume],$A7,TabBDMenus[Nom mois menu],$E$3)+SUMIFS(TabBDMenus[Quantité légume deux],TabBDMenus[Nom légume deux],$A7,TabBDMenus[Nom mois menu],$E$3)</f>
        <v>0</v>
      </c>
      <c r="F7" s="8">
        <f ca="1">SUMIFS(TabBDMenus[Quantité légume],TabBDMenus[Nom légume],$A7,TabBDMenus[Nom mois menu],$F$3)+SUMIFS(TabBDMenus[Quantité légume deux],TabBDMenus[Nom légume deux],$A7,TabBDMenus[Nom mois menu],$F$3)</f>
        <v>0</v>
      </c>
      <c r="G7" s="8">
        <f ca="1">SUMIFS(TabBDMenus[Quantité légume],TabBDMenus[Nom légume],$A7,TabBDMenus[Nom mois menu],$G$3)+SUMIFS(TabBDMenus[Quantité légume deux],TabBDMenus[Nom légume deux],$A7,TabBDMenus[Nom mois menu],$G$3)</f>
        <v>0</v>
      </c>
      <c r="H7" s="8">
        <f ca="1">SUMIFS(TabBDMenus[Quantité légume],TabBDMenus[Nom légume],$A7,TabBDMenus[Nom mois menu],$H$3)+SUMIFS(TabBDMenus[Quantité légume deux],TabBDMenus[Nom légume deux],$A7,TabBDMenus[Nom mois menu],$H$3)</f>
        <v>0</v>
      </c>
      <c r="I7" s="8">
        <f ca="1">SUMIFS(TabBDMenus[Quantité légume],TabBDMenus[Nom légume],$A7,TabBDMenus[Nom mois menu],$I$3)+SUMIFS(TabBDMenus[Quantité légume deux],TabBDMenus[Nom légume deux],$A7,TabBDMenus[Nom mois menu],$I$3)</f>
        <v>0</v>
      </c>
      <c r="J7" s="8">
        <f ca="1">SUMIFS(TabBDMenus[Quantité légume],TabBDMenus[Nom légume],$A7,TabBDMenus[Nom mois menu],$J$3)+SUMIFS(TabBDMenus[Quantité légume deux],TabBDMenus[Nom légume deux],$A7,TabBDMenus[Nom mois menu],$J$3)</f>
        <v>0</v>
      </c>
      <c r="K7" s="8">
        <f ca="1">SUMIFS(TabBDMenus[Quantité légume],TabBDMenus[Nom légume],$A7,TabBDMenus[Nom mois menu],$K$3)+SUMIFS(TabBDMenus[Quantité légume deux],TabBDMenus[Nom légume deux],$A7,TabBDMenus[Nom mois menu],$K$3)</f>
        <v>0</v>
      </c>
      <c r="L7" s="8">
        <f ca="1">SUMIFS(TabBDMenus[Quantité légume],TabBDMenus[Nom légume],$A7,TabBDMenus[Nom mois menu],$L$3)+SUMIFS(TabBDMenus[Quantité légume deux],TabBDMenus[Nom légume deux],$A7,TabBDMenus[Nom mois menu],$L$3)</f>
        <v>0</v>
      </c>
      <c r="M7" s="8">
        <f ca="1">SUMIFS(TabBDMenus[Quantité légume],TabBDMenus[Nom légume],$A7,TabBDMenus[Nom mois menu],$M$3)+SUMIFS(TabBDMenus[Quantité légume deux],TabBDMenus[Nom légume deux],$A7,TabBDMenus[Nom mois menu],$M$3)</f>
        <v>0</v>
      </c>
      <c r="N7" s="8">
        <f t="shared" ca="1" si="0"/>
        <v>0</v>
      </c>
    </row>
    <row r="8" spans="1:14" x14ac:dyDescent="0.25">
      <c r="A8" s="10" t="s">
        <v>120</v>
      </c>
      <c r="B8" s="8">
        <f ca="1">SUMIFS(TabBDMenus[Quantité légume],TabBDMenus[Nom légume],$A8,TabBDMenus[Nom mois menu],$B$3)+SUMIFS(TabBDMenus[Quantité légume deux],TabBDMenus[Nom légume deux],$A8,TabBDMenus[Nom mois menu],$B$3)</f>
        <v>0</v>
      </c>
      <c r="C8" s="8">
        <f ca="1">SUMIFS(TabBDMenus[Quantité légume],TabBDMenus[Nom légume],$A8,TabBDMenus[Nom mois menu],$C$3)+SUMIFS(TabBDMenus[Quantité légume deux],TabBDMenus[Nom légume deux],$A8,TabBDMenus[Nom mois menu],$C$3)</f>
        <v>0</v>
      </c>
      <c r="D8" s="8">
        <f ca="1">SUMIFS(TabBDMenus[Quantité légume],TabBDMenus[Nom légume],$A8,TabBDMenus[Nom mois menu],$D$3)+SUMIFS(TabBDMenus[Quantité légume deux],TabBDMenus[Nom légume deux],$A8,TabBDMenus[Nom mois menu],$D$3)</f>
        <v>0</v>
      </c>
      <c r="E8" s="8">
        <f ca="1">SUMIFS(TabBDMenus[Quantité légume],TabBDMenus[Nom légume],$A8,TabBDMenus[Nom mois menu],$E$3)+SUMIFS(TabBDMenus[Quantité légume deux],TabBDMenus[Nom légume deux],$A8,TabBDMenus[Nom mois menu],$E$3)</f>
        <v>0</v>
      </c>
      <c r="F8" s="8">
        <f ca="1">SUMIFS(TabBDMenus[Quantité légume],TabBDMenus[Nom légume],$A8,TabBDMenus[Nom mois menu],$F$3)+SUMIFS(TabBDMenus[Quantité légume deux],TabBDMenus[Nom légume deux],$A8,TabBDMenus[Nom mois menu],$F$3)</f>
        <v>0</v>
      </c>
      <c r="G8" s="8">
        <f ca="1">SUMIFS(TabBDMenus[Quantité légume],TabBDMenus[Nom légume],$A8,TabBDMenus[Nom mois menu],$G$3)+SUMIFS(TabBDMenus[Quantité légume deux],TabBDMenus[Nom légume deux],$A8,TabBDMenus[Nom mois menu],$G$3)</f>
        <v>0</v>
      </c>
      <c r="H8" s="8">
        <f ca="1">SUMIFS(TabBDMenus[Quantité légume],TabBDMenus[Nom légume],$A8,TabBDMenus[Nom mois menu],$H$3)+SUMIFS(TabBDMenus[Quantité légume deux],TabBDMenus[Nom légume deux],$A8,TabBDMenus[Nom mois menu],$H$3)</f>
        <v>0</v>
      </c>
      <c r="I8" s="8">
        <f ca="1">SUMIFS(TabBDMenus[Quantité légume],TabBDMenus[Nom légume],$A8,TabBDMenus[Nom mois menu],$I$3)+SUMIFS(TabBDMenus[Quantité légume deux],TabBDMenus[Nom légume deux],$A8,TabBDMenus[Nom mois menu],$I$3)</f>
        <v>0</v>
      </c>
      <c r="J8" s="8">
        <f ca="1">SUMIFS(TabBDMenus[Quantité légume],TabBDMenus[Nom légume],$A8,TabBDMenus[Nom mois menu],$J$3)+SUMIFS(TabBDMenus[Quantité légume deux],TabBDMenus[Nom légume deux],$A8,TabBDMenus[Nom mois menu],$J$3)</f>
        <v>0</v>
      </c>
      <c r="K8" s="8">
        <f ca="1">SUMIFS(TabBDMenus[Quantité légume],TabBDMenus[Nom légume],$A8,TabBDMenus[Nom mois menu],$K$3)+SUMIFS(TabBDMenus[Quantité légume deux],TabBDMenus[Nom légume deux],$A8,TabBDMenus[Nom mois menu],$K$3)</f>
        <v>0</v>
      </c>
      <c r="L8" s="8">
        <f ca="1">SUMIFS(TabBDMenus[Quantité légume],TabBDMenus[Nom légume],$A8,TabBDMenus[Nom mois menu],$L$3)+SUMIFS(TabBDMenus[Quantité légume deux],TabBDMenus[Nom légume deux],$A8,TabBDMenus[Nom mois menu],$L$3)</f>
        <v>0</v>
      </c>
      <c r="M8" s="8">
        <f ca="1">SUMIFS(TabBDMenus[Quantité légume],TabBDMenus[Nom légume],$A8,TabBDMenus[Nom mois menu],$M$3)+SUMIFS(TabBDMenus[Quantité légume deux],TabBDMenus[Nom légume deux],$A8,TabBDMenus[Nom mois menu],$M$3)</f>
        <v>0</v>
      </c>
      <c r="N8" s="8">
        <f t="shared" ca="1" si="0"/>
        <v>0</v>
      </c>
    </row>
    <row r="9" spans="1:14" x14ac:dyDescent="0.25">
      <c r="A9" s="10" t="s">
        <v>87</v>
      </c>
      <c r="B9" s="8">
        <f ca="1">SUMIFS(TabBDMenus[Quantité légume],TabBDMenus[Nom légume],$A9,TabBDMenus[Nom mois menu],$B$3)+SUMIFS(TabBDMenus[Quantité légume deux],TabBDMenus[Nom légume deux],$A9,TabBDMenus[Nom mois menu],$B$3)</f>
        <v>0</v>
      </c>
      <c r="C9" s="8">
        <f ca="1">SUMIFS(TabBDMenus[Quantité légume],TabBDMenus[Nom légume],$A9,TabBDMenus[Nom mois menu],$C$3)+SUMIFS(TabBDMenus[Quantité légume deux],TabBDMenus[Nom légume deux],$A9,TabBDMenus[Nom mois menu],$C$3)</f>
        <v>0</v>
      </c>
      <c r="D9" s="8">
        <f ca="1">SUMIFS(TabBDMenus[Quantité légume],TabBDMenus[Nom légume],$A9,TabBDMenus[Nom mois menu],$D$3)+SUMIFS(TabBDMenus[Quantité légume deux],TabBDMenus[Nom légume deux],$A9,TabBDMenus[Nom mois menu],$D$3)</f>
        <v>0</v>
      </c>
      <c r="E9" s="8">
        <f ca="1">SUMIFS(TabBDMenus[Quantité légume],TabBDMenus[Nom légume],$A9,TabBDMenus[Nom mois menu],$E$3)+SUMIFS(TabBDMenus[Quantité légume deux],TabBDMenus[Nom légume deux],$A9,TabBDMenus[Nom mois menu],$E$3)</f>
        <v>0</v>
      </c>
      <c r="F9" s="8">
        <f ca="1">SUMIFS(TabBDMenus[Quantité légume],TabBDMenus[Nom légume],$A9,TabBDMenus[Nom mois menu],$F$3)+SUMIFS(TabBDMenus[Quantité légume deux],TabBDMenus[Nom légume deux],$A9,TabBDMenus[Nom mois menu],$F$3)</f>
        <v>0</v>
      </c>
      <c r="G9" s="8">
        <f ca="1">SUMIFS(TabBDMenus[Quantité légume],TabBDMenus[Nom légume],$A9,TabBDMenus[Nom mois menu],$G$3)+SUMIFS(TabBDMenus[Quantité légume deux],TabBDMenus[Nom légume deux],$A9,TabBDMenus[Nom mois menu],$G$3)</f>
        <v>0</v>
      </c>
      <c r="H9" s="8">
        <f ca="1">SUMIFS(TabBDMenus[Quantité légume],TabBDMenus[Nom légume],$A9,TabBDMenus[Nom mois menu],$H$3)+SUMIFS(TabBDMenus[Quantité légume deux],TabBDMenus[Nom légume deux],$A9,TabBDMenus[Nom mois menu],$H$3)</f>
        <v>0</v>
      </c>
      <c r="I9" s="8">
        <f ca="1">SUMIFS(TabBDMenus[Quantité légume],TabBDMenus[Nom légume],$A9,TabBDMenus[Nom mois menu],$I$3)+SUMIFS(TabBDMenus[Quantité légume deux],TabBDMenus[Nom légume deux],$A9,TabBDMenus[Nom mois menu],$I$3)</f>
        <v>0</v>
      </c>
      <c r="J9" s="8">
        <f ca="1">SUMIFS(TabBDMenus[Quantité légume],TabBDMenus[Nom légume],$A9,TabBDMenus[Nom mois menu],$J$3)+SUMIFS(TabBDMenus[Quantité légume deux],TabBDMenus[Nom légume deux],$A9,TabBDMenus[Nom mois menu],$J$3)</f>
        <v>0</v>
      </c>
      <c r="K9" s="8">
        <f ca="1">SUMIFS(TabBDMenus[Quantité légume],TabBDMenus[Nom légume],$A9,TabBDMenus[Nom mois menu],$K$3)+SUMIFS(TabBDMenus[Quantité légume deux],TabBDMenus[Nom légume deux],$A9,TabBDMenus[Nom mois menu],$K$3)</f>
        <v>0</v>
      </c>
      <c r="L9" s="8">
        <f ca="1">SUMIFS(TabBDMenus[Quantité légume],TabBDMenus[Nom légume],$A9,TabBDMenus[Nom mois menu],$L$3)+SUMIFS(TabBDMenus[Quantité légume deux],TabBDMenus[Nom légume deux],$A9,TabBDMenus[Nom mois menu],$L$3)</f>
        <v>0</v>
      </c>
      <c r="M9" s="8">
        <f ca="1">SUMIFS(TabBDMenus[Quantité légume],TabBDMenus[Nom légume],$A9,TabBDMenus[Nom mois menu],$M$3)+SUMIFS(TabBDMenus[Quantité légume deux],TabBDMenus[Nom légume deux],$A9,TabBDMenus[Nom mois menu],$M$3)</f>
        <v>0</v>
      </c>
      <c r="N9" s="8">
        <f t="shared" ca="1" si="0"/>
        <v>0</v>
      </c>
    </row>
    <row r="10" spans="1:14" x14ac:dyDescent="0.25">
      <c r="A10" s="10" t="s">
        <v>88</v>
      </c>
      <c r="B10" s="8">
        <f ca="1">SUMIFS(TabBDMenus[Quantité légume],TabBDMenus[Nom légume],$A10,TabBDMenus[Nom mois menu],$B$3)+SUMIFS(TabBDMenus[Quantité légume deux],TabBDMenus[Nom légume deux],$A10,TabBDMenus[Nom mois menu],$B$3)</f>
        <v>0</v>
      </c>
      <c r="C10" s="8">
        <f ca="1">SUMIFS(TabBDMenus[Quantité légume],TabBDMenus[Nom légume],$A10,TabBDMenus[Nom mois menu],$C$3)+SUMIFS(TabBDMenus[Quantité légume deux],TabBDMenus[Nom légume deux],$A10,TabBDMenus[Nom mois menu],$C$3)</f>
        <v>0</v>
      </c>
      <c r="D10" s="8">
        <f ca="1">SUMIFS(TabBDMenus[Quantité légume],TabBDMenus[Nom légume],$A10,TabBDMenus[Nom mois menu],$D$3)+SUMIFS(TabBDMenus[Quantité légume deux],TabBDMenus[Nom légume deux],$A10,TabBDMenus[Nom mois menu],$D$3)</f>
        <v>0</v>
      </c>
      <c r="E10" s="8">
        <f ca="1">SUMIFS(TabBDMenus[Quantité légume],TabBDMenus[Nom légume],$A10,TabBDMenus[Nom mois menu],$E$3)+SUMIFS(TabBDMenus[Quantité légume deux],TabBDMenus[Nom légume deux],$A10,TabBDMenus[Nom mois menu],$E$3)</f>
        <v>0</v>
      </c>
      <c r="F10" s="8">
        <f ca="1">SUMIFS(TabBDMenus[Quantité légume],TabBDMenus[Nom légume],$A10,TabBDMenus[Nom mois menu],$F$3)+SUMIFS(TabBDMenus[Quantité légume deux],TabBDMenus[Nom légume deux],$A10,TabBDMenus[Nom mois menu],$F$3)</f>
        <v>0</v>
      </c>
      <c r="G10" s="8">
        <f ca="1">SUMIFS(TabBDMenus[Quantité légume],TabBDMenus[Nom légume],$A10,TabBDMenus[Nom mois menu],$G$3)+SUMIFS(TabBDMenus[Quantité légume deux],TabBDMenus[Nom légume deux],$A10,TabBDMenus[Nom mois menu],$G$3)</f>
        <v>0</v>
      </c>
      <c r="H10" s="8">
        <f ca="1">SUMIFS(TabBDMenus[Quantité légume],TabBDMenus[Nom légume],$A10,TabBDMenus[Nom mois menu],$H$3)+SUMIFS(TabBDMenus[Quantité légume deux],TabBDMenus[Nom légume deux],$A10,TabBDMenus[Nom mois menu],$H$3)</f>
        <v>0</v>
      </c>
      <c r="I10" s="8">
        <f ca="1">SUMIFS(TabBDMenus[Quantité légume],TabBDMenus[Nom légume],$A10,TabBDMenus[Nom mois menu],$I$3)+SUMIFS(TabBDMenus[Quantité légume deux],TabBDMenus[Nom légume deux],$A10,TabBDMenus[Nom mois menu],$I$3)</f>
        <v>0</v>
      </c>
      <c r="J10" s="8">
        <f ca="1">SUMIFS(TabBDMenus[Quantité légume],TabBDMenus[Nom légume],$A10,TabBDMenus[Nom mois menu],$J$3)+SUMIFS(TabBDMenus[Quantité légume deux],TabBDMenus[Nom légume deux],$A10,TabBDMenus[Nom mois menu],$J$3)</f>
        <v>0</v>
      </c>
      <c r="K10" s="8">
        <f ca="1">SUMIFS(TabBDMenus[Quantité légume],TabBDMenus[Nom légume],$A10,TabBDMenus[Nom mois menu],$K$3)+SUMIFS(TabBDMenus[Quantité légume deux],TabBDMenus[Nom légume deux],$A10,TabBDMenus[Nom mois menu],$K$3)</f>
        <v>0</v>
      </c>
      <c r="L10" s="8">
        <f ca="1">SUMIFS(TabBDMenus[Quantité légume],TabBDMenus[Nom légume],$A10,TabBDMenus[Nom mois menu],$L$3)+SUMIFS(TabBDMenus[Quantité légume deux],TabBDMenus[Nom légume deux],$A10,TabBDMenus[Nom mois menu],$L$3)</f>
        <v>0</v>
      </c>
      <c r="M10" s="8">
        <f ca="1">SUMIFS(TabBDMenus[Quantité légume],TabBDMenus[Nom légume],$A10,TabBDMenus[Nom mois menu],$M$3)+SUMIFS(TabBDMenus[Quantité légume deux],TabBDMenus[Nom légume deux],$A10,TabBDMenus[Nom mois menu],$M$3)</f>
        <v>0</v>
      </c>
      <c r="N10" s="8">
        <f t="shared" ca="1" si="0"/>
        <v>0</v>
      </c>
    </row>
    <row r="11" spans="1:14" x14ac:dyDescent="0.25">
      <c r="A11" s="11" t="s">
        <v>181</v>
      </c>
      <c r="B11" s="8">
        <f ca="1">SUMIFS(TabBDMenus[Quantité légume],TabBDMenus[Nom légume],$A11,TabBDMenus[Nom mois menu],$B$3)+SUMIFS(TabBDMenus[Quantité légume deux],TabBDMenus[Nom légume deux],$A11,TabBDMenus[Nom mois menu],$B$3)</f>
        <v>0</v>
      </c>
      <c r="C11" s="8">
        <f ca="1">SUMIFS(TabBDMenus[Quantité légume],TabBDMenus[Nom légume],$A11,TabBDMenus[Nom mois menu],$C$3)+SUMIFS(TabBDMenus[Quantité légume deux],TabBDMenus[Nom légume deux],$A11,TabBDMenus[Nom mois menu],$C$3)</f>
        <v>0</v>
      </c>
      <c r="D11" s="8">
        <f ca="1">SUMIFS(TabBDMenus[Quantité légume],TabBDMenus[Nom légume],$A11,TabBDMenus[Nom mois menu],$D$3)+SUMIFS(TabBDMenus[Quantité légume deux],TabBDMenus[Nom légume deux],$A11,TabBDMenus[Nom mois menu],$D$3)</f>
        <v>0</v>
      </c>
      <c r="E11" s="8">
        <f ca="1">SUMIFS(TabBDMenus[Quantité légume],TabBDMenus[Nom légume],$A11,TabBDMenus[Nom mois menu],$E$3)+SUMIFS(TabBDMenus[Quantité légume deux],TabBDMenus[Nom légume deux],$A11,TabBDMenus[Nom mois menu],$E$3)</f>
        <v>0</v>
      </c>
      <c r="F11" s="8">
        <f ca="1">SUMIFS(TabBDMenus[Quantité légume],TabBDMenus[Nom légume],$A11,TabBDMenus[Nom mois menu],$F$3)+SUMIFS(TabBDMenus[Quantité légume deux],TabBDMenus[Nom légume deux],$A11,TabBDMenus[Nom mois menu],$F$3)</f>
        <v>0</v>
      </c>
      <c r="G11" s="8">
        <f ca="1">SUMIFS(TabBDMenus[Quantité légume],TabBDMenus[Nom légume],$A11,TabBDMenus[Nom mois menu],$G$3)+SUMIFS(TabBDMenus[Quantité légume deux],TabBDMenus[Nom légume deux],$A11,TabBDMenus[Nom mois menu],$G$3)</f>
        <v>0</v>
      </c>
      <c r="H11" s="8">
        <f ca="1">SUMIFS(TabBDMenus[Quantité légume],TabBDMenus[Nom légume],$A11,TabBDMenus[Nom mois menu],$H$3)+SUMIFS(TabBDMenus[Quantité légume deux],TabBDMenus[Nom légume deux],$A11,TabBDMenus[Nom mois menu],$H$3)</f>
        <v>0</v>
      </c>
      <c r="I11" s="8">
        <f ca="1">SUMIFS(TabBDMenus[Quantité légume],TabBDMenus[Nom légume],$A11,TabBDMenus[Nom mois menu],$I$3)+SUMIFS(TabBDMenus[Quantité légume deux],TabBDMenus[Nom légume deux],$A11,TabBDMenus[Nom mois menu],$I$3)</f>
        <v>0</v>
      </c>
      <c r="J11" s="8">
        <f ca="1">SUMIFS(TabBDMenus[Quantité légume],TabBDMenus[Nom légume],$A11,TabBDMenus[Nom mois menu],$J$3)+SUMIFS(TabBDMenus[Quantité légume deux],TabBDMenus[Nom légume deux],$A11,TabBDMenus[Nom mois menu],$J$3)</f>
        <v>0</v>
      </c>
      <c r="K11" s="8">
        <f ca="1">SUMIFS(TabBDMenus[Quantité légume],TabBDMenus[Nom légume],$A11,TabBDMenus[Nom mois menu],$K$3)+SUMIFS(TabBDMenus[Quantité légume deux],TabBDMenus[Nom légume deux],$A11,TabBDMenus[Nom mois menu],$K$3)</f>
        <v>0</v>
      </c>
      <c r="L11" s="8">
        <f ca="1">SUMIFS(TabBDMenus[Quantité légume],TabBDMenus[Nom légume],$A11,TabBDMenus[Nom mois menu],$L$3)+SUMIFS(TabBDMenus[Quantité légume deux],TabBDMenus[Nom légume deux],$A11,TabBDMenus[Nom mois menu],$L$3)</f>
        <v>0</v>
      </c>
      <c r="M11" s="8">
        <f ca="1">SUMIFS(TabBDMenus[Quantité légume],TabBDMenus[Nom légume],$A11,TabBDMenus[Nom mois menu],$M$3)+SUMIFS(TabBDMenus[Quantité légume deux],TabBDMenus[Nom légume deux],$A11,TabBDMenus[Nom mois menu],$M$3)</f>
        <v>0</v>
      </c>
      <c r="N11" s="8">
        <f t="shared" ca="1" si="0"/>
        <v>0</v>
      </c>
    </row>
    <row r="12" spans="1:14" x14ac:dyDescent="0.25">
      <c r="A12" s="10" t="s">
        <v>121</v>
      </c>
      <c r="B12" s="8">
        <f ca="1">SUMIFS(TabBDMenus[Quantité légume],TabBDMenus[Nom légume],$A12,TabBDMenus[Nom mois menu],$B$3)+SUMIFS(TabBDMenus[Quantité légume deux],TabBDMenus[Nom légume deux],$A12,TabBDMenus[Nom mois menu],$B$3)</f>
        <v>0</v>
      </c>
      <c r="C12" s="8">
        <f ca="1">SUMIFS(TabBDMenus[Quantité légume],TabBDMenus[Nom légume],$A12,TabBDMenus[Nom mois menu],$C$3)+SUMIFS(TabBDMenus[Quantité légume deux],TabBDMenus[Nom légume deux],$A12,TabBDMenus[Nom mois menu],$C$3)</f>
        <v>0</v>
      </c>
      <c r="D12" s="8">
        <f ca="1">SUMIFS(TabBDMenus[Quantité légume],TabBDMenus[Nom légume],$A12,TabBDMenus[Nom mois menu],$D$3)+SUMIFS(TabBDMenus[Quantité légume deux],TabBDMenus[Nom légume deux],$A12,TabBDMenus[Nom mois menu],$D$3)</f>
        <v>0</v>
      </c>
      <c r="E12" s="8">
        <f ca="1">SUMIFS(TabBDMenus[Quantité légume],TabBDMenus[Nom légume],$A12,TabBDMenus[Nom mois menu],$E$3)+SUMIFS(TabBDMenus[Quantité légume deux],TabBDMenus[Nom légume deux],$A12,TabBDMenus[Nom mois menu],$E$3)</f>
        <v>0</v>
      </c>
      <c r="F12" s="8">
        <f ca="1">SUMIFS(TabBDMenus[Quantité légume],TabBDMenus[Nom légume],$A12,TabBDMenus[Nom mois menu],$F$3)+SUMIFS(TabBDMenus[Quantité légume deux],TabBDMenus[Nom légume deux],$A12,TabBDMenus[Nom mois menu],$F$3)</f>
        <v>0</v>
      </c>
      <c r="G12" s="8">
        <f ca="1">SUMIFS(TabBDMenus[Quantité légume],TabBDMenus[Nom légume],$A12,TabBDMenus[Nom mois menu],$G$3)+SUMIFS(TabBDMenus[Quantité légume deux],TabBDMenus[Nom légume deux],$A12,TabBDMenus[Nom mois menu],$G$3)</f>
        <v>0</v>
      </c>
      <c r="H12" s="8">
        <f ca="1">SUMIFS(TabBDMenus[Quantité légume],TabBDMenus[Nom légume],$A12,TabBDMenus[Nom mois menu],$H$3)+SUMIFS(TabBDMenus[Quantité légume deux],TabBDMenus[Nom légume deux],$A12,TabBDMenus[Nom mois menu],$H$3)</f>
        <v>0</v>
      </c>
      <c r="I12" s="8">
        <f ca="1">SUMIFS(TabBDMenus[Quantité légume],TabBDMenus[Nom légume],$A12,TabBDMenus[Nom mois menu],$I$3)+SUMIFS(TabBDMenus[Quantité légume deux],TabBDMenus[Nom légume deux],$A12,TabBDMenus[Nom mois menu],$I$3)</f>
        <v>0</v>
      </c>
      <c r="J12" s="8">
        <f ca="1">SUMIFS(TabBDMenus[Quantité légume],TabBDMenus[Nom légume],$A12,TabBDMenus[Nom mois menu],$J$3)+SUMIFS(TabBDMenus[Quantité légume deux],TabBDMenus[Nom légume deux],$A12,TabBDMenus[Nom mois menu],$J$3)</f>
        <v>0</v>
      </c>
      <c r="K12" s="8">
        <f ca="1">SUMIFS(TabBDMenus[Quantité légume],TabBDMenus[Nom légume],$A12,TabBDMenus[Nom mois menu],$K$3)+SUMIFS(TabBDMenus[Quantité légume deux],TabBDMenus[Nom légume deux],$A12,TabBDMenus[Nom mois menu],$K$3)</f>
        <v>0</v>
      </c>
      <c r="L12" s="8">
        <f ca="1">SUMIFS(TabBDMenus[Quantité légume],TabBDMenus[Nom légume],$A12,TabBDMenus[Nom mois menu],$L$3)+SUMIFS(TabBDMenus[Quantité légume deux],TabBDMenus[Nom légume deux],$A12,TabBDMenus[Nom mois menu],$L$3)</f>
        <v>0</v>
      </c>
      <c r="M12" s="8">
        <f ca="1">SUMIFS(TabBDMenus[Quantité légume],TabBDMenus[Nom légume],$A12,TabBDMenus[Nom mois menu],$M$3)+SUMIFS(TabBDMenus[Quantité légume deux],TabBDMenus[Nom légume deux],$A12,TabBDMenus[Nom mois menu],$M$3)</f>
        <v>0</v>
      </c>
      <c r="N12" s="8">
        <f t="shared" ca="1" si="0"/>
        <v>0</v>
      </c>
    </row>
    <row r="13" spans="1:14" x14ac:dyDescent="0.25">
      <c r="A13" s="10" t="s">
        <v>122</v>
      </c>
      <c r="B13" s="8">
        <f ca="1">SUMIFS(TabBDMenus[Quantité légume],TabBDMenus[Nom légume],$A13,TabBDMenus[Nom mois menu],$B$3)+SUMIFS(TabBDMenus[Quantité légume deux],TabBDMenus[Nom légume deux],$A13,TabBDMenus[Nom mois menu],$B$3)</f>
        <v>0</v>
      </c>
      <c r="C13" s="8">
        <f ca="1">SUMIFS(TabBDMenus[Quantité légume],TabBDMenus[Nom légume],$A13,TabBDMenus[Nom mois menu],$C$3)+SUMIFS(TabBDMenus[Quantité légume deux],TabBDMenus[Nom légume deux],$A13,TabBDMenus[Nom mois menu],$C$3)</f>
        <v>0</v>
      </c>
      <c r="D13" s="8">
        <f ca="1">SUMIFS(TabBDMenus[Quantité légume],TabBDMenus[Nom légume],$A13,TabBDMenus[Nom mois menu],$D$3)+SUMIFS(TabBDMenus[Quantité légume deux],TabBDMenus[Nom légume deux],$A13,TabBDMenus[Nom mois menu],$D$3)</f>
        <v>0</v>
      </c>
      <c r="E13" s="8">
        <f ca="1">SUMIFS(TabBDMenus[Quantité légume],TabBDMenus[Nom légume],$A13,TabBDMenus[Nom mois menu],$E$3)+SUMIFS(TabBDMenus[Quantité légume deux],TabBDMenus[Nom légume deux],$A13,TabBDMenus[Nom mois menu],$E$3)</f>
        <v>0</v>
      </c>
      <c r="F13" s="8">
        <f ca="1">SUMIFS(TabBDMenus[Quantité légume],TabBDMenus[Nom légume],$A13,TabBDMenus[Nom mois menu],$F$3)+SUMIFS(TabBDMenus[Quantité légume deux],TabBDMenus[Nom légume deux],$A13,TabBDMenus[Nom mois menu],$F$3)</f>
        <v>0</v>
      </c>
      <c r="G13" s="8">
        <f ca="1">SUMIFS(TabBDMenus[Quantité légume],TabBDMenus[Nom légume],$A13,TabBDMenus[Nom mois menu],$G$3)+SUMIFS(TabBDMenus[Quantité légume deux],TabBDMenus[Nom légume deux],$A13,TabBDMenus[Nom mois menu],$G$3)</f>
        <v>0</v>
      </c>
      <c r="H13" s="8">
        <f ca="1">SUMIFS(TabBDMenus[Quantité légume],TabBDMenus[Nom légume],$A13,TabBDMenus[Nom mois menu],$H$3)+SUMIFS(TabBDMenus[Quantité légume deux],TabBDMenus[Nom légume deux],$A13,TabBDMenus[Nom mois menu],$H$3)</f>
        <v>0</v>
      </c>
      <c r="I13" s="8">
        <f ca="1">SUMIFS(TabBDMenus[Quantité légume],TabBDMenus[Nom légume],$A13,TabBDMenus[Nom mois menu],$I$3)+SUMIFS(TabBDMenus[Quantité légume deux],TabBDMenus[Nom légume deux],$A13,TabBDMenus[Nom mois menu],$I$3)</f>
        <v>0</v>
      </c>
      <c r="J13" s="8">
        <f ca="1">SUMIFS(TabBDMenus[Quantité légume],TabBDMenus[Nom légume],$A13,TabBDMenus[Nom mois menu],$J$3)+SUMIFS(TabBDMenus[Quantité légume deux],TabBDMenus[Nom légume deux],$A13,TabBDMenus[Nom mois menu],$J$3)</f>
        <v>0</v>
      </c>
      <c r="K13" s="8">
        <f ca="1">SUMIFS(TabBDMenus[Quantité légume],TabBDMenus[Nom légume],$A13,TabBDMenus[Nom mois menu],$K$3)+SUMIFS(TabBDMenus[Quantité légume deux],TabBDMenus[Nom légume deux],$A13,TabBDMenus[Nom mois menu],$K$3)</f>
        <v>0</v>
      </c>
      <c r="L13" s="8">
        <f ca="1">SUMIFS(TabBDMenus[Quantité légume],TabBDMenus[Nom légume],$A13,TabBDMenus[Nom mois menu],$L$3)+SUMIFS(TabBDMenus[Quantité légume deux],TabBDMenus[Nom légume deux],$A13,TabBDMenus[Nom mois menu],$L$3)</f>
        <v>0</v>
      </c>
      <c r="M13" s="8">
        <f ca="1">SUMIFS(TabBDMenus[Quantité légume],TabBDMenus[Nom légume],$A13,TabBDMenus[Nom mois menu],$M$3)+SUMIFS(TabBDMenus[Quantité légume deux],TabBDMenus[Nom légume deux],$A13,TabBDMenus[Nom mois menu],$M$3)</f>
        <v>0</v>
      </c>
      <c r="N13" s="8">
        <f t="shared" ca="1" si="0"/>
        <v>0</v>
      </c>
    </row>
    <row r="14" spans="1:14" x14ac:dyDescent="0.25">
      <c r="A14" s="10" t="s">
        <v>123</v>
      </c>
      <c r="B14" s="8">
        <f ca="1">SUMIFS(TabBDMenus[Quantité légume],TabBDMenus[Nom légume],$A14,TabBDMenus[Nom mois menu],$B$3)+SUMIFS(TabBDMenus[Quantité légume deux],TabBDMenus[Nom légume deux],$A14,TabBDMenus[Nom mois menu],$B$3)</f>
        <v>0</v>
      </c>
      <c r="C14" s="8">
        <f ca="1">SUMIFS(TabBDMenus[Quantité légume],TabBDMenus[Nom légume],$A14,TabBDMenus[Nom mois menu],$C$3)+SUMIFS(TabBDMenus[Quantité légume deux],TabBDMenus[Nom légume deux],$A14,TabBDMenus[Nom mois menu],$C$3)</f>
        <v>0</v>
      </c>
      <c r="D14" s="8">
        <f ca="1">SUMIFS(TabBDMenus[Quantité légume],TabBDMenus[Nom légume],$A14,TabBDMenus[Nom mois menu],$D$3)+SUMIFS(TabBDMenus[Quantité légume deux],TabBDMenus[Nom légume deux],$A14,TabBDMenus[Nom mois menu],$D$3)</f>
        <v>0</v>
      </c>
      <c r="E14" s="8">
        <f ca="1">SUMIFS(TabBDMenus[Quantité légume],TabBDMenus[Nom légume],$A14,TabBDMenus[Nom mois menu],$E$3)+SUMIFS(TabBDMenus[Quantité légume deux],TabBDMenus[Nom légume deux],$A14,TabBDMenus[Nom mois menu],$E$3)</f>
        <v>0</v>
      </c>
      <c r="F14" s="8">
        <f ca="1">SUMIFS(TabBDMenus[Quantité légume],TabBDMenus[Nom légume],$A14,TabBDMenus[Nom mois menu],$F$3)+SUMIFS(TabBDMenus[Quantité légume deux],TabBDMenus[Nom légume deux],$A14,TabBDMenus[Nom mois menu],$F$3)</f>
        <v>0</v>
      </c>
      <c r="G14" s="8">
        <f ca="1">SUMIFS(TabBDMenus[Quantité légume],TabBDMenus[Nom légume],$A14,TabBDMenus[Nom mois menu],$G$3)+SUMIFS(TabBDMenus[Quantité légume deux],TabBDMenus[Nom légume deux],$A14,TabBDMenus[Nom mois menu],$G$3)</f>
        <v>0</v>
      </c>
      <c r="H14" s="8">
        <f ca="1">SUMIFS(TabBDMenus[Quantité légume],TabBDMenus[Nom légume],$A14,TabBDMenus[Nom mois menu],$H$3)+SUMIFS(TabBDMenus[Quantité légume deux],TabBDMenus[Nom légume deux],$A14,TabBDMenus[Nom mois menu],$H$3)</f>
        <v>0</v>
      </c>
      <c r="I14" s="8">
        <f ca="1">SUMIFS(TabBDMenus[Quantité légume],TabBDMenus[Nom légume],$A14,TabBDMenus[Nom mois menu],$I$3)+SUMIFS(TabBDMenus[Quantité légume deux],TabBDMenus[Nom légume deux],$A14,TabBDMenus[Nom mois menu],$I$3)</f>
        <v>0</v>
      </c>
      <c r="J14" s="8">
        <f ca="1">SUMIFS(TabBDMenus[Quantité légume],TabBDMenus[Nom légume],$A14,TabBDMenus[Nom mois menu],$J$3)+SUMIFS(TabBDMenus[Quantité légume deux],TabBDMenus[Nom légume deux],$A14,TabBDMenus[Nom mois menu],$J$3)</f>
        <v>0</v>
      </c>
      <c r="K14" s="8">
        <f ca="1">SUMIFS(TabBDMenus[Quantité légume],TabBDMenus[Nom légume],$A14,TabBDMenus[Nom mois menu],$K$3)+SUMIFS(TabBDMenus[Quantité légume deux],TabBDMenus[Nom légume deux],$A14,TabBDMenus[Nom mois menu],$K$3)</f>
        <v>0</v>
      </c>
      <c r="L14" s="8">
        <f ca="1">SUMIFS(TabBDMenus[Quantité légume],TabBDMenus[Nom légume],$A14,TabBDMenus[Nom mois menu],$L$3)+SUMIFS(TabBDMenus[Quantité légume deux],TabBDMenus[Nom légume deux],$A14,TabBDMenus[Nom mois menu],$L$3)</f>
        <v>0</v>
      </c>
      <c r="M14" s="8">
        <f ca="1">SUMIFS(TabBDMenus[Quantité légume],TabBDMenus[Nom légume],$A14,TabBDMenus[Nom mois menu],$M$3)+SUMIFS(TabBDMenus[Quantité légume deux],TabBDMenus[Nom légume deux],$A14,TabBDMenus[Nom mois menu],$M$3)</f>
        <v>0</v>
      </c>
      <c r="N14" s="8">
        <f t="shared" ca="1" si="0"/>
        <v>0</v>
      </c>
    </row>
    <row r="15" spans="1:14" x14ac:dyDescent="0.25">
      <c r="A15" s="10" t="s">
        <v>89</v>
      </c>
      <c r="B15" s="8">
        <f ca="1">SUMIFS(TabBDMenus[Quantité légume],TabBDMenus[Nom légume],$A15,TabBDMenus[Nom mois menu],$B$3)+SUMIFS(TabBDMenus[Quantité légume deux],TabBDMenus[Nom légume deux],$A15,TabBDMenus[Nom mois menu],$B$3)</f>
        <v>0</v>
      </c>
      <c r="C15" s="8">
        <f ca="1">SUMIFS(TabBDMenus[Quantité légume],TabBDMenus[Nom légume],$A15,TabBDMenus[Nom mois menu],$C$3)+SUMIFS(TabBDMenus[Quantité légume deux],TabBDMenus[Nom légume deux],$A15,TabBDMenus[Nom mois menu],$C$3)</f>
        <v>0</v>
      </c>
      <c r="D15" s="8">
        <f ca="1">SUMIFS(TabBDMenus[Quantité légume],TabBDMenus[Nom légume],$A15,TabBDMenus[Nom mois menu],$D$3)+SUMIFS(TabBDMenus[Quantité légume deux],TabBDMenus[Nom légume deux],$A15,TabBDMenus[Nom mois menu],$D$3)</f>
        <v>0</v>
      </c>
      <c r="E15" s="8">
        <f ca="1">SUMIFS(TabBDMenus[Quantité légume],TabBDMenus[Nom légume],$A15,TabBDMenus[Nom mois menu],$E$3)+SUMIFS(TabBDMenus[Quantité légume deux],TabBDMenus[Nom légume deux],$A15,TabBDMenus[Nom mois menu],$E$3)</f>
        <v>0</v>
      </c>
      <c r="F15" s="8">
        <f ca="1">SUMIFS(TabBDMenus[Quantité légume],TabBDMenus[Nom légume],$A15,TabBDMenus[Nom mois menu],$F$3)+SUMIFS(TabBDMenus[Quantité légume deux],TabBDMenus[Nom légume deux],$A15,TabBDMenus[Nom mois menu],$F$3)</f>
        <v>0</v>
      </c>
      <c r="G15" s="8">
        <f ca="1">SUMIFS(TabBDMenus[Quantité légume],TabBDMenus[Nom légume],$A15,TabBDMenus[Nom mois menu],$G$3)+SUMIFS(TabBDMenus[Quantité légume deux],TabBDMenus[Nom légume deux],$A15,TabBDMenus[Nom mois menu],$G$3)</f>
        <v>0</v>
      </c>
      <c r="H15" s="8">
        <f ca="1">SUMIFS(TabBDMenus[Quantité légume],TabBDMenus[Nom légume],$A15,TabBDMenus[Nom mois menu],$H$3)+SUMIFS(TabBDMenus[Quantité légume deux],TabBDMenus[Nom légume deux],$A15,TabBDMenus[Nom mois menu],$H$3)</f>
        <v>0</v>
      </c>
      <c r="I15" s="8">
        <f ca="1">SUMIFS(TabBDMenus[Quantité légume],TabBDMenus[Nom légume],$A15,TabBDMenus[Nom mois menu],$I$3)+SUMIFS(TabBDMenus[Quantité légume deux],TabBDMenus[Nom légume deux],$A15,TabBDMenus[Nom mois menu],$I$3)</f>
        <v>0</v>
      </c>
      <c r="J15" s="8">
        <f ca="1">SUMIFS(TabBDMenus[Quantité légume],TabBDMenus[Nom légume],$A15,TabBDMenus[Nom mois menu],$J$3)+SUMIFS(TabBDMenus[Quantité légume deux],TabBDMenus[Nom légume deux],$A15,TabBDMenus[Nom mois menu],$J$3)</f>
        <v>0</v>
      </c>
      <c r="K15" s="8">
        <f ca="1">SUMIFS(TabBDMenus[Quantité légume],TabBDMenus[Nom légume],$A15,TabBDMenus[Nom mois menu],$K$3)+SUMIFS(TabBDMenus[Quantité légume deux],TabBDMenus[Nom légume deux],$A15,TabBDMenus[Nom mois menu],$K$3)</f>
        <v>0</v>
      </c>
      <c r="L15" s="8">
        <f ca="1">SUMIFS(TabBDMenus[Quantité légume],TabBDMenus[Nom légume],$A15,TabBDMenus[Nom mois menu],$L$3)+SUMIFS(TabBDMenus[Quantité légume deux],TabBDMenus[Nom légume deux],$A15,TabBDMenus[Nom mois menu],$L$3)</f>
        <v>0</v>
      </c>
      <c r="M15" s="8">
        <f ca="1">SUMIFS(TabBDMenus[Quantité légume],TabBDMenus[Nom légume],$A15,TabBDMenus[Nom mois menu],$M$3)+SUMIFS(TabBDMenus[Quantité légume deux],TabBDMenus[Nom légume deux],$A15,TabBDMenus[Nom mois menu],$M$3)</f>
        <v>0</v>
      </c>
      <c r="N15" s="8">
        <f t="shared" ca="1" si="0"/>
        <v>0</v>
      </c>
    </row>
    <row r="16" spans="1:14" x14ac:dyDescent="0.25">
      <c r="A16" s="10" t="s">
        <v>90</v>
      </c>
      <c r="B16" s="8">
        <f ca="1">SUMIFS(TabBDMenus[Quantité légume],TabBDMenus[Nom légume],$A16,TabBDMenus[Nom mois menu],$B$3)+SUMIFS(TabBDMenus[Quantité légume deux],TabBDMenus[Nom légume deux],$A16,TabBDMenus[Nom mois menu],$B$3)</f>
        <v>0</v>
      </c>
      <c r="C16" s="8">
        <f ca="1">SUMIFS(TabBDMenus[Quantité légume],TabBDMenus[Nom légume],$A16,TabBDMenus[Nom mois menu],$C$3)+SUMIFS(TabBDMenus[Quantité légume deux],TabBDMenus[Nom légume deux],$A16,TabBDMenus[Nom mois menu],$C$3)</f>
        <v>0</v>
      </c>
      <c r="D16" s="8">
        <f ca="1">SUMIFS(TabBDMenus[Quantité légume],TabBDMenus[Nom légume],$A16,TabBDMenus[Nom mois menu],$D$3)+SUMIFS(TabBDMenus[Quantité légume deux],TabBDMenus[Nom légume deux],$A16,TabBDMenus[Nom mois menu],$D$3)</f>
        <v>0</v>
      </c>
      <c r="E16" s="8">
        <f ca="1">SUMIFS(TabBDMenus[Quantité légume],TabBDMenus[Nom légume],$A16,TabBDMenus[Nom mois menu],$E$3)+SUMIFS(TabBDMenus[Quantité légume deux],TabBDMenus[Nom légume deux],$A16,TabBDMenus[Nom mois menu],$E$3)</f>
        <v>0</v>
      </c>
      <c r="F16" s="8">
        <f ca="1">SUMIFS(TabBDMenus[Quantité légume],TabBDMenus[Nom légume],$A16,TabBDMenus[Nom mois menu],$F$3)+SUMIFS(TabBDMenus[Quantité légume deux],TabBDMenus[Nom légume deux],$A16,TabBDMenus[Nom mois menu],$F$3)</f>
        <v>0</v>
      </c>
      <c r="G16" s="8">
        <f ca="1">SUMIFS(TabBDMenus[Quantité légume],TabBDMenus[Nom légume],$A16,TabBDMenus[Nom mois menu],$G$3)+SUMIFS(TabBDMenus[Quantité légume deux],TabBDMenus[Nom légume deux],$A16,TabBDMenus[Nom mois menu],$G$3)</f>
        <v>0</v>
      </c>
      <c r="H16" s="8">
        <f ca="1">SUMIFS(TabBDMenus[Quantité légume],TabBDMenus[Nom légume],$A16,TabBDMenus[Nom mois menu],$H$3)+SUMIFS(TabBDMenus[Quantité légume deux],TabBDMenus[Nom légume deux],$A16,TabBDMenus[Nom mois menu],$H$3)</f>
        <v>0</v>
      </c>
      <c r="I16" s="8">
        <f ca="1">SUMIFS(TabBDMenus[Quantité légume],TabBDMenus[Nom légume],$A16,TabBDMenus[Nom mois menu],$I$3)+SUMIFS(TabBDMenus[Quantité légume deux],TabBDMenus[Nom légume deux],$A16,TabBDMenus[Nom mois menu],$I$3)</f>
        <v>0</v>
      </c>
      <c r="J16" s="8">
        <f ca="1">SUMIFS(TabBDMenus[Quantité légume],TabBDMenus[Nom légume],$A16,TabBDMenus[Nom mois menu],$J$3)+SUMIFS(TabBDMenus[Quantité légume deux],TabBDMenus[Nom légume deux],$A16,TabBDMenus[Nom mois menu],$J$3)</f>
        <v>0</v>
      </c>
      <c r="K16" s="8">
        <f ca="1">SUMIFS(TabBDMenus[Quantité légume],TabBDMenus[Nom légume],$A16,TabBDMenus[Nom mois menu],$K$3)+SUMIFS(TabBDMenus[Quantité légume deux],TabBDMenus[Nom légume deux],$A16,TabBDMenus[Nom mois menu],$K$3)</f>
        <v>0</v>
      </c>
      <c r="L16" s="8">
        <f ca="1">SUMIFS(TabBDMenus[Quantité légume],TabBDMenus[Nom légume],$A16,TabBDMenus[Nom mois menu],$L$3)+SUMIFS(TabBDMenus[Quantité légume deux],TabBDMenus[Nom légume deux],$A16,TabBDMenus[Nom mois menu],$L$3)</f>
        <v>0</v>
      </c>
      <c r="M16" s="8">
        <f ca="1">SUMIFS(TabBDMenus[Quantité légume],TabBDMenus[Nom légume],$A16,TabBDMenus[Nom mois menu],$M$3)+SUMIFS(TabBDMenus[Quantité légume deux],TabBDMenus[Nom légume deux],$A16,TabBDMenus[Nom mois menu],$M$3)</f>
        <v>0</v>
      </c>
      <c r="N16" s="8">
        <f t="shared" ca="1" si="0"/>
        <v>0</v>
      </c>
    </row>
    <row r="17" spans="1:14" x14ac:dyDescent="0.25">
      <c r="A17" s="10" t="s">
        <v>124</v>
      </c>
      <c r="B17" s="8">
        <f ca="1">SUMIFS(TabBDMenus[Quantité légume],TabBDMenus[Nom légume],$A17,TabBDMenus[Nom mois menu],$B$3)+SUMIFS(TabBDMenus[Quantité légume deux],TabBDMenus[Nom légume deux],$A17,TabBDMenus[Nom mois menu],$B$3)</f>
        <v>0</v>
      </c>
      <c r="C17" s="8">
        <f ca="1">SUMIFS(TabBDMenus[Quantité légume],TabBDMenus[Nom légume],$A17,TabBDMenus[Nom mois menu],$C$3)+SUMIFS(TabBDMenus[Quantité légume deux],TabBDMenus[Nom légume deux],$A17,TabBDMenus[Nom mois menu],$C$3)</f>
        <v>0</v>
      </c>
      <c r="D17" s="8">
        <f ca="1">SUMIFS(TabBDMenus[Quantité légume],TabBDMenus[Nom légume],$A17,TabBDMenus[Nom mois menu],$D$3)+SUMIFS(TabBDMenus[Quantité légume deux],TabBDMenus[Nom légume deux],$A17,TabBDMenus[Nom mois menu],$D$3)</f>
        <v>0</v>
      </c>
      <c r="E17" s="8">
        <f ca="1">SUMIFS(TabBDMenus[Quantité légume],TabBDMenus[Nom légume],$A17,TabBDMenus[Nom mois menu],$E$3)+SUMIFS(TabBDMenus[Quantité légume deux],TabBDMenus[Nom légume deux],$A17,TabBDMenus[Nom mois menu],$E$3)</f>
        <v>0</v>
      </c>
      <c r="F17" s="8">
        <f ca="1">SUMIFS(TabBDMenus[Quantité légume],TabBDMenus[Nom légume],$A17,TabBDMenus[Nom mois menu],$F$3)+SUMIFS(TabBDMenus[Quantité légume deux],TabBDMenus[Nom légume deux],$A17,TabBDMenus[Nom mois menu],$F$3)</f>
        <v>0</v>
      </c>
      <c r="G17" s="8">
        <f ca="1">SUMIFS(TabBDMenus[Quantité légume],TabBDMenus[Nom légume],$A17,TabBDMenus[Nom mois menu],$G$3)+SUMIFS(TabBDMenus[Quantité légume deux],TabBDMenus[Nom légume deux],$A17,TabBDMenus[Nom mois menu],$G$3)</f>
        <v>0</v>
      </c>
      <c r="H17" s="8">
        <f ca="1">SUMIFS(TabBDMenus[Quantité légume],TabBDMenus[Nom légume],$A17,TabBDMenus[Nom mois menu],$H$3)+SUMIFS(TabBDMenus[Quantité légume deux],TabBDMenus[Nom légume deux],$A17,TabBDMenus[Nom mois menu],$H$3)</f>
        <v>0</v>
      </c>
      <c r="I17" s="8">
        <f ca="1">SUMIFS(TabBDMenus[Quantité légume],TabBDMenus[Nom légume],$A17,TabBDMenus[Nom mois menu],$I$3)+SUMIFS(TabBDMenus[Quantité légume deux],TabBDMenus[Nom légume deux],$A17,TabBDMenus[Nom mois menu],$I$3)</f>
        <v>0</v>
      </c>
      <c r="J17" s="8">
        <f ca="1">SUMIFS(TabBDMenus[Quantité légume],TabBDMenus[Nom légume],$A17,TabBDMenus[Nom mois menu],$J$3)+SUMIFS(TabBDMenus[Quantité légume deux],TabBDMenus[Nom légume deux],$A17,TabBDMenus[Nom mois menu],$J$3)</f>
        <v>0</v>
      </c>
      <c r="K17" s="8">
        <f ca="1">SUMIFS(TabBDMenus[Quantité légume],TabBDMenus[Nom légume],$A17,TabBDMenus[Nom mois menu],$K$3)+SUMIFS(TabBDMenus[Quantité légume deux],TabBDMenus[Nom légume deux],$A17,TabBDMenus[Nom mois menu],$K$3)</f>
        <v>0</v>
      </c>
      <c r="L17" s="8">
        <f ca="1">SUMIFS(TabBDMenus[Quantité légume],TabBDMenus[Nom légume],$A17,TabBDMenus[Nom mois menu],$L$3)+SUMIFS(TabBDMenus[Quantité légume deux],TabBDMenus[Nom légume deux],$A17,TabBDMenus[Nom mois menu],$L$3)</f>
        <v>0</v>
      </c>
      <c r="M17" s="8">
        <f ca="1">SUMIFS(TabBDMenus[Quantité légume],TabBDMenus[Nom légume],$A17,TabBDMenus[Nom mois menu],$M$3)+SUMIFS(TabBDMenus[Quantité légume deux],TabBDMenus[Nom légume deux],$A17,TabBDMenus[Nom mois menu],$M$3)</f>
        <v>0</v>
      </c>
      <c r="N17" s="8">
        <f t="shared" ca="1" si="0"/>
        <v>0</v>
      </c>
    </row>
    <row r="18" spans="1:14" x14ac:dyDescent="0.25">
      <c r="A18" s="11" t="s">
        <v>182</v>
      </c>
      <c r="B18" s="8">
        <f ca="1">SUMIFS(TabBDMenus[Quantité légume],TabBDMenus[Nom légume],$A18,TabBDMenus[Nom mois menu],$B$3)+SUMIFS(TabBDMenus[Quantité légume deux],TabBDMenus[Nom légume deux],$A18,TabBDMenus[Nom mois menu],$B$3)</f>
        <v>0</v>
      </c>
      <c r="C18" s="8">
        <f ca="1">SUMIFS(TabBDMenus[Quantité légume],TabBDMenus[Nom légume],$A18,TabBDMenus[Nom mois menu],$C$3)+SUMIFS(TabBDMenus[Quantité légume deux],TabBDMenus[Nom légume deux],$A18,TabBDMenus[Nom mois menu],$C$3)</f>
        <v>0</v>
      </c>
      <c r="D18" s="8">
        <f ca="1">SUMIFS(TabBDMenus[Quantité légume],TabBDMenus[Nom légume],$A18,TabBDMenus[Nom mois menu],$D$3)+SUMIFS(TabBDMenus[Quantité légume deux],TabBDMenus[Nom légume deux],$A18,TabBDMenus[Nom mois menu],$D$3)</f>
        <v>0</v>
      </c>
      <c r="E18" s="8">
        <f ca="1">SUMIFS(TabBDMenus[Quantité légume],TabBDMenus[Nom légume],$A18,TabBDMenus[Nom mois menu],$E$3)+SUMIFS(TabBDMenus[Quantité légume deux],TabBDMenus[Nom légume deux],$A18,TabBDMenus[Nom mois menu],$E$3)</f>
        <v>0</v>
      </c>
      <c r="F18" s="8">
        <f ca="1">SUMIFS(TabBDMenus[Quantité légume],TabBDMenus[Nom légume],$A18,TabBDMenus[Nom mois menu],$F$3)+SUMIFS(TabBDMenus[Quantité légume deux],TabBDMenus[Nom légume deux],$A18,TabBDMenus[Nom mois menu],$F$3)</f>
        <v>0</v>
      </c>
      <c r="G18" s="8">
        <f ca="1">SUMIFS(TabBDMenus[Quantité légume],TabBDMenus[Nom légume],$A18,TabBDMenus[Nom mois menu],$G$3)+SUMIFS(TabBDMenus[Quantité légume deux],TabBDMenus[Nom légume deux],$A18,TabBDMenus[Nom mois menu],$G$3)</f>
        <v>0</v>
      </c>
      <c r="H18" s="8">
        <f ca="1">SUMIFS(TabBDMenus[Quantité légume],TabBDMenus[Nom légume],$A18,TabBDMenus[Nom mois menu],$H$3)+SUMIFS(TabBDMenus[Quantité légume deux],TabBDMenus[Nom légume deux],$A18,TabBDMenus[Nom mois menu],$H$3)</f>
        <v>0</v>
      </c>
      <c r="I18" s="8">
        <f ca="1">SUMIFS(TabBDMenus[Quantité légume],TabBDMenus[Nom légume],$A18,TabBDMenus[Nom mois menu],$I$3)+SUMIFS(TabBDMenus[Quantité légume deux],TabBDMenus[Nom légume deux],$A18,TabBDMenus[Nom mois menu],$I$3)</f>
        <v>0</v>
      </c>
      <c r="J18" s="8">
        <f ca="1">SUMIFS(TabBDMenus[Quantité légume],TabBDMenus[Nom légume],$A18,TabBDMenus[Nom mois menu],$J$3)+SUMIFS(TabBDMenus[Quantité légume deux],TabBDMenus[Nom légume deux],$A18,TabBDMenus[Nom mois menu],$J$3)</f>
        <v>0</v>
      </c>
      <c r="K18" s="8">
        <f ca="1">SUMIFS(TabBDMenus[Quantité légume],TabBDMenus[Nom légume],$A18,TabBDMenus[Nom mois menu],$K$3)+SUMIFS(TabBDMenus[Quantité légume deux],TabBDMenus[Nom légume deux],$A18,TabBDMenus[Nom mois menu],$K$3)</f>
        <v>0</v>
      </c>
      <c r="L18" s="8">
        <f ca="1">SUMIFS(TabBDMenus[Quantité légume],TabBDMenus[Nom légume],$A18,TabBDMenus[Nom mois menu],$L$3)+SUMIFS(TabBDMenus[Quantité légume deux],TabBDMenus[Nom légume deux],$A18,TabBDMenus[Nom mois menu],$L$3)</f>
        <v>0</v>
      </c>
      <c r="M18" s="8">
        <f ca="1">SUMIFS(TabBDMenus[Quantité légume],TabBDMenus[Nom légume],$A18,TabBDMenus[Nom mois menu],$M$3)+SUMIFS(TabBDMenus[Quantité légume deux],TabBDMenus[Nom légume deux],$A18,TabBDMenus[Nom mois menu],$M$3)</f>
        <v>0</v>
      </c>
      <c r="N18" s="8">
        <f t="shared" ca="1" si="0"/>
        <v>0</v>
      </c>
    </row>
    <row r="19" spans="1:14" x14ac:dyDescent="0.25">
      <c r="A19" s="10" t="s">
        <v>125</v>
      </c>
      <c r="B19" s="8">
        <f ca="1">SUMIFS(TabBDMenus[Quantité légume],TabBDMenus[Nom légume],$A19,TabBDMenus[Nom mois menu],$B$3)+SUMIFS(TabBDMenus[Quantité légume deux],TabBDMenus[Nom légume deux],$A19,TabBDMenus[Nom mois menu],$B$3)</f>
        <v>0</v>
      </c>
      <c r="C19" s="8">
        <f ca="1">SUMIFS(TabBDMenus[Quantité légume],TabBDMenus[Nom légume],$A19,TabBDMenus[Nom mois menu],$C$3)+SUMIFS(TabBDMenus[Quantité légume deux],TabBDMenus[Nom légume deux],$A19,TabBDMenus[Nom mois menu],$C$3)</f>
        <v>0</v>
      </c>
      <c r="D19" s="8">
        <f ca="1">SUMIFS(TabBDMenus[Quantité légume],TabBDMenus[Nom légume],$A19,TabBDMenus[Nom mois menu],$D$3)+SUMIFS(TabBDMenus[Quantité légume deux],TabBDMenus[Nom légume deux],$A19,TabBDMenus[Nom mois menu],$D$3)</f>
        <v>0</v>
      </c>
      <c r="E19" s="8">
        <f ca="1">SUMIFS(TabBDMenus[Quantité légume],TabBDMenus[Nom légume],$A19,TabBDMenus[Nom mois menu],$E$3)+SUMIFS(TabBDMenus[Quantité légume deux],TabBDMenus[Nom légume deux],$A19,TabBDMenus[Nom mois menu],$E$3)</f>
        <v>0</v>
      </c>
      <c r="F19" s="8">
        <f ca="1">SUMIFS(TabBDMenus[Quantité légume],TabBDMenus[Nom légume],$A19,TabBDMenus[Nom mois menu],$F$3)+SUMIFS(TabBDMenus[Quantité légume deux],TabBDMenus[Nom légume deux],$A19,TabBDMenus[Nom mois menu],$F$3)</f>
        <v>0</v>
      </c>
      <c r="G19" s="8">
        <f ca="1">SUMIFS(TabBDMenus[Quantité légume],TabBDMenus[Nom légume],$A19,TabBDMenus[Nom mois menu],$G$3)+SUMIFS(TabBDMenus[Quantité légume deux],TabBDMenus[Nom légume deux],$A19,TabBDMenus[Nom mois menu],$G$3)</f>
        <v>0</v>
      </c>
      <c r="H19" s="8">
        <f ca="1">SUMIFS(TabBDMenus[Quantité légume],TabBDMenus[Nom légume],$A19,TabBDMenus[Nom mois menu],$H$3)+SUMIFS(TabBDMenus[Quantité légume deux],TabBDMenus[Nom légume deux],$A19,TabBDMenus[Nom mois menu],$H$3)</f>
        <v>0</v>
      </c>
      <c r="I19" s="8">
        <f ca="1">SUMIFS(TabBDMenus[Quantité légume],TabBDMenus[Nom légume],$A19,TabBDMenus[Nom mois menu],$I$3)+SUMIFS(TabBDMenus[Quantité légume deux],TabBDMenus[Nom légume deux],$A19,TabBDMenus[Nom mois menu],$I$3)</f>
        <v>0</v>
      </c>
      <c r="J19" s="8">
        <f ca="1">SUMIFS(TabBDMenus[Quantité légume],TabBDMenus[Nom légume],$A19,TabBDMenus[Nom mois menu],$J$3)+SUMIFS(TabBDMenus[Quantité légume deux],TabBDMenus[Nom légume deux],$A19,TabBDMenus[Nom mois menu],$J$3)</f>
        <v>0</v>
      </c>
      <c r="K19" s="8">
        <f ca="1">SUMIFS(TabBDMenus[Quantité légume],TabBDMenus[Nom légume],$A19,TabBDMenus[Nom mois menu],$K$3)+SUMIFS(TabBDMenus[Quantité légume deux],TabBDMenus[Nom légume deux],$A19,TabBDMenus[Nom mois menu],$K$3)</f>
        <v>0</v>
      </c>
      <c r="L19" s="8">
        <f ca="1">SUMIFS(TabBDMenus[Quantité légume],TabBDMenus[Nom légume],$A19,TabBDMenus[Nom mois menu],$L$3)+SUMIFS(TabBDMenus[Quantité légume deux],TabBDMenus[Nom légume deux],$A19,TabBDMenus[Nom mois menu],$L$3)</f>
        <v>0</v>
      </c>
      <c r="M19" s="8">
        <f ca="1">SUMIFS(TabBDMenus[Quantité légume],TabBDMenus[Nom légume],$A19,TabBDMenus[Nom mois menu],$M$3)+SUMIFS(TabBDMenus[Quantité légume deux],TabBDMenus[Nom légume deux],$A19,TabBDMenus[Nom mois menu],$M$3)</f>
        <v>0</v>
      </c>
      <c r="N19" s="8">
        <f t="shared" ca="1" si="0"/>
        <v>0</v>
      </c>
    </row>
    <row r="20" spans="1:14" x14ac:dyDescent="0.25">
      <c r="A20" s="10" t="s">
        <v>146</v>
      </c>
      <c r="B20" s="8">
        <f ca="1">SUMIFS(TabBDMenus[Quantité légume],TabBDMenus[Nom légume],$A20,TabBDMenus[Nom mois menu],$B$3)+SUMIFS(TabBDMenus[Quantité légume deux],TabBDMenus[Nom légume deux],$A20,TabBDMenus[Nom mois menu],$B$3)</f>
        <v>0</v>
      </c>
      <c r="C20" s="8">
        <f ca="1">SUMIFS(TabBDMenus[Quantité légume],TabBDMenus[Nom légume],$A20,TabBDMenus[Nom mois menu],$C$3)+SUMIFS(TabBDMenus[Quantité légume deux],TabBDMenus[Nom légume deux],$A20,TabBDMenus[Nom mois menu],$C$3)</f>
        <v>0</v>
      </c>
      <c r="D20" s="8">
        <f ca="1">SUMIFS(TabBDMenus[Quantité légume],TabBDMenus[Nom légume],$A20,TabBDMenus[Nom mois menu],$D$3)+SUMIFS(TabBDMenus[Quantité légume deux],TabBDMenus[Nom légume deux],$A20,TabBDMenus[Nom mois menu],$D$3)</f>
        <v>0</v>
      </c>
      <c r="E20" s="8">
        <f ca="1">SUMIFS(TabBDMenus[Quantité légume],TabBDMenus[Nom légume],$A20,TabBDMenus[Nom mois menu],$E$3)+SUMIFS(TabBDMenus[Quantité légume deux],TabBDMenus[Nom légume deux],$A20,TabBDMenus[Nom mois menu],$E$3)</f>
        <v>0</v>
      </c>
      <c r="F20" s="8">
        <f ca="1">SUMIFS(TabBDMenus[Quantité légume],TabBDMenus[Nom légume],$A20,TabBDMenus[Nom mois menu],$F$3)+SUMIFS(TabBDMenus[Quantité légume deux],TabBDMenus[Nom légume deux],$A20,TabBDMenus[Nom mois menu],$F$3)</f>
        <v>0</v>
      </c>
      <c r="G20" s="8">
        <f ca="1">SUMIFS(TabBDMenus[Quantité légume],TabBDMenus[Nom légume],$A20,TabBDMenus[Nom mois menu],$G$3)+SUMIFS(TabBDMenus[Quantité légume deux],TabBDMenus[Nom légume deux],$A20,TabBDMenus[Nom mois menu],$G$3)</f>
        <v>0</v>
      </c>
      <c r="H20" s="8">
        <f ca="1">SUMIFS(TabBDMenus[Quantité légume],TabBDMenus[Nom légume],$A20,TabBDMenus[Nom mois menu],$H$3)+SUMIFS(TabBDMenus[Quantité légume deux],TabBDMenus[Nom légume deux],$A20,TabBDMenus[Nom mois menu],$H$3)</f>
        <v>0</v>
      </c>
      <c r="I20" s="8">
        <f ca="1">SUMIFS(TabBDMenus[Quantité légume],TabBDMenus[Nom légume],$A20,TabBDMenus[Nom mois menu],$I$3)+SUMIFS(TabBDMenus[Quantité légume deux],TabBDMenus[Nom légume deux],$A20,TabBDMenus[Nom mois menu],$I$3)</f>
        <v>0</v>
      </c>
      <c r="J20" s="8">
        <f ca="1">SUMIFS(TabBDMenus[Quantité légume],TabBDMenus[Nom légume],$A20,TabBDMenus[Nom mois menu],$J$3)+SUMIFS(TabBDMenus[Quantité légume deux],TabBDMenus[Nom légume deux],$A20,TabBDMenus[Nom mois menu],$J$3)</f>
        <v>0</v>
      </c>
      <c r="K20" s="8">
        <f ca="1">SUMIFS(TabBDMenus[Quantité légume],TabBDMenus[Nom légume],$A20,TabBDMenus[Nom mois menu],$K$3)+SUMIFS(TabBDMenus[Quantité légume deux],TabBDMenus[Nom légume deux],$A20,TabBDMenus[Nom mois menu],$K$3)</f>
        <v>0</v>
      </c>
      <c r="L20" s="8">
        <f ca="1">SUMIFS(TabBDMenus[Quantité légume],TabBDMenus[Nom légume],$A20,TabBDMenus[Nom mois menu],$L$3)+SUMIFS(TabBDMenus[Quantité légume deux],TabBDMenus[Nom légume deux],$A20,TabBDMenus[Nom mois menu],$L$3)</f>
        <v>0</v>
      </c>
      <c r="M20" s="8">
        <f ca="1">SUMIFS(TabBDMenus[Quantité légume],TabBDMenus[Nom légume],$A20,TabBDMenus[Nom mois menu],$M$3)+SUMIFS(TabBDMenus[Quantité légume deux],TabBDMenus[Nom légume deux],$A20,TabBDMenus[Nom mois menu],$M$3)</f>
        <v>0</v>
      </c>
      <c r="N20" s="8">
        <f t="shared" ca="1" si="0"/>
        <v>0</v>
      </c>
    </row>
    <row r="21" spans="1:14" x14ac:dyDescent="0.25">
      <c r="A21" s="10" t="s">
        <v>91</v>
      </c>
      <c r="B21" s="8">
        <f ca="1">SUMIFS(TabBDMenus[Quantité légume],TabBDMenus[Nom légume],$A21,TabBDMenus[Nom mois menu],$B$3)+SUMIFS(TabBDMenus[Quantité légume deux],TabBDMenus[Nom légume deux],$A21,TabBDMenus[Nom mois menu],$B$3)</f>
        <v>0</v>
      </c>
      <c r="C21" s="8">
        <f ca="1">SUMIFS(TabBDMenus[Quantité légume],TabBDMenus[Nom légume],$A21,TabBDMenus[Nom mois menu],$C$3)+SUMIFS(TabBDMenus[Quantité légume deux],TabBDMenus[Nom légume deux],$A21,TabBDMenus[Nom mois menu],$C$3)</f>
        <v>0</v>
      </c>
      <c r="D21" s="8">
        <f ca="1">SUMIFS(TabBDMenus[Quantité légume],TabBDMenus[Nom légume],$A21,TabBDMenus[Nom mois menu],$D$3)+SUMIFS(TabBDMenus[Quantité légume deux],TabBDMenus[Nom légume deux],$A21,TabBDMenus[Nom mois menu],$D$3)</f>
        <v>0</v>
      </c>
      <c r="E21" s="8">
        <f ca="1">SUMIFS(TabBDMenus[Quantité légume],TabBDMenus[Nom légume],$A21,TabBDMenus[Nom mois menu],$E$3)+SUMIFS(TabBDMenus[Quantité légume deux],TabBDMenus[Nom légume deux],$A21,TabBDMenus[Nom mois menu],$E$3)</f>
        <v>0</v>
      </c>
      <c r="F21" s="8">
        <f ca="1">SUMIFS(TabBDMenus[Quantité légume],TabBDMenus[Nom légume],$A21,TabBDMenus[Nom mois menu],$F$3)+SUMIFS(TabBDMenus[Quantité légume deux],TabBDMenus[Nom légume deux],$A21,TabBDMenus[Nom mois menu],$F$3)</f>
        <v>0</v>
      </c>
      <c r="G21" s="8">
        <f ca="1">SUMIFS(TabBDMenus[Quantité légume],TabBDMenus[Nom légume],$A21,TabBDMenus[Nom mois menu],$G$3)+SUMIFS(TabBDMenus[Quantité légume deux],TabBDMenus[Nom légume deux],$A21,TabBDMenus[Nom mois menu],$G$3)</f>
        <v>0</v>
      </c>
      <c r="H21" s="8">
        <f ca="1">SUMIFS(TabBDMenus[Quantité légume],TabBDMenus[Nom légume],$A21,TabBDMenus[Nom mois menu],$H$3)+SUMIFS(TabBDMenus[Quantité légume deux],TabBDMenus[Nom légume deux],$A21,TabBDMenus[Nom mois menu],$H$3)</f>
        <v>0</v>
      </c>
      <c r="I21" s="8">
        <f ca="1">SUMIFS(TabBDMenus[Quantité légume],TabBDMenus[Nom légume],$A21,TabBDMenus[Nom mois menu],$I$3)+SUMIFS(TabBDMenus[Quantité légume deux],TabBDMenus[Nom légume deux],$A21,TabBDMenus[Nom mois menu],$I$3)</f>
        <v>0</v>
      </c>
      <c r="J21" s="8">
        <f ca="1">SUMIFS(TabBDMenus[Quantité légume],TabBDMenus[Nom légume],$A21,TabBDMenus[Nom mois menu],$J$3)+SUMIFS(TabBDMenus[Quantité légume deux],TabBDMenus[Nom légume deux],$A21,TabBDMenus[Nom mois menu],$J$3)</f>
        <v>0</v>
      </c>
      <c r="K21" s="8">
        <f ca="1">SUMIFS(TabBDMenus[Quantité légume],TabBDMenus[Nom légume],$A21,TabBDMenus[Nom mois menu],$K$3)+SUMIFS(TabBDMenus[Quantité légume deux],TabBDMenus[Nom légume deux],$A21,TabBDMenus[Nom mois menu],$K$3)</f>
        <v>0</v>
      </c>
      <c r="L21" s="8">
        <f ca="1">SUMIFS(TabBDMenus[Quantité légume],TabBDMenus[Nom légume],$A21,TabBDMenus[Nom mois menu],$L$3)+SUMIFS(TabBDMenus[Quantité légume deux],TabBDMenus[Nom légume deux],$A21,TabBDMenus[Nom mois menu],$L$3)</f>
        <v>0</v>
      </c>
      <c r="M21" s="8">
        <f ca="1">SUMIFS(TabBDMenus[Quantité légume],TabBDMenus[Nom légume],$A21,TabBDMenus[Nom mois menu],$M$3)+SUMIFS(TabBDMenus[Quantité légume deux],TabBDMenus[Nom légume deux],$A21,TabBDMenus[Nom mois menu],$M$3)</f>
        <v>0</v>
      </c>
      <c r="N21" s="8">
        <f t="shared" ca="1" si="0"/>
        <v>0</v>
      </c>
    </row>
    <row r="22" spans="1:14" x14ac:dyDescent="0.25">
      <c r="A22" s="10" t="s">
        <v>126</v>
      </c>
      <c r="B22" s="8">
        <f ca="1">SUMIFS(TabBDMenus[Quantité légume],TabBDMenus[Nom légume],$A22,TabBDMenus[Nom mois menu],$B$3)+SUMIFS(TabBDMenus[Quantité légume deux],TabBDMenus[Nom légume deux],$A22,TabBDMenus[Nom mois menu],$B$3)</f>
        <v>0</v>
      </c>
      <c r="C22" s="8">
        <f ca="1">SUMIFS(TabBDMenus[Quantité légume],TabBDMenus[Nom légume],$A22,TabBDMenus[Nom mois menu],$C$3)+SUMIFS(TabBDMenus[Quantité légume deux],TabBDMenus[Nom légume deux],$A22,TabBDMenus[Nom mois menu],$C$3)</f>
        <v>0</v>
      </c>
      <c r="D22" s="8">
        <f ca="1">SUMIFS(TabBDMenus[Quantité légume],TabBDMenus[Nom légume],$A22,TabBDMenus[Nom mois menu],$D$3)+SUMIFS(TabBDMenus[Quantité légume deux],TabBDMenus[Nom légume deux],$A22,TabBDMenus[Nom mois menu],$D$3)</f>
        <v>0</v>
      </c>
      <c r="E22" s="8">
        <f ca="1">SUMIFS(TabBDMenus[Quantité légume],TabBDMenus[Nom légume],$A22,TabBDMenus[Nom mois menu],$E$3)+SUMIFS(TabBDMenus[Quantité légume deux],TabBDMenus[Nom légume deux],$A22,TabBDMenus[Nom mois menu],$E$3)</f>
        <v>0</v>
      </c>
      <c r="F22" s="8">
        <f ca="1">SUMIFS(TabBDMenus[Quantité légume],TabBDMenus[Nom légume],$A22,TabBDMenus[Nom mois menu],$F$3)+SUMIFS(TabBDMenus[Quantité légume deux],TabBDMenus[Nom légume deux],$A22,TabBDMenus[Nom mois menu],$F$3)</f>
        <v>0</v>
      </c>
      <c r="G22" s="8">
        <f ca="1">SUMIFS(TabBDMenus[Quantité légume],TabBDMenus[Nom légume],$A22,TabBDMenus[Nom mois menu],$G$3)+SUMIFS(TabBDMenus[Quantité légume deux],TabBDMenus[Nom légume deux],$A22,TabBDMenus[Nom mois menu],$G$3)</f>
        <v>0</v>
      </c>
      <c r="H22" s="8">
        <f ca="1">SUMIFS(TabBDMenus[Quantité légume],TabBDMenus[Nom légume],$A22,TabBDMenus[Nom mois menu],$H$3)+SUMIFS(TabBDMenus[Quantité légume deux],TabBDMenus[Nom légume deux],$A22,TabBDMenus[Nom mois menu],$H$3)</f>
        <v>0</v>
      </c>
      <c r="I22" s="8">
        <f ca="1">SUMIFS(TabBDMenus[Quantité légume],TabBDMenus[Nom légume],$A22,TabBDMenus[Nom mois menu],$I$3)+SUMIFS(TabBDMenus[Quantité légume deux],TabBDMenus[Nom légume deux],$A22,TabBDMenus[Nom mois menu],$I$3)</f>
        <v>0</v>
      </c>
      <c r="J22" s="8">
        <f ca="1">SUMIFS(TabBDMenus[Quantité légume],TabBDMenus[Nom légume],$A22,TabBDMenus[Nom mois menu],$J$3)+SUMIFS(TabBDMenus[Quantité légume deux],TabBDMenus[Nom légume deux],$A22,TabBDMenus[Nom mois menu],$J$3)</f>
        <v>0</v>
      </c>
      <c r="K22" s="8">
        <f ca="1">SUMIFS(TabBDMenus[Quantité légume],TabBDMenus[Nom légume],$A22,TabBDMenus[Nom mois menu],$K$3)+SUMIFS(TabBDMenus[Quantité légume deux],TabBDMenus[Nom légume deux],$A22,TabBDMenus[Nom mois menu],$K$3)</f>
        <v>0</v>
      </c>
      <c r="L22" s="8">
        <f ca="1">SUMIFS(TabBDMenus[Quantité légume],TabBDMenus[Nom légume],$A22,TabBDMenus[Nom mois menu],$L$3)+SUMIFS(TabBDMenus[Quantité légume deux],TabBDMenus[Nom légume deux],$A22,TabBDMenus[Nom mois menu],$L$3)</f>
        <v>0</v>
      </c>
      <c r="M22" s="8">
        <f ca="1">SUMIFS(TabBDMenus[Quantité légume],TabBDMenus[Nom légume],$A22,TabBDMenus[Nom mois menu],$M$3)+SUMIFS(TabBDMenus[Quantité légume deux],TabBDMenus[Nom légume deux],$A22,TabBDMenus[Nom mois menu],$M$3)</f>
        <v>0</v>
      </c>
      <c r="N22" s="8">
        <f t="shared" ca="1" si="0"/>
        <v>0</v>
      </c>
    </row>
    <row r="23" spans="1:14" x14ac:dyDescent="0.25">
      <c r="A23" s="10" t="s">
        <v>92</v>
      </c>
      <c r="B23" s="8">
        <f ca="1">SUMIFS(TabBDMenus[Quantité légume],TabBDMenus[Nom légume],$A23,TabBDMenus[Nom mois menu],$B$3)+SUMIFS(TabBDMenus[Quantité légume deux],TabBDMenus[Nom légume deux],$A23,TabBDMenus[Nom mois menu],$B$3)</f>
        <v>0</v>
      </c>
      <c r="C23" s="8">
        <f ca="1">SUMIFS(TabBDMenus[Quantité légume],TabBDMenus[Nom légume],$A23,TabBDMenus[Nom mois menu],$C$3)+SUMIFS(TabBDMenus[Quantité légume deux],TabBDMenus[Nom légume deux],$A23,TabBDMenus[Nom mois menu],$C$3)</f>
        <v>0</v>
      </c>
      <c r="D23" s="8">
        <f ca="1">SUMIFS(TabBDMenus[Quantité légume],TabBDMenus[Nom légume],$A23,TabBDMenus[Nom mois menu],$D$3)+SUMIFS(TabBDMenus[Quantité légume deux],TabBDMenus[Nom légume deux],$A23,TabBDMenus[Nom mois menu],$D$3)</f>
        <v>0</v>
      </c>
      <c r="E23" s="8">
        <f ca="1">SUMIFS(TabBDMenus[Quantité légume],TabBDMenus[Nom légume],$A23,TabBDMenus[Nom mois menu],$E$3)+SUMIFS(TabBDMenus[Quantité légume deux],TabBDMenus[Nom légume deux],$A23,TabBDMenus[Nom mois menu],$E$3)</f>
        <v>0</v>
      </c>
      <c r="F23" s="8">
        <f ca="1">SUMIFS(TabBDMenus[Quantité légume],TabBDMenus[Nom légume],$A23,TabBDMenus[Nom mois menu],$F$3)+SUMIFS(TabBDMenus[Quantité légume deux],TabBDMenus[Nom légume deux],$A23,TabBDMenus[Nom mois menu],$F$3)</f>
        <v>0</v>
      </c>
      <c r="G23" s="8">
        <f ca="1">SUMIFS(TabBDMenus[Quantité légume],TabBDMenus[Nom légume],$A23,TabBDMenus[Nom mois menu],$G$3)+SUMIFS(TabBDMenus[Quantité légume deux],TabBDMenus[Nom légume deux],$A23,TabBDMenus[Nom mois menu],$G$3)</f>
        <v>0</v>
      </c>
      <c r="H23" s="8">
        <f ca="1">SUMIFS(TabBDMenus[Quantité légume],TabBDMenus[Nom légume],$A23,TabBDMenus[Nom mois menu],$H$3)+SUMIFS(TabBDMenus[Quantité légume deux],TabBDMenus[Nom légume deux],$A23,TabBDMenus[Nom mois menu],$H$3)</f>
        <v>0</v>
      </c>
      <c r="I23" s="8">
        <f ca="1">SUMIFS(TabBDMenus[Quantité légume],TabBDMenus[Nom légume],$A23,TabBDMenus[Nom mois menu],$I$3)+SUMIFS(TabBDMenus[Quantité légume deux],TabBDMenus[Nom légume deux],$A23,TabBDMenus[Nom mois menu],$I$3)</f>
        <v>0</v>
      </c>
      <c r="J23" s="8">
        <f ca="1">SUMIFS(TabBDMenus[Quantité légume],TabBDMenus[Nom légume],$A23,TabBDMenus[Nom mois menu],$J$3)+SUMIFS(TabBDMenus[Quantité légume deux],TabBDMenus[Nom légume deux],$A23,TabBDMenus[Nom mois menu],$J$3)</f>
        <v>0</v>
      </c>
      <c r="K23" s="8">
        <f ca="1">SUMIFS(TabBDMenus[Quantité légume],TabBDMenus[Nom légume],$A23,TabBDMenus[Nom mois menu],$K$3)+SUMIFS(TabBDMenus[Quantité légume deux],TabBDMenus[Nom légume deux],$A23,TabBDMenus[Nom mois menu],$K$3)</f>
        <v>0</v>
      </c>
      <c r="L23" s="8">
        <f ca="1">SUMIFS(TabBDMenus[Quantité légume],TabBDMenus[Nom légume],$A23,TabBDMenus[Nom mois menu],$L$3)+SUMIFS(TabBDMenus[Quantité légume deux],TabBDMenus[Nom légume deux],$A23,TabBDMenus[Nom mois menu],$L$3)</f>
        <v>0</v>
      </c>
      <c r="M23" s="8">
        <f ca="1">SUMIFS(TabBDMenus[Quantité légume],TabBDMenus[Nom légume],$A23,TabBDMenus[Nom mois menu],$M$3)+SUMIFS(TabBDMenus[Quantité légume deux],TabBDMenus[Nom légume deux],$A23,TabBDMenus[Nom mois menu],$M$3)</f>
        <v>0</v>
      </c>
      <c r="N23" s="8">
        <f t="shared" ca="1" si="0"/>
        <v>0</v>
      </c>
    </row>
    <row r="24" spans="1:14" x14ac:dyDescent="0.25">
      <c r="A24" s="10" t="s">
        <v>93</v>
      </c>
      <c r="B24" s="8">
        <f ca="1">SUMIFS(TabBDMenus[Quantité légume],TabBDMenus[Nom légume],$A24,TabBDMenus[Nom mois menu],$B$3)+SUMIFS(TabBDMenus[Quantité légume deux],TabBDMenus[Nom légume deux],$A24,TabBDMenus[Nom mois menu],$B$3)</f>
        <v>0</v>
      </c>
      <c r="C24" s="8">
        <f ca="1">SUMIFS(TabBDMenus[Quantité légume],TabBDMenus[Nom légume],$A24,TabBDMenus[Nom mois menu],$C$3)+SUMIFS(TabBDMenus[Quantité légume deux],TabBDMenus[Nom légume deux],$A24,TabBDMenus[Nom mois menu],$C$3)</f>
        <v>0</v>
      </c>
      <c r="D24" s="8">
        <f ca="1">SUMIFS(TabBDMenus[Quantité légume],TabBDMenus[Nom légume],$A24,TabBDMenus[Nom mois menu],$D$3)+SUMIFS(TabBDMenus[Quantité légume deux],TabBDMenus[Nom légume deux],$A24,TabBDMenus[Nom mois menu],$D$3)</f>
        <v>0</v>
      </c>
      <c r="E24" s="8">
        <f ca="1">SUMIFS(TabBDMenus[Quantité légume],TabBDMenus[Nom légume],$A24,TabBDMenus[Nom mois menu],$E$3)+SUMIFS(TabBDMenus[Quantité légume deux],TabBDMenus[Nom légume deux],$A24,TabBDMenus[Nom mois menu],$E$3)</f>
        <v>0</v>
      </c>
      <c r="F24" s="8">
        <f ca="1">SUMIFS(TabBDMenus[Quantité légume],TabBDMenus[Nom légume],$A24,TabBDMenus[Nom mois menu],$F$3)+SUMIFS(TabBDMenus[Quantité légume deux],TabBDMenus[Nom légume deux],$A24,TabBDMenus[Nom mois menu],$F$3)</f>
        <v>0</v>
      </c>
      <c r="G24" s="8">
        <f ca="1">SUMIFS(TabBDMenus[Quantité légume],TabBDMenus[Nom légume],$A24,TabBDMenus[Nom mois menu],$G$3)+SUMIFS(TabBDMenus[Quantité légume deux],TabBDMenus[Nom légume deux],$A24,TabBDMenus[Nom mois menu],$G$3)</f>
        <v>0</v>
      </c>
      <c r="H24" s="8">
        <f ca="1">SUMIFS(TabBDMenus[Quantité légume],TabBDMenus[Nom légume],$A24,TabBDMenus[Nom mois menu],$H$3)+SUMIFS(TabBDMenus[Quantité légume deux],TabBDMenus[Nom légume deux],$A24,TabBDMenus[Nom mois menu],$H$3)</f>
        <v>0</v>
      </c>
      <c r="I24" s="8">
        <f ca="1">SUMIFS(TabBDMenus[Quantité légume],TabBDMenus[Nom légume],$A24,TabBDMenus[Nom mois menu],$I$3)+SUMIFS(TabBDMenus[Quantité légume deux],TabBDMenus[Nom légume deux],$A24,TabBDMenus[Nom mois menu],$I$3)</f>
        <v>0</v>
      </c>
      <c r="J24" s="8">
        <f ca="1">SUMIFS(TabBDMenus[Quantité légume],TabBDMenus[Nom légume],$A24,TabBDMenus[Nom mois menu],$J$3)+SUMIFS(TabBDMenus[Quantité légume deux],TabBDMenus[Nom légume deux],$A24,TabBDMenus[Nom mois menu],$J$3)</f>
        <v>0</v>
      </c>
      <c r="K24" s="8">
        <f ca="1">SUMIFS(TabBDMenus[Quantité légume],TabBDMenus[Nom légume],$A24,TabBDMenus[Nom mois menu],$K$3)+SUMIFS(TabBDMenus[Quantité légume deux],TabBDMenus[Nom légume deux],$A24,TabBDMenus[Nom mois menu],$K$3)</f>
        <v>0</v>
      </c>
      <c r="L24" s="8">
        <f ca="1">SUMIFS(TabBDMenus[Quantité légume],TabBDMenus[Nom légume],$A24,TabBDMenus[Nom mois menu],$L$3)+SUMIFS(TabBDMenus[Quantité légume deux],TabBDMenus[Nom légume deux],$A24,TabBDMenus[Nom mois menu],$L$3)</f>
        <v>0</v>
      </c>
      <c r="M24" s="8">
        <f ca="1">SUMIFS(TabBDMenus[Quantité légume],TabBDMenus[Nom légume],$A24,TabBDMenus[Nom mois menu],$M$3)+SUMIFS(TabBDMenus[Quantité légume deux],TabBDMenus[Nom légume deux],$A24,TabBDMenus[Nom mois menu],$M$3)</f>
        <v>0</v>
      </c>
      <c r="N24" s="8">
        <f t="shared" ca="1" si="0"/>
        <v>0</v>
      </c>
    </row>
    <row r="25" spans="1:14" x14ac:dyDescent="0.25">
      <c r="A25" s="11" t="s">
        <v>175</v>
      </c>
      <c r="B25" s="8">
        <f ca="1">SUMIFS(TabBDMenus[Quantité légume],TabBDMenus[Nom légume],$A25,TabBDMenus[Nom mois menu],$B$3)+SUMIFS(TabBDMenus[Quantité légume deux],TabBDMenus[Nom légume deux],$A25,TabBDMenus[Nom mois menu],$B$3)</f>
        <v>0</v>
      </c>
      <c r="C25" s="8">
        <f ca="1">SUMIFS(TabBDMenus[Quantité légume],TabBDMenus[Nom légume],$A25,TabBDMenus[Nom mois menu],$C$3)+SUMIFS(TabBDMenus[Quantité légume deux],TabBDMenus[Nom légume deux],$A25,TabBDMenus[Nom mois menu],$C$3)</f>
        <v>0</v>
      </c>
      <c r="D25" s="8">
        <f ca="1">SUMIFS(TabBDMenus[Quantité légume],TabBDMenus[Nom légume],$A25,TabBDMenus[Nom mois menu],$D$3)+SUMIFS(TabBDMenus[Quantité légume deux],TabBDMenus[Nom légume deux],$A25,TabBDMenus[Nom mois menu],$D$3)</f>
        <v>0</v>
      </c>
      <c r="E25" s="8">
        <f ca="1">SUMIFS(TabBDMenus[Quantité légume],TabBDMenus[Nom légume],$A25,TabBDMenus[Nom mois menu],$E$3)+SUMIFS(TabBDMenus[Quantité légume deux],TabBDMenus[Nom légume deux],$A25,TabBDMenus[Nom mois menu],$E$3)</f>
        <v>0</v>
      </c>
      <c r="F25" s="8">
        <f ca="1">SUMIFS(TabBDMenus[Quantité légume],TabBDMenus[Nom légume],$A25,TabBDMenus[Nom mois menu],$F$3)+SUMIFS(TabBDMenus[Quantité légume deux],TabBDMenus[Nom légume deux],$A25,TabBDMenus[Nom mois menu],$F$3)</f>
        <v>0</v>
      </c>
      <c r="G25" s="8">
        <f ca="1">SUMIFS(TabBDMenus[Quantité légume],TabBDMenus[Nom légume],$A25,TabBDMenus[Nom mois menu],$G$3)+SUMIFS(TabBDMenus[Quantité légume deux],TabBDMenus[Nom légume deux],$A25,TabBDMenus[Nom mois menu],$G$3)</f>
        <v>0</v>
      </c>
      <c r="H25" s="8">
        <f ca="1">SUMIFS(TabBDMenus[Quantité légume],TabBDMenus[Nom légume],$A25,TabBDMenus[Nom mois menu],$H$3)+SUMIFS(TabBDMenus[Quantité légume deux],TabBDMenus[Nom légume deux],$A25,TabBDMenus[Nom mois menu],$H$3)</f>
        <v>0</v>
      </c>
      <c r="I25" s="8">
        <f ca="1">SUMIFS(TabBDMenus[Quantité légume],TabBDMenus[Nom légume],$A25,TabBDMenus[Nom mois menu],$I$3)+SUMIFS(TabBDMenus[Quantité légume deux],TabBDMenus[Nom légume deux],$A25,TabBDMenus[Nom mois menu],$I$3)</f>
        <v>0</v>
      </c>
      <c r="J25" s="8">
        <f ca="1">SUMIFS(TabBDMenus[Quantité légume],TabBDMenus[Nom légume],$A25,TabBDMenus[Nom mois menu],$J$3)+SUMIFS(TabBDMenus[Quantité légume deux],TabBDMenus[Nom légume deux],$A25,TabBDMenus[Nom mois menu],$J$3)</f>
        <v>0</v>
      </c>
      <c r="K25" s="8">
        <f ca="1">SUMIFS(TabBDMenus[Quantité légume],TabBDMenus[Nom légume],$A25,TabBDMenus[Nom mois menu],$K$3)+SUMIFS(TabBDMenus[Quantité légume deux],TabBDMenus[Nom légume deux],$A25,TabBDMenus[Nom mois menu],$K$3)</f>
        <v>0</v>
      </c>
      <c r="L25" s="8">
        <f ca="1">SUMIFS(TabBDMenus[Quantité légume],TabBDMenus[Nom légume],$A25,TabBDMenus[Nom mois menu],$L$3)+SUMIFS(TabBDMenus[Quantité légume deux],TabBDMenus[Nom légume deux],$A25,TabBDMenus[Nom mois menu],$L$3)</f>
        <v>0</v>
      </c>
      <c r="M25" s="8">
        <f ca="1">SUMIFS(TabBDMenus[Quantité légume],TabBDMenus[Nom légume],$A25,TabBDMenus[Nom mois menu],$M$3)+SUMIFS(TabBDMenus[Quantité légume deux],TabBDMenus[Nom légume deux],$A25,TabBDMenus[Nom mois menu],$M$3)</f>
        <v>0</v>
      </c>
      <c r="N25" s="8">
        <f t="shared" ca="1" si="0"/>
        <v>0</v>
      </c>
    </row>
    <row r="26" spans="1:14" x14ac:dyDescent="0.25">
      <c r="A26" s="10" t="s">
        <v>147</v>
      </c>
      <c r="B26" s="8">
        <f ca="1">SUMIFS(TabBDMenus[Quantité légume],TabBDMenus[Nom légume],$A26,TabBDMenus[Nom mois menu],$B$3)+SUMIFS(TabBDMenus[Quantité légume deux],TabBDMenus[Nom légume deux],$A26,TabBDMenus[Nom mois menu],$B$3)</f>
        <v>0</v>
      </c>
      <c r="C26" s="8">
        <f ca="1">SUMIFS(TabBDMenus[Quantité légume],TabBDMenus[Nom légume],$A26,TabBDMenus[Nom mois menu],$C$3)+SUMIFS(TabBDMenus[Quantité légume deux],TabBDMenus[Nom légume deux],$A26,TabBDMenus[Nom mois menu],$C$3)</f>
        <v>0</v>
      </c>
      <c r="D26" s="8">
        <f ca="1">SUMIFS(TabBDMenus[Quantité légume],TabBDMenus[Nom légume],$A26,TabBDMenus[Nom mois menu],$D$3)+SUMIFS(TabBDMenus[Quantité légume deux],TabBDMenus[Nom légume deux],$A26,TabBDMenus[Nom mois menu],$D$3)</f>
        <v>0</v>
      </c>
      <c r="E26" s="8">
        <f ca="1">SUMIFS(TabBDMenus[Quantité légume],TabBDMenus[Nom légume],$A26,TabBDMenus[Nom mois menu],$E$3)+SUMIFS(TabBDMenus[Quantité légume deux],TabBDMenus[Nom légume deux],$A26,TabBDMenus[Nom mois menu],$E$3)</f>
        <v>0</v>
      </c>
      <c r="F26" s="8">
        <f ca="1">SUMIFS(TabBDMenus[Quantité légume],TabBDMenus[Nom légume],$A26,TabBDMenus[Nom mois menu],$F$3)+SUMIFS(TabBDMenus[Quantité légume deux],TabBDMenus[Nom légume deux],$A26,TabBDMenus[Nom mois menu],$F$3)</f>
        <v>0</v>
      </c>
      <c r="G26" s="8">
        <f ca="1">SUMIFS(TabBDMenus[Quantité légume],TabBDMenus[Nom légume],$A26,TabBDMenus[Nom mois menu],$G$3)+SUMIFS(TabBDMenus[Quantité légume deux],TabBDMenus[Nom légume deux],$A26,TabBDMenus[Nom mois menu],$G$3)</f>
        <v>0</v>
      </c>
      <c r="H26" s="8">
        <f ca="1">SUMIFS(TabBDMenus[Quantité légume],TabBDMenus[Nom légume],$A26,TabBDMenus[Nom mois menu],$H$3)+SUMIFS(TabBDMenus[Quantité légume deux],TabBDMenus[Nom légume deux],$A26,TabBDMenus[Nom mois menu],$H$3)</f>
        <v>0</v>
      </c>
      <c r="I26" s="8">
        <f ca="1">SUMIFS(TabBDMenus[Quantité légume],TabBDMenus[Nom légume],$A26,TabBDMenus[Nom mois menu],$I$3)+SUMIFS(TabBDMenus[Quantité légume deux],TabBDMenus[Nom légume deux],$A26,TabBDMenus[Nom mois menu],$I$3)</f>
        <v>0</v>
      </c>
      <c r="J26" s="8">
        <f ca="1">SUMIFS(TabBDMenus[Quantité légume],TabBDMenus[Nom légume],$A26,TabBDMenus[Nom mois menu],$J$3)+SUMIFS(TabBDMenus[Quantité légume deux],TabBDMenus[Nom légume deux],$A26,TabBDMenus[Nom mois menu],$J$3)</f>
        <v>0</v>
      </c>
      <c r="K26" s="8">
        <f ca="1">SUMIFS(TabBDMenus[Quantité légume],TabBDMenus[Nom légume],$A26,TabBDMenus[Nom mois menu],$K$3)+SUMIFS(TabBDMenus[Quantité légume deux],TabBDMenus[Nom légume deux],$A26,TabBDMenus[Nom mois menu],$K$3)</f>
        <v>0</v>
      </c>
      <c r="L26" s="8">
        <f ca="1">SUMIFS(TabBDMenus[Quantité légume],TabBDMenus[Nom légume],$A26,TabBDMenus[Nom mois menu],$L$3)+SUMIFS(TabBDMenus[Quantité légume deux],TabBDMenus[Nom légume deux],$A26,TabBDMenus[Nom mois menu],$L$3)</f>
        <v>0</v>
      </c>
      <c r="M26" s="8">
        <f ca="1">SUMIFS(TabBDMenus[Quantité légume],TabBDMenus[Nom légume],$A26,TabBDMenus[Nom mois menu],$M$3)+SUMIFS(TabBDMenus[Quantité légume deux],TabBDMenus[Nom légume deux],$A26,TabBDMenus[Nom mois menu],$M$3)</f>
        <v>0</v>
      </c>
      <c r="N26" s="8">
        <f t="shared" ca="1" si="0"/>
        <v>0</v>
      </c>
    </row>
    <row r="27" spans="1:14" x14ac:dyDescent="0.25">
      <c r="A27" s="10" t="s">
        <v>148</v>
      </c>
      <c r="B27" s="8">
        <f ca="1">SUMIFS(TabBDMenus[Quantité légume],TabBDMenus[Nom légume],$A27,TabBDMenus[Nom mois menu],$B$3)+SUMIFS(TabBDMenus[Quantité légume deux],TabBDMenus[Nom légume deux],$A27,TabBDMenus[Nom mois menu],$B$3)</f>
        <v>0</v>
      </c>
      <c r="C27" s="8">
        <f ca="1">SUMIFS(TabBDMenus[Quantité légume],TabBDMenus[Nom légume],$A27,TabBDMenus[Nom mois menu],$C$3)+SUMIFS(TabBDMenus[Quantité légume deux],TabBDMenus[Nom légume deux],$A27,TabBDMenus[Nom mois menu],$C$3)</f>
        <v>0</v>
      </c>
      <c r="D27" s="8">
        <f ca="1">SUMIFS(TabBDMenus[Quantité légume],TabBDMenus[Nom légume],$A27,TabBDMenus[Nom mois menu],$D$3)+SUMIFS(TabBDMenus[Quantité légume deux],TabBDMenus[Nom légume deux],$A27,TabBDMenus[Nom mois menu],$D$3)</f>
        <v>0</v>
      </c>
      <c r="E27" s="8">
        <f ca="1">SUMIFS(TabBDMenus[Quantité légume],TabBDMenus[Nom légume],$A27,TabBDMenus[Nom mois menu],$E$3)+SUMIFS(TabBDMenus[Quantité légume deux],TabBDMenus[Nom légume deux],$A27,TabBDMenus[Nom mois menu],$E$3)</f>
        <v>0</v>
      </c>
      <c r="F27" s="8">
        <f ca="1">SUMIFS(TabBDMenus[Quantité légume],TabBDMenus[Nom légume],$A27,TabBDMenus[Nom mois menu],$F$3)+SUMIFS(TabBDMenus[Quantité légume deux],TabBDMenus[Nom légume deux],$A27,TabBDMenus[Nom mois menu],$F$3)</f>
        <v>0</v>
      </c>
      <c r="G27" s="8">
        <f ca="1">SUMIFS(TabBDMenus[Quantité légume],TabBDMenus[Nom légume],$A27,TabBDMenus[Nom mois menu],$G$3)+SUMIFS(TabBDMenus[Quantité légume deux],TabBDMenus[Nom légume deux],$A27,TabBDMenus[Nom mois menu],$G$3)</f>
        <v>0</v>
      </c>
      <c r="H27" s="8">
        <f ca="1">SUMIFS(TabBDMenus[Quantité légume],TabBDMenus[Nom légume],$A27,TabBDMenus[Nom mois menu],$H$3)+SUMIFS(TabBDMenus[Quantité légume deux],TabBDMenus[Nom légume deux],$A27,TabBDMenus[Nom mois menu],$H$3)</f>
        <v>0</v>
      </c>
      <c r="I27" s="8">
        <f ca="1">SUMIFS(TabBDMenus[Quantité légume],TabBDMenus[Nom légume],$A27,TabBDMenus[Nom mois menu],$I$3)+SUMIFS(TabBDMenus[Quantité légume deux],TabBDMenus[Nom légume deux],$A27,TabBDMenus[Nom mois menu],$I$3)</f>
        <v>0</v>
      </c>
      <c r="J27" s="8">
        <f ca="1">SUMIFS(TabBDMenus[Quantité légume],TabBDMenus[Nom légume],$A27,TabBDMenus[Nom mois menu],$J$3)+SUMIFS(TabBDMenus[Quantité légume deux],TabBDMenus[Nom légume deux],$A27,TabBDMenus[Nom mois menu],$J$3)</f>
        <v>0</v>
      </c>
      <c r="K27" s="8">
        <f ca="1">SUMIFS(TabBDMenus[Quantité légume],TabBDMenus[Nom légume],$A27,TabBDMenus[Nom mois menu],$K$3)+SUMIFS(TabBDMenus[Quantité légume deux],TabBDMenus[Nom légume deux],$A27,TabBDMenus[Nom mois menu],$K$3)</f>
        <v>0</v>
      </c>
      <c r="L27" s="8">
        <f ca="1">SUMIFS(TabBDMenus[Quantité légume],TabBDMenus[Nom légume],$A27,TabBDMenus[Nom mois menu],$L$3)+SUMIFS(TabBDMenus[Quantité légume deux],TabBDMenus[Nom légume deux],$A27,TabBDMenus[Nom mois menu],$L$3)</f>
        <v>0</v>
      </c>
      <c r="M27" s="8">
        <f ca="1">SUMIFS(TabBDMenus[Quantité légume],TabBDMenus[Nom légume],$A27,TabBDMenus[Nom mois menu],$M$3)+SUMIFS(TabBDMenus[Quantité légume deux],TabBDMenus[Nom légume deux],$A27,TabBDMenus[Nom mois menu],$M$3)</f>
        <v>0</v>
      </c>
      <c r="N27" s="8">
        <f t="shared" ca="1" si="0"/>
        <v>0</v>
      </c>
    </row>
    <row r="28" spans="1:14" x14ac:dyDescent="0.25">
      <c r="A28" s="10" t="s">
        <v>94</v>
      </c>
      <c r="B28" s="8">
        <f ca="1">SUMIFS(TabBDMenus[Quantité légume],TabBDMenus[Nom légume],$A28,TabBDMenus[Nom mois menu],$B$3)+SUMIFS(TabBDMenus[Quantité légume deux],TabBDMenus[Nom légume deux],$A28,TabBDMenus[Nom mois menu],$B$3)</f>
        <v>0</v>
      </c>
      <c r="C28" s="8">
        <f ca="1">SUMIFS(TabBDMenus[Quantité légume],TabBDMenus[Nom légume],$A28,TabBDMenus[Nom mois menu],$C$3)+SUMIFS(TabBDMenus[Quantité légume deux],TabBDMenus[Nom légume deux],$A28,TabBDMenus[Nom mois menu],$C$3)</f>
        <v>0</v>
      </c>
      <c r="D28" s="8">
        <f ca="1">SUMIFS(TabBDMenus[Quantité légume],TabBDMenus[Nom légume],$A28,TabBDMenus[Nom mois menu],$D$3)+SUMIFS(TabBDMenus[Quantité légume deux],TabBDMenus[Nom légume deux],$A28,TabBDMenus[Nom mois menu],$D$3)</f>
        <v>0</v>
      </c>
      <c r="E28" s="8">
        <f ca="1">SUMIFS(TabBDMenus[Quantité légume],TabBDMenus[Nom légume],$A28,TabBDMenus[Nom mois menu],$E$3)+SUMIFS(TabBDMenus[Quantité légume deux],TabBDMenus[Nom légume deux],$A28,TabBDMenus[Nom mois menu],$E$3)</f>
        <v>0</v>
      </c>
      <c r="F28" s="8">
        <f ca="1">SUMIFS(TabBDMenus[Quantité légume],TabBDMenus[Nom légume],$A28,TabBDMenus[Nom mois menu],$F$3)+SUMIFS(TabBDMenus[Quantité légume deux],TabBDMenus[Nom légume deux],$A28,TabBDMenus[Nom mois menu],$F$3)</f>
        <v>0</v>
      </c>
      <c r="G28" s="8">
        <f ca="1">SUMIFS(TabBDMenus[Quantité légume],TabBDMenus[Nom légume],$A28,TabBDMenus[Nom mois menu],$G$3)+SUMIFS(TabBDMenus[Quantité légume deux],TabBDMenus[Nom légume deux],$A28,TabBDMenus[Nom mois menu],$G$3)</f>
        <v>0</v>
      </c>
      <c r="H28" s="8">
        <f ca="1">SUMIFS(TabBDMenus[Quantité légume],TabBDMenus[Nom légume],$A28,TabBDMenus[Nom mois menu],$H$3)+SUMIFS(TabBDMenus[Quantité légume deux],TabBDMenus[Nom légume deux],$A28,TabBDMenus[Nom mois menu],$H$3)</f>
        <v>0</v>
      </c>
      <c r="I28" s="8">
        <f ca="1">SUMIFS(TabBDMenus[Quantité légume],TabBDMenus[Nom légume],$A28,TabBDMenus[Nom mois menu],$I$3)+SUMIFS(TabBDMenus[Quantité légume deux],TabBDMenus[Nom légume deux],$A28,TabBDMenus[Nom mois menu],$I$3)</f>
        <v>0</v>
      </c>
      <c r="J28" s="8">
        <f ca="1">SUMIFS(TabBDMenus[Quantité légume],TabBDMenus[Nom légume],$A28,TabBDMenus[Nom mois menu],$J$3)+SUMIFS(TabBDMenus[Quantité légume deux],TabBDMenus[Nom légume deux],$A28,TabBDMenus[Nom mois menu],$J$3)</f>
        <v>0</v>
      </c>
      <c r="K28" s="8">
        <f ca="1">SUMIFS(TabBDMenus[Quantité légume],TabBDMenus[Nom légume],$A28,TabBDMenus[Nom mois menu],$K$3)+SUMIFS(TabBDMenus[Quantité légume deux],TabBDMenus[Nom légume deux],$A28,TabBDMenus[Nom mois menu],$K$3)</f>
        <v>0</v>
      </c>
      <c r="L28" s="8">
        <f ca="1">SUMIFS(TabBDMenus[Quantité légume],TabBDMenus[Nom légume],$A28,TabBDMenus[Nom mois menu],$L$3)+SUMIFS(TabBDMenus[Quantité légume deux],TabBDMenus[Nom légume deux],$A28,TabBDMenus[Nom mois menu],$L$3)</f>
        <v>0</v>
      </c>
      <c r="M28" s="8">
        <f ca="1">SUMIFS(TabBDMenus[Quantité légume],TabBDMenus[Nom légume],$A28,TabBDMenus[Nom mois menu],$M$3)+SUMIFS(TabBDMenus[Quantité légume deux],TabBDMenus[Nom légume deux],$A28,TabBDMenus[Nom mois menu],$M$3)</f>
        <v>0</v>
      </c>
      <c r="N28" s="8">
        <f t="shared" ca="1" si="0"/>
        <v>0</v>
      </c>
    </row>
    <row r="29" spans="1:14" x14ac:dyDescent="0.25">
      <c r="A29" s="10" t="s">
        <v>95</v>
      </c>
      <c r="B29" s="8">
        <f ca="1">SUMIFS(TabBDMenus[Quantité légume],TabBDMenus[Nom légume],$A29,TabBDMenus[Nom mois menu],$B$3)+SUMIFS(TabBDMenus[Quantité légume deux],TabBDMenus[Nom légume deux],$A29,TabBDMenus[Nom mois menu],$B$3)</f>
        <v>0</v>
      </c>
      <c r="C29" s="8">
        <f ca="1">SUMIFS(TabBDMenus[Quantité légume],TabBDMenus[Nom légume],$A29,TabBDMenus[Nom mois menu],$C$3)+SUMIFS(TabBDMenus[Quantité légume deux],TabBDMenus[Nom légume deux],$A29,TabBDMenus[Nom mois menu],$C$3)</f>
        <v>0</v>
      </c>
      <c r="D29" s="8">
        <f ca="1">SUMIFS(TabBDMenus[Quantité légume],TabBDMenus[Nom légume],$A29,TabBDMenus[Nom mois menu],$D$3)+SUMIFS(TabBDMenus[Quantité légume deux],TabBDMenus[Nom légume deux],$A29,TabBDMenus[Nom mois menu],$D$3)</f>
        <v>0</v>
      </c>
      <c r="E29" s="8">
        <f ca="1">SUMIFS(TabBDMenus[Quantité légume],TabBDMenus[Nom légume],$A29,TabBDMenus[Nom mois menu],$E$3)+SUMIFS(TabBDMenus[Quantité légume deux],TabBDMenus[Nom légume deux],$A29,TabBDMenus[Nom mois menu],$E$3)</f>
        <v>0</v>
      </c>
      <c r="F29" s="8">
        <f ca="1">SUMIFS(TabBDMenus[Quantité légume],TabBDMenus[Nom légume],$A29,TabBDMenus[Nom mois menu],$F$3)+SUMIFS(TabBDMenus[Quantité légume deux],TabBDMenus[Nom légume deux],$A29,TabBDMenus[Nom mois menu],$F$3)</f>
        <v>0</v>
      </c>
      <c r="G29" s="8">
        <f ca="1">SUMIFS(TabBDMenus[Quantité légume],TabBDMenus[Nom légume],$A29,TabBDMenus[Nom mois menu],$G$3)+SUMIFS(TabBDMenus[Quantité légume deux],TabBDMenus[Nom légume deux],$A29,TabBDMenus[Nom mois menu],$G$3)</f>
        <v>0</v>
      </c>
      <c r="H29" s="8">
        <f ca="1">SUMIFS(TabBDMenus[Quantité légume],TabBDMenus[Nom légume],$A29,TabBDMenus[Nom mois menu],$H$3)+SUMIFS(TabBDMenus[Quantité légume deux],TabBDMenus[Nom légume deux],$A29,TabBDMenus[Nom mois menu],$H$3)</f>
        <v>0</v>
      </c>
      <c r="I29" s="8">
        <f ca="1">SUMIFS(TabBDMenus[Quantité légume],TabBDMenus[Nom légume],$A29,TabBDMenus[Nom mois menu],$I$3)+SUMIFS(TabBDMenus[Quantité légume deux],TabBDMenus[Nom légume deux],$A29,TabBDMenus[Nom mois menu],$I$3)</f>
        <v>0</v>
      </c>
      <c r="J29" s="8">
        <f ca="1">SUMIFS(TabBDMenus[Quantité légume],TabBDMenus[Nom légume],$A29,TabBDMenus[Nom mois menu],$J$3)+SUMIFS(TabBDMenus[Quantité légume deux],TabBDMenus[Nom légume deux],$A29,TabBDMenus[Nom mois menu],$J$3)</f>
        <v>0</v>
      </c>
      <c r="K29" s="8">
        <f ca="1">SUMIFS(TabBDMenus[Quantité légume],TabBDMenus[Nom légume],$A29,TabBDMenus[Nom mois menu],$K$3)+SUMIFS(TabBDMenus[Quantité légume deux],TabBDMenus[Nom légume deux],$A29,TabBDMenus[Nom mois menu],$K$3)</f>
        <v>0</v>
      </c>
      <c r="L29" s="8">
        <f ca="1">SUMIFS(TabBDMenus[Quantité légume],TabBDMenus[Nom légume],$A29,TabBDMenus[Nom mois menu],$L$3)+SUMIFS(TabBDMenus[Quantité légume deux],TabBDMenus[Nom légume deux],$A29,TabBDMenus[Nom mois menu],$L$3)</f>
        <v>0</v>
      </c>
      <c r="M29" s="8">
        <f ca="1">SUMIFS(TabBDMenus[Quantité légume],TabBDMenus[Nom légume],$A29,TabBDMenus[Nom mois menu],$M$3)+SUMIFS(TabBDMenus[Quantité légume deux],TabBDMenus[Nom légume deux],$A29,TabBDMenus[Nom mois menu],$M$3)</f>
        <v>0</v>
      </c>
      <c r="N29" s="8">
        <f t="shared" ca="1" si="0"/>
        <v>0</v>
      </c>
    </row>
    <row r="30" spans="1:14" x14ac:dyDescent="0.25">
      <c r="A30" s="10" t="s">
        <v>96</v>
      </c>
      <c r="B30" s="8">
        <f ca="1">SUMIFS(TabBDMenus[Quantité légume],TabBDMenus[Nom légume],$A30,TabBDMenus[Nom mois menu],$B$3)+SUMIFS(TabBDMenus[Quantité légume deux],TabBDMenus[Nom légume deux],$A30,TabBDMenus[Nom mois menu],$B$3)</f>
        <v>0</v>
      </c>
      <c r="C30" s="8">
        <f ca="1">SUMIFS(TabBDMenus[Quantité légume],TabBDMenus[Nom légume],$A30,TabBDMenus[Nom mois menu],$C$3)+SUMIFS(TabBDMenus[Quantité légume deux],TabBDMenus[Nom légume deux],$A30,TabBDMenus[Nom mois menu],$C$3)</f>
        <v>0</v>
      </c>
      <c r="D30" s="8">
        <f ca="1">SUMIFS(TabBDMenus[Quantité légume],TabBDMenus[Nom légume],$A30,TabBDMenus[Nom mois menu],$D$3)+SUMIFS(TabBDMenus[Quantité légume deux],TabBDMenus[Nom légume deux],$A30,TabBDMenus[Nom mois menu],$D$3)</f>
        <v>0</v>
      </c>
      <c r="E30" s="8">
        <f ca="1">SUMIFS(TabBDMenus[Quantité légume],TabBDMenus[Nom légume],$A30,TabBDMenus[Nom mois menu],$E$3)+SUMIFS(TabBDMenus[Quantité légume deux],TabBDMenus[Nom légume deux],$A30,TabBDMenus[Nom mois menu],$E$3)</f>
        <v>0</v>
      </c>
      <c r="F30" s="8">
        <f ca="1">SUMIFS(TabBDMenus[Quantité légume],TabBDMenus[Nom légume],$A30,TabBDMenus[Nom mois menu],$F$3)+SUMIFS(TabBDMenus[Quantité légume deux],TabBDMenus[Nom légume deux],$A30,TabBDMenus[Nom mois menu],$F$3)</f>
        <v>0</v>
      </c>
      <c r="G30" s="8">
        <f ca="1">SUMIFS(TabBDMenus[Quantité légume],TabBDMenus[Nom légume],$A30,TabBDMenus[Nom mois menu],$G$3)+SUMIFS(TabBDMenus[Quantité légume deux],TabBDMenus[Nom légume deux],$A30,TabBDMenus[Nom mois menu],$G$3)</f>
        <v>0</v>
      </c>
      <c r="H30" s="8">
        <f ca="1">SUMIFS(TabBDMenus[Quantité légume],TabBDMenus[Nom légume],$A30,TabBDMenus[Nom mois menu],$H$3)+SUMIFS(TabBDMenus[Quantité légume deux],TabBDMenus[Nom légume deux],$A30,TabBDMenus[Nom mois menu],$H$3)</f>
        <v>0</v>
      </c>
      <c r="I30" s="8">
        <f ca="1">SUMIFS(TabBDMenus[Quantité légume],TabBDMenus[Nom légume],$A30,TabBDMenus[Nom mois menu],$I$3)+SUMIFS(TabBDMenus[Quantité légume deux],TabBDMenus[Nom légume deux],$A30,TabBDMenus[Nom mois menu],$I$3)</f>
        <v>0</v>
      </c>
      <c r="J30" s="8">
        <f ca="1">SUMIFS(TabBDMenus[Quantité légume],TabBDMenus[Nom légume],$A30,TabBDMenus[Nom mois menu],$J$3)+SUMIFS(TabBDMenus[Quantité légume deux],TabBDMenus[Nom légume deux],$A30,TabBDMenus[Nom mois menu],$J$3)</f>
        <v>0</v>
      </c>
      <c r="K30" s="8">
        <f ca="1">SUMIFS(TabBDMenus[Quantité légume],TabBDMenus[Nom légume],$A30,TabBDMenus[Nom mois menu],$K$3)+SUMIFS(TabBDMenus[Quantité légume deux],TabBDMenus[Nom légume deux],$A30,TabBDMenus[Nom mois menu],$K$3)</f>
        <v>0</v>
      </c>
      <c r="L30" s="8">
        <f ca="1">SUMIFS(TabBDMenus[Quantité légume],TabBDMenus[Nom légume],$A30,TabBDMenus[Nom mois menu],$L$3)+SUMIFS(TabBDMenus[Quantité légume deux],TabBDMenus[Nom légume deux],$A30,TabBDMenus[Nom mois menu],$L$3)</f>
        <v>0</v>
      </c>
      <c r="M30" s="8">
        <f ca="1">SUMIFS(TabBDMenus[Quantité légume],TabBDMenus[Nom légume],$A30,TabBDMenus[Nom mois menu],$M$3)+SUMIFS(TabBDMenus[Quantité légume deux],TabBDMenus[Nom légume deux],$A30,TabBDMenus[Nom mois menu],$M$3)</f>
        <v>0</v>
      </c>
      <c r="N30" s="8">
        <f t="shared" ca="1" si="0"/>
        <v>0</v>
      </c>
    </row>
    <row r="31" spans="1:14" x14ac:dyDescent="0.25">
      <c r="A31" s="10" t="s">
        <v>127</v>
      </c>
      <c r="B31" s="8">
        <f ca="1">SUMIFS(TabBDMenus[Quantité légume],TabBDMenus[Nom légume],$A31,TabBDMenus[Nom mois menu],$B$3)+SUMIFS(TabBDMenus[Quantité légume deux],TabBDMenus[Nom légume deux],$A31,TabBDMenus[Nom mois menu],$B$3)</f>
        <v>0</v>
      </c>
      <c r="C31" s="8">
        <f ca="1">SUMIFS(TabBDMenus[Quantité légume],TabBDMenus[Nom légume],$A31,TabBDMenus[Nom mois menu],$C$3)+SUMIFS(TabBDMenus[Quantité légume deux],TabBDMenus[Nom légume deux],$A31,TabBDMenus[Nom mois menu],$C$3)</f>
        <v>0</v>
      </c>
      <c r="D31" s="8">
        <f ca="1">SUMIFS(TabBDMenus[Quantité légume],TabBDMenus[Nom légume],$A31,TabBDMenus[Nom mois menu],$D$3)+SUMIFS(TabBDMenus[Quantité légume deux],TabBDMenus[Nom légume deux],$A31,TabBDMenus[Nom mois menu],$D$3)</f>
        <v>0</v>
      </c>
      <c r="E31" s="8">
        <f ca="1">SUMIFS(TabBDMenus[Quantité légume],TabBDMenus[Nom légume],$A31,TabBDMenus[Nom mois menu],$E$3)+SUMIFS(TabBDMenus[Quantité légume deux],TabBDMenus[Nom légume deux],$A31,TabBDMenus[Nom mois menu],$E$3)</f>
        <v>0</v>
      </c>
      <c r="F31" s="8">
        <f ca="1">SUMIFS(TabBDMenus[Quantité légume],TabBDMenus[Nom légume],$A31,TabBDMenus[Nom mois menu],$F$3)+SUMIFS(TabBDMenus[Quantité légume deux],TabBDMenus[Nom légume deux],$A31,TabBDMenus[Nom mois menu],$F$3)</f>
        <v>0</v>
      </c>
      <c r="G31" s="8">
        <f ca="1">SUMIFS(TabBDMenus[Quantité légume],TabBDMenus[Nom légume],$A31,TabBDMenus[Nom mois menu],$G$3)+SUMIFS(TabBDMenus[Quantité légume deux],TabBDMenus[Nom légume deux],$A31,TabBDMenus[Nom mois menu],$G$3)</f>
        <v>0</v>
      </c>
      <c r="H31" s="8">
        <f ca="1">SUMIFS(TabBDMenus[Quantité légume],TabBDMenus[Nom légume],$A31,TabBDMenus[Nom mois menu],$H$3)+SUMIFS(TabBDMenus[Quantité légume deux],TabBDMenus[Nom légume deux],$A31,TabBDMenus[Nom mois menu],$H$3)</f>
        <v>0</v>
      </c>
      <c r="I31" s="8">
        <f ca="1">SUMIFS(TabBDMenus[Quantité légume],TabBDMenus[Nom légume],$A31,TabBDMenus[Nom mois menu],$I$3)+SUMIFS(TabBDMenus[Quantité légume deux],TabBDMenus[Nom légume deux],$A31,TabBDMenus[Nom mois menu],$I$3)</f>
        <v>0</v>
      </c>
      <c r="J31" s="8">
        <f ca="1">SUMIFS(TabBDMenus[Quantité légume],TabBDMenus[Nom légume],$A31,TabBDMenus[Nom mois menu],$J$3)+SUMIFS(TabBDMenus[Quantité légume deux],TabBDMenus[Nom légume deux],$A31,TabBDMenus[Nom mois menu],$J$3)</f>
        <v>0</v>
      </c>
      <c r="K31" s="8">
        <f ca="1">SUMIFS(TabBDMenus[Quantité légume],TabBDMenus[Nom légume],$A31,TabBDMenus[Nom mois menu],$K$3)+SUMIFS(TabBDMenus[Quantité légume deux],TabBDMenus[Nom légume deux],$A31,TabBDMenus[Nom mois menu],$K$3)</f>
        <v>0</v>
      </c>
      <c r="L31" s="8">
        <f ca="1">SUMIFS(TabBDMenus[Quantité légume],TabBDMenus[Nom légume],$A31,TabBDMenus[Nom mois menu],$L$3)+SUMIFS(TabBDMenus[Quantité légume deux],TabBDMenus[Nom légume deux],$A31,TabBDMenus[Nom mois menu],$L$3)</f>
        <v>0</v>
      </c>
      <c r="M31" s="8">
        <f ca="1">SUMIFS(TabBDMenus[Quantité légume],TabBDMenus[Nom légume],$A31,TabBDMenus[Nom mois menu],$M$3)+SUMIFS(TabBDMenus[Quantité légume deux],TabBDMenus[Nom légume deux],$A31,TabBDMenus[Nom mois menu],$M$3)</f>
        <v>0</v>
      </c>
      <c r="N31" s="8">
        <f t="shared" ca="1" si="0"/>
        <v>0</v>
      </c>
    </row>
    <row r="32" spans="1:14" x14ac:dyDescent="0.25">
      <c r="A32" s="10" t="s">
        <v>97</v>
      </c>
      <c r="B32" s="8">
        <f ca="1">SUMIFS(TabBDMenus[Quantité légume],TabBDMenus[Nom légume],$A32,TabBDMenus[Nom mois menu],$B$3)+SUMIFS(TabBDMenus[Quantité légume deux],TabBDMenus[Nom légume deux],$A32,TabBDMenus[Nom mois menu],$B$3)</f>
        <v>0</v>
      </c>
      <c r="C32" s="8">
        <f ca="1">SUMIFS(TabBDMenus[Quantité légume],TabBDMenus[Nom légume],$A32,TabBDMenus[Nom mois menu],$C$3)+SUMIFS(TabBDMenus[Quantité légume deux],TabBDMenus[Nom légume deux],$A32,TabBDMenus[Nom mois menu],$C$3)</f>
        <v>0</v>
      </c>
      <c r="D32" s="8">
        <f ca="1">SUMIFS(TabBDMenus[Quantité légume],TabBDMenus[Nom légume],$A32,TabBDMenus[Nom mois menu],$D$3)+SUMIFS(TabBDMenus[Quantité légume deux],TabBDMenus[Nom légume deux],$A32,TabBDMenus[Nom mois menu],$D$3)</f>
        <v>0</v>
      </c>
      <c r="E32" s="8">
        <f ca="1">SUMIFS(TabBDMenus[Quantité légume],TabBDMenus[Nom légume],$A32,TabBDMenus[Nom mois menu],$E$3)+SUMIFS(TabBDMenus[Quantité légume deux],TabBDMenus[Nom légume deux],$A32,TabBDMenus[Nom mois menu],$E$3)</f>
        <v>0</v>
      </c>
      <c r="F32" s="8">
        <f ca="1">SUMIFS(TabBDMenus[Quantité légume],TabBDMenus[Nom légume],$A32,TabBDMenus[Nom mois menu],$F$3)+SUMIFS(TabBDMenus[Quantité légume deux],TabBDMenus[Nom légume deux],$A32,TabBDMenus[Nom mois menu],$F$3)</f>
        <v>0</v>
      </c>
      <c r="G32" s="8">
        <f ca="1">SUMIFS(TabBDMenus[Quantité légume],TabBDMenus[Nom légume],$A32,TabBDMenus[Nom mois menu],$G$3)+SUMIFS(TabBDMenus[Quantité légume deux],TabBDMenus[Nom légume deux],$A32,TabBDMenus[Nom mois menu],$G$3)</f>
        <v>0</v>
      </c>
      <c r="H32" s="8">
        <f ca="1">SUMIFS(TabBDMenus[Quantité légume],TabBDMenus[Nom légume],$A32,TabBDMenus[Nom mois menu],$H$3)+SUMIFS(TabBDMenus[Quantité légume deux],TabBDMenus[Nom légume deux],$A32,TabBDMenus[Nom mois menu],$H$3)</f>
        <v>0</v>
      </c>
      <c r="I32" s="8">
        <f ca="1">SUMIFS(TabBDMenus[Quantité légume],TabBDMenus[Nom légume],$A32,TabBDMenus[Nom mois menu],$I$3)+SUMIFS(TabBDMenus[Quantité légume deux],TabBDMenus[Nom légume deux],$A32,TabBDMenus[Nom mois menu],$I$3)</f>
        <v>0</v>
      </c>
      <c r="J32" s="8">
        <f ca="1">SUMIFS(TabBDMenus[Quantité légume],TabBDMenus[Nom légume],$A32,TabBDMenus[Nom mois menu],$J$3)+SUMIFS(TabBDMenus[Quantité légume deux],TabBDMenus[Nom légume deux],$A32,TabBDMenus[Nom mois menu],$J$3)</f>
        <v>0</v>
      </c>
      <c r="K32" s="8">
        <f ca="1">SUMIFS(TabBDMenus[Quantité légume],TabBDMenus[Nom légume],$A32,TabBDMenus[Nom mois menu],$K$3)+SUMIFS(TabBDMenus[Quantité légume deux],TabBDMenus[Nom légume deux],$A32,TabBDMenus[Nom mois menu],$K$3)</f>
        <v>0</v>
      </c>
      <c r="L32" s="8">
        <f ca="1">SUMIFS(TabBDMenus[Quantité légume],TabBDMenus[Nom légume],$A32,TabBDMenus[Nom mois menu],$L$3)+SUMIFS(TabBDMenus[Quantité légume deux],TabBDMenus[Nom légume deux],$A32,TabBDMenus[Nom mois menu],$L$3)</f>
        <v>0</v>
      </c>
      <c r="M32" s="8">
        <f ca="1">SUMIFS(TabBDMenus[Quantité légume],TabBDMenus[Nom légume],$A32,TabBDMenus[Nom mois menu],$M$3)+SUMIFS(TabBDMenus[Quantité légume deux],TabBDMenus[Nom légume deux],$A32,TabBDMenus[Nom mois menu],$M$3)</f>
        <v>0</v>
      </c>
      <c r="N32" s="8">
        <f t="shared" ca="1" si="0"/>
        <v>0</v>
      </c>
    </row>
    <row r="33" spans="1:14" x14ac:dyDescent="0.25">
      <c r="A33" s="10" t="s">
        <v>149</v>
      </c>
      <c r="B33" s="8">
        <f ca="1">SUMIFS(TabBDMenus[Quantité légume],TabBDMenus[Nom légume],$A33,TabBDMenus[Nom mois menu],$B$3)+SUMIFS(TabBDMenus[Quantité légume deux],TabBDMenus[Nom légume deux],$A33,TabBDMenus[Nom mois menu],$B$3)</f>
        <v>0</v>
      </c>
      <c r="C33" s="8">
        <f ca="1">SUMIFS(TabBDMenus[Quantité légume],TabBDMenus[Nom légume],$A33,TabBDMenus[Nom mois menu],$C$3)+SUMIFS(TabBDMenus[Quantité légume deux],TabBDMenus[Nom légume deux],$A33,TabBDMenus[Nom mois menu],$C$3)</f>
        <v>0</v>
      </c>
      <c r="D33" s="8">
        <f ca="1">SUMIFS(TabBDMenus[Quantité légume],TabBDMenus[Nom légume],$A33,TabBDMenus[Nom mois menu],$D$3)+SUMIFS(TabBDMenus[Quantité légume deux],TabBDMenus[Nom légume deux],$A33,TabBDMenus[Nom mois menu],$D$3)</f>
        <v>0</v>
      </c>
      <c r="E33" s="8">
        <f ca="1">SUMIFS(TabBDMenus[Quantité légume],TabBDMenus[Nom légume],$A33,TabBDMenus[Nom mois menu],$E$3)+SUMIFS(TabBDMenus[Quantité légume deux],TabBDMenus[Nom légume deux],$A33,TabBDMenus[Nom mois menu],$E$3)</f>
        <v>0</v>
      </c>
      <c r="F33" s="8">
        <f ca="1">SUMIFS(TabBDMenus[Quantité légume],TabBDMenus[Nom légume],$A33,TabBDMenus[Nom mois menu],$F$3)+SUMIFS(TabBDMenus[Quantité légume deux],TabBDMenus[Nom légume deux],$A33,TabBDMenus[Nom mois menu],$F$3)</f>
        <v>0</v>
      </c>
      <c r="G33" s="8">
        <f ca="1">SUMIFS(TabBDMenus[Quantité légume],TabBDMenus[Nom légume],$A33,TabBDMenus[Nom mois menu],$G$3)+SUMIFS(TabBDMenus[Quantité légume deux],TabBDMenus[Nom légume deux],$A33,TabBDMenus[Nom mois menu],$G$3)</f>
        <v>0</v>
      </c>
      <c r="H33" s="8">
        <f ca="1">SUMIFS(TabBDMenus[Quantité légume],TabBDMenus[Nom légume],$A33,TabBDMenus[Nom mois menu],$H$3)+SUMIFS(TabBDMenus[Quantité légume deux],TabBDMenus[Nom légume deux],$A33,TabBDMenus[Nom mois menu],$H$3)</f>
        <v>0</v>
      </c>
      <c r="I33" s="8">
        <f ca="1">SUMIFS(TabBDMenus[Quantité légume],TabBDMenus[Nom légume],$A33,TabBDMenus[Nom mois menu],$I$3)+SUMIFS(TabBDMenus[Quantité légume deux],TabBDMenus[Nom légume deux],$A33,TabBDMenus[Nom mois menu],$I$3)</f>
        <v>0</v>
      </c>
      <c r="J33" s="8">
        <f ca="1">SUMIFS(TabBDMenus[Quantité légume],TabBDMenus[Nom légume],$A33,TabBDMenus[Nom mois menu],$J$3)+SUMIFS(TabBDMenus[Quantité légume deux],TabBDMenus[Nom légume deux],$A33,TabBDMenus[Nom mois menu],$J$3)</f>
        <v>0</v>
      </c>
      <c r="K33" s="8">
        <f ca="1">SUMIFS(TabBDMenus[Quantité légume],TabBDMenus[Nom légume],$A33,TabBDMenus[Nom mois menu],$K$3)+SUMIFS(TabBDMenus[Quantité légume deux],TabBDMenus[Nom légume deux],$A33,TabBDMenus[Nom mois menu],$K$3)</f>
        <v>0</v>
      </c>
      <c r="L33" s="8">
        <f ca="1">SUMIFS(TabBDMenus[Quantité légume],TabBDMenus[Nom légume],$A33,TabBDMenus[Nom mois menu],$L$3)+SUMIFS(TabBDMenus[Quantité légume deux],TabBDMenus[Nom légume deux],$A33,TabBDMenus[Nom mois menu],$L$3)</f>
        <v>0</v>
      </c>
      <c r="M33" s="8">
        <f ca="1">SUMIFS(TabBDMenus[Quantité légume],TabBDMenus[Nom légume],$A33,TabBDMenus[Nom mois menu],$M$3)+SUMIFS(TabBDMenus[Quantité légume deux],TabBDMenus[Nom légume deux],$A33,TabBDMenus[Nom mois menu],$M$3)</f>
        <v>0</v>
      </c>
      <c r="N33" s="8">
        <f t="shared" ca="1" si="0"/>
        <v>0</v>
      </c>
    </row>
    <row r="34" spans="1:14" x14ac:dyDescent="0.25">
      <c r="A34" s="10" t="s">
        <v>150</v>
      </c>
      <c r="B34" s="8">
        <f ca="1">SUMIFS(TabBDMenus[Quantité légume],TabBDMenus[Nom légume],$A34,TabBDMenus[Nom mois menu],$B$3)+SUMIFS(TabBDMenus[Quantité légume deux],TabBDMenus[Nom légume deux],$A34,TabBDMenus[Nom mois menu],$B$3)</f>
        <v>0</v>
      </c>
      <c r="C34" s="8">
        <f ca="1">SUMIFS(TabBDMenus[Quantité légume],TabBDMenus[Nom légume],$A34,TabBDMenus[Nom mois menu],$C$3)+SUMIFS(TabBDMenus[Quantité légume deux],TabBDMenus[Nom légume deux],$A34,TabBDMenus[Nom mois menu],$C$3)</f>
        <v>0</v>
      </c>
      <c r="D34" s="8">
        <f ca="1">SUMIFS(TabBDMenus[Quantité légume],TabBDMenus[Nom légume],$A34,TabBDMenus[Nom mois menu],$D$3)+SUMIFS(TabBDMenus[Quantité légume deux],TabBDMenus[Nom légume deux],$A34,TabBDMenus[Nom mois menu],$D$3)</f>
        <v>0</v>
      </c>
      <c r="E34" s="8">
        <f ca="1">SUMIFS(TabBDMenus[Quantité légume],TabBDMenus[Nom légume],$A34,TabBDMenus[Nom mois menu],$E$3)+SUMIFS(TabBDMenus[Quantité légume deux],TabBDMenus[Nom légume deux],$A34,TabBDMenus[Nom mois menu],$E$3)</f>
        <v>0</v>
      </c>
      <c r="F34" s="8">
        <f ca="1">SUMIFS(TabBDMenus[Quantité légume],TabBDMenus[Nom légume],$A34,TabBDMenus[Nom mois menu],$F$3)+SUMIFS(TabBDMenus[Quantité légume deux],TabBDMenus[Nom légume deux],$A34,TabBDMenus[Nom mois menu],$F$3)</f>
        <v>0</v>
      </c>
      <c r="G34" s="8">
        <f ca="1">SUMIFS(TabBDMenus[Quantité légume],TabBDMenus[Nom légume],$A34,TabBDMenus[Nom mois menu],$G$3)+SUMIFS(TabBDMenus[Quantité légume deux],TabBDMenus[Nom légume deux],$A34,TabBDMenus[Nom mois menu],$G$3)</f>
        <v>0</v>
      </c>
      <c r="H34" s="8">
        <f ca="1">SUMIFS(TabBDMenus[Quantité légume],TabBDMenus[Nom légume],$A34,TabBDMenus[Nom mois menu],$H$3)+SUMIFS(TabBDMenus[Quantité légume deux],TabBDMenus[Nom légume deux],$A34,TabBDMenus[Nom mois menu],$H$3)</f>
        <v>0</v>
      </c>
      <c r="I34" s="8">
        <f ca="1">SUMIFS(TabBDMenus[Quantité légume],TabBDMenus[Nom légume],$A34,TabBDMenus[Nom mois menu],$I$3)+SUMIFS(TabBDMenus[Quantité légume deux],TabBDMenus[Nom légume deux],$A34,TabBDMenus[Nom mois menu],$I$3)</f>
        <v>0</v>
      </c>
      <c r="J34" s="8">
        <f ca="1">SUMIFS(TabBDMenus[Quantité légume],TabBDMenus[Nom légume],$A34,TabBDMenus[Nom mois menu],$J$3)+SUMIFS(TabBDMenus[Quantité légume deux],TabBDMenus[Nom légume deux],$A34,TabBDMenus[Nom mois menu],$J$3)</f>
        <v>0</v>
      </c>
      <c r="K34" s="8">
        <f ca="1">SUMIFS(TabBDMenus[Quantité légume],TabBDMenus[Nom légume],$A34,TabBDMenus[Nom mois menu],$K$3)+SUMIFS(TabBDMenus[Quantité légume deux],TabBDMenus[Nom légume deux],$A34,TabBDMenus[Nom mois menu],$K$3)</f>
        <v>0</v>
      </c>
      <c r="L34" s="8">
        <f ca="1">SUMIFS(TabBDMenus[Quantité légume],TabBDMenus[Nom légume],$A34,TabBDMenus[Nom mois menu],$L$3)+SUMIFS(TabBDMenus[Quantité légume deux],TabBDMenus[Nom légume deux],$A34,TabBDMenus[Nom mois menu],$L$3)</f>
        <v>0</v>
      </c>
      <c r="M34" s="8">
        <f ca="1">SUMIFS(TabBDMenus[Quantité légume],TabBDMenus[Nom légume],$A34,TabBDMenus[Nom mois menu],$M$3)+SUMIFS(TabBDMenus[Quantité légume deux],TabBDMenus[Nom légume deux],$A34,TabBDMenus[Nom mois menu],$M$3)</f>
        <v>0</v>
      </c>
      <c r="N34" s="8">
        <f t="shared" ca="1" si="0"/>
        <v>0</v>
      </c>
    </row>
    <row r="35" spans="1:14" x14ac:dyDescent="0.25">
      <c r="A35" s="10" t="s">
        <v>98</v>
      </c>
      <c r="B35" s="8">
        <f ca="1">SUMIFS(TabBDMenus[Quantité légume],TabBDMenus[Nom légume],$A35,TabBDMenus[Nom mois menu],$B$3)+SUMIFS(TabBDMenus[Quantité légume deux],TabBDMenus[Nom légume deux],$A35,TabBDMenus[Nom mois menu],$B$3)</f>
        <v>0</v>
      </c>
      <c r="C35" s="8">
        <f ca="1">SUMIFS(TabBDMenus[Quantité légume],TabBDMenus[Nom légume],$A35,TabBDMenus[Nom mois menu],$C$3)+SUMIFS(TabBDMenus[Quantité légume deux],TabBDMenus[Nom légume deux],$A35,TabBDMenus[Nom mois menu],$C$3)</f>
        <v>0</v>
      </c>
      <c r="D35" s="8">
        <f ca="1">SUMIFS(TabBDMenus[Quantité légume],TabBDMenus[Nom légume],$A35,TabBDMenus[Nom mois menu],$D$3)+SUMIFS(TabBDMenus[Quantité légume deux],TabBDMenus[Nom légume deux],$A35,TabBDMenus[Nom mois menu],$D$3)</f>
        <v>0</v>
      </c>
      <c r="E35" s="8">
        <f ca="1">SUMIFS(TabBDMenus[Quantité légume],TabBDMenus[Nom légume],$A35,TabBDMenus[Nom mois menu],$E$3)+SUMIFS(TabBDMenus[Quantité légume deux],TabBDMenus[Nom légume deux],$A35,TabBDMenus[Nom mois menu],$E$3)</f>
        <v>0</v>
      </c>
      <c r="F35" s="8">
        <f ca="1">SUMIFS(TabBDMenus[Quantité légume],TabBDMenus[Nom légume],$A35,TabBDMenus[Nom mois menu],$F$3)+SUMIFS(TabBDMenus[Quantité légume deux],TabBDMenus[Nom légume deux],$A35,TabBDMenus[Nom mois menu],$F$3)</f>
        <v>0</v>
      </c>
      <c r="G35" s="8">
        <f ca="1">SUMIFS(TabBDMenus[Quantité légume],TabBDMenus[Nom légume],$A35,TabBDMenus[Nom mois menu],$G$3)+SUMIFS(TabBDMenus[Quantité légume deux],TabBDMenus[Nom légume deux],$A35,TabBDMenus[Nom mois menu],$G$3)</f>
        <v>0</v>
      </c>
      <c r="H35" s="8">
        <f ca="1">SUMIFS(TabBDMenus[Quantité légume],TabBDMenus[Nom légume],$A35,TabBDMenus[Nom mois menu],$H$3)+SUMIFS(TabBDMenus[Quantité légume deux],TabBDMenus[Nom légume deux],$A35,TabBDMenus[Nom mois menu],$H$3)</f>
        <v>0</v>
      </c>
      <c r="I35" s="8">
        <f ca="1">SUMIFS(TabBDMenus[Quantité légume],TabBDMenus[Nom légume],$A35,TabBDMenus[Nom mois menu],$I$3)+SUMIFS(TabBDMenus[Quantité légume deux],TabBDMenus[Nom légume deux],$A35,TabBDMenus[Nom mois menu],$I$3)</f>
        <v>0</v>
      </c>
      <c r="J35" s="8">
        <f ca="1">SUMIFS(TabBDMenus[Quantité légume],TabBDMenus[Nom légume],$A35,TabBDMenus[Nom mois menu],$J$3)+SUMIFS(TabBDMenus[Quantité légume deux],TabBDMenus[Nom légume deux],$A35,TabBDMenus[Nom mois menu],$J$3)</f>
        <v>0</v>
      </c>
      <c r="K35" s="8">
        <f ca="1">SUMIFS(TabBDMenus[Quantité légume],TabBDMenus[Nom légume],$A35,TabBDMenus[Nom mois menu],$K$3)+SUMIFS(TabBDMenus[Quantité légume deux],TabBDMenus[Nom légume deux],$A35,TabBDMenus[Nom mois menu],$K$3)</f>
        <v>0</v>
      </c>
      <c r="L35" s="8">
        <f ca="1">SUMIFS(TabBDMenus[Quantité légume],TabBDMenus[Nom légume],$A35,TabBDMenus[Nom mois menu],$L$3)+SUMIFS(TabBDMenus[Quantité légume deux],TabBDMenus[Nom légume deux],$A35,TabBDMenus[Nom mois menu],$L$3)</f>
        <v>0</v>
      </c>
      <c r="M35" s="8">
        <f ca="1">SUMIFS(TabBDMenus[Quantité légume],TabBDMenus[Nom légume],$A35,TabBDMenus[Nom mois menu],$M$3)+SUMIFS(TabBDMenus[Quantité légume deux],TabBDMenus[Nom légume deux],$A35,TabBDMenus[Nom mois menu],$M$3)</f>
        <v>0</v>
      </c>
      <c r="N35" s="8">
        <f t="shared" ca="1" si="0"/>
        <v>0</v>
      </c>
    </row>
    <row r="36" spans="1:14" x14ac:dyDescent="0.25">
      <c r="A36" s="10" t="s">
        <v>99</v>
      </c>
      <c r="B36" s="8">
        <f ca="1">SUMIFS(TabBDMenus[Quantité légume],TabBDMenus[Nom légume],$A36,TabBDMenus[Nom mois menu],$B$3)+SUMIFS(TabBDMenus[Quantité légume deux],TabBDMenus[Nom légume deux],$A36,TabBDMenus[Nom mois menu],$B$3)</f>
        <v>0</v>
      </c>
      <c r="C36" s="8">
        <f ca="1">SUMIFS(TabBDMenus[Quantité légume],TabBDMenus[Nom légume],$A36,TabBDMenus[Nom mois menu],$C$3)+SUMIFS(TabBDMenus[Quantité légume deux],TabBDMenus[Nom légume deux],$A36,TabBDMenus[Nom mois menu],$C$3)</f>
        <v>0</v>
      </c>
      <c r="D36" s="8">
        <f ca="1">SUMIFS(TabBDMenus[Quantité légume],TabBDMenus[Nom légume],$A36,TabBDMenus[Nom mois menu],$D$3)+SUMIFS(TabBDMenus[Quantité légume deux],TabBDMenus[Nom légume deux],$A36,TabBDMenus[Nom mois menu],$D$3)</f>
        <v>0</v>
      </c>
      <c r="E36" s="8">
        <f ca="1">SUMIFS(TabBDMenus[Quantité légume],TabBDMenus[Nom légume],$A36,TabBDMenus[Nom mois menu],$E$3)+SUMIFS(TabBDMenus[Quantité légume deux],TabBDMenus[Nom légume deux],$A36,TabBDMenus[Nom mois menu],$E$3)</f>
        <v>0</v>
      </c>
      <c r="F36" s="8">
        <f ca="1">SUMIFS(TabBDMenus[Quantité légume],TabBDMenus[Nom légume],$A36,TabBDMenus[Nom mois menu],$F$3)+SUMIFS(TabBDMenus[Quantité légume deux],TabBDMenus[Nom légume deux],$A36,TabBDMenus[Nom mois menu],$F$3)</f>
        <v>0</v>
      </c>
      <c r="G36" s="8">
        <f ca="1">SUMIFS(TabBDMenus[Quantité légume],TabBDMenus[Nom légume],$A36,TabBDMenus[Nom mois menu],$G$3)+SUMIFS(TabBDMenus[Quantité légume deux],TabBDMenus[Nom légume deux],$A36,TabBDMenus[Nom mois menu],$G$3)</f>
        <v>0</v>
      </c>
      <c r="H36" s="8">
        <f ca="1">SUMIFS(TabBDMenus[Quantité légume],TabBDMenus[Nom légume],$A36,TabBDMenus[Nom mois menu],$H$3)+SUMIFS(TabBDMenus[Quantité légume deux],TabBDMenus[Nom légume deux],$A36,TabBDMenus[Nom mois menu],$H$3)</f>
        <v>0</v>
      </c>
      <c r="I36" s="8">
        <f ca="1">SUMIFS(TabBDMenus[Quantité légume],TabBDMenus[Nom légume],$A36,TabBDMenus[Nom mois menu],$I$3)+SUMIFS(TabBDMenus[Quantité légume deux],TabBDMenus[Nom légume deux],$A36,TabBDMenus[Nom mois menu],$I$3)</f>
        <v>0</v>
      </c>
      <c r="J36" s="8">
        <f ca="1">SUMIFS(TabBDMenus[Quantité légume],TabBDMenus[Nom légume],$A36,TabBDMenus[Nom mois menu],$J$3)+SUMIFS(TabBDMenus[Quantité légume deux],TabBDMenus[Nom légume deux],$A36,TabBDMenus[Nom mois menu],$J$3)</f>
        <v>0</v>
      </c>
      <c r="K36" s="8">
        <f ca="1">SUMIFS(TabBDMenus[Quantité légume],TabBDMenus[Nom légume],$A36,TabBDMenus[Nom mois menu],$K$3)+SUMIFS(TabBDMenus[Quantité légume deux],TabBDMenus[Nom légume deux],$A36,TabBDMenus[Nom mois menu],$K$3)</f>
        <v>0</v>
      </c>
      <c r="L36" s="8">
        <f ca="1">SUMIFS(TabBDMenus[Quantité légume],TabBDMenus[Nom légume],$A36,TabBDMenus[Nom mois menu],$L$3)+SUMIFS(TabBDMenus[Quantité légume deux],TabBDMenus[Nom légume deux],$A36,TabBDMenus[Nom mois menu],$L$3)</f>
        <v>0</v>
      </c>
      <c r="M36" s="8">
        <f ca="1">SUMIFS(TabBDMenus[Quantité légume],TabBDMenus[Nom légume],$A36,TabBDMenus[Nom mois menu],$M$3)+SUMIFS(TabBDMenus[Quantité légume deux],TabBDMenus[Nom légume deux],$A36,TabBDMenus[Nom mois menu],$M$3)</f>
        <v>0</v>
      </c>
      <c r="N36" s="8">
        <f t="shared" ca="1" si="0"/>
        <v>0</v>
      </c>
    </row>
    <row r="37" spans="1:14" x14ac:dyDescent="0.25">
      <c r="A37" s="10" t="s">
        <v>161</v>
      </c>
      <c r="B37" s="8">
        <f ca="1">SUMIFS(TabBDMenus[Quantité légume],TabBDMenus[Nom légume],$A37,TabBDMenus[Nom mois menu],$B$3)+SUMIFS(TabBDMenus[Quantité légume deux],TabBDMenus[Nom légume deux],$A37,TabBDMenus[Nom mois menu],$B$3)</f>
        <v>0</v>
      </c>
      <c r="C37" s="8">
        <f ca="1">SUMIFS(TabBDMenus[Quantité légume],TabBDMenus[Nom légume],$A37,TabBDMenus[Nom mois menu],$C$3)+SUMIFS(TabBDMenus[Quantité légume deux],TabBDMenus[Nom légume deux],$A37,TabBDMenus[Nom mois menu],$C$3)</f>
        <v>0</v>
      </c>
      <c r="D37" s="8">
        <f ca="1">SUMIFS(TabBDMenus[Quantité légume],TabBDMenus[Nom légume],$A37,TabBDMenus[Nom mois menu],$D$3)+SUMIFS(TabBDMenus[Quantité légume deux],TabBDMenus[Nom légume deux],$A37,TabBDMenus[Nom mois menu],$D$3)</f>
        <v>0</v>
      </c>
      <c r="E37" s="8">
        <f ca="1">SUMIFS(TabBDMenus[Quantité légume],TabBDMenus[Nom légume],$A37,TabBDMenus[Nom mois menu],$E$3)+SUMIFS(TabBDMenus[Quantité légume deux],TabBDMenus[Nom légume deux],$A37,TabBDMenus[Nom mois menu],$E$3)</f>
        <v>0</v>
      </c>
      <c r="F37" s="8">
        <f ca="1">SUMIFS(TabBDMenus[Quantité légume],TabBDMenus[Nom légume],$A37,TabBDMenus[Nom mois menu],$F$3)+SUMIFS(TabBDMenus[Quantité légume deux],TabBDMenus[Nom légume deux],$A37,TabBDMenus[Nom mois menu],$F$3)</f>
        <v>0</v>
      </c>
      <c r="G37" s="8">
        <f ca="1">SUMIFS(TabBDMenus[Quantité légume],TabBDMenus[Nom légume],$A37,TabBDMenus[Nom mois menu],$G$3)+SUMIFS(TabBDMenus[Quantité légume deux],TabBDMenus[Nom légume deux],$A37,TabBDMenus[Nom mois menu],$G$3)</f>
        <v>0</v>
      </c>
      <c r="H37" s="8">
        <f ca="1">SUMIFS(TabBDMenus[Quantité légume],TabBDMenus[Nom légume],$A37,TabBDMenus[Nom mois menu],$H$3)+SUMIFS(TabBDMenus[Quantité légume deux],TabBDMenus[Nom légume deux],$A37,TabBDMenus[Nom mois menu],$H$3)</f>
        <v>0</v>
      </c>
      <c r="I37" s="8">
        <f ca="1">SUMIFS(TabBDMenus[Quantité légume],TabBDMenus[Nom légume],$A37,TabBDMenus[Nom mois menu],$I$3)+SUMIFS(TabBDMenus[Quantité légume deux],TabBDMenus[Nom légume deux],$A37,TabBDMenus[Nom mois menu],$I$3)</f>
        <v>0</v>
      </c>
      <c r="J37" s="8">
        <f ca="1">SUMIFS(TabBDMenus[Quantité légume],TabBDMenus[Nom légume],$A37,TabBDMenus[Nom mois menu],$J$3)+SUMIFS(TabBDMenus[Quantité légume deux],TabBDMenus[Nom légume deux],$A37,TabBDMenus[Nom mois menu],$J$3)</f>
        <v>0</v>
      </c>
      <c r="K37" s="8">
        <f ca="1">SUMIFS(TabBDMenus[Quantité légume],TabBDMenus[Nom légume],$A37,TabBDMenus[Nom mois menu],$K$3)+SUMIFS(TabBDMenus[Quantité légume deux],TabBDMenus[Nom légume deux],$A37,TabBDMenus[Nom mois menu],$K$3)</f>
        <v>0</v>
      </c>
      <c r="L37" s="8">
        <f ca="1">SUMIFS(TabBDMenus[Quantité légume],TabBDMenus[Nom légume],$A37,TabBDMenus[Nom mois menu],$L$3)+SUMIFS(TabBDMenus[Quantité légume deux],TabBDMenus[Nom légume deux],$A37,TabBDMenus[Nom mois menu],$L$3)</f>
        <v>0</v>
      </c>
      <c r="M37" s="8">
        <f ca="1">SUMIFS(TabBDMenus[Quantité légume],TabBDMenus[Nom légume],$A37,TabBDMenus[Nom mois menu],$M$3)+SUMIFS(TabBDMenus[Quantité légume deux],TabBDMenus[Nom légume deux],$A37,TabBDMenus[Nom mois menu],$M$3)</f>
        <v>0</v>
      </c>
      <c r="N37" s="8">
        <f t="shared" ca="1" si="0"/>
        <v>0</v>
      </c>
    </row>
    <row r="38" spans="1:14" x14ac:dyDescent="0.25">
      <c r="A38" s="10" t="s">
        <v>100</v>
      </c>
      <c r="B38" s="8">
        <f ca="1">SUMIFS(TabBDMenus[Quantité légume],TabBDMenus[Nom légume],$A38,TabBDMenus[Nom mois menu],$B$3)+SUMIFS(TabBDMenus[Quantité légume deux],TabBDMenus[Nom légume deux],$A38,TabBDMenus[Nom mois menu],$B$3)</f>
        <v>0</v>
      </c>
      <c r="C38" s="8">
        <f ca="1">SUMIFS(TabBDMenus[Quantité légume],TabBDMenus[Nom légume],$A38,TabBDMenus[Nom mois menu],$C$3)+SUMIFS(TabBDMenus[Quantité légume deux],TabBDMenus[Nom légume deux],$A38,TabBDMenus[Nom mois menu],$C$3)</f>
        <v>0</v>
      </c>
      <c r="D38" s="8">
        <f ca="1">SUMIFS(TabBDMenus[Quantité légume],TabBDMenus[Nom légume],$A38,TabBDMenus[Nom mois menu],$D$3)+SUMIFS(TabBDMenus[Quantité légume deux],TabBDMenus[Nom légume deux],$A38,TabBDMenus[Nom mois menu],$D$3)</f>
        <v>0</v>
      </c>
      <c r="E38" s="8">
        <f ca="1">SUMIFS(TabBDMenus[Quantité légume],TabBDMenus[Nom légume],$A38,TabBDMenus[Nom mois menu],$E$3)+SUMIFS(TabBDMenus[Quantité légume deux],TabBDMenus[Nom légume deux],$A38,TabBDMenus[Nom mois menu],$E$3)</f>
        <v>0</v>
      </c>
      <c r="F38" s="8">
        <f ca="1">SUMIFS(TabBDMenus[Quantité légume],TabBDMenus[Nom légume],$A38,TabBDMenus[Nom mois menu],$F$3)+SUMIFS(TabBDMenus[Quantité légume deux],TabBDMenus[Nom légume deux],$A38,TabBDMenus[Nom mois menu],$F$3)</f>
        <v>0</v>
      </c>
      <c r="G38" s="8">
        <f ca="1">SUMIFS(TabBDMenus[Quantité légume],TabBDMenus[Nom légume],$A38,TabBDMenus[Nom mois menu],$G$3)+SUMIFS(TabBDMenus[Quantité légume deux],TabBDMenus[Nom légume deux],$A38,TabBDMenus[Nom mois menu],$G$3)</f>
        <v>0</v>
      </c>
      <c r="H38" s="8">
        <f ca="1">SUMIFS(TabBDMenus[Quantité légume],TabBDMenus[Nom légume],$A38,TabBDMenus[Nom mois menu],$H$3)+SUMIFS(TabBDMenus[Quantité légume deux],TabBDMenus[Nom légume deux],$A38,TabBDMenus[Nom mois menu],$H$3)</f>
        <v>0</v>
      </c>
      <c r="I38" s="8">
        <f ca="1">SUMIFS(TabBDMenus[Quantité légume],TabBDMenus[Nom légume],$A38,TabBDMenus[Nom mois menu],$I$3)+SUMIFS(TabBDMenus[Quantité légume deux],TabBDMenus[Nom légume deux],$A38,TabBDMenus[Nom mois menu],$I$3)</f>
        <v>0</v>
      </c>
      <c r="J38" s="8">
        <f ca="1">SUMIFS(TabBDMenus[Quantité légume],TabBDMenus[Nom légume],$A38,TabBDMenus[Nom mois menu],$J$3)+SUMIFS(TabBDMenus[Quantité légume deux],TabBDMenus[Nom légume deux],$A38,TabBDMenus[Nom mois menu],$J$3)</f>
        <v>0</v>
      </c>
      <c r="K38" s="8">
        <f ca="1">SUMIFS(TabBDMenus[Quantité légume],TabBDMenus[Nom légume],$A38,TabBDMenus[Nom mois menu],$K$3)+SUMIFS(TabBDMenus[Quantité légume deux],TabBDMenus[Nom légume deux],$A38,TabBDMenus[Nom mois menu],$K$3)</f>
        <v>0</v>
      </c>
      <c r="L38" s="8">
        <f ca="1">SUMIFS(TabBDMenus[Quantité légume],TabBDMenus[Nom légume],$A38,TabBDMenus[Nom mois menu],$L$3)+SUMIFS(TabBDMenus[Quantité légume deux],TabBDMenus[Nom légume deux],$A38,TabBDMenus[Nom mois menu],$L$3)</f>
        <v>0</v>
      </c>
      <c r="M38" s="8">
        <f ca="1">SUMIFS(TabBDMenus[Quantité légume],TabBDMenus[Nom légume],$A38,TabBDMenus[Nom mois menu],$M$3)+SUMIFS(TabBDMenus[Quantité légume deux],TabBDMenus[Nom légume deux],$A38,TabBDMenus[Nom mois menu],$M$3)</f>
        <v>0</v>
      </c>
      <c r="N38" s="8">
        <f t="shared" ca="1" si="0"/>
        <v>0</v>
      </c>
    </row>
    <row r="39" spans="1:14" x14ac:dyDescent="0.25">
      <c r="A39" s="10" t="s">
        <v>151</v>
      </c>
      <c r="B39" s="8">
        <f ca="1">SUMIFS(TabBDMenus[Quantité légume],TabBDMenus[Nom légume],$A39,TabBDMenus[Nom mois menu],$B$3)+SUMIFS(TabBDMenus[Quantité légume deux],TabBDMenus[Nom légume deux],$A39,TabBDMenus[Nom mois menu],$B$3)</f>
        <v>0</v>
      </c>
      <c r="C39" s="8">
        <f ca="1">SUMIFS(TabBDMenus[Quantité légume],TabBDMenus[Nom légume],$A39,TabBDMenus[Nom mois menu],$C$3)+SUMIFS(TabBDMenus[Quantité légume deux],TabBDMenus[Nom légume deux],$A39,TabBDMenus[Nom mois menu],$C$3)</f>
        <v>0</v>
      </c>
      <c r="D39" s="8">
        <f ca="1">SUMIFS(TabBDMenus[Quantité légume],TabBDMenus[Nom légume],$A39,TabBDMenus[Nom mois menu],$D$3)+SUMIFS(TabBDMenus[Quantité légume deux],TabBDMenus[Nom légume deux],$A39,TabBDMenus[Nom mois menu],$D$3)</f>
        <v>0</v>
      </c>
      <c r="E39" s="8">
        <f ca="1">SUMIFS(TabBDMenus[Quantité légume],TabBDMenus[Nom légume],$A39,TabBDMenus[Nom mois menu],$E$3)+SUMIFS(TabBDMenus[Quantité légume deux],TabBDMenus[Nom légume deux],$A39,TabBDMenus[Nom mois menu],$E$3)</f>
        <v>0</v>
      </c>
      <c r="F39" s="8">
        <f ca="1">SUMIFS(TabBDMenus[Quantité légume],TabBDMenus[Nom légume],$A39,TabBDMenus[Nom mois menu],$F$3)+SUMIFS(TabBDMenus[Quantité légume deux],TabBDMenus[Nom légume deux],$A39,TabBDMenus[Nom mois menu],$F$3)</f>
        <v>0</v>
      </c>
      <c r="G39" s="8">
        <f ca="1">SUMIFS(TabBDMenus[Quantité légume],TabBDMenus[Nom légume],$A39,TabBDMenus[Nom mois menu],$G$3)+SUMIFS(TabBDMenus[Quantité légume deux],TabBDMenus[Nom légume deux],$A39,TabBDMenus[Nom mois menu],$G$3)</f>
        <v>0</v>
      </c>
      <c r="H39" s="8">
        <f ca="1">SUMIFS(TabBDMenus[Quantité légume],TabBDMenus[Nom légume],$A39,TabBDMenus[Nom mois menu],$H$3)+SUMIFS(TabBDMenus[Quantité légume deux],TabBDMenus[Nom légume deux],$A39,TabBDMenus[Nom mois menu],$H$3)</f>
        <v>0</v>
      </c>
      <c r="I39" s="8">
        <f ca="1">SUMIFS(TabBDMenus[Quantité légume],TabBDMenus[Nom légume],$A39,TabBDMenus[Nom mois menu],$I$3)+SUMIFS(TabBDMenus[Quantité légume deux],TabBDMenus[Nom légume deux],$A39,TabBDMenus[Nom mois menu],$I$3)</f>
        <v>0</v>
      </c>
      <c r="J39" s="8">
        <f ca="1">SUMIFS(TabBDMenus[Quantité légume],TabBDMenus[Nom légume],$A39,TabBDMenus[Nom mois menu],$J$3)+SUMIFS(TabBDMenus[Quantité légume deux],TabBDMenus[Nom légume deux],$A39,TabBDMenus[Nom mois menu],$J$3)</f>
        <v>0</v>
      </c>
      <c r="K39" s="8">
        <f ca="1">SUMIFS(TabBDMenus[Quantité légume],TabBDMenus[Nom légume],$A39,TabBDMenus[Nom mois menu],$K$3)+SUMIFS(TabBDMenus[Quantité légume deux],TabBDMenus[Nom légume deux],$A39,TabBDMenus[Nom mois menu],$K$3)</f>
        <v>0</v>
      </c>
      <c r="L39" s="8">
        <f ca="1">SUMIFS(TabBDMenus[Quantité légume],TabBDMenus[Nom légume],$A39,TabBDMenus[Nom mois menu],$L$3)+SUMIFS(TabBDMenus[Quantité légume deux],TabBDMenus[Nom légume deux],$A39,TabBDMenus[Nom mois menu],$L$3)</f>
        <v>0</v>
      </c>
      <c r="M39" s="8">
        <f ca="1">SUMIFS(TabBDMenus[Quantité légume],TabBDMenus[Nom légume],$A39,TabBDMenus[Nom mois menu],$M$3)+SUMIFS(TabBDMenus[Quantité légume deux],TabBDMenus[Nom légume deux],$A39,TabBDMenus[Nom mois menu],$M$3)</f>
        <v>0</v>
      </c>
      <c r="N39" s="8">
        <f t="shared" ca="1" si="0"/>
        <v>0</v>
      </c>
    </row>
    <row r="40" spans="1:14" x14ac:dyDescent="0.25">
      <c r="A40" s="17" t="str">
        <f ca="1">"Imprimé à Limeil-Brévannes, le "&amp;TEXT(TODAY(),"jjjj j mmmm aaaa")&amp;"."</f>
        <v>Imprimé à Limeil-Brévannes, le vendredi 8 septembre 2023.</v>
      </c>
      <c r="B40" s="17"/>
      <c r="C40" s="17"/>
      <c r="D40" s="17"/>
      <c r="E40" s="17"/>
      <c r="F40" s="17"/>
      <c r="G40" s="17"/>
      <c r="H40" s="17"/>
      <c r="I40" s="17"/>
      <c r="J40" s="17"/>
      <c r="K40" s="17"/>
      <c r="L40" s="17"/>
      <c r="M40" s="17"/>
      <c r="N40" s="17"/>
    </row>
    <row r="41" spans="1:14" s="7" customFormat="1" ht="11.9" x14ac:dyDescent="0.25">
      <c r="A41" s="7" t="s">
        <v>404</v>
      </c>
    </row>
    <row r="42" spans="1:14" s="7" customFormat="1" ht="11.9" x14ac:dyDescent="0.25">
      <c r="A42" s="7" t="s">
        <v>410</v>
      </c>
    </row>
    <row r="43" spans="1:14" s="7" customFormat="1" ht="11.9" x14ac:dyDescent="0.25">
      <c r="A43" s="7" t="s">
        <v>411</v>
      </c>
    </row>
    <row r="44" spans="1:14" s="7" customFormat="1" ht="11.9" x14ac:dyDescent="0.25">
      <c r="A44" s="7" t="s">
        <v>412</v>
      </c>
    </row>
    <row r="45" spans="1:14" s="7" customFormat="1" ht="11.9" x14ac:dyDescent="0.25">
      <c r="A45" s="7" t="s">
        <v>408</v>
      </c>
    </row>
  </sheetData>
  <mergeCells count="2">
    <mergeCell ref="A1:N1"/>
    <mergeCell ref="A40:N40"/>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10"/>
  <dimension ref="A1:N48"/>
  <sheetViews>
    <sheetView workbookViewId="0">
      <selection sqref="A1:N1"/>
    </sheetView>
  </sheetViews>
  <sheetFormatPr baseColWidth="10" defaultRowHeight="13.1" x14ac:dyDescent="0.25"/>
  <cols>
    <col min="1" max="1" width="19.77734375" style="9" bestFit="1" customWidth="1"/>
    <col min="2" max="13" width="11.5546875" style="9"/>
    <col min="14" max="14" width="30.44140625" style="9" bestFit="1" customWidth="1"/>
    <col min="15" max="16384" width="11.5546875" style="9"/>
  </cols>
  <sheetData>
    <row r="1" spans="1:14" x14ac:dyDescent="0.25">
      <c r="A1" s="18" t="str">
        <f>"Quantités viandes de l'année "&amp;Accueil!$F$1&amp;" par mois et nom des viandes."</f>
        <v>Quantités viandes de l'année 2023 par mois et nom des viandes.</v>
      </c>
      <c r="B1" s="18"/>
      <c r="C1" s="18"/>
      <c r="D1" s="18"/>
      <c r="E1" s="18"/>
      <c r="F1" s="18"/>
      <c r="G1" s="18"/>
      <c r="H1" s="18"/>
      <c r="I1" s="18"/>
      <c r="J1" s="18"/>
      <c r="K1" s="18"/>
      <c r="L1" s="18"/>
      <c r="M1" s="18"/>
      <c r="N1" s="18"/>
    </row>
    <row r="3" spans="1:14" x14ac:dyDescent="0.25">
      <c r="A3" s="9" t="s">
        <v>413</v>
      </c>
      <c r="B3" s="9" t="s">
        <v>392</v>
      </c>
      <c r="C3" s="9" t="s">
        <v>393</v>
      </c>
      <c r="D3" s="9" t="s">
        <v>394</v>
      </c>
      <c r="E3" s="9" t="s">
        <v>395</v>
      </c>
      <c r="F3" s="9" t="s">
        <v>396</v>
      </c>
      <c r="G3" s="9" t="s">
        <v>397</v>
      </c>
      <c r="H3" s="9" t="s">
        <v>398</v>
      </c>
      <c r="I3" s="9" t="s">
        <v>399</v>
      </c>
      <c r="J3" s="9" t="s">
        <v>400</v>
      </c>
      <c r="K3" s="9" t="s">
        <v>401</v>
      </c>
      <c r="L3" s="9" t="s">
        <v>402</v>
      </c>
      <c r="M3" s="9" t="s">
        <v>403</v>
      </c>
      <c r="N3" s="9" t="str">
        <f>"Total des viandes de l'année "&amp;Accueil!$F$1</f>
        <v>Total des viandes de l'année 2023</v>
      </c>
    </row>
    <row r="4" spans="1:14" x14ac:dyDescent="0.25">
      <c r="A4" s="12" t="s">
        <v>201</v>
      </c>
      <c r="B4" s="13">
        <f ca="1">SUMIFS(TabBDMenus[Quantité viande],TabBDMenus[Nom viande],$A4,TabBDMenus[Nom mois menu],$B$3)</f>
        <v>0</v>
      </c>
      <c r="C4" s="13">
        <f ca="1">SUMIFS(TabBDMenus[Quantité viande],TabBDMenus[Nom viande],$A4,TabBDMenus[Nom mois menu],$C$3)</f>
        <v>0</v>
      </c>
      <c r="D4" s="13">
        <f ca="1">SUMIFS(TabBDMenus[Quantité viande],TabBDMenus[Nom viande],$A4,TabBDMenus[Nom mois menu],$D$3)</f>
        <v>0</v>
      </c>
      <c r="E4" s="13">
        <f ca="1">SUMIFS(TabBDMenus[Quantité viande],TabBDMenus[Nom viande],$A4,TabBDMenus[Nom mois menu],$E$3)</f>
        <v>0</v>
      </c>
      <c r="F4" s="13">
        <f ca="1">SUMIFS(TabBDMenus[Quantité viande],TabBDMenus[Nom viande],$A4,TabBDMenus[Nom mois menu],$F$3)</f>
        <v>0</v>
      </c>
      <c r="G4" s="13">
        <f ca="1">SUMIFS(TabBDMenus[Quantité viande],TabBDMenus[Nom viande],$A4,TabBDMenus[Nom mois menu],$G$3)</f>
        <v>0</v>
      </c>
      <c r="H4" s="13">
        <f ca="1">SUMIFS(TabBDMenus[Quantité viande],TabBDMenus[Nom viande],$A4,TabBDMenus[Nom mois menu],$H$3)</f>
        <v>0</v>
      </c>
      <c r="I4" s="13">
        <f ca="1">SUMIFS(TabBDMenus[Quantité viande],TabBDMenus[Nom viande],$A4,TabBDMenus[Nom mois menu],$I$3)</f>
        <v>0</v>
      </c>
      <c r="J4" s="13">
        <f ca="1">SUMIFS(TabBDMenus[Quantité viande],TabBDMenus[Nom viande],$A4,TabBDMenus[Nom mois menu],$J$3)</f>
        <v>0</v>
      </c>
      <c r="K4" s="13">
        <f ca="1">SUMIFS(TabBDMenus[Quantité viande],TabBDMenus[Nom viande],$A4,TabBDMenus[Nom mois menu],$K$3)</f>
        <v>0</v>
      </c>
      <c r="L4" s="13">
        <f ca="1">SUMIFS(TabBDMenus[Quantité viande],TabBDMenus[Nom viande],$A4,TabBDMenus[Nom mois menu],$L$3)</f>
        <v>0</v>
      </c>
      <c r="M4" s="13">
        <f ca="1">SUMIFS(TabBDMenus[Quantité viande],TabBDMenus[Nom viande],$A4,TabBDMenus[Nom mois menu],$M$3)</f>
        <v>0</v>
      </c>
      <c r="N4" s="13">
        <f ca="1">SUM($B4:$M4)</f>
        <v>0</v>
      </c>
    </row>
    <row r="5" spans="1:14" x14ac:dyDescent="0.25">
      <c r="A5" s="12" t="s">
        <v>202</v>
      </c>
      <c r="B5" s="13">
        <f ca="1">SUMIFS(TabBDMenus[Quantité viande],TabBDMenus[Nom viande],$A5,TabBDMenus[Nom mois menu],$B$3)</f>
        <v>0</v>
      </c>
      <c r="C5" s="13">
        <f ca="1">SUMIFS(TabBDMenus[Quantité viande],TabBDMenus[Nom viande],$A5,TabBDMenus[Nom mois menu],$C$3)</f>
        <v>0</v>
      </c>
      <c r="D5" s="13">
        <f ca="1">SUMIFS(TabBDMenus[Quantité viande],TabBDMenus[Nom viande],$A5,TabBDMenus[Nom mois menu],$D$3)</f>
        <v>0</v>
      </c>
      <c r="E5" s="13">
        <f ca="1">SUMIFS(TabBDMenus[Quantité viande],TabBDMenus[Nom viande],$A5,TabBDMenus[Nom mois menu],$E$3)</f>
        <v>0</v>
      </c>
      <c r="F5" s="13">
        <f ca="1">SUMIFS(TabBDMenus[Quantité viande],TabBDMenus[Nom viande],$A5,TabBDMenus[Nom mois menu],$F$3)</f>
        <v>0</v>
      </c>
      <c r="G5" s="13">
        <f ca="1">SUMIFS(TabBDMenus[Quantité viande],TabBDMenus[Nom viande],$A5,TabBDMenus[Nom mois menu],$G$3)</f>
        <v>0</v>
      </c>
      <c r="H5" s="13">
        <f ca="1">SUMIFS(TabBDMenus[Quantité viande],TabBDMenus[Nom viande],$A5,TabBDMenus[Nom mois menu],$H$3)</f>
        <v>0</v>
      </c>
      <c r="I5" s="13">
        <f ca="1">SUMIFS(TabBDMenus[Quantité viande],TabBDMenus[Nom viande],$A5,TabBDMenus[Nom mois menu],$I$3)</f>
        <v>0</v>
      </c>
      <c r="J5" s="13">
        <f ca="1">SUMIFS(TabBDMenus[Quantité viande],TabBDMenus[Nom viande],$A5,TabBDMenus[Nom mois menu],$J$3)</f>
        <v>0</v>
      </c>
      <c r="K5" s="13">
        <f ca="1">SUMIFS(TabBDMenus[Quantité viande],TabBDMenus[Nom viande],$A5,TabBDMenus[Nom mois menu],$K$3)</f>
        <v>0</v>
      </c>
      <c r="L5" s="13">
        <f ca="1">SUMIFS(TabBDMenus[Quantité viande],TabBDMenus[Nom viande],$A5,TabBDMenus[Nom mois menu],$L$3)</f>
        <v>0</v>
      </c>
      <c r="M5" s="13">
        <f ca="1">SUMIFS(TabBDMenus[Quantité viande],TabBDMenus[Nom viande],$A5,TabBDMenus[Nom mois menu],$M$3)</f>
        <v>0</v>
      </c>
      <c r="N5" s="13">
        <f t="shared" ref="N5:N42" ca="1" si="0">SUM($B5:$M5)</f>
        <v>0</v>
      </c>
    </row>
    <row r="6" spans="1:14" x14ac:dyDescent="0.25">
      <c r="A6" s="12" t="s">
        <v>203</v>
      </c>
      <c r="B6" s="13">
        <f ca="1">SUMIFS(TabBDMenus[Quantité viande],TabBDMenus[Nom viande],$A6,TabBDMenus[Nom mois menu],$B$3)</f>
        <v>0</v>
      </c>
      <c r="C6" s="13">
        <f ca="1">SUMIFS(TabBDMenus[Quantité viande],TabBDMenus[Nom viande],$A6,TabBDMenus[Nom mois menu],$C$3)</f>
        <v>0</v>
      </c>
      <c r="D6" s="13">
        <f ca="1">SUMIFS(TabBDMenus[Quantité viande],TabBDMenus[Nom viande],$A6,TabBDMenus[Nom mois menu],$D$3)</f>
        <v>0</v>
      </c>
      <c r="E6" s="13">
        <f ca="1">SUMIFS(TabBDMenus[Quantité viande],TabBDMenus[Nom viande],$A6,TabBDMenus[Nom mois menu],$E$3)</f>
        <v>0</v>
      </c>
      <c r="F6" s="13">
        <f ca="1">SUMIFS(TabBDMenus[Quantité viande],TabBDMenus[Nom viande],$A6,TabBDMenus[Nom mois menu],$F$3)</f>
        <v>0</v>
      </c>
      <c r="G6" s="13">
        <f ca="1">SUMIFS(TabBDMenus[Quantité viande],TabBDMenus[Nom viande],$A6,TabBDMenus[Nom mois menu],$G$3)</f>
        <v>0</v>
      </c>
      <c r="H6" s="13">
        <f ca="1">SUMIFS(TabBDMenus[Quantité viande],TabBDMenus[Nom viande],$A6,TabBDMenus[Nom mois menu],$H$3)</f>
        <v>0</v>
      </c>
      <c r="I6" s="13">
        <f ca="1">SUMIFS(TabBDMenus[Quantité viande],TabBDMenus[Nom viande],$A6,TabBDMenus[Nom mois menu],$I$3)</f>
        <v>0</v>
      </c>
      <c r="J6" s="13">
        <f ca="1">SUMIFS(TabBDMenus[Quantité viande],TabBDMenus[Nom viande],$A6,TabBDMenus[Nom mois menu],$J$3)</f>
        <v>0</v>
      </c>
      <c r="K6" s="13">
        <f ca="1">SUMIFS(TabBDMenus[Quantité viande],TabBDMenus[Nom viande],$A6,TabBDMenus[Nom mois menu],$K$3)</f>
        <v>0</v>
      </c>
      <c r="L6" s="13">
        <f ca="1">SUMIFS(TabBDMenus[Quantité viande],TabBDMenus[Nom viande],$A6,TabBDMenus[Nom mois menu],$L$3)</f>
        <v>0</v>
      </c>
      <c r="M6" s="13">
        <f ca="1">SUMIFS(TabBDMenus[Quantité viande],TabBDMenus[Nom viande],$A6,TabBDMenus[Nom mois menu],$M$3)</f>
        <v>0</v>
      </c>
      <c r="N6" s="13">
        <f t="shared" ca="1" si="0"/>
        <v>0</v>
      </c>
    </row>
    <row r="7" spans="1:14" x14ac:dyDescent="0.25">
      <c r="A7" s="12" t="s">
        <v>204</v>
      </c>
      <c r="B7" s="13">
        <f ca="1">SUMIFS(TabBDMenus[Quantité viande],TabBDMenus[Nom viande],$A7,TabBDMenus[Nom mois menu],$B$3)</f>
        <v>0</v>
      </c>
      <c r="C7" s="13">
        <f ca="1">SUMIFS(TabBDMenus[Quantité viande],TabBDMenus[Nom viande],$A7,TabBDMenus[Nom mois menu],$C$3)</f>
        <v>0</v>
      </c>
      <c r="D7" s="13">
        <f ca="1">SUMIFS(TabBDMenus[Quantité viande],TabBDMenus[Nom viande],$A7,TabBDMenus[Nom mois menu],$D$3)</f>
        <v>0</v>
      </c>
      <c r="E7" s="13">
        <f ca="1">SUMIFS(TabBDMenus[Quantité viande],TabBDMenus[Nom viande],$A7,TabBDMenus[Nom mois menu],$E$3)</f>
        <v>0</v>
      </c>
      <c r="F7" s="13">
        <f ca="1">SUMIFS(TabBDMenus[Quantité viande],TabBDMenus[Nom viande],$A7,TabBDMenus[Nom mois menu],$F$3)</f>
        <v>0</v>
      </c>
      <c r="G7" s="13">
        <f ca="1">SUMIFS(TabBDMenus[Quantité viande],TabBDMenus[Nom viande],$A7,TabBDMenus[Nom mois menu],$G$3)</f>
        <v>0</v>
      </c>
      <c r="H7" s="13">
        <f ca="1">SUMIFS(TabBDMenus[Quantité viande],TabBDMenus[Nom viande],$A7,TabBDMenus[Nom mois menu],$H$3)</f>
        <v>0</v>
      </c>
      <c r="I7" s="13">
        <f ca="1">SUMIFS(TabBDMenus[Quantité viande],TabBDMenus[Nom viande],$A7,TabBDMenus[Nom mois menu],$I$3)</f>
        <v>0</v>
      </c>
      <c r="J7" s="13">
        <f ca="1">SUMIFS(TabBDMenus[Quantité viande],TabBDMenus[Nom viande],$A7,TabBDMenus[Nom mois menu],$J$3)</f>
        <v>0</v>
      </c>
      <c r="K7" s="13">
        <f ca="1">SUMIFS(TabBDMenus[Quantité viande],TabBDMenus[Nom viande],$A7,TabBDMenus[Nom mois menu],$K$3)</f>
        <v>0</v>
      </c>
      <c r="L7" s="13">
        <f ca="1">SUMIFS(TabBDMenus[Quantité viande],TabBDMenus[Nom viande],$A7,TabBDMenus[Nom mois menu],$L$3)</f>
        <v>0</v>
      </c>
      <c r="M7" s="13">
        <f ca="1">SUMIFS(TabBDMenus[Quantité viande],TabBDMenus[Nom viande],$A7,TabBDMenus[Nom mois menu],$M$3)</f>
        <v>0</v>
      </c>
      <c r="N7" s="13">
        <f t="shared" ca="1" si="0"/>
        <v>0</v>
      </c>
    </row>
    <row r="8" spans="1:14" x14ac:dyDescent="0.25">
      <c r="A8" s="12" t="s">
        <v>205</v>
      </c>
      <c r="B8" s="13">
        <f ca="1">SUMIFS(TabBDMenus[Quantité viande],TabBDMenus[Nom viande],$A8,TabBDMenus[Nom mois menu],$B$3)</f>
        <v>0</v>
      </c>
      <c r="C8" s="13">
        <f ca="1">SUMIFS(TabBDMenus[Quantité viande],TabBDMenus[Nom viande],$A8,TabBDMenus[Nom mois menu],$C$3)</f>
        <v>0</v>
      </c>
      <c r="D8" s="13">
        <f ca="1">SUMIFS(TabBDMenus[Quantité viande],TabBDMenus[Nom viande],$A8,TabBDMenus[Nom mois menu],$D$3)</f>
        <v>0</v>
      </c>
      <c r="E8" s="13">
        <f ca="1">SUMIFS(TabBDMenus[Quantité viande],TabBDMenus[Nom viande],$A8,TabBDMenus[Nom mois menu],$E$3)</f>
        <v>0</v>
      </c>
      <c r="F8" s="13">
        <f ca="1">SUMIFS(TabBDMenus[Quantité viande],TabBDMenus[Nom viande],$A8,TabBDMenus[Nom mois menu],$F$3)</f>
        <v>0</v>
      </c>
      <c r="G8" s="13">
        <f ca="1">SUMIFS(TabBDMenus[Quantité viande],TabBDMenus[Nom viande],$A8,TabBDMenus[Nom mois menu],$G$3)</f>
        <v>0</v>
      </c>
      <c r="H8" s="13">
        <f ca="1">SUMIFS(TabBDMenus[Quantité viande],TabBDMenus[Nom viande],$A8,TabBDMenus[Nom mois menu],$H$3)</f>
        <v>0</v>
      </c>
      <c r="I8" s="13">
        <f ca="1">SUMIFS(TabBDMenus[Quantité viande],TabBDMenus[Nom viande],$A8,TabBDMenus[Nom mois menu],$I$3)</f>
        <v>0</v>
      </c>
      <c r="J8" s="13">
        <f ca="1">SUMIFS(TabBDMenus[Quantité viande],TabBDMenus[Nom viande],$A8,TabBDMenus[Nom mois menu],$J$3)</f>
        <v>0</v>
      </c>
      <c r="K8" s="13">
        <f ca="1">SUMIFS(TabBDMenus[Quantité viande],TabBDMenus[Nom viande],$A8,TabBDMenus[Nom mois menu],$K$3)</f>
        <v>0</v>
      </c>
      <c r="L8" s="13">
        <f ca="1">SUMIFS(TabBDMenus[Quantité viande],TabBDMenus[Nom viande],$A8,TabBDMenus[Nom mois menu],$L$3)</f>
        <v>0</v>
      </c>
      <c r="M8" s="13">
        <f ca="1">SUMIFS(TabBDMenus[Quantité viande],TabBDMenus[Nom viande],$A8,TabBDMenus[Nom mois menu],$M$3)</f>
        <v>0</v>
      </c>
      <c r="N8" s="13">
        <f t="shared" ca="1" si="0"/>
        <v>0</v>
      </c>
    </row>
    <row r="9" spans="1:14" x14ac:dyDescent="0.25">
      <c r="A9" s="12" t="s">
        <v>206</v>
      </c>
      <c r="B9" s="13">
        <f ca="1">SUMIFS(TabBDMenus[Quantité viande],TabBDMenus[Nom viande],$A9,TabBDMenus[Nom mois menu],$B$3)</f>
        <v>0</v>
      </c>
      <c r="C9" s="13">
        <f ca="1">SUMIFS(TabBDMenus[Quantité viande],TabBDMenus[Nom viande],$A9,TabBDMenus[Nom mois menu],$C$3)</f>
        <v>0</v>
      </c>
      <c r="D9" s="13">
        <f ca="1">SUMIFS(TabBDMenus[Quantité viande],TabBDMenus[Nom viande],$A9,TabBDMenus[Nom mois menu],$D$3)</f>
        <v>0</v>
      </c>
      <c r="E9" s="13">
        <f ca="1">SUMIFS(TabBDMenus[Quantité viande],TabBDMenus[Nom viande],$A9,TabBDMenus[Nom mois menu],$E$3)</f>
        <v>0</v>
      </c>
      <c r="F9" s="13">
        <f ca="1">SUMIFS(TabBDMenus[Quantité viande],TabBDMenus[Nom viande],$A9,TabBDMenus[Nom mois menu],$F$3)</f>
        <v>0</v>
      </c>
      <c r="G9" s="13">
        <f ca="1">SUMIFS(TabBDMenus[Quantité viande],TabBDMenus[Nom viande],$A9,TabBDMenus[Nom mois menu],$G$3)</f>
        <v>0</v>
      </c>
      <c r="H9" s="13">
        <f ca="1">SUMIFS(TabBDMenus[Quantité viande],TabBDMenus[Nom viande],$A9,TabBDMenus[Nom mois menu],$H$3)</f>
        <v>0</v>
      </c>
      <c r="I9" s="13">
        <f ca="1">SUMIFS(TabBDMenus[Quantité viande],TabBDMenus[Nom viande],$A9,TabBDMenus[Nom mois menu],$I$3)</f>
        <v>0</v>
      </c>
      <c r="J9" s="13">
        <f ca="1">SUMIFS(TabBDMenus[Quantité viande],TabBDMenus[Nom viande],$A9,TabBDMenus[Nom mois menu],$J$3)</f>
        <v>0</v>
      </c>
      <c r="K9" s="13">
        <f ca="1">SUMIFS(TabBDMenus[Quantité viande],TabBDMenus[Nom viande],$A9,TabBDMenus[Nom mois menu],$K$3)</f>
        <v>0</v>
      </c>
      <c r="L9" s="13">
        <f ca="1">SUMIFS(TabBDMenus[Quantité viande],TabBDMenus[Nom viande],$A9,TabBDMenus[Nom mois menu],$L$3)</f>
        <v>0</v>
      </c>
      <c r="M9" s="13">
        <f ca="1">SUMIFS(TabBDMenus[Quantité viande],TabBDMenus[Nom viande],$A9,TabBDMenus[Nom mois menu],$M$3)</f>
        <v>0</v>
      </c>
      <c r="N9" s="13">
        <f t="shared" ca="1" si="0"/>
        <v>0</v>
      </c>
    </row>
    <row r="10" spans="1:14" x14ac:dyDescent="0.25">
      <c r="A10" s="12" t="s">
        <v>207</v>
      </c>
      <c r="B10" s="13">
        <f ca="1">SUMIFS(TabBDMenus[Quantité viande],TabBDMenus[Nom viande],$A10,TabBDMenus[Nom mois menu],$B$3)</f>
        <v>0</v>
      </c>
      <c r="C10" s="13">
        <f ca="1">SUMIFS(TabBDMenus[Quantité viande],TabBDMenus[Nom viande],$A10,TabBDMenus[Nom mois menu],$C$3)</f>
        <v>0</v>
      </c>
      <c r="D10" s="13">
        <f ca="1">SUMIFS(TabBDMenus[Quantité viande],TabBDMenus[Nom viande],$A10,TabBDMenus[Nom mois menu],$D$3)</f>
        <v>0</v>
      </c>
      <c r="E10" s="13">
        <f ca="1">SUMIFS(TabBDMenus[Quantité viande],TabBDMenus[Nom viande],$A10,TabBDMenus[Nom mois menu],$E$3)</f>
        <v>0</v>
      </c>
      <c r="F10" s="13">
        <f ca="1">SUMIFS(TabBDMenus[Quantité viande],TabBDMenus[Nom viande],$A10,TabBDMenus[Nom mois menu],$F$3)</f>
        <v>0</v>
      </c>
      <c r="G10" s="13">
        <f ca="1">SUMIFS(TabBDMenus[Quantité viande],TabBDMenus[Nom viande],$A10,TabBDMenus[Nom mois menu],$G$3)</f>
        <v>0</v>
      </c>
      <c r="H10" s="13">
        <f ca="1">SUMIFS(TabBDMenus[Quantité viande],TabBDMenus[Nom viande],$A10,TabBDMenus[Nom mois menu],$H$3)</f>
        <v>0</v>
      </c>
      <c r="I10" s="13">
        <f ca="1">SUMIFS(TabBDMenus[Quantité viande],TabBDMenus[Nom viande],$A10,TabBDMenus[Nom mois menu],$I$3)</f>
        <v>0</v>
      </c>
      <c r="J10" s="13">
        <f ca="1">SUMIFS(TabBDMenus[Quantité viande],TabBDMenus[Nom viande],$A10,TabBDMenus[Nom mois menu],$J$3)</f>
        <v>0</v>
      </c>
      <c r="K10" s="13">
        <f ca="1">SUMIFS(TabBDMenus[Quantité viande],TabBDMenus[Nom viande],$A10,TabBDMenus[Nom mois menu],$K$3)</f>
        <v>0</v>
      </c>
      <c r="L10" s="13">
        <f ca="1">SUMIFS(TabBDMenus[Quantité viande],TabBDMenus[Nom viande],$A10,TabBDMenus[Nom mois menu],$L$3)</f>
        <v>0</v>
      </c>
      <c r="M10" s="13">
        <f ca="1">SUMIFS(TabBDMenus[Quantité viande],TabBDMenus[Nom viande],$A10,TabBDMenus[Nom mois menu],$M$3)</f>
        <v>0</v>
      </c>
      <c r="N10" s="13">
        <f t="shared" ca="1" si="0"/>
        <v>0</v>
      </c>
    </row>
    <row r="11" spans="1:14" x14ac:dyDescent="0.25">
      <c r="A11" s="12" t="s">
        <v>208</v>
      </c>
      <c r="B11" s="13">
        <f ca="1">SUMIFS(TabBDMenus[Quantité viande],TabBDMenus[Nom viande],$A11,TabBDMenus[Nom mois menu],$B$3)</f>
        <v>0</v>
      </c>
      <c r="C11" s="13">
        <f ca="1">SUMIFS(TabBDMenus[Quantité viande],TabBDMenus[Nom viande],$A11,TabBDMenus[Nom mois menu],$C$3)</f>
        <v>0</v>
      </c>
      <c r="D11" s="13">
        <f ca="1">SUMIFS(TabBDMenus[Quantité viande],TabBDMenus[Nom viande],$A11,TabBDMenus[Nom mois menu],$D$3)</f>
        <v>0</v>
      </c>
      <c r="E11" s="13">
        <f ca="1">SUMIFS(TabBDMenus[Quantité viande],TabBDMenus[Nom viande],$A11,TabBDMenus[Nom mois menu],$E$3)</f>
        <v>0</v>
      </c>
      <c r="F11" s="13">
        <f ca="1">SUMIFS(TabBDMenus[Quantité viande],TabBDMenus[Nom viande],$A11,TabBDMenus[Nom mois menu],$F$3)</f>
        <v>0</v>
      </c>
      <c r="G11" s="13">
        <f ca="1">SUMIFS(TabBDMenus[Quantité viande],TabBDMenus[Nom viande],$A11,TabBDMenus[Nom mois menu],$G$3)</f>
        <v>0</v>
      </c>
      <c r="H11" s="13">
        <f ca="1">SUMIFS(TabBDMenus[Quantité viande],TabBDMenus[Nom viande],$A11,TabBDMenus[Nom mois menu],$H$3)</f>
        <v>0</v>
      </c>
      <c r="I11" s="13">
        <f ca="1">SUMIFS(TabBDMenus[Quantité viande],TabBDMenus[Nom viande],$A11,TabBDMenus[Nom mois menu],$I$3)</f>
        <v>0</v>
      </c>
      <c r="J11" s="13">
        <f ca="1">SUMIFS(TabBDMenus[Quantité viande],TabBDMenus[Nom viande],$A11,TabBDMenus[Nom mois menu],$J$3)</f>
        <v>0</v>
      </c>
      <c r="K11" s="13">
        <f ca="1">SUMIFS(TabBDMenus[Quantité viande],TabBDMenus[Nom viande],$A11,TabBDMenus[Nom mois menu],$K$3)</f>
        <v>0</v>
      </c>
      <c r="L11" s="13">
        <f ca="1">SUMIFS(TabBDMenus[Quantité viande],TabBDMenus[Nom viande],$A11,TabBDMenus[Nom mois menu],$L$3)</f>
        <v>0</v>
      </c>
      <c r="M11" s="13">
        <f ca="1">SUMIFS(TabBDMenus[Quantité viande],TabBDMenus[Nom viande],$A11,TabBDMenus[Nom mois menu],$M$3)</f>
        <v>0</v>
      </c>
      <c r="N11" s="13">
        <f t="shared" ca="1" si="0"/>
        <v>0</v>
      </c>
    </row>
    <row r="12" spans="1:14" x14ac:dyDescent="0.25">
      <c r="A12" s="12" t="s">
        <v>209</v>
      </c>
      <c r="B12" s="13">
        <f ca="1">SUMIFS(TabBDMenus[Quantité viande],TabBDMenus[Nom viande],$A12,TabBDMenus[Nom mois menu],$B$3)</f>
        <v>0</v>
      </c>
      <c r="C12" s="13">
        <f ca="1">SUMIFS(TabBDMenus[Quantité viande],TabBDMenus[Nom viande],$A12,TabBDMenus[Nom mois menu],$C$3)</f>
        <v>0</v>
      </c>
      <c r="D12" s="13">
        <f ca="1">SUMIFS(TabBDMenus[Quantité viande],TabBDMenus[Nom viande],$A12,TabBDMenus[Nom mois menu],$D$3)</f>
        <v>0</v>
      </c>
      <c r="E12" s="13">
        <f ca="1">SUMIFS(TabBDMenus[Quantité viande],TabBDMenus[Nom viande],$A12,TabBDMenus[Nom mois menu],$E$3)</f>
        <v>0</v>
      </c>
      <c r="F12" s="13">
        <f ca="1">SUMIFS(TabBDMenus[Quantité viande],TabBDMenus[Nom viande],$A12,TabBDMenus[Nom mois menu],$F$3)</f>
        <v>0</v>
      </c>
      <c r="G12" s="13">
        <f ca="1">SUMIFS(TabBDMenus[Quantité viande],TabBDMenus[Nom viande],$A12,TabBDMenus[Nom mois menu],$G$3)</f>
        <v>0</v>
      </c>
      <c r="H12" s="13">
        <f ca="1">SUMIFS(TabBDMenus[Quantité viande],TabBDMenus[Nom viande],$A12,TabBDMenus[Nom mois menu],$H$3)</f>
        <v>0</v>
      </c>
      <c r="I12" s="13">
        <f ca="1">SUMIFS(TabBDMenus[Quantité viande],TabBDMenus[Nom viande],$A12,TabBDMenus[Nom mois menu],$I$3)</f>
        <v>0</v>
      </c>
      <c r="J12" s="13">
        <f ca="1">SUMIFS(TabBDMenus[Quantité viande],TabBDMenus[Nom viande],$A12,TabBDMenus[Nom mois menu],$J$3)</f>
        <v>0</v>
      </c>
      <c r="K12" s="13">
        <f ca="1">SUMIFS(TabBDMenus[Quantité viande],TabBDMenus[Nom viande],$A12,TabBDMenus[Nom mois menu],$K$3)</f>
        <v>0</v>
      </c>
      <c r="L12" s="13">
        <f ca="1">SUMIFS(TabBDMenus[Quantité viande],TabBDMenus[Nom viande],$A12,TabBDMenus[Nom mois menu],$L$3)</f>
        <v>0</v>
      </c>
      <c r="M12" s="13">
        <f ca="1">SUMIFS(TabBDMenus[Quantité viande],TabBDMenus[Nom viande],$A12,TabBDMenus[Nom mois menu],$M$3)</f>
        <v>0</v>
      </c>
      <c r="N12" s="13">
        <f t="shared" ca="1" si="0"/>
        <v>0</v>
      </c>
    </row>
    <row r="13" spans="1:14" x14ac:dyDescent="0.25">
      <c r="A13" s="12" t="s">
        <v>210</v>
      </c>
      <c r="B13" s="13">
        <f ca="1">SUMIFS(TabBDMenus[Quantité viande],TabBDMenus[Nom viande],$A13,TabBDMenus[Nom mois menu],$B$3)</f>
        <v>0</v>
      </c>
      <c r="C13" s="13">
        <f ca="1">SUMIFS(TabBDMenus[Quantité viande],TabBDMenus[Nom viande],$A13,TabBDMenus[Nom mois menu],$C$3)</f>
        <v>0</v>
      </c>
      <c r="D13" s="13">
        <f ca="1">SUMIFS(TabBDMenus[Quantité viande],TabBDMenus[Nom viande],$A13,TabBDMenus[Nom mois menu],$D$3)</f>
        <v>0</v>
      </c>
      <c r="E13" s="13">
        <f ca="1">SUMIFS(TabBDMenus[Quantité viande],TabBDMenus[Nom viande],$A13,TabBDMenus[Nom mois menu],$E$3)</f>
        <v>0</v>
      </c>
      <c r="F13" s="13">
        <f ca="1">SUMIFS(TabBDMenus[Quantité viande],TabBDMenus[Nom viande],$A13,TabBDMenus[Nom mois menu],$F$3)</f>
        <v>0</v>
      </c>
      <c r="G13" s="13">
        <f ca="1">SUMIFS(TabBDMenus[Quantité viande],TabBDMenus[Nom viande],$A13,TabBDMenus[Nom mois menu],$G$3)</f>
        <v>0</v>
      </c>
      <c r="H13" s="13">
        <f ca="1">SUMIFS(TabBDMenus[Quantité viande],TabBDMenus[Nom viande],$A13,TabBDMenus[Nom mois menu],$H$3)</f>
        <v>0</v>
      </c>
      <c r="I13" s="13">
        <f ca="1">SUMIFS(TabBDMenus[Quantité viande],TabBDMenus[Nom viande],$A13,TabBDMenus[Nom mois menu],$I$3)</f>
        <v>0</v>
      </c>
      <c r="J13" s="13">
        <f ca="1">SUMIFS(TabBDMenus[Quantité viande],TabBDMenus[Nom viande],$A13,TabBDMenus[Nom mois menu],$J$3)</f>
        <v>0</v>
      </c>
      <c r="K13" s="13">
        <f ca="1">SUMIFS(TabBDMenus[Quantité viande],TabBDMenus[Nom viande],$A13,TabBDMenus[Nom mois menu],$K$3)</f>
        <v>0</v>
      </c>
      <c r="L13" s="13">
        <f ca="1">SUMIFS(TabBDMenus[Quantité viande],TabBDMenus[Nom viande],$A13,TabBDMenus[Nom mois menu],$L$3)</f>
        <v>0</v>
      </c>
      <c r="M13" s="13">
        <f ca="1">SUMIFS(TabBDMenus[Quantité viande],TabBDMenus[Nom viande],$A13,TabBDMenus[Nom mois menu],$M$3)</f>
        <v>0</v>
      </c>
      <c r="N13" s="13">
        <f t="shared" ca="1" si="0"/>
        <v>0</v>
      </c>
    </row>
    <row r="14" spans="1:14" x14ac:dyDescent="0.25">
      <c r="A14" s="12" t="s">
        <v>211</v>
      </c>
      <c r="B14" s="13">
        <f ca="1">SUMIFS(TabBDMenus[Quantité viande],TabBDMenus[Nom viande],$A14,TabBDMenus[Nom mois menu],$B$3)</f>
        <v>0</v>
      </c>
      <c r="C14" s="13">
        <f ca="1">SUMIFS(TabBDMenus[Quantité viande],TabBDMenus[Nom viande],$A14,TabBDMenus[Nom mois menu],$C$3)</f>
        <v>0</v>
      </c>
      <c r="D14" s="13">
        <f ca="1">SUMIFS(TabBDMenus[Quantité viande],TabBDMenus[Nom viande],$A14,TabBDMenus[Nom mois menu],$D$3)</f>
        <v>0</v>
      </c>
      <c r="E14" s="13">
        <f ca="1">SUMIFS(TabBDMenus[Quantité viande],TabBDMenus[Nom viande],$A14,TabBDMenus[Nom mois menu],$E$3)</f>
        <v>0</v>
      </c>
      <c r="F14" s="13">
        <f ca="1">SUMIFS(TabBDMenus[Quantité viande],TabBDMenus[Nom viande],$A14,TabBDMenus[Nom mois menu],$F$3)</f>
        <v>0</v>
      </c>
      <c r="G14" s="13">
        <f ca="1">SUMIFS(TabBDMenus[Quantité viande],TabBDMenus[Nom viande],$A14,TabBDMenus[Nom mois menu],$G$3)</f>
        <v>0</v>
      </c>
      <c r="H14" s="13">
        <f ca="1">SUMIFS(TabBDMenus[Quantité viande],TabBDMenus[Nom viande],$A14,TabBDMenus[Nom mois menu],$H$3)</f>
        <v>0</v>
      </c>
      <c r="I14" s="13">
        <f ca="1">SUMIFS(TabBDMenus[Quantité viande],TabBDMenus[Nom viande],$A14,TabBDMenus[Nom mois menu],$I$3)</f>
        <v>0</v>
      </c>
      <c r="J14" s="13">
        <f ca="1">SUMIFS(TabBDMenus[Quantité viande],TabBDMenus[Nom viande],$A14,TabBDMenus[Nom mois menu],$J$3)</f>
        <v>0</v>
      </c>
      <c r="K14" s="13">
        <f ca="1">SUMIFS(TabBDMenus[Quantité viande],TabBDMenus[Nom viande],$A14,TabBDMenus[Nom mois menu],$K$3)</f>
        <v>0</v>
      </c>
      <c r="L14" s="13">
        <f ca="1">SUMIFS(TabBDMenus[Quantité viande],TabBDMenus[Nom viande],$A14,TabBDMenus[Nom mois menu],$L$3)</f>
        <v>0</v>
      </c>
      <c r="M14" s="13">
        <f ca="1">SUMIFS(TabBDMenus[Quantité viande],TabBDMenus[Nom viande],$A14,TabBDMenus[Nom mois menu],$M$3)</f>
        <v>0</v>
      </c>
      <c r="N14" s="13">
        <f t="shared" ca="1" si="0"/>
        <v>0</v>
      </c>
    </row>
    <row r="15" spans="1:14" x14ac:dyDescent="0.25">
      <c r="A15" s="12" t="s">
        <v>212</v>
      </c>
      <c r="B15" s="13">
        <f ca="1">SUMIFS(TabBDMenus[Quantité viande],TabBDMenus[Nom viande],$A15,TabBDMenus[Nom mois menu],$B$3)</f>
        <v>0</v>
      </c>
      <c r="C15" s="13">
        <f ca="1">SUMIFS(TabBDMenus[Quantité viande],TabBDMenus[Nom viande],$A15,TabBDMenus[Nom mois menu],$C$3)</f>
        <v>0</v>
      </c>
      <c r="D15" s="13">
        <f ca="1">SUMIFS(TabBDMenus[Quantité viande],TabBDMenus[Nom viande],$A15,TabBDMenus[Nom mois menu],$D$3)</f>
        <v>0</v>
      </c>
      <c r="E15" s="13">
        <f ca="1">SUMIFS(TabBDMenus[Quantité viande],TabBDMenus[Nom viande],$A15,TabBDMenus[Nom mois menu],$E$3)</f>
        <v>0</v>
      </c>
      <c r="F15" s="13">
        <f ca="1">SUMIFS(TabBDMenus[Quantité viande],TabBDMenus[Nom viande],$A15,TabBDMenus[Nom mois menu],$F$3)</f>
        <v>0</v>
      </c>
      <c r="G15" s="13">
        <f ca="1">SUMIFS(TabBDMenus[Quantité viande],TabBDMenus[Nom viande],$A15,TabBDMenus[Nom mois menu],$G$3)</f>
        <v>0</v>
      </c>
      <c r="H15" s="13">
        <f ca="1">SUMIFS(TabBDMenus[Quantité viande],TabBDMenus[Nom viande],$A15,TabBDMenus[Nom mois menu],$H$3)</f>
        <v>0</v>
      </c>
      <c r="I15" s="13">
        <f ca="1">SUMIFS(TabBDMenus[Quantité viande],TabBDMenus[Nom viande],$A15,TabBDMenus[Nom mois menu],$I$3)</f>
        <v>0</v>
      </c>
      <c r="J15" s="13">
        <f ca="1">SUMIFS(TabBDMenus[Quantité viande],TabBDMenus[Nom viande],$A15,TabBDMenus[Nom mois menu],$J$3)</f>
        <v>0</v>
      </c>
      <c r="K15" s="13">
        <f ca="1">SUMIFS(TabBDMenus[Quantité viande],TabBDMenus[Nom viande],$A15,TabBDMenus[Nom mois menu],$K$3)</f>
        <v>0</v>
      </c>
      <c r="L15" s="13">
        <f ca="1">SUMIFS(TabBDMenus[Quantité viande],TabBDMenus[Nom viande],$A15,TabBDMenus[Nom mois menu],$L$3)</f>
        <v>0</v>
      </c>
      <c r="M15" s="13">
        <f ca="1">SUMIFS(TabBDMenus[Quantité viande],TabBDMenus[Nom viande],$A15,TabBDMenus[Nom mois menu],$M$3)</f>
        <v>0</v>
      </c>
      <c r="N15" s="13">
        <f t="shared" ca="1" si="0"/>
        <v>0</v>
      </c>
    </row>
    <row r="16" spans="1:14" x14ac:dyDescent="0.25">
      <c r="A16" s="12" t="s">
        <v>213</v>
      </c>
      <c r="B16" s="13">
        <f ca="1">SUMIFS(TabBDMenus[Quantité viande],TabBDMenus[Nom viande],$A16,TabBDMenus[Nom mois menu],$B$3)</f>
        <v>0</v>
      </c>
      <c r="C16" s="13">
        <f ca="1">SUMIFS(TabBDMenus[Quantité viande],TabBDMenus[Nom viande],$A16,TabBDMenus[Nom mois menu],$C$3)</f>
        <v>0</v>
      </c>
      <c r="D16" s="13">
        <f ca="1">SUMIFS(TabBDMenus[Quantité viande],TabBDMenus[Nom viande],$A16,TabBDMenus[Nom mois menu],$D$3)</f>
        <v>0</v>
      </c>
      <c r="E16" s="13">
        <f ca="1">SUMIFS(TabBDMenus[Quantité viande],TabBDMenus[Nom viande],$A16,TabBDMenus[Nom mois menu],$E$3)</f>
        <v>0</v>
      </c>
      <c r="F16" s="13">
        <f ca="1">SUMIFS(TabBDMenus[Quantité viande],TabBDMenus[Nom viande],$A16,TabBDMenus[Nom mois menu],$F$3)</f>
        <v>0</v>
      </c>
      <c r="G16" s="13">
        <f ca="1">SUMIFS(TabBDMenus[Quantité viande],TabBDMenus[Nom viande],$A16,TabBDMenus[Nom mois menu],$G$3)</f>
        <v>0</v>
      </c>
      <c r="H16" s="13">
        <f ca="1">SUMIFS(TabBDMenus[Quantité viande],TabBDMenus[Nom viande],$A16,TabBDMenus[Nom mois menu],$H$3)</f>
        <v>0</v>
      </c>
      <c r="I16" s="13">
        <f ca="1">SUMIFS(TabBDMenus[Quantité viande],TabBDMenus[Nom viande],$A16,TabBDMenus[Nom mois menu],$I$3)</f>
        <v>0</v>
      </c>
      <c r="J16" s="13">
        <f ca="1">SUMIFS(TabBDMenus[Quantité viande],TabBDMenus[Nom viande],$A16,TabBDMenus[Nom mois menu],$J$3)</f>
        <v>0</v>
      </c>
      <c r="K16" s="13">
        <f ca="1">SUMIFS(TabBDMenus[Quantité viande],TabBDMenus[Nom viande],$A16,TabBDMenus[Nom mois menu],$K$3)</f>
        <v>0</v>
      </c>
      <c r="L16" s="13">
        <f ca="1">SUMIFS(TabBDMenus[Quantité viande],TabBDMenus[Nom viande],$A16,TabBDMenus[Nom mois menu],$L$3)</f>
        <v>0</v>
      </c>
      <c r="M16" s="13">
        <f ca="1">SUMIFS(TabBDMenus[Quantité viande],TabBDMenus[Nom viande],$A16,TabBDMenus[Nom mois menu],$M$3)</f>
        <v>0</v>
      </c>
      <c r="N16" s="13">
        <f t="shared" ca="1" si="0"/>
        <v>0</v>
      </c>
    </row>
    <row r="17" spans="1:14" x14ac:dyDescent="0.25">
      <c r="A17" s="12" t="s">
        <v>214</v>
      </c>
      <c r="B17" s="13">
        <f ca="1">SUMIFS(TabBDMenus[Quantité viande],TabBDMenus[Nom viande],$A17,TabBDMenus[Nom mois menu],$B$3)</f>
        <v>0</v>
      </c>
      <c r="C17" s="13">
        <f ca="1">SUMIFS(TabBDMenus[Quantité viande],TabBDMenus[Nom viande],$A17,TabBDMenus[Nom mois menu],$C$3)</f>
        <v>0</v>
      </c>
      <c r="D17" s="13">
        <f ca="1">SUMIFS(TabBDMenus[Quantité viande],TabBDMenus[Nom viande],$A17,TabBDMenus[Nom mois menu],$D$3)</f>
        <v>0</v>
      </c>
      <c r="E17" s="13">
        <f ca="1">SUMIFS(TabBDMenus[Quantité viande],TabBDMenus[Nom viande],$A17,TabBDMenus[Nom mois menu],$E$3)</f>
        <v>0</v>
      </c>
      <c r="F17" s="13">
        <f ca="1">SUMIFS(TabBDMenus[Quantité viande],TabBDMenus[Nom viande],$A17,TabBDMenus[Nom mois menu],$F$3)</f>
        <v>0</v>
      </c>
      <c r="G17" s="13">
        <f ca="1">SUMIFS(TabBDMenus[Quantité viande],TabBDMenus[Nom viande],$A17,TabBDMenus[Nom mois menu],$G$3)</f>
        <v>0</v>
      </c>
      <c r="H17" s="13">
        <f ca="1">SUMIFS(TabBDMenus[Quantité viande],TabBDMenus[Nom viande],$A17,TabBDMenus[Nom mois menu],$H$3)</f>
        <v>0</v>
      </c>
      <c r="I17" s="13">
        <f ca="1">SUMIFS(TabBDMenus[Quantité viande],TabBDMenus[Nom viande],$A17,TabBDMenus[Nom mois menu],$I$3)</f>
        <v>0</v>
      </c>
      <c r="J17" s="13">
        <f ca="1">SUMIFS(TabBDMenus[Quantité viande],TabBDMenus[Nom viande],$A17,TabBDMenus[Nom mois menu],$J$3)</f>
        <v>0</v>
      </c>
      <c r="K17" s="13">
        <f ca="1">SUMIFS(TabBDMenus[Quantité viande],TabBDMenus[Nom viande],$A17,TabBDMenus[Nom mois menu],$K$3)</f>
        <v>0</v>
      </c>
      <c r="L17" s="13">
        <f ca="1">SUMIFS(TabBDMenus[Quantité viande],TabBDMenus[Nom viande],$A17,TabBDMenus[Nom mois menu],$L$3)</f>
        <v>0</v>
      </c>
      <c r="M17" s="13">
        <f ca="1">SUMIFS(TabBDMenus[Quantité viande],TabBDMenus[Nom viande],$A17,TabBDMenus[Nom mois menu],$M$3)</f>
        <v>0</v>
      </c>
      <c r="N17" s="13">
        <f t="shared" ca="1" si="0"/>
        <v>0</v>
      </c>
    </row>
    <row r="18" spans="1:14" x14ac:dyDescent="0.25">
      <c r="A18" s="12" t="s">
        <v>215</v>
      </c>
      <c r="B18" s="13">
        <f ca="1">SUMIFS(TabBDMenus[Quantité viande],TabBDMenus[Nom viande],$A18,TabBDMenus[Nom mois menu],$B$3)</f>
        <v>0</v>
      </c>
      <c r="C18" s="13">
        <f ca="1">SUMIFS(TabBDMenus[Quantité viande],TabBDMenus[Nom viande],$A18,TabBDMenus[Nom mois menu],$C$3)</f>
        <v>0</v>
      </c>
      <c r="D18" s="13">
        <f ca="1">SUMIFS(TabBDMenus[Quantité viande],TabBDMenus[Nom viande],$A18,TabBDMenus[Nom mois menu],$D$3)</f>
        <v>0</v>
      </c>
      <c r="E18" s="13">
        <f ca="1">SUMIFS(TabBDMenus[Quantité viande],TabBDMenus[Nom viande],$A18,TabBDMenus[Nom mois menu],$E$3)</f>
        <v>0</v>
      </c>
      <c r="F18" s="13">
        <f ca="1">SUMIFS(TabBDMenus[Quantité viande],TabBDMenus[Nom viande],$A18,TabBDMenus[Nom mois menu],$F$3)</f>
        <v>0</v>
      </c>
      <c r="G18" s="13">
        <f ca="1">SUMIFS(TabBDMenus[Quantité viande],TabBDMenus[Nom viande],$A18,TabBDMenus[Nom mois menu],$G$3)</f>
        <v>0</v>
      </c>
      <c r="H18" s="13">
        <f ca="1">SUMIFS(TabBDMenus[Quantité viande],TabBDMenus[Nom viande],$A18,TabBDMenus[Nom mois menu],$H$3)</f>
        <v>0</v>
      </c>
      <c r="I18" s="13">
        <f ca="1">SUMIFS(TabBDMenus[Quantité viande],TabBDMenus[Nom viande],$A18,TabBDMenus[Nom mois menu],$I$3)</f>
        <v>0</v>
      </c>
      <c r="J18" s="13">
        <f ca="1">SUMIFS(TabBDMenus[Quantité viande],TabBDMenus[Nom viande],$A18,TabBDMenus[Nom mois menu],$J$3)</f>
        <v>0</v>
      </c>
      <c r="K18" s="13">
        <f ca="1">SUMIFS(TabBDMenus[Quantité viande],TabBDMenus[Nom viande],$A18,TabBDMenus[Nom mois menu],$K$3)</f>
        <v>0</v>
      </c>
      <c r="L18" s="13">
        <f ca="1">SUMIFS(TabBDMenus[Quantité viande],TabBDMenus[Nom viande],$A18,TabBDMenus[Nom mois menu],$L$3)</f>
        <v>0</v>
      </c>
      <c r="M18" s="13">
        <f ca="1">SUMIFS(TabBDMenus[Quantité viande],TabBDMenus[Nom viande],$A18,TabBDMenus[Nom mois menu],$M$3)</f>
        <v>0</v>
      </c>
      <c r="N18" s="13">
        <f t="shared" ca="1" si="0"/>
        <v>0</v>
      </c>
    </row>
    <row r="19" spans="1:14" x14ac:dyDescent="0.25">
      <c r="A19" s="12" t="s">
        <v>216</v>
      </c>
      <c r="B19" s="13">
        <f ca="1">SUMIFS(TabBDMenus[Quantité viande],TabBDMenus[Nom viande],$A19,TabBDMenus[Nom mois menu],$B$3)</f>
        <v>0</v>
      </c>
      <c r="C19" s="13">
        <f ca="1">SUMIFS(TabBDMenus[Quantité viande],TabBDMenus[Nom viande],$A19,TabBDMenus[Nom mois menu],$C$3)</f>
        <v>0</v>
      </c>
      <c r="D19" s="13">
        <f ca="1">SUMIFS(TabBDMenus[Quantité viande],TabBDMenus[Nom viande],$A19,TabBDMenus[Nom mois menu],$D$3)</f>
        <v>0</v>
      </c>
      <c r="E19" s="13">
        <f ca="1">SUMIFS(TabBDMenus[Quantité viande],TabBDMenus[Nom viande],$A19,TabBDMenus[Nom mois menu],$E$3)</f>
        <v>0</v>
      </c>
      <c r="F19" s="13">
        <f ca="1">SUMIFS(TabBDMenus[Quantité viande],TabBDMenus[Nom viande],$A19,TabBDMenus[Nom mois menu],$F$3)</f>
        <v>0</v>
      </c>
      <c r="G19" s="13">
        <f ca="1">SUMIFS(TabBDMenus[Quantité viande],TabBDMenus[Nom viande],$A19,TabBDMenus[Nom mois menu],$G$3)</f>
        <v>0</v>
      </c>
      <c r="H19" s="13">
        <f ca="1">SUMIFS(TabBDMenus[Quantité viande],TabBDMenus[Nom viande],$A19,TabBDMenus[Nom mois menu],$H$3)</f>
        <v>0</v>
      </c>
      <c r="I19" s="13">
        <f ca="1">SUMIFS(TabBDMenus[Quantité viande],TabBDMenus[Nom viande],$A19,TabBDMenus[Nom mois menu],$I$3)</f>
        <v>0</v>
      </c>
      <c r="J19" s="13">
        <f ca="1">SUMIFS(TabBDMenus[Quantité viande],TabBDMenus[Nom viande],$A19,TabBDMenus[Nom mois menu],$J$3)</f>
        <v>0</v>
      </c>
      <c r="K19" s="13">
        <f ca="1">SUMIFS(TabBDMenus[Quantité viande],TabBDMenus[Nom viande],$A19,TabBDMenus[Nom mois menu],$K$3)</f>
        <v>0</v>
      </c>
      <c r="L19" s="13">
        <f ca="1">SUMIFS(TabBDMenus[Quantité viande],TabBDMenus[Nom viande],$A19,TabBDMenus[Nom mois menu],$L$3)</f>
        <v>0</v>
      </c>
      <c r="M19" s="13">
        <f ca="1">SUMIFS(TabBDMenus[Quantité viande],TabBDMenus[Nom viande],$A19,TabBDMenus[Nom mois menu],$M$3)</f>
        <v>0</v>
      </c>
      <c r="N19" s="13">
        <f t="shared" ca="1" si="0"/>
        <v>0</v>
      </c>
    </row>
    <row r="20" spans="1:14" x14ac:dyDescent="0.25">
      <c r="A20" s="12" t="s">
        <v>217</v>
      </c>
      <c r="B20" s="13">
        <f ca="1">SUMIFS(TabBDMenus[Quantité viande],TabBDMenus[Nom viande],$A20,TabBDMenus[Nom mois menu],$B$3)</f>
        <v>0</v>
      </c>
      <c r="C20" s="13">
        <f ca="1">SUMIFS(TabBDMenus[Quantité viande],TabBDMenus[Nom viande],$A20,TabBDMenus[Nom mois menu],$C$3)</f>
        <v>0</v>
      </c>
      <c r="D20" s="13">
        <f ca="1">SUMIFS(TabBDMenus[Quantité viande],TabBDMenus[Nom viande],$A20,TabBDMenus[Nom mois menu],$D$3)</f>
        <v>0</v>
      </c>
      <c r="E20" s="13">
        <f ca="1">SUMIFS(TabBDMenus[Quantité viande],TabBDMenus[Nom viande],$A20,TabBDMenus[Nom mois menu],$E$3)</f>
        <v>0</v>
      </c>
      <c r="F20" s="13">
        <f ca="1">SUMIFS(TabBDMenus[Quantité viande],TabBDMenus[Nom viande],$A20,TabBDMenus[Nom mois menu],$F$3)</f>
        <v>0</v>
      </c>
      <c r="G20" s="13">
        <f ca="1">SUMIFS(TabBDMenus[Quantité viande],TabBDMenus[Nom viande],$A20,TabBDMenus[Nom mois menu],$G$3)</f>
        <v>0</v>
      </c>
      <c r="H20" s="13">
        <f ca="1">SUMIFS(TabBDMenus[Quantité viande],TabBDMenus[Nom viande],$A20,TabBDMenus[Nom mois menu],$H$3)</f>
        <v>0</v>
      </c>
      <c r="I20" s="13">
        <f ca="1">SUMIFS(TabBDMenus[Quantité viande],TabBDMenus[Nom viande],$A20,TabBDMenus[Nom mois menu],$I$3)</f>
        <v>0</v>
      </c>
      <c r="J20" s="13">
        <f ca="1">SUMIFS(TabBDMenus[Quantité viande],TabBDMenus[Nom viande],$A20,TabBDMenus[Nom mois menu],$J$3)</f>
        <v>0</v>
      </c>
      <c r="K20" s="13">
        <f ca="1">SUMIFS(TabBDMenus[Quantité viande],TabBDMenus[Nom viande],$A20,TabBDMenus[Nom mois menu],$K$3)</f>
        <v>0</v>
      </c>
      <c r="L20" s="13">
        <f ca="1">SUMIFS(TabBDMenus[Quantité viande],TabBDMenus[Nom viande],$A20,TabBDMenus[Nom mois menu],$L$3)</f>
        <v>0</v>
      </c>
      <c r="M20" s="13">
        <f ca="1">SUMIFS(TabBDMenus[Quantité viande],TabBDMenus[Nom viande],$A20,TabBDMenus[Nom mois menu],$M$3)</f>
        <v>0</v>
      </c>
      <c r="N20" s="13">
        <f t="shared" ca="1" si="0"/>
        <v>0</v>
      </c>
    </row>
    <row r="21" spans="1:14" x14ac:dyDescent="0.25">
      <c r="A21" s="12" t="s">
        <v>189</v>
      </c>
      <c r="B21" s="13">
        <f ca="1">SUMIFS(TabBDMenus[Quantité viande],TabBDMenus[Nom viande],$A21,TabBDMenus[Nom mois menu],$B$3)</f>
        <v>0</v>
      </c>
      <c r="C21" s="13">
        <f ca="1">SUMIFS(TabBDMenus[Quantité viande],TabBDMenus[Nom viande],$A21,TabBDMenus[Nom mois menu],$C$3)</f>
        <v>0</v>
      </c>
      <c r="D21" s="13">
        <f ca="1">SUMIFS(TabBDMenus[Quantité viande],TabBDMenus[Nom viande],$A21,TabBDMenus[Nom mois menu],$D$3)</f>
        <v>0</v>
      </c>
      <c r="E21" s="13">
        <f ca="1">SUMIFS(TabBDMenus[Quantité viande],TabBDMenus[Nom viande],$A21,TabBDMenus[Nom mois menu],$E$3)</f>
        <v>0</v>
      </c>
      <c r="F21" s="13">
        <f ca="1">SUMIFS(TabBDMenus[Quantité viande],TabBDMenus[Nom viande],$A21,TabBDMenus[Nom mois menu],$F$3)</f>
        <v>0</v>
      </c>
      <c r="G21" s="13">
        <f ca="1">SUMIFS(TabBDMenus[Quantité viande],TabBDMenus[Nom viande],$A21,TabBDMenus[Nom mois menu],$G$3)</f>
        <v>0</v>
      </c>
      <c r="H21" s="13">
        <f ca="1">SUMIFS(TabBDMenus[Quantité viande],TabBDMenus[Nom viande],$A21,TabBDMenus[Nom mois menu],$H$3)</f>
        <v>0</v>
      </c>
      <c r="I21" s="13">
        <f ca="1">SUMIFS(TabBDMenus[Quantité viande],TabBDMenus[Nom viande],$A21,TabBDMenus[Nom mois menu],$I$3)</f>
        <v>0</v>
      </c>
      <c r="J21" s="13">
        <f ca="1">SUMIFS(TabBDMenus[Quantité viande],TabBDMenus[Nom viande],$A21,TabBDMenus[Nom mois menu],$J$3)</f>
        <v>0</v>
      </c>
      <c r="K21" s="13">
        <f ca="1">SUMIFS(TabBDMenus[Quantité viande],TabBDMenus[Nom viande],$A21,TabBDMenus[Nom mois menu],$K$3)</f>
        <v>0</v>
      </c>
      <c r="L21" s="13">
        <f ca="1">SUMIFS(TabBDMenus[Quantité viande],TabBDMenus[Nom viande],$A21,TabBDMenus[Nom mois menu],$L$3)</f>
        <v>0</v>
      </c>
      <c r="M21" s="13">
        <f ca="1">SUMIFS(TabBDMenus[Quantité viande],TabBDMenus[Nom viande],$A21,TabBDMenus[Nom mois menu],$M$3)</f>
        <v>0</v>
      </c>
      <c r="N21" s="13">
        <f t="shared" ca="1" si="0"/>
        <v>0</v>
      </c>
    </row>
    <row r="22" spans="1:14" x14ac:dyDescent="0.25">
      <c r="A22" s="12" t="s">
        <v>190</v>
      </c>
      <c r="B22" s="13">
        <f ca="1">SUMIFS(TabBDMenus[Quantité viande],TabBDMenus[Nom viande],$A22,TabBDMenus[Nom mois menu],$B$3)</f>
        <v>0</v>
      </c>
      <c r="C22" s="13">
        <f ca="1">SUMIFS(TabBDMenus[Quantité viande],TabBDMenus[Nom viande],$A22,TabBDMenus[Nom mois menu],$C$3)</f>
        <v>0</v>
      </c>
      <c r="D22" s="13">
        <f ca="1">SUMIFS(TabBDMenus[Quantité viande],TabBDMenus[Nom viande],$A22,TabBDMenus[Nom mois menu],$D$3)</f>
        <v>0</v>
      </c>
      <c r="E22" s="13">
        <f ca="1">SUMIFS(TabBDMenus[Quantité viande],TabBDMenus[Nom viande],$A22,TabBDMenus[Nom mois menu],$E$3)</f>
        <v>0</v>
      </c>
      <c r="F22" s="13">
        <f ca="1">SUMIFS(TabBDMenus[Quantité viande],TabBDMenus[Nom viande],$A22,TabBDMenus[Nom mois menu],$F$3)</f>
        <v>0</v>
      </c>
      <c r="G22" s="13">
        <f ca="1">SUMIFS(TabBDMenus[Quantité viande],TabBDMenus[Nom viande],$A22,TabBDMenus[Nom mois menu],$G$3)</f>
        <v>0</v>
      </c>
      <c r="H22" s="13">
        <f ca="1">SUMIFS(TabBDMenus[Quantité viande],TabBDMenus[Nom viande],$A22,TabBDMenus[Nom mois menu],$H$3)</f>
        <v>0</v>
      </c>
      <c r="I22" s="13">
        <f ca="1">SUMIFS(TabBDMenus[Quantité viande],TabBDMenus[Nom viande],$A22,TabBDMenus[Nom mois menu],$I$3)</f>
        <v>0</v>
      </c>
      <c r="J22" s="13">
        <f ca="1">SUMIFS(TabBDMenus[Quantité viande],TabBDMenus[Nom viande],$A22,TabBDMenus[Nom mois menu],$J$3)</f>
        <v>0</v>
      </c>
      <c r="K22" s="13">
        <f ca="1">SUMIFS(TabBDMenus[Quantité viande],TabBDMenus[Nom viande],$A22,TabBDMenus[Nom mois menu],$K$3)</f>
        <v>0</v>
      </c>
      <c r="L22" s="13">
        <f ca="1">SUMIFS(TabBDMenus[Quantité viande],TabBDMenus[Nom viande],$A22,TabBDMenus[Nom mois menu],$L$3)</f>
        <v>0</v>
      </c>
      <c r="M22" s="13">
        <f ca="1">SUMIFS(TabBDMenus[Quantité viande],TabBDMenus[Nom viande],$A22,TabBDMenus[Nom mois menu],$M$3)</f>
        <v>0</v>
      </c>
      <c r="N22" s="13">
        <f t="shared" ca="1" si="0"/>
        <v>0</v>
      </c>
    </row>
    <row r="23" spans="1:14" x14ac:dyDescent="0.25">
      <c r="A23" s="12" t="s">
        <v>191</v>
      </c>
      <c r="B23" s="13">
        <f ca="1">SUMIFS(TabBDMenus[Quantité viande],TabBDMenus[Nom viande],$A23,TabBDMenus[Nom mois menu],$B$3)</f>
        <v>0</v>
      </c>
      <c r="C23" s="13">
        <f ca="1">SUMIFS(TabBDMenus[Quantité viande],TabBDMenus[Nom viande],$A23,TabBDMenus[Nom mois menu],$C$3)</f>
        <v>0</v>
      </c>
      <c r="D23" s="13">
        <f ca="1">SUMIFS(TabBDMenus[Quantité viande],TabBDMenus[Nom viande],$A23,TabBDMenus[Nom mois menu],$D$3)</f>
        <v>0</v>
      </c>
      <c r="E23" s="13">
        <f ca="1">SUMIFS(TabBDMenus[Quantité viande],TabBDMenus[Nom viande],$A23,TabBDMenus[Nom mois menu],$E$3)</f>
        <v>0</v>
      </c>
      <c r="F23" s="13">
        <f ca="1">SUMIFS(TabBDMenus[Quantité viande],TabBDMenus[Nom viande],$A23,TabBDMenus[Nom mois menu],$F$3)</f>
        <v>0</v>
      </c>
      <c r="G23" s="13">
        <f ca="1">SUMIFS(TabBDMenus[Quantité viande],TabBDMenus[Nom viande],$A23,TabBDMenus[Nom mois menu],$G$3)</f>
        <v>0</v>
      </c>
      <c r="H23" s="13">
        <f ca="1">SUMIFS(TabBDMenus[Quantité viande],TabBDMenus[Nom viande],$A23,TabBDMenus[Nom mois menu],$H$3)</f>
        <v>0</v>
      </c>
      <c r="I23" s="13">
        <f ca="1">SUMIFS(TabBDMenus[Quantité viande],TabBDMenus[Nom viande],$A23,TabBDMenus[Nom mois menu],$I$3)</f>
        <v>0</v>
      </c>
      <c r="J23" s="13">
        <f ca="1">SUMIFS(TabBDMenus[Quantité viande],TabBDMenus[Nom viande],$A23,TabBDMenus[Nom mois menu],$J$3)</f>
        <v>0</v>
      </c>
      <c r="K23" s="13">
        <f ca="1">SUMIFS(TabBDMenus[Quantité viande],TabBDMenus[Nom viande],$A23,TabBDMenus[Nom mois menu],$K$3)</f>
        <v>0</v>
      </c>
      <c r="L23" s="13">
        <f ca="1">SUMIFS(TabBDMenus[Quantité viande],TabBDMenus[Nom viande],$A23,TabBDMenus[Nom mois menu],$L$3)</f>
        <v>0</v>
      </c>
      <c r="M23" s="13">
        <f ca="1">SUMIFS(TabBDMenus[Quantité viande],TabBDMenus[Nom viande],$A23,TabBDMenus[Nom mois menu],$M$3)</f>
        <v>0</v>
      </c>
      <c r="N23" s="13">
        <f t="shared" ca="1" si="0"/>
        <v>0</v>
      </c>
    </row>
    <row r="24" spans="1:14" x14ac:dyDescent="0.25">
      <c r="A24" s="12" t="s">
        <v>192</v>
      </c>
      <c r="B24" s="13">
        <f ca="1">SUMIFS(TabBDMenus[Quantité viande],TabBDMenus[Nom viande],$A24,TabBDMenus[Nom mois menu],$B$3)</f>
        <v>0</v>
      </c>
      <c r="C24" s="13">
        <f ca="1">SUMIFS(TabBDMenus[Quantité viande],TabBDMenus[Nom viande],$A24,TabBDMenus[Nom mois menu],$C$3)</f>
        <v>0</v>
      </c>
      <c r="D24" s="13">
        <f ca="1">SUMIFS(TabBDMenus[Quantité viande],TabBDMenus[Nom viande],$A24,TabBDMenus[Nom mois menu],$D$3)</f>
        <v>0</v>
      </c>
      <c r="E24" s="13">
        <f ca="1">SUMIFS(TabBDMenus[Quantité viande],TabBDMenus[Nom viande],$A24,TabBDMenus[Nom mois menu],$E$3)</f>
        <v>0</v>
      </c>
      <c r="F24" s="13">
        <f ca="1">SUMIFS(TabBDMenus[Quantité viande],TabBDMenus[Nom viande],$A24,TabBDMenus[Nom mois menu],$F$3)</f>
        <v>0</v>
      </c>
      <c r="G24" s="13">
        <f ca="1">SUMIFS(TabBDMenus[Quantité viande],TabBDMenus[Nom viande],$A24,TabBDMenus[Nom mois menu],$G$3)</f>
        <v>0</v>
      </c>
      <c r="H24" s="13">
        <f ca="1">SUMIFS(TabBDMenus[Quantité viande],TabBDMenus[Nom viande],$A24,TabBDMenus[Nom mois menu],$H$3)</f>
        <v>0</v>
      </c>
      <c r="I24" s="13">
        <f ca="1">SUMIFS(TabBDMenus[Quantité viande],TabBDMenus[Nom viande],$A24,TabBDMenus[Nom mois menu],$I$3)</f>
        <v>0</v>
      </c>
      <c r="J24" s="13">
        <f ca="1">SUMIFS(TabBDMenus[Quantité viande],TabBDMenus[Nom viande],$A24,TabBDMenus[Nom mois menu],$J$3)</f>
        <v>0</v>
      </c>
      <c r="K24" s="13">
        <f ca="1">SUMIFS(TabBDMenus[Quantité viande],TabBDMenus[Nom viande],$A24,TabBDMenus[Nom mois menu],$K$3)</f>
        <v>0</v>
      </c>
      <c r="L24" s="13">
        <f ca="1">SUMIFS(TabBDMenus[Quantité viande],TabBDMenus[Nom viande],$A24,TabBDMenus[Nom mois menu],$L$3)</f>
        <v>0</v>
      </c>
      <c r="M24" s="13">
        <f ca="1">SUMIFS(TabBDMenus[Quantité viande],TabBDMenus[Nom viande],$A24,TabBDMenus[Nom mois menu],$M$3)</f>
        <v>0</v>
      </c>
      <c r="N24" s="13">
        <f t="shared" ca="1" si="0"/>
        <v>0</v>
      </c>
    </row>
    <row r="25" spans="1:14" x14ac:dyDescent="0.25">
      <c r="A25" s="12" t="s">
        <v>193</v>
      </c>
      <c r="B25" s="13">
        <f ca="1">SUMIFS(TabBDMenus[Quantité viande],TabBDMenus[Nom viande],$A25,TabBDMenus[Nom mois menu],$B$3)</f>
        <v>0</v>
      </c>
      <c r="C25" s="13">
        <f ca="1">SUMIFS(TabBDMenus[Quantité viande],TabBDMenus[Nom viande],$A25,TabBDMenus[Nom mois menu],$C$3)</f>
        <v>0</v>
      </c>
      <c r="D25" s="13">
        <f ca="1">SUMIFS(TabBDMenus[Quantité viande],TabBDMenus[Nom viande],$A25,TabBDMenus[Nom mois menu],$D$3)</f>
        <v>0</v>
      </c>
      <c r="E25" s="13">
        <f ca="1">SUMIFS(TabBDMenus[Quantité viande],TabBDMenus[Nom viande],$A25,TabBDMenus[Nom mois menu],$E$3)</f>
        <v>0</v>
      </c>
      <c r="F25" s="13">
        <f ca="1">SUMIFS(TabBDMenus[Quantité viande],TabBDMenus[Nom viande],$A25,TabBDMenus[Nom mois menu],$F$3)</f>
        <v>0</v>
      </c>
      <c r="G25" s="13">
        <f ca="1">SUMIFS(TabBDMenus[Quantité viande],TabBDMenus[Nom viande],$A25,TabBDMenus[Nom mois menu],$G$3)</f>
        <v>0</v>
      </c>
      <c r="H25" s="13">
        <f ca="1">SUMIFS(TabBDMenus[Quantité viande],TabBDMenus[Nom viande],$A25,TabBDMenus[Nom mois menu],$H$3)</f>
        <v>0</v>
      </c>
      <c r="I25" s="13">
        <f ca="1">SUMIFS(TabBDMenus[Quantité viande],TabBDMenus[Nom viande],$A25,TabBDMenus[Nom mois menu],$I$3)</f>
        <v>0</v>
      </c>
      <c r="J25" s="13">
        <f ca="1">SUMIFS(TabBDMenus[Quantité viande],TabBDMenus[Nom viande],$A25,TabBDMenus[Nom mois menu],$J$3)</f>
        <v>0</v>
      </c>
      <c r="K25" s="13">
        <f ca="1">SUMIFS(TabBDMenus[Quantité viande],TabBDMenus[Nom viande],$A25,TabBDMenus[Nom mois menu],$K$3)</f>
        <v>0</v>
      </c>
      <c r="L25" s="13">
        <f ca="1">SUMIFS(TabBDMenus[Quantité viande],TabBDMenus[Nom viande],$A25,TabBDMenus[Nom mois menu],$L$3)</f>
        <v>0</v>
      </c>
      <c r="M25" s="13">
        <f ca="1">SUMIFS(TabBDMenus[Quantité viande],TabBDMenus[Nom viande],$A25,TabBDMenus[Nom mois menu],$M$3)</f>
        <v>0</v>
      </c>
      <c r="N25" s="13">
        <f t="shared" ca="1" si="0"/>
        <v>0</v>
      </c>
    </row>
    <row r="26" spans="1:14" x14ac:dyDescent="0.25">
      <c r="A26" s="12" t="s">
        <v>218</v>
      </c>
      <c r="B26" s="13">
        <f ca="1">SUMIFS(TabBDMenus[Quantité viande],TabBDMenus[Nom viande],$A26,TabBDMenus[Nom mois menu],$B$3)</f>
        <v>0</v>
      </c>
      <c r="C26" s="13">
        <f ca="1">SUMIFS(TabBDMenus[Quantité viande],TabBDMenus[Nom viande],$A26,TabBDMenus[Nom mois menu],$C$3)</f>
        <v>0</v>
      </c>
      <c r="D26" s="13">
        <f ca="1">SUMIFS(TabBDMenus[Quantité viande],TabBDMenus[Nom viande],$A26,TabBDMenus[Nom mois menu],$D$3)</f>
        <v>0</v>
      </c>
      <c r="E26" s="13">
        <f ca="1">SUMIFS(TabBDMenus[Quantité viande],TabBDMenus[Nom viande],$A26,TabBDMenus[Nom mois menu],$E$3)</f>
        <v>0</v>
      </c>
      <c r="F26" s="13">
        <f ca="1">SUMIFS(TabBDMenus[Quantité viande],TabBDMenus[Nom viande],$A26,TabBDMenus[Nom mois menu],$F$3)</f>
        <v>0</v>
      </c>
      <c r="G26" s="13">
        <f ca="1">SUMIFS(TabBDMenus[Quantité viande],TabBDMenus[Nom viande],$A26,TabBDMenus[Nom mois menu],$G$3)</f>
        <v>0</v>
      </c>
      <c r="H26" s="13">
        <f ca="1">SUMIFS(TabBDMenus[Quantité viande],TabBDMenus[Nom viande],$A26,TabBDMenus[Nom mois menu],$H$3)</f>
        <v>0</v>
      </c>
      <c r="I26" s="13">
        <f ca="1">SUMIFS(TabBDMenus[Quantité viande],TabBDMenus[Nom viande],$A26,TabBDMenus[Nom mois menu],$I$3)</f>
        <v>0</v>
      </c>
      <c r="J26" s="13">
        <f ca="1">SUMIFS(TabBDMenus[Quantité viande],TabBDMenus[Nom viande],$A26,TabBDMenus[Nom mois menu],$J$3)</f>
        <v>0</v>
      </c>
      <c r="K26" s="13">
        <f ca="1">SUMIFS(TabBDMenus[Quantité viande],TabBDMenus[Nom viande],$A26,TabBDMenus[Nom mois menu],$K$3)</f>
        <v>0</v>
      </c>
      <c r="L26" s="13">
        <f ca="1">SUMIFS(TabBDMenus[Quantité viande],TabBDMenus[Nom viande],$A26,TabBDMenus[Nom mois menu],$L$3)</f>
        <v>0</v>
      </c>
      <c r="M26" s="13">
        <f ca="1">SUMIFS(TabBDMenus[Quantité viande],TabBDMenus[Nom viande],$A26,TabBDMenus[Nom mois menu],$M$3)</f>
        <v>0</v>
      </c>
      <c r="N26" s="13">
        <f t="shared" ca="1" si="0"/>
        <v>0</v>
      </c>
    </row>
    <row r="27" spans="1:14" x14ac:dyDescent="0.25">
      <c r="A27" s="12" t="s">
        <v>219</v>
      </c>
      <c r="B27" s="13">
        <f ca="1">SUMIFS(TabBDMenus[Quantité viande],TabBDMenus[Nom viande],$A27,TabBDMenus[Nom mois menu],$B$3)</f>
        <v>0</v>
      </c>
      <c r="C27" s="13">
        <f ca="1">SUMIFS(TabBDMenus[Quantité viande],TabBDMenus[Nom viande],$A27,TabBDMenus[Nom mois menu],$C$3)</f>
        <v>0</v>
      </c>
      <c r="D27" s="13">
        <f ca="1">SUMIFS(TabBDMenus[Quantité viande],TabBDMenus[Nom viande],$A27,TabBDMenus[Nom mois menu],$D$3)</f>
        <v>0</v>
      </c>
      <c r="E27" s="13">
        <f ca="1">SUMIFS(TabBDMenus[Quantité viande],TabBDMenus[Nom viande],$A27,TabBDMenus[Nom mois menu],$E$3)</f>
        <v>0</v>
      </c>
      <c r="F27" s="13">
        <f ca="1">SUMIFS(TabBDMenus[Quantité viande],TabBDMenus[Nom viande],$A27,TabBDMenus[Nom mois menu],$F$3)</f>
        <v>0</v>
      </c>
      <c r="G27" s="13">
        <f ca="1">SUMIFS(TabBDMenus[Quantité viande],TabBDMenus[Nom viande],$A27,TabBDMenus[Nom mois menu],$G$3)</f>
        <v>0</v>
      </c>
      <c r="H27" s="13">
        <f ca="1">SUMIFS(TabBDMenus[Quantité viande],TabBDMenus[Nom viande],$A27,TabBDMenus[Nom mois menu],$H$3)</f>
        <v>0</v>
      </c>
      <c r="I27" s="13">
        <f ca="1">SUMIFS(TabBDMenus[Quantité viande],TabBDMenus[Nom viande],$A27,TabBDMenus[Nom mois menu],$I$3)</f>
        <v>0</v>
      </c>
      <c r="J27" s="13">
        <f ca="1">SUMIFS(TabBDMenus[Quantité viande],TabBDMenus[Nom viande],$A27,TabBDMenus[Nom mois menu],$J$3)</f>
        <v>0</v>
      </c>
      <c r="K27" s="13">
        <f ca="1">SUMIFS(TabBDMenus[Quantité viande],TabBDMenus[Nom viande],$A27,TabBDMenus[Nom mois menu],$K$3)</f>
        <v>0</v>
      </c>
      <c r="L27" s="13">
        <f ca="1">SUMIFS(TabBDMenus[Quantité viande],TabBDMenus[Nom viande],$A27,TabBDMenus[Nom mois menu],$L$3)</f>
        <v>0</v>
      </c>
      <c r="M27" s="13">
        <f ca="1">SUMIFS(TabBDMenus[Quantité viande],TabBDMenus[Nom viande],$A27,TabBDMenus[Nom mois menu],$M$3)</f>
        <v>0</v>
      </c>
      <c r="N27" s="13">
        <f t="shared" ca="1" si="0"/>
        <v>0</v>
      </c>
    </row>
    <row r="28" spans="1:14" x14ac:dyDescent="0.25">
      <c r="A28" s="12" t="s">
        <v>220</v>
      </c>
      <c r="B28" s="13">
        <f ca="1">SUMIFS(TabBDMenus[Quantité viande],TabBDMenus[Nom viande],$A28,TabBDMenus[Nom mois menu],$B$3)</f>
        <v>0</v>
      </c>
      <c r="C28" s="13">
        <f ca="1">SUMIFS(TabBDMenus[Quantité viande],TabBDMenus[Nom viande],$A28,TabBDMenus[Nom mois menu],$C$3)</f>
        <v>0</v>
      </c>
      <c r="D28" s="13">
        <f ca="1">SUMIFS(TabBDMenus[Quantité viande],TabBDMenus[Nom viande],$A28,TabBDMenus[Nom mois menu],$D$3)</f>
        <v>0</v>
      </c>
      <c r="E28" s="13">
        <f ca="1">SUMIFS(TabBDMenus[Quantité viande],TabBDMenus[Nom viande],$A28,TabBDMenus[Nom mois menu],$E$3)</f>
        <v>0</v>
      </c>
      <c r="F28" s="13">
        <f ca="1">SUMIFS(TabBDMenus[Quantité viande],TabBDMenus[Nom viande],$A28,TabBDMenus[Nom mois menu],$F$3)</f>
        <v>0</v>
      </c>
      <c r="G28" s="13">
        <f ca="1">SUMIFS(TabBDMenus[Quantité viande],TabBDMenus[Nom viande],$A28,TabBDMenus[Nom mois menu],$G$3)</f>
        <v>0</v>
      </c>
      <c r="H28" s="13">
        <f ca="1">SUMIFS(TabBDMenus[Quantité viande],TabBDMenus[Nom viande],$A28,TabBDMenus[Nom mois menu],$H$3)</f>
        <v>0</v>
      </c>
      <c r="I28" s="13">
        <f ca="1">SUMIFS(TabBDMenus[Quantité viande],TabBDMenus[Nom viande],$A28,TabBDMenus[Nom mois menu],$I$3)</f>
        <v>0</v>
      </c>
      <c r="J28" s="13">
        <f ca="1">SUMIFS(TabBDMenus[Quantité viande],TabBDMenus[Nom viande],$A28,TabBDMenus[Nom mois menu],$J$3)</f>
        <v>0</v>
      </c>
      <c r="K28" s="13">
        <f ca="1">SUMIFS(TabBDMenus[Quantité viande],TabBDMenus[Nom viande],$A28,TabBDMenus[Nom mois menu],$K$3)</f>
        <v>0</v>
      </c>
      <c r="L28" s="13">
        <f ca="1">SUMIFS(TabBDMenus[Quantité viande],TabBDMenus[Nom viande],$A28,TabBDMenus[Nom mois menu],$L$3)</f>
        <v>0</v>
      </c>
      <c r="M28" s="13">
        <f ca="1">SUMIFS(TabBDMenus[Quantité viande],TabBDMenus[Nom viande],$A28,TabBDMenus[Nom mois menu],$M$3)</f>
        <v>0</v>
      </c>
      <c r="N28" s="13">
        <f t="shared" ca="1" si="0"/>
        <v>0</v>
      </c>
    </row>
    <row r="29" spans="1:14" x14ac:dyDescent="0.25">
      <c r="A29" s="12" t="s">
        <v>221</v>
      </c>
      <c r="B29" s="13">
        <f ca="1">SUMIFS(TabBDMenus[Quantité viande],TabBDMenus[Nom viande],$A29,TabBDMenus[Nom mois menu],$B$3)</f>
        <v>0</v>
      </c>
      <c r="C29" s="13">
        <f ca="1">SUMIFS(TabBDMenus[Quantité viande],TabBDMenus[Nom viande],$A29,TabBDMenus[Nom mois menu],$C$3)</f>
        <v>0</v>
      </c>
      <c r="D29" s="13">
        <f ca="1">SUMIFS(TabBDMenus[Quantité viande],TabBDMenus[Nom viande],$A29,TabBDMenus[Nom mois menu],$D$3)</f>
        <v>0</v>
      </c>
      <c r="E29" s="13">
        <f ca="1">SUMIFS(TabBDMenus[Quantité viande],TabBDMenus[Nom viande],$A29,TabBDMenus[Nom mois menu],$E$3)</f>
        <v>0</v>
      </c>
      <c r="F29" s="13">
        <f ca="1">SUMIFS(TabBDMenus[Quantité viande],TabBDMenus[Nom viande],$A29,TabBDMenus[Nom mois menu],$F$3)</f>
        <v>0</v>
      </c>
      <c r="G29" s="13">
        <f ca="1">SUMIFS(TabBDMenus[Quantité viande],TabBDMenus[Nom viande],$A29,TabBDMenus[Nom mois menu],$G$3)</f>
        <v>0</v>
      </c>
      <c r="H29" s="13">
        <f ca="1">SUMIFS(TabBDMenus[Quantité viande],TabBDMenus[Nom viande],$A29,TabBDMenus[Nom mois menu],$H$3)</f>
        <v>0</v>
      </c>
      <c r="I29" s="13">
        <f ca="1">SUMIFS(TabBDMenus[Quantité viande],TabBDMenus[Nom viande],$A29,TabBDMenus[Nom mois menu],$I$3)</f>
        <v>0</v>
      </c>
      <c r="J29" s="13">
        <f ca="1">SUMIFS(TabBDMenus[Quantité viande],TabBDMenus[Nom viande],$A29,TabBDMenus[Nom mois menu],$J$3)</f>
        <v>0</v>
      </c>
      <c r="K29" s="13">
        <f ca="1">SUMIFS(TabBDMenus[Quantité viande],TabBDMenus[Nom viande],$A29,TabBDMenus[Nom mois menu],$K$3)</f>
        <v>0</v>
      </c>
      <c r="L29" s="13">
        <f ca="1">SUMIFS(TabBDMenus[Quantité viande],TabBDMenus[Nom viande],$A29,TabBDMenus[Nom mois menu],$L$3)</f>
        <v>0</v>
      </c>
      <c r="M29" s="13">
        <f ca="1">SUMIFS(TabBDMenus[Quantité viande],TabBDMenus[Nom viande],$A29,TabBDMenus[Nom mois menu],$M$3)</f>
        <v>0</v>
      </c>
      <c r="N29" s="13">
        <f t="shared" ca="1" si="0"/>
        <v>0</v>
      </c>
    </row>
    <row r="30" spans="1:14" x14ac:dyDescent="0.25">
      <c r="A30" s="12" t="s">
        <v>222</v>
      </c>
      <c r="B30" s="13">
        <f ca="1">SUMIFS(TabBDMenus[Quantité viande],TabBDMenus[Nom viande],$A30,TabBDMenus[Nom mois menu],$B$3)</f>
        <v>0</v>
      </c>
      <c r="C30" s="13">
        <f ca="1">SUMIFS(TabBDMenus[Quantité viande],TabBDMenus[Nom viande],$A30,TabBDMenus[Nom mois menu],$C$3)</f>
        <v>0</v>
      </c>
      <c r="D30" s="13">
        <f ca="1">SUMIFS(TabBDMenus[Quantité viande],TabBDMenus[Nom viande],$A30,TabBDMenus[Nom mois menu],$D$3)</f>
        <v>0</v>
      </c>
      <c r="E30" s="13">
        <f ca="1">SUMIFS(TabBDMenus[Quantité viande],TabBDMenus[Nom viande],$A30,TabBDMenus[Nom mois menu],$E$3)</f>
        <v>0</v>
      </c>
      <c r="F30" s="13">
        <f ca="1">SUMIFS(TabBDMenus[Quantité viande],TabBDMenus[Nom viande],$A30,TabBDMenus[Nom mois menu],$F$3)</f>
        <v>0</v>
      </c>
      <c r="G30" s="13">
        <f ca="1">SUMIFS(TabBDMenus[Quantité viande],TabBDMenus[Nom viande],$A30,TabBDMenus[Nom mois menu],$G$3)</f>
        <v>0</v>
      </c>
      <c r="H30" s="13">
        <f ca="1">SUMIFS(TabBDMenus[Quantité viande],TabBDMenus[Nom viande],$A30,TabBDMenus[Nom mois menu],$H$3)</f>
        <v>0</v>
      </c>
      <c r="I30" s="13">
        <f ca="1">SUMIFS(TabBDMenus[Quantité viande],TabBDMenus[Nom viande],$A30,TabBDMenus[Nom mois menu],$I$3)</f>
        <v>0</v>
      </c>
      <c r="J30" s="13">
        <f ca="1">SUMIFS(TabBDMenus[Quantité viande],TabBDMenus[Nom viande],$A30,TabBDMenus[Nom mois menu],$J$3)</f>
        <v>0</v>
      </c>
      <c r="K30" s="13">
        <f ca="1">SUMIFS(TabBDMenus[Quantité viande],TabBDMenus[Nom viande],$A30,TabBDMenus[Nom mois menu],$K$3)</f>
        <v>0</v>
      </c>
      <c r="L30" s="13">
        <f ca="1">SUMIFS(TabBDMenus[Quantité viande],TabBDMenus[Nom viande],$A30,TabBDMenus[Nom mois menu],$L$3)</f>
        <v>0</v>
      </c>
      <c r="M30" s="13">
        <f ca="1">SUMIFS(TabBDMenus[Quantité viande],TabBDMenus[Nom viande],$A30,TabBDMenus[Nom mois menu],$M$3)</f>
        <v>0</v>
      </c>
      <c r="N30" s="13">
        <f t="shared" ca="1" si="0"/>
        <v>0</v>
      </c>
    </row>
    <row r="31" spans="1:14" x14ac:dyDescent="0.25">
      <c r="A31" s="12" t="s">
        <v>223</v>
      </c>
      <c r="B31" s="13">
        <f ca="1">SUMIFS(TabBDMenus[Quantité viande],TabBDMenus[Nom viande],$A31,TabBDMenus[Nom mois menu],$B$3)</f>
        <v>0</v>
      </c>
      <c r="C31" s="13">
        <f ca="1">SUMIFS(TabBDMenus[Quantité viande],TabBDMenus[Nom viande],$A31,TabBDMenus[Nom mois menu],$C$3)</f>
        <v>0</v>
      </c>
      <c r="D31" s="13">
        <f ca="1">SUMIFS(TabBDMenus[Quantité viande],TabBDMenus[Nom viande],$A31,TabBDMenus[Nom mois menu],$D$3)</f>
        <v>0</v>
      </c>
      <c r="E31" s="13">
        <f ca="1">SUMIFS(TabBDMenus[Quantité viande],TabBDMenus[Nom viande],$A31,TabBDMenus[Nom mois menu],$E$3)</f>
        <v>0</v>
      </c>
      <c r="F31" s="13">
        <f ca="1">SUMIFS(TabBDMenus[Quantité viande],TabBDMenus[Nom viande],$A31,TabBDMenus[Nom mois menu],$F$3)</f>
        <v>0</v>
      </c>
      <c r="G31" s="13">
        <f ca="1">SUMIFS(TabBDMenus[Quantité viande],TabBDMenus[Nom viande],$A31,TabBDMenus[Nom mois menu],$G$3)</f>
        <v>0</v>
      </c>
      <c r="H31" s="13">
        <f ca="1">SUMIFS(TabBDMenus[Quantité viande],TabBDMenus[Nom viande],$A31,TabBDMenus[Nom mois menu],$H$3)</f>
        <v>0</v>
      </c>
      <c r="I31" s="13">
        <f ca="1">SUMIFS(TabBDMenus[Quantité viande],TabBDMenus[Nom viande],$A31,TabBDMenus[Nom mois menu],$I$3)</f>
        <v>0</v>
      </c>
      <c r="J31" s="13">
        <f ca="1">SUMIFS(TabBDMenus[Quantité viande],TabBDMenus[Nom viande],$A31,TabBDMenus[Nom mois menu],$J$3)</f>
        <v>0</v>
      </c>
      <c r="K31" s="13">
        <f ca="1">SUMIFS(TabBDMenus[Quantité viande],TabBDMenus[Nom viande],$A31,TabBDMenus[Nom mois menu],$K$3)</f>
        <v>0</v>
      </c>
      <c r="L31" s="13">
        <f ca="1">SUMIFS(TabBDMenus[Quantité viande],TabBDMenus[Nom viande],$A31,TabBDMenus[Nom mois menu],$L$3)</f>
        <v>0</v>
      </c>
      <c r="M31" s="13">
        <f ca="1">SUMIFS(TabBDMenus[Quantité viande],TabBDMenus[Nom viande],$A31,TabBDMenus[Nom mois menu],$M$3)</f>
        <v>0</v>
      </c>
      <c r="N31" s="13">
        <f t="shared" ca="1" si="0"/>
        <v>0</v>
      </c>
    </row>
    <row r="32" spans="1:14" x14ac:dyDescent="0.25">
      <c r="A32" s="12" t="s">
        <v>224</v>
      </c>
      <c r="B32" s="13">
        <f ca="1">SUMIFS(TabBDMenus[Quantité viande],TabBDMenus[Nom viande],$A32,TabBDMenus[Nom mois menu],$B$3)</f>
        <v>0</v>
      </c>
      <c r="C32" s="13">
        <f ca="1">SUMIFS(TabBDMenus[Quantité viande],TabBDMenus[Nom viande],$A32,TabBDMenus[Nom mois menu],$C$3)</f>
        <v>0</v>
      </c>
      <c r="D32" s="13">
        <f ca="1">SUMIFS(TabBDMenus[Quantité viande],TabBDMenus[Nom viande],$A32,TabBDMenus[Nom mois menu],$D$3)</f>
        <v>0</v>
      </c>
      <c r="E32" s="13">
        <f ca="1">SUMIFS(TabBDMenus[Quantité viande],TabBDMenus[Nom viande],$A32,TabBDMenus[Nom mois menu],$E$3)</f>
        <v>0</v>
      </c>
      <c r="F32" s="13">
        <f ca="1">SUMIFS(TabBDMenus[Quantité viande],TabBDMenus[Nom viande],$A32,TabBDMenus[Nom mois menu],$F$3)</f>
        <v>0</v>
      </c>
      <c r="G32" s="13">
        <f ca="1">SUMIFS(TabBDMenus[Quantité viande],TabBDMenus[Nom viande],$A32,TabBDMenus[Nom mois menu],$G$3)</f>
        <v>0</v>
      </c>
      <c r="H32" s="13">
        <f ca="1">SUMIFS(TabBDMenus[Quantité viande],TabBDMenus[Nom viande],$A32,TabBDMenus[Nom mois menu],$H$3)</f>
        <v>0</v>
      </c>
      <c r="I32" s="13">
        <f ca="1">SUMIFS(TabBDMenus[Quantité viande],TabBDMenus[Nom viande],$A32,TabBDMenus[Nom mois menu],$I$3)</f>
        <v>0</v>
      </c>
      <c r="J32" s="13">
        <f ca="1">SUMIFS(TabBDMenus[Quantité viande],TabBDMenus[Nom viande],$A32,TabBDMenus[Nom mois menu],$J$3)</f>
        <v>0</v>
      </c>
      <c r="K32" s="13">
        <f ca="1">SUMIFS(TabBDMenus[Quantité viande],TabBDMenus[Nom viande],$A32,TabBDMenus[Nom mois menu],$K$3)</f>
        <v>0</v>
      </c>
      <c r="L32" s="13">
        <f ca="1">SUMIFS(TabBDMenus[Quantité viande],TabBDMenus[Nom viande],$A32,TabBDMenus[Nom mois menu],$L$3)</f>
        <v>0</v>
      </c>
      <c r="M32" s="13">
        <f ca="1">SUMIFS(TabBDMenus[Quantité viande],TabBDMenus[Nom viande],$A32,TabBDMenus[Nom mois menu],$M$3)</f>
        <v>0</v>
      </c>
      <c r="N32" s="13">
        <f t="shared" ca="1" si="0"/>
        <v>0</v>
      </c>
    </row>
    <row r="33" spans="1:14" x14ac:dyDescent="0.25">
      <c r="A33" s="12" t="s">
        <v>225</v>
      </c>
      <c r="B33" s="13">
        <f ca="1">SUMIFS(TabBDMenus[Quantité viande],TabBDMenus[Nom viande],$A33,TabBDMenus[Nom mois menu],$B$3)</f>
        <v>0</v>
      </c>
      <c r="C33" s="13">
        <f ca="1">SUMIFS(TabBDMenus[Quantité viande],TabBDMenus[Nom viande],$A33,TabBDMenus[Nom mois menu],$C$3)</f>
        <v>0</v>
      </c>
      <c r="D33" s="13">
        <f ca="1">SUMIFS(TabBDMenus[Quantité viande],TabBDMenus[Nom viande],$A33,TabBDMenus[Nom mois menu],$D$3)</f>
        <v>0</v>
      </c>
      <c r="E33" s="13">
        <f ca="1">SUMIFS(TabBDMenus[Quantité viande],TabBDMenus[Nom viande],$A33,TabBDMenus[Nom mois menu],$E$3)</f>
        <v>0</v>
      </c>
      <c r="F33" s="13">
        <f ca="1">SUMIFS(TabBDMenus[Quantité viande],TabBDMenus[Nom viande],$A33,TabBDMenus[Nom mois menu],$F$3)</f>
        <v>0</v>
      </c>
      <c r="G33" s="13">
        <f ca="1">SUMIFS(TabBDMenus[Quantité viande],TabBDMenus[Nom viande],$A33,TabBDMenus[Nom mois menu],$G$3)</f>
        <v>0</v>
      </c>
      <c r="H33" s="13">
        <f ca="1">SUMIFS(TabBDMenus[Quantité viande],TabBDMenus[Nom viande],$A33,TabBDMenus[Nom mois menu],$H$3)</f>
        <v>0</v>
      </c>
      <c r="I33" s="13">
        <f ca="1">SUMIFS(TabBDMenus[Quantité viande],TabBDMenus[Nom viande],$A33,TabBDMenus[Nom mois menu],$I$3)</f>
        <v>0</v>
      </c>
      <c r="J33" s="13">
        <f ca="1">SUMIFS(TabBDMenus[Quantité viande],TabBDMenus[Nom viande],$A33,TabBDMenus[Nom mois menu],$J$3)</f>
        <v>0</v>
      </c>
      <c r="K33" s="13">
        <f ca="1">SUMIFS(TabBDMenus[Quantité viande],TabBDMenus[Nom viande],$A33,TabBDMenus[Nom mois menu],$K$3)</f>
        <v>0</v>
      </c>
      <c r="L33" s="13">
        <f ca="1">SUMIFS(TabBDMenus[Quantité viande],TabBDMenus[Nom viande],$A33,TabBDMenus[Nom mois menu],$L$3)</f>
        <v>0</v>
      </c>
      <c r="M33" s="13">
        <f ca="1">SUMIFS(TabBDMenus[Quantité viande],TabBDMenus[Nom viande],$A33,TabBDMenus[Nom mois menu],$M$3)</f>
        <v>0</v>
      </c>
      <c r="N33" s="13">
        <f t="shared" ca="1" si="0"/>
        <v>0</v>
      </c>
    </row>
    <row r="34" spans="1:14" x14ac:dyDescent="0.25">
      <c r="A34" s="12" t="s">
        <v>226</v>
      </c>
      <c r="B34" s="13">
        <f ca="1">SUMIFS(TabBDMenus[Quantité viande],TabBDMenus[Nom viande],$A34,TabBDMenus[Nom mois menu],$B$3)</f>
        <v>0</v>
      </c>
      <c r="C34" s="13">
        <f ca="1">SUMIFS(TabBDMenus[Quantité viande],TabBDMenus[Nom viande],$A34,TabBDMenus[Nom mois menu],$C$3)</f>
        <v>0</v>
      </c>
      <c r="D34" s="13">
        <f ca="1">SUMIFS(TabBDMenus[Quantité viande],TabBDMenus[Nom viande],$A34,TabBDMenus[Nom mois menu],$D$3)</f>
        <v>0</v>
      </c>
      <c r="E34" s="13">
        <f ca="1">SUMIFS(TabBDMenus[Quantité viande],TabBDMenus[Nom viande],$A34,TabBDMenus[Nom mois menu],$E$3)</f>
        <v>0</v>
      </c>
      <c r="F34" s="13">
        <f ca="1">SUMIFS(TabBDMenus[Quantité viande],TabBDMenus[Nom viande],$A34,TabBDMenus[Nom mois menu],$F$3)</f>
        <v>0</v>
      </c>
      <c r="G34" s="13">
        <f ca="1">SUMIFS(TabBDMenus[Quantité viande],TabBDMenus[Nom viande],$A34,TabBDMenus[Nom mois menu],$G$3)</f>
        <v>0</v>
      </c>
      <c r="H34" s="13">
        <f ca="1">SUMIFS(TabBDMenus[Quantité viande],TabBDMenus[Nom viande],$A34,TabBDMenus[Nom mois menu],$H$3)</f>
        <v>0</v>
      </c>
      <c r="I34" s="13">
        <f ca="1">SUMIFS(TabBDMenus[Quantité viande],TabBDMenus[Nom viande],$A34,TabBDMenus[Nom mois menu],$I$3)</f>
        <v>0</v>
      </c>
      <c r="J34" s="13">
        <f ca="1">SUMIFS(TabBDMenus[Quantité viande],TabBDMenus[Nom viande],$A34,TabBDMenus[Nom mois menu],$J$3)</f>
        <v>0</v>
      </c>
      <c r="K34" s="13">
        <f ca="1">SUMIFS(TabBDMenus[Quantité viande],TabBDMenus[Nom viande],$A34,TabBDMenus[Nom mois menu],$K$3)</f>
        <v>0</v>
      </c>
      <c r="L34" s="13">
        <f ca="1">SUMIFS(TabBDMenus[Quantité viande],TabBDMenus[Nom viande],$A34,TabBDMenus[Nom mois menu],$L$3)</f>
        <v>0</v>
      </c>
      <c r="M34" s="13">
        <f ca="1">SUMIFS(TabBDMenus[Quantité viande],TabBDMenus[Nom viande],$A34,TabBDMenus[Nom mois menu],$M$3)</f>
        <v>0</v>
      </c>
      <c r="N34" s="13">
        <f t="shared" ca="1" si="0"/>
        <v>0</v>
      </c>
    </row>
    <row r="35" spans="1:14" x14ac:dyDescent="0.25">
      <c r="A35" s="12" t="s">
        <v>227</v>
      </c>
      <c r="B35" s="13">
        <f ca="1">SUMIFS(TabBDMenus[Quantité viande],TabBDMenus[Nom viande],$A35,TabBDMenus[Nom mois menu],$B$3)</f>
        <v>0</v>
      </c>
      <c r="C35" s="13">
        <f ca="1">SUMIFS(TabBDMenus[Quantité viande],TabBDMenus[Nom viande],$A35,TabBDMenus[Nom mois menu],$C$3)</f>
        <v>0</v>
      </c>
      <c r="D35" s="13">
        <f ca="1">SUMIFS(TabBDMenus[Quantité viande],TabBDMenus[Nom viande],$A35,TabBDMenus[Nom mois menu],$D$3)</f>
        <v>0</v>
      </c>
      <c r="E35" s="13">
        <f ca="1">SUMIFS(TabBDMenus[Quantité viande],TabBDMenus[Nom viande],$A35,TabBDMenus[Nom mois menu],$E$3)</f>
        <v>0</v>
      </c>
      <c r="F35" s="13">
        <f ca="1">SUMIFS(TabBDMenus[Quantité viande],TabBDMenus[Nom viande],$A35,TabBDMenus[Nom mois menu],$F$3)</f>
        <v>0</v>
      </c>
      <c r="G35" s="13">
        <f ca="1">SUMIFS(TabBDMenus[Quantité viande],TabBDMenus[Nom viande],$A35,TabBDMenus[Nom mois menu],$G$3)</f>
        <v>0</v>
      </c>
      <c r="H35" s="13">
        <f ca="1">SUMIFS(TabBDMenus[Quantité viande],TabBDMenus[Nom viande],$A35,TabBDMenus[Nom mois menu],$H$3)</f>
        <v>0</v>
      </c>
      <c r="I35" s="13">
        <f ca="1">SUMIFS(TabBDMenus[Quantité viande],TabBDMenus[Nom viande],$A35,TabBDMenus[Nom mois menu],$I$3)</f>
        <v>0</v>
      </c>
      <c r="J35" s="13">
        <f ca="1">SUMIFS(TabBDMenus[Quantité viande],TabBDMenus[Nom viande],$A35,TabBDMenus[Nom mois menu],$J$3)</f>
        <v>0</v>
      </c>
      <c r="K35" s="13">
        <f ca="1">SUMIFS(TabBDMenus[Quantité viande],TabBDMenus[Nom viande],$A35,TabBDMenus[Nom mois menu],$K$3)</f>
        <v>0</v>
      </c>
      <c r="L35" s="13">
        <f ca="1">SUMIFS(TabBDMenus[Quantité viande],TabBDMenus[Nom viande],$A35,TabBDMenus[Nom mois menu],$L$3)</f>
        <v>0</v>
      </c>
      <c r="M35" s="13">
        <f ca="1">SUMIFS(TabBDMenus[Quantité viande],TabBDMenus[Nom viande],$A35,TabBDMenus[Nom mois menu],$M$3)</f>
        <v>0</v>
      </c>
      <c r="N35" s="13">
        <f t="shared" ca="1" si="0"/>
        <v>0</v>
      </c>
    </row>
    <row r="36" spans="1:14" x14ac:dyDescent="0.25">
      <c r="A36" s="12" t="s">
        <v>228</v>
      </c>
      <c r="B36" s="13">
        <f ca="1">SUMIFS(TabBDMenus[Quantité viande],TabBDMenus[Nom viande],$A36,TabBDMenus[Nom mois menu],$B$3)</f>
        <v>0</v>
      </c>
      <c r="C36" s="13">
        <f ca="1">SUMIFS(TabBDMenus[Quantité viande],TabBDMenus[Nom viande],$A36,TabBDMenus[Nom mois menu],$C$3)</f>
        <v>0</v>
      </c>
      <c r="D36" s="13">
        <f ca="1">SUMIFS(TabBDMenus[Quantité viande],TabBDMenus[Nom viande],$A36,TabBDMenus[Nom mois menu],$D$3)</f>
        <v>0</v>
      </c>
      <c r="E36" s="13">
        <f ca="1">SUMIFS(TabBDMenus[Quantité viande],TabBDMenus[Nom viande],$A36,TabBDMenus[Nom mois menu],$E$3)</f>
        <v>0</v>
      </c>
      <c r="F36" s="13">
        <f ca="1">SUMIFS(TabBDMenus[Quantité viande],TabBDMenus[Nom viande],$A36,TabBDMenus[Nom mois menu],$F$3)</f>
        <v>0</v>
      </c>
      <c r="G36" s="13">
        <f ca="1">SUMIFS(TabBDMenus[Quantité viande],TabBDMenus[Nom viande],$A36,TabBDMenus[Nom mois menu],$G$3)</f>
        <v>0</v>
      </c>
      <c r="H36" s="13">
        <f ca="1">SUMIFS(TabBDMenus[Quantité viande],TabBDMenus[Nom viande],$A36,TabBDMenus[Nom mois menu],$H$3)</f>
        <v>0</v>
      </c>
      <c r="I36" s="13">
        <f ca="1">SUMIFS(TabBDMenus[Quantité viande],TabBDMenus[Nom viande],$A36,TabBDMenus[Nom mois menu],$I$3)</f>
        <v>0</v>
      </c>
      <c r="J36" s="13">
        <f ca="1">SUMIFS(TabBDMenus[Quantité viande],TabBDMenus[Nom viande],$A36,TabBDMenus[Nom mois menu],$J$3)</f>
        <v>0</v>
      </c>
      <c r="K36" s="13">
        <f ca="1">SUMIFS(TabBDMenus[Quantité viande],TabBDMenus[Nom viande],$A36,TabBDMenus[Nom mois menu],$K$3)</f>
        <v>0</v>
      </c>
      <c r="L36" s="13">
        <f ca="1">SUMIFS(TabBDMenus[Quantité viande],TabBDMenus[Nom viande],$A36,TabBDMenus[Nom mois menu],$L$3)</f>
        <v>0</v>
      </c>
      <c r="M36" s="13">
        <f ca="1">SUMIFS(TabBDMenus[Quantité viande],TabBDMenus[Nom viande],$A36,TabBDMenus[Nom mois menu],$M$3)</f>
        <v>0</v>
      </c>
      <c r="N36" s="13">
        <f t="shared" ca="1" si="0"/>
        <v>0</v>
      </c>
    </row>
    <row r="37" spans="1:14" x14ac:dyDescent="0.25">
      <c r="A37" s="12" t="s">
        <v>259</v>
      </c>
      <c r="B37" s="13">
        <f ca="1">SUMIFS(TabBDMenus[Quantité viande],TabBDMenus[Nom viande],$A37,TabBDMenus[Nom mois menu],$B$3)</f>
        <v>0</v>
      </c>
      <c r="C37" s="13">
        <f ca="1">SUMIFS(TabBDMenus[Quantité viande],TabBDMenus[Nom viande],$A37,TabBDMenus[Nom mois menu],$C$3)</f>
        <v>0</v>
      </c>
      <c r="D37" s="13">
        <f ca="1">SUMIFS(TabBDMenus[Quantité viande],TabBDMenus[Nom viande],$A37,TabBDMenus[Nom mois menu],$D$3)</f>
        <v>0</v>
      </c>
      <c r="E37" s="13">
        <f ca="1">SUMIFS(TabBDMenus[Quantité viande],TabBDMenus[Nom viande],$A37,TabBDMenus[Nom mois menu],$E$3)</f>
        <v>0</v>
      </c>
      <c r="F37" s="13">
        <f ca="1">SUMIFS(TabBDMenus[Quantité viande],TabBDMenus[Nom viande],$A37,TabBDMenus[Nom mois menu],$F$3)</f>
        <v>0</v>
      </c>
      <c r="G37" s="13">
        <f ca="1">SUMIFS(TabBDMenus[Quantité viande],TabBDMenus[Nom viande],$A37,TabBDMenus[Nom mois menu],$G$3)</f>
        <v>0</v>
      </c>
      <c r="H37" s="13">
        <f ca="1">SUMIFS(TabBDMenus[Quantité viande],TabBDMenus[Nom viande],$A37,TabBDMenus[Nom mois menu],$H$3)</f>
        <v>0</v>
      </c>
      <c r="I37" s="13">
        <f ca="1">SUMIFS(TabBDMenus[Quantité viande],TabBDMenus[Nom viande],$A37,TabBDMenus[Nom mois menu],$I$3)</f>
        <v>0</v>
      </c>
      <c r="J37" s="13">
        <f ca="1">SUMIFS(TabBDMenus[Quantité viande],TabBDMenus[Nom viande],$A37,TabBDMenus[Nom mois menu],$J$3)</f>
        <v>0</v>
      </c>
      <c r="K37" s="13">
        <f ca="1">SUMIFS(TabBDMenus[Quantité viande],TabBDMenus[Nom viande],$A37,TabBDMenus[Nom mois menu],$K$3)</f>
        <v>0</v>
      </c>
      <c r="L37" s="13">
        <f ca="1">SUMIFS(TabBDMenus[Quantité viande],TabBDMenus[Nom viande],$A37,TabBDMenus[Nom mois menu],$L$3)</f>
        <v>0</v>
      </c>
      <c r="M37" s="13">
        <f ca="1">SUMIFS(TabBDMenus[Quantité viande],TabBDMenus[Nom viande],$A37,TabBDMenus[Nom mois menu],$M$3)</f>
        <v>0</v>
      </c>
      <c r="N37" s="13">
        <f t="shared" ca="1" si="0"/>
        <v>0</v>
      </c>
    </row>
    <row r="38" spans="1:14" x14ac:dyDescent="0.25">
      <c r="A38" s="12" t="s">
        <v>260</v>
      </c>
      <c r="B38" s="13">
        <f ca="1">SUMIFS(TabBDMenus[Quantité viande],TabBDMenus[Nom viande],$A38,TabBDMenus[Nom mois menu],$B$3)</f>
        <v>0</v>
      </c>
      <c r="C38" s="13">
        <f ca="1">SUMIFS(TabBDMenus[Quantité viande],TabBDMenus[Nom viande],$A38,TabBDMenus[Nom mois menu],$C$3)</f>
        <v>0</v>
      </c>
      <c r="D38" s="13">
        <f ca="1">SUMIFS(TabBDMenus[Quantité viande],TabBDMenus[Nom viande],$A38,TabBDMenus[Nom mois menu],$D$3)</f>
        <v>0</v>
      </c>
      <c r="E38" s="13">
        <f ca="1">SUMIFS(TabBDMenus[Quantité viande],TabBDMenus[Nom viande],$A38,TabBDMenus[Nom mois menu],$E$3)</f>
        <v>0</v>
      </c>
      <c r="F38" s="13">
        <f ca="1">SUMIFS(TabBDMenus[Quantité viande],TabBDMenus[Nom viande],$A38,TabBDMenus[Nom mois menu],$F$3)</f>
        <v>0</v>
      </c>
      <c r="G38" s="13">
        <f ca="1">SUMIFS(TabBDMenus[Quantité viande],TabBDMenus[Nom viande],$A38,TabBDMenus[Nom mois menu],$G$3)</f>
        <v>0</v>
      </c>
      <c r="H38" s="13">
        <f ca="1">SUMIFS(TabBDMenus[Quantité viande],TabBDMenus[Nom viande],$A38,TabBDMenus[Nom mois menu],$H$3)</f>
        <v>0</v>
      </c>
      <c r="I38" s="13">
        <f ca="1">SUMIFS(TabBDMenus[Quantité viande],TabBDMenus[Nom viande],$A38,TabBDMenus[Nom mois menu],$I$3)</f>
        <v>0</v>
      </c>
      <c r="J38" s="13">
        <f ca="1">SUMIFS(TabBDMenus[Quantité viande],TabBDMenus[Nom viande],$A38,TabBDMenus[Nom mois menu],$J$3)</f>
        <v>0</v>
      </c>
      <c r="K38" s="13">
        <f ca="1">SUMIFS(TabBDMenus[Quantité viande],TabBDMenus[Nom viande],$A38,TabBDMenus[Nom mois menu],$K$3)</f>
        <v>0</v>
      </c>
      <c r="L38" s="13">
        <f ca="1">SUMIFS(TabBDMenus[Quantité viande],TabBDMenus[Nom viande],$A38,TabBDMenus[Nom mois menu],$L$3)</f>
        <v>0</v>
      </c>
      <c r="M38" s="13">
        <f ca="1">SUMIFS(TabBDMenus[Quantité viande],TabBDMenus[Nom viande],$A38,TabBDMenus[Nom mois menu],$M$3)</f>
        <v>0</v>
      </c>
      <c r="N38" s="13">
        <f t="shared" ca="1" si="0"/>
        <v>0</v>
      </c>
    </row>
    <row r="39" spans="1:14" x14ac:dyDescent="0.25">
      <c r="A39" s="12" t="s">
        <v>261</v>
      </c>
      <c r="B39" s="13">
        <f ca="1">SUMIFS(TabBDMenus[Quantité viande],TabBDMenus[Nom viande],$A39,TabBDMenus[Nom mois menu],$B$3)</f>
        <v>0</v>
      </c>
      <c r="C39" s="13">
        <f ca="1">SUMIFS(TabBDMenus[Quantité viande],TabBDMenus[Nom viande],$A39,TabBDMenus[Nom mois menu],$C$3)</f>
        <v>0</v>
      </c>
      <c r="D39" s="13">
        <f ca="1">SUMIFS(TabBDMenus[Quantité viande],TabBDMenus[Nom viande],$A39,TabBDMenus[Nom mois menu],$D$3)</f>
        <v>0</v>
      </c>
      <c r="E39" s="13">
        <f ca="1">SUMIFS(TabBDMenus[Quantité viande],TabBDMenus[Nom viande],$A39,TabBDMenus[Nom mois menu],$E$3)</f>
        <v>0</v>
      </c>
      <c r="F39" s="13">
        <f ca="1">SUMIFS(TabBDMenus[Quantité viande],TabBDMenus[Nom viande],$A39,TabBDMenus[Nom mois menu],$F$3)</f>
        <v>0</v>
      </c>
      <c r="G39" s="13">
        <f ca="1">SUMIFS(TabBDMenus[Quantité viande],TabBDMenus[Nom viande],$A39,TabBDMenus[Nom mois menu],$G$3)</f>
        <v>0</v>
      </c>
      <c r="H39" s="13">
        <f ca="1">SUMIFS(TabBDMenus[Quantité viande],TabBDMenus[Nom viande],$A39,TabBDMenus[Nom mois menu],$H$3)</f>
        <v>0</v>
      </c>
      <c r="I39" s="13">
        <f ca="1">SUMIFS(TabBDMenus[Quantité viande],TabBDMenus[Nom viande],$A39,TabBDMenus[Nom mois menu],$I$3)</f>
        <v>0</v>
      </c>
      <c r="J39" s="13">
        <f ca="1">SUMIFS(TabBDMenus[Quantité viande],TabBDMenus[Nom viande],$A39,TabBDMenus[Nom mois menu],$J$3)</f>
        <v>0</v>
      </c>
      <c r="K39" s="13">
        <f ca="1">SUMIFS(TabBDMenus[Quantité viande],TabBDMenus[Nom viande],$A39,TabBDMenus[Nom mois menu],$K$3)</f>
        <v>0</v>
      </c>
      <c r="L39" s="13">
        <f ca="1">SUMIFS(TabBDMenus[Quantité viande],TabBDMenus[Nom viande],$A39,TabBDMenus[Nom mois menu],$L$3)</f>
        <v>0</v>
      </c>
      <c r="M39" s="13">
        <f ca="1">SUMIFS(TabBDMenus[Quantité viande],TabBDMenus[Nom viande],$A39,TabBDMenus[Nom mois menu],$M$3)</f>
        <v>0</v>
      </c>
      <c r="N39" s="13">
        <f t="shared" ca="1" si="0"/>
        <v>0</v>
      </c>
    </row>
    <row r="40" spans="1:14" x14ac:dyDescent="0.25">
      <c r="A40" s="12" t="s">
        <v>262</v>
      </c>
      <c r="B40" s="13">
        <f ca="1">SUMIFS(TabBDMenus[Quantité viande],TabBDMenus[Nom viande],$A40,TabBDMenus[Nom mois menu],$B$3)</f>
        <v>0</v>
      </c>
      <c r="C40" s="13">
        <f ca="1">SUMIFS(TabBDMenus[Quantité viande],TabBDMenus[Nom viande],$A40,TabBDMenus[Nom mois menu],$C$3)</f>
        <v>0</v>
      </c>
      <c r="D40" s="13">
        <f ca="1">SUMIFS(TabBDMenus[Quantité viande],TabBDMenus[Nom viande],$A40,TabBDMenus[Nom mois menu],$D$3)</f>
        <v>0</v>
      </c>
      <c r="E40" s="13">
        <f ca="1">SUMIFS(TabBDMenus[Quantité viande],TabBDMenus[Nom viande],$A40,TabBDMenus[Nom mois menu],$E$3)</f>
        <v>0</v>
      </c>
      <c r="F40" s="13">
        <f ca="1">SUMIFS(TabBDMenus[Quantité viande],TabBDMenus[Nom viande],$A40,TabBDMenus[Nom mois menu],$F$3)</f>
        <v>0</v>
      </c>
      <c r="G40" s="13">
        <f ca="1">SUMIFS(TabBDMenus[Quantité viande],TabBDMenus[Nom viande],$A40,TabBDMenus[Nom mois menu],$G$3)</f>
        <v>0</v>
      </c>
      <c r="H40" s="13">
        <f ca="1">SUMIFS(TabBDMenus[Quantité viande],TabBDMenus[Nom viande],$A40,TabBDMenus[Nom mois menu],$H$3)</f>
        <v>0</v>
      </c>
      <c r="I40" s="13">
        <f ca="1">SUMIFS(TabBDMenus[Quantité viande],TabBDMenus[Nom viande],$A40,TabBDMenus[Nom mois menu],$I$3)</f>
        <v>0</v>
      </c>
      <c r="J40" s="13">
        <f ca="1">SUMIFS(TabBDMenus[Quantité viande],TabBDMenus[Nom viande],$A40,TabBDMenus[Nom mois menu],$J$3)</f>
        <v>0</v>
      </c>
      <c r="K40" s="13">
        <f ca="1">SUMIFS(TabBDMenus[Quantité viande],TabBDMenus[Nom viande],$A40,TabBDMenus[Nom mois menu],$K$3)</f>
        <v>0</v>
      </c>
      <c r="L40" s="13">
        <f ca="1">SUMIFS(TabBDMenus[Quantité viande],TabBDMenus[Nom viande],$A40,TabBDMenus[Nom mois menu],$L$3)</f>
        <v>0</v>
      </c>
      <c r="M40" s="13">
        <f ca="1">SUMIFS(TabBDMenus[Quantité viande],TabBDMenus[Nom viande],$A40,TabBDMenus[Nom mois menu],$M$3)</f>
        <v>0</v>
      </c>
      <c r="N40" s="13">
        <f t="shared" ca="1" si="0"/>
        <v>0</v>
      </c>
    </row>
    <row r="41" spans="1:14" x14ac:dyDescent="0.25">
      <c r="A41" s="12" t="s">
        <v>263</v>
      </c>
      <c r="B41" s="13">
        <f ca="1">SUMIFS(TabBDMenus[Quantité viande],TabBDMenus[Nom viande],$A41,TabBDMenus[Nom mois menu],$B$3)</f>
        <v>0</v>
      </c>
      <c r="C41" s="13">
        <f ca="1">SUMIFS(TabBDMenus[Quantité viande],TabBDMenus[Nom viande],$A41,TabBDMenus[Nom mois menu],$C$3)</f>
        <v>0</v>
      </c>
      <c r="D41" s="13">
        <f ca="1">SUMIFS(TabBDMenus[Quantité viande],TabBDMenus[Nom viande],$A41,TabBDMenus[Nom mois menu],$D$3)</f>
        <v>0</v>
      </c>
      <c r="E41" s="13">
        <f ca="1">SUMIFS(TabBDMenus[Quantité viande],TabBDMenus[Nom viande],$A41,TabBDMenus[Nom mois menu],$E$3)</f>
        <v>0</v>
      </c>
      <c r="F41" s="13">
        <f ca="1">SUMIFS(TabBDMenus[Quantité viande],TabBDMenus[Nom viande],$A41,TabBDMenus[Nom mois menu],$F$3)</f>
        <v>0</v>
      </c>
      <c r="G41" s="13">
        <f ca="1">SUMIFS(TabBDMenus[Quantité viande],TabBDMenus[Nom viande],$A41,TabBDMenus[Nom mois menu],$G$3)</f>
        <v>0</v>
      </c>
      <c r="H41" s="13">
        <f ca="1">SUMIFS(TabBDMenus[Quantité viande],TabBDMenus[Nom viande],$A41,TabBDMenus[Nom mois menu],$H$3)</f>
        <v>0</v>
      </c>
      <c r="I41" s="13">
        <f ca="1">SUMIFS(TabBDMenus[Quantité viande],TabBDMenus[Nom viande],$A41,TabBDMenus[Nom mois menu],$I$3)</f>
        <v>0</v>
      </c>
      <c r="J41" s="13">
        <f ca="1">SUMIFS(TabBDMenus[Quantité viande],TabBDMenus[Nom viande],$A41,TabBDMenus[Nom mois menu],$J$3)</f>
        <v>0</v>
      </c>
      <c r="K41" s="13">
        <f ca="1">SUMIFS(TabBDMenus[Quantité viande],TabBDMenus[Nom viande],$A41,TabBDMenus[Nom mois menu],$K$3)</f>
        <v>0</v>
      </c>
      <c r="L41" s="13">
        <f ca="1">SUMIFS(TabBDMenus[Quantité viande],TabBDMenus[Nom viande],$A41,TabBDMenus[Nom mois menu],$L$3)</f>
        <v>0</v>
      </c>
      <c r="M41" s="13">
        <f ca="1">SUMIFS(TabBDMenus[Quantité viande],TabBDMenus[Nom viande],$A41,TabBDMenus[Nom mois menu],$M$3)</f>
        <v>0</v>
      </c>
      <c r="N41" s="13">
        <f t="shared" ca="1" si="0"/>
        <v>0</v>
      </c>
    </row>
    <row r="42" spans="1:14" x14ac:dyDescent="0.25">
      <c r="A42" s="12" t="s">
        <v>264</v>
      </c>
      <c r="B42" s="13">
        <f ca="1">SUMIFS(TabBDMenus[Quantité viande],TabBDMenus[Nom viande],$A42,TabBDMenus[Nom mois menu],$B$3)</f>
        <v>0</v>
      </c>
      <c r="C42" s="13">
        <f ca="1">SUMIFS(TabBDMenus[Quantité viande],TabBDMenus[Nom viande],$A42,TabBDMenus[Nom mois menu],$C$3)</f>
        <v>0</v>
      </c>
      <c r="D42" s="13">
        <f ca="1">SUMIFS(TabBDMenus[Quantité viande],TabBDMenus[Nom viande],$A42,TabBDMenus[Nom mois menu],$D$3)</f>
        <v>0</v>
      </c>
      <c r="E42" s="13">
        <f ca="1">SUMIFS(TabBDMenus[Quantité viande],TabBDMenus[Nom viande],$A42,TabBDMenus[Nom mois menu],$E$3)</f>
        <v>0</v>
      </c>
      <c r="F42" s="13">
        <f ca="1">SUMIFS(TabBDMenus[Quantité viande],TabBDMenus[Nom viande],$A42,TabBDMenus[Nom mois menu],$F$3)</f>
        <v>0</v>
      </c>
      <c r="G42" s="13">
        <f ca="1">SUMIFS(TabBDMenus[Quantité viande],TabBDMenus[Nom viande],$A42,TabBDMenus[Nom mois menu],$G$3)</f>
        <v>0</v>
      </c>
      <c r="H42" s="13">
        <f ca="1">SUMIFS(TabBDMenus[Quantité viande],TabBDMenus[Nom viande],$A42,TabBDMenus[Nom mois menu],$H$3)</f>
        <v>0</v>
      </c>
      <c r="I42" s="13">
        <f ca="1">SUMIFS(TabBDMenus[Quantité viande],TabBDMenus[Nom viande],$A42,TabBDMenus[Nom mois menu],$I$3)</f>
        <v>0</v>
      </c>
      <c r="J42" s="13">
        <f ca="1">SUMIFS(TabBDMenus[Quantité viande],TabBDMenus[Nom viande],$A42,TabBDMenus[Nom mois menu],$J$3)</f>
        <v>0</v>
      </c>
      <c r="K42" s="13">
        <f ca="1">SUMIFS(TabBDMenus[Quantité viande],TabBDMenus[Nom viande],$A42,TabBDMenus[Nom mois menu],$K$3)</f>
        <v>0</v>
      </c>
      <c r="L42" s="13">
        <f ca="1">SUMIFS(TabBDMenus[Quantité viande],TabBDMenus[Nom viande],$A42,TabBDMenus[Nom mois menu],$L$3)</f>
        <v>0</v>
      </c>
      <c r="M42" s="13">
        <f ca="1">SUMIFS(TabBDMenus[Quantité viande],TabBDMenus[Nom viande],$A42,TabBDMenus[Nom mois menu],$M$3)</f>
        <v>0</v>
      </c>
      <c r="N42" s="13">
        <f t="shared" ca="1" si="0"/>
        <v>0</v>
      </c>
    </row>
    <row r="43" spans="1:14" x14ac:dyDescent="0.25">
      <c r="A43" s="18" t="str">
        <f ca="1">"Imprimé à Limeil-Brévannes, le "&amp;TEXT(TODAY(),"jjjj j mmmm aaaa")&amp;"."</f>
        <v>Imprimé à Limeil-Brévannes, le vendredi 8 septembre 2023.</v>
      </c>
      <c r="B43" s="18"/>
      <c r="C43" s="18"/>
      <c r="D43" s="18"/>
      <c r="E43" s="18"/>
      <c r="F43" s="18"/>
      <c r="G43" s="18"/>
      <c r="H43" s="18"/>
      <c r="I43" s="18"/>
      <c r="J43" s="18"/>
      <c r="K43" s="18"/>
      <c r="L43" s="18"/>
      <c r="M43" s="18"/>
      <c r="N43" s="18"/>
    </row>
    <row r="44" spans="1:14" s="7" customFormat="1" ht="11.9" x14ac:dyDescent="0.25">
      <c r="A44" s="7" t="s">
        <v>404</v>
      </c>
    </row>
    <row r="45" spans="1:14" s="7" customFormat="1" ht="11.9" x14ac:dyDescent="0.25">
      <c r="A45" s="7" t="s">
        <v>414</v>
      </c>
    </row>
    <row r="46" spans="1:14" s="7" customFormat="1" ht="11.9" x14ac:dyDescent="0.25">
      <c r="A46" s="7" t="s">
        <v>415</v>
      </c>
    </row>
    <row r="47" spans="1:14" s="7" customFormat="1" ht="11.9" x14ac:dyDescent="0.25">
      <c r="A47" s="7" t="s">
        <v>416</v>
      </c>
    </row>
    <row r="48" spans="1:14" s="7" customFormat="1" ht="11.9" x14ac:dyDescent="0.25">
      <c r="A48" s="7" t="s">
        <v>408</v>
      </c>
    </row>
  </sheetData>
  <mergeCells count="2">
    <mergeCell ref="A1:N1"/>
    <mergeCell ref="A43:N4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10</vt:i4>
      </vt:variant>
    </vt:vector>
  </HeadingPairs>
  <TitlesOfParts>
    <vt:vector size="10" baseType="lpstr">
      <vt:lpstr>Accueil</vt:lpstr>
      <vt:lpstr>Listes</vt:lpstr>
      <vt:lpstr>BD articles menus</vt:lpstr>
      <vt:lpstr>BD menus</vt:lpstr>
      <vt:lpstr>Menus midi retraite</vt:lpstr>
      <vt:lpstr>Menus journaliers</vt:lpstr>
      <vt:lpstr>Menus viandes midi weekend</vt:lpstr>
      <vt:lpstr>Quantités desserts</vt:lpstr>
      <vt:lpstr>Quantités légumes</vt:lpstr>
      <vt:lpstr>Quantités viandes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dc:creator>
  <cp:lastModifiedBy>Christian</cp:lastModifiedBy>
  <cp:lastPrinted>2023-08-19T09:42:47Z</cp:lastPrinted>
  <dcterms:created xsi:type="dcterms:W3CDTF">2023-06-27T09:15:44Z</dcterms:created>
  <dcterms:modified xsi:type="dcterms:W3CDTF">2023-09-08T20:12:04Z</dcterms:modified>
</cp:coreProperties>
</file>