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p\Desktop\"/>
    </mc:Choice>
  </mc:AlternateContent>
  <bookViews>
    <workbookView xWindow="240" yWindow="120" windowWidth="18855" windowHeight="8715" activeTab="3"/>
  </bookViews>
  <sheets>
    <sheet name="Juin" sheetId="4" r:id="rId1"/>
    <sheet name="Juillet" sheetId="5" r:id="rId2"/>
    <sheet name="Aout" sheetId="6" r:id="rId3"/>
    <sheet name="Septembre" sheetId="7" r:id="rId4"/>
    <sheet name="Données" sheetId="3" r:id="rId5"/>
  </sheets>
  <definedNames>
    <definedName name="Catégories">Données!$B$3:$B$11</definedName>
    <definedName name="Factures">Données!$D$3:$D$4</definedName>
  </definedNames>
  <calcPr calcId="152511"/>
</workbook>
</file>

<file path=xl/calcChain.xml><?xml version="1.0" encoding="utf-8"?>
<calcChain xmlns="http://schemas.openxmlformats.org/spreadsheetml/2006/main">
  <c r="F112" i="4" l="1"/>
  <c r="F112" i="5"/>
  <c r="F113" i="7" l="1"/>
  <c r="K32" i="7" l="1"/>
  <c r="J32" i="7"/>
  <c r="K32" i="5"/>
  <c r="K32" i="6"/>
  <c r="J32" i="6"/>
  <c r="J32" i="5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81" i="7"/>
  <c r="G9" i="7"/>
  <c r="G10" i="7"/>
  <c r="G11" i="7"/>
  <c r="G12" i="7"/>
  <c r="G13" i="7"/>
  <c r="G14" i="7"/>
  <c r="G15" i="7"/>
  <c r="G16" i="7"/>
  <c r="G17" i="7"/>
  <c r="G18" i="7"/>
  <c r="G19" i="7"/>
  <c r="G27" i="7"/>
  <c r="G28" i="7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2" i="6"/>
  <c r="F80" i="5"/>
  <c r="F79" i="6"/>
  <c r="F76" i="6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81" i="5"/>
  <c r="F79" i="5"/>
  <c r="F76" i="5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80" i="4"/>
  <c r="F81" i="4"/>
  <c r="F82" i="4"/>
  <c r="F83" i="4"/>
  <c r="F84" i="4"/>
  <c r="F85" i="4"/>
  <c r="F86" i="4"/>
  <c r="F87" i="4"/>
  <c r="F88" i="4"/>
  <c r="G14" i="6"/>
  <c r="G15" i="6"/>
  <c r="G16" i="6"/>
  <c r="G17" i="6"/>
  <c r="G10" i="6"/>
  <c r="G11" i="6"/>
  <c r="G12" i="6"/>
  <c r="G18" i="6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2" i="7"/>
  <c r="F90" i="7"/>
  <c r="F73" i="7"/>
  <c r="G7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1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G36" i="7"/>
  <c r="G35" i="7"/>
  <c r="G34" i="7"/>
  <c r="G33" i="7"/>
  <c r="G32" i="7"/>
  <c r="G31" i="7"/>
  <c r="G30" i="7"/>
  <c r="G29" i="7"/>
  <c r="G8" i="7"/>
  <c r="K16" i="7"/>
  <c r="G7" i="7"/>
  <c r="G6" i="7"/>
  <c r="G5" i="7"/>
  <c r="G4" i="7"/>
  <c r="J10" i="7"/>
  <c r="G26" i="7"/>
  <c r="K5" i="7"/>
  <c r="J9" i="7"/>
  <c r="G25" i="7"/>
  <c r="J8" i="7"/>
  <c r="G24" i="7"/>
  <c r="K10" i="7"/>
  <c r="K7" i="7"/>
  <c r="J7" i="7"/>
  <c r="G23" i="7"/>
  <c r="K9" i="7"/>
  <c r="J6" i="7"/>
  <c r="G22" i="7"/>
  <c r="J5" i="7"/>
  <c r="G21" i="7"/>
  <c r="K8" i="7"/>
  <c r="K4" i="7"/>
  <c r="J4" i="7"/>
  <c r="G20" i="7"/>
  <c r="F76" i="7"/>
  <c r="F79" i="7"/>
  <c r="F80" i="7"/>
  <c r="F81" i="7"/>
  <c r="F82" i="7"/>
  <c r="F83" i="7"/>
  <c r="F84" i="7"/>
  <c r="F85" i="7"/>
  <c r="F86" i="7"/>
  <c r="F87" i="7"/>
  <c r="F88" i="7"/>
  <c r="G73" i="7"/>
  <c r="K6" i="7"/>
  <c r="K13" i="7"/>
  <c r="J13" i="7"/>
  <c r="F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G52" i="6"/>
  <c r="G51" i="6"/>
  <c r="G50" i="6"/>
  <c r="G49" i="6"/>
  <c r="G48" i="6"/>
  <c r="G47" i="6"/>
  <c r="G46" i="6"/>
  <c r="G45" i="6"/>
  <c r="G44" i="6"/>
  <c r="G43" i="6"/>
  <c r="G42" i="6"/>
  <c r="G41" i="6"/>
  <c r="G40" i="6"/>
  <c r="G39" i="6"/>
  <c r="G38" i="6"/>
  <c r="G37" i="6"/>
  <c r="G36" i="6"/>
  <c r="G35" i="6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K16" i="6"/>
  <c r="J10" i="6"/>
  <c r="G13" i="6"/>
  <c r="J9" i="6"/>
  <c r="G9" i="6"/>
  <c r="K7" i="6"/>
  <c r="J8" i="6"/>
  <c r="G8" i="6"/>
  <c r="J7" i="6"/>
  <c r="G7" i="6"/>
  <c r="J6" i="6"/>
  <c r="G6" i="6"/>
  <c r="K9" i="6"/>
  <c r="J5" i="6"/>
  <c r="G5" i="6"/>
  <c r="K8" i="6"/>
  <c r="K4" i="6"/>
  <c r="J4" i="6"/>
  <c r="G4" i="6"/>
  <c r="J10" i="5"/>
  <c r="J9" i="5"/>
  <c r="J8" i="5"/>
  <c r="J7" i="5"/>
  <c r="J6" i="5"/>
  <c r="J5" i="5"/>
  <c r="K4" i="5"/>
  <c r="J4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F73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K10" i="5"/>
  <c r="G38" i="5"/>
  <c r="K16" i="4"/>
  <c r="G24" i="5"/>
  <c r="G23" i="5"/>
  <c r="G22" i="5"/>
  <c r="G21" i="5"/>
  <c r="G20" i="5"/>
  <c r="G19" i="5"/>
  <c r="G18" i="5"/>
  <c r="G17" i="5"/>
  <c r="K16" i="5"/>
  <c r="G10" i="5"/>
  <c r="G16" i="5"/>
  <c r="G15" i="5"/>
  <c r="G14" i="5"/>
  <c r="G13" i="5"/>
  <c r="G12" i="5"/>
  <c r="G11" i="5"/>
  <c r="G9" i="5"/>
  <c r="G7" i="5"/>
  <c r="G6" i="5"/>
  <c r="K9" i="5"/>
  <c r="G5" i="5"/>
  <c r="G8" i="5"/>
  <c r="G4" i="5"/>
  <c r="F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K9" i="4"/>
  <c r="K26" i="4"/>
  <c r="J10" i="4"/>
  <c r="J27" i="4"/>
  <c r="G10" i="4"/>
  <c r="J9" i="4"/>
  <c r="J26" i="4"/>
  <c r="G9" i="4"/>
  <c r="K8" i="4"/>
  <c r="K25" i="4"/>
  <c r="J8" i="4"/>
  <c r="J25" i="4"/>
  <c r="G8" i="4"/>
  <c r="K7" i="4"/>
  <c r="K24" i="4"/>
  <c r="J7" i="4"/>
  <c r="J24" i="4"/>
  <c r="G7" i="4"/>
  <c r="K6" i="4"/>
  <c r="K23" i="4"/>
  <c r="J6" i="4"/>
  <c r="J23" i="4"/>
  <c r="G6" i="4"/>
  <c r="J5" i="4"/>
  <c r="J22" i="4"/>
  <c r="G5" i="4"/>
  <c r="K5" i="4"/>
  <c r="K22" i="4"/>
  <c r="J4" i="4"/>
  <c r="G4" i="4"/>
  <c r="K4" i="4"/>
  <c r="K21" i="4"/>
  <c r="K10" i="6"/>
  <c r="K5" i="5"/>
  <c r="K10" i="4"/>
  <c r="K27" i="4"/>
  <c r="K6" i="5"/>
  <c r="K8" i="5"/>
  <c r="G73" i="6"/>
  <c r="K6" i="6"/>
  <c r="J13" i="6"/>
  <c r="K5" i="6"/>
  <c r="K13" i="6"/>
  <c r="K7" i="5"/>
  <c r="G73" i="5"/>
  <c r="G29" i="4"/>
  <c r="J13" i="4"/>
  <c r="K30" i="4"/>
  <c r="J24" i="5"/>
  <c r="J26" i="5"/>
  <c r="J21" i="4"/>
  <c r="J30" i="4"/>
  <c r="J22" i="5"/>
  <c r="J23" i="5"/>
  <c r="J25" i="5"/>
  <c r="J27" i="5"/>
  <c r="J13" i="5"/>
  <c r="J21" i="5"/>
  <c r="J21" i="7"/>
  <c r="K13" i="4"/>
  <c r="K25" i="5"/>
  <c r="J25" i="7"/>
  <c r="K25" i="7"/>
  <c r="K21" i="7"/>
  <c r="K27" i="5"/>
  <c r="J27" i="7"/>
  <c r="K27" i="7"/>
  <c r="K23" i="5"/>
  <c r="J23" i="7"/>
  <c r="K23" i="7"/>
  <c r="K24" i="5"/>
  <c r="J24" i="7"/>
  <c r="K24" i="7"/>
  <c r="J25" i="6"/>
  <c r="K25" i="6"/>
  <c r="K22" i="5"/>
  <c r="J22" i="7"/>
  <c r="K22" i="7"/>
  <c r="K26" i="5"/>
  <c r="J26" i="7"/>
  <c r="K26" i="7"/>
  <c r="J22" i="6"/>
  <c r="K22" i="6"/>
  <c r="J26" i="6"/>
  <c r="K26" i="6"/>
  <c r="J23" i="6"/>
  <c r="K23" i="6"/>
  <c r="J24" i="6"/>
  <c r="K24" i="6"/>
  <c r="J27" i="6"/>
  <c r="K27" i="6"/>
  <c r="J21" i="6"/>
  <c r="K21" i="6"/>
  <c r="K13" i="5"/>
  <c r="J32" i="4"/>
  <c r="K32" i="4"/>
  <c r="K21" i="5"/>
  <c r="K30" i="5"/>
  <c r="J30" i="5"/>
  <c r="J30" i="7"/>
  <c r="K30" i="7"/>
  <c r="K30" i="6"/>
  <c r="J30" i="6"/>
</calcChain>
</file>

<file path=xl/sharedStrings.xml><?xml version="1.0" encoding="utf-8"?>
<sst xmlns="http://schemas.openxmlformats.org/spreadsheetml/2006/main" count="422" uniqueCount="134">
  <si>
    <t>Salaire Natacha</t>
  </si>
  <si>
    <t>Médicaments</t>
  </si>
  <si>
    <t>Dépenses du 01/06/2018 au 30/06/2018</t>
  </si>
  <si>
    <t>Taux Xe 04/01/2018</t>
  </si>
  <si>
    <t>n°</t>
  </si>
  <si>
    <t>Date</t>
  </si>
  <si>
    <t>Catégorie</t>
  </si>
  <si>
    <t>Détails si nécessaire</t>
  </si>
  <si>
    <t>Somme Ariary</t>
  </si>
  <si>
    <t>Somme €</t>
  </si>
  <si>
    <t>Mois de juin</t>
  </si>
  <si>
    <t>TOTAL</t>
  </si>
  <si>
    <t>Total cumul des mois précédents+mois actuel</t>
  </si>
  <si>
    <t>Catégories</t>
  </si>
  <si>
    <t>Coût enfant PNS/Koba</t>
  </si>
  <si>
    <t>Salaire animatrice</t>
  </si>
  <si>
    <t>Achat de la Koba</t>
  </si>
  <si>
    <t>Achat de matériel</t>
  </si>
  <si>
    <t>Consultation médicale</t>
  </si>
  <si>
    <t>KAOP / Autres examens</t>
  </si>
  <si>
    <t>Solde de départ des fonds de Claudine</t>
  </si>
  <si>
    <t>Coût en Ariary</t>
  </si>
  <si>
    <t>Coût en Euros</t>
  </si>
  <si>
    <t>Factures</t>
  </si>
  <si>
    <t>Oui</t>
  </si>
  <si>
    <t>Non</t>
  </si>
  <si>
    <t>Facture</t>
  </si>
  <si>
    <t>15.06.2018</t>
  </si>
  <si>
    <t>13.06.2018</t>
  </si>
  <si>
    <t>16.06.2018</t>
  </si>
  <si>
    <t>20.06.2018</t>
  </si>
  <si>
    <t>50 kg</t>
  </si>
  <si>
    <t>chevrons, bois, cornières</t>
  </si>
  <si>
    <t>18.06.2018</t>
  </si>
  <si>
    <t>19.06.2018</t>
  </si>
  <si>
    <t>Franco</t>
  </si>
  <si>
    <t>21.06.2018</t>
  </si>
  <si>
    <t>3 cs</t>
  </si>
  <si>
    <t>3 examens</t>
  </si>
  <si>
    <t>Collègue Natacha</t>
  </si>
  <si>
    <t>Solde restant</t>
  </si>
  <si>
    <t xml:space="preserve">Trefond pour abri </t>
  </si>
  <si>
    <t>21.06.2019</t>
  </si>
  <si>
    <t>20.06.2019</t>
  </si>
  <si>
    <t>Hospitalisation Franko (PNS, hydrocéphalie)</t>
  </si>
  <si>
    <t>Bois de charpente de l'abri</t>
  </si>
  <si>
    <t>Main d'œuvre pour abri</t>
  </si>
  <si>
    <t>Médicament d'une enfant PNS</t>
  </si>
  <si>
    <t>Natacha</t>
  </si>
  <si>
    <t>Nombre de kilo de koba</t>
  </si>
  <si>
    <t>Repas/Vente/Remarques</t>
  </si>
  <si>
    <t>Poids de départ</t>
  </si>
  <si>
    <t>Porte à porte Patricia (nouveau PNS  : 10)</t>
  </si>
  <si>
    <t>Dépenses du 01/07/2018 au 31/07/2018</t>
  </si>
  <si>
    <t>porte à porte Patricia (nouveau PNS  : 10)</t>
  </si>
  <si>
    <t xml:space="preserve">8 enfants à 3000 Ar la cs </t>
  </si>
  <si>
    <t>selles kaop des 8 enfants</t>
  </si>
  <si>
    <t>8 enfants</t>
  </si>
  <si>
    <t>9 enfants</t>
  </si>
  <si>
    <t>Patricia</t>
  </si>
  <si>
    <t>Main d'œuvre Frédéric Fatapère</t>
  </si>
  <si>
    <t>Enfants du PNS</t>
  </si>
  <si>
    <t>Briques : 210</t>
  </si>
  <si>
    <t>Ciment + sable pour fatapère+bois</t>
  </si>
  <si>
    <t xml:space="preserve">complément d'argent pour achat de 50kg </t>
  </si>
  <si>
    <t>Achat de 50 kg de Koba Aina</t>
  </si>
  <si>
    <t>3 Enfants du PNS</t>
  </si>
  <si>
    <t>3 enfants du PNS</t>
  </si>
  <si>
    <t>5 enfants du PNS</t>
  </si>
  <si>
    <t>Vis et clou pour fatapère</t>
  </si>
  <si>
    <t>Main d'œuvre+ charnière + fer</t>
  </si>
  <si>
    <t>Porte du fatapère</t>
  </si>
  <si>
    <t>Patricia pour porte à porte Koba Aina enfts PNS</t>
  </si>
  <si>
    <t>Tarpaulin, bâche plastique</t>
  </si>
  <si>
    <t>tôles deux avec clous</t>
  </si>
  <si>
    <t>sable, 9 sacs</t>
  </si>
  <si>
    <t>planches</t>
  </si>
  <si>
    <t>salaires freddy</t>
  </si>
  <si>
    <t>Tarpaulin, bâche plastique (2ième fois)</t>
  </si>
  <si>
    <t>oui</t>
  </si>
  <si>
    <t>1 enfant</t>
  </si>
  <si>
    <t>Salaires 3 semaines Ndrasana</t>
  </si>
  <si>
    <t>30000 Ar de moins pour achat tel 10000de moins en juillet, août et sept</t>
  </si>
  <si>
    <t xml:space="preserve">1 enfant </t>
  </si>
  <si>
    <t>70kg</t>
  </si>
  <si>
    <t>8800 Ar à RQPR dans caisse koba maison</t>
  </si>
  <si>
    <t xml:space="preserve">cuvette à se faire rembourser </t>
  </si>
  <si>
    <t>5000+5200+5000</t>
  </si>
  <si>
    <t>non</t>
  </si>
  <si>
    <t>gants de toilette n°  20</t>
  </si>
  <si>
    <t>26 jours *3000</t>
  </si>
  <si>
    <t>jumeaux malades médocs</t>
  </si>
  <si>
    <t>2 cs</t>
  </si>
  <si>
    <t xml:space="preserve"> rachat natte</t>
  </si>
  <si>
    <t>livres</t>
  </si>
  <si>
    <t>sirop menthe 1L</t>
  </si>
  <si>
    <t xml:space="preserve">cop gasy 20 </t>
  </si>
  <si>
    <t>livres anjoma</t>
  </si>
  <si>
    <t>Activité centre social</t>
  </si>
  <si>
    <t>2 kg achetés par Cynthia</t>
  </si>
  <si>
    <t>dont 2 kgs SF Cynthia</t>
  </si>
  <si>
    <t>dont 1 KG Faneva</t>
  </si>
  <si>
    <t>dont 1kg Cynthia</t>
  </si>
  <si>
    <t>dont 1 Kg Elisa</t>
  </si>
  <si>
    <t>Ajout de Koba</t>
  </si>
  <si>
    <t xml:space="preserve">Achat de départ </t>
  </si>
  <si>
    <t>Solde du mois précédent</t>
  </si>
  <si>
    <t>Décompte</t>
  </si>
  <si>
    <t>Solde restant :</t>
  </si>
  <si>
    <t>Ajout Koba</t>
  </si>
  <si>
    <t>natte</t>
  </si>
  <si>
    <t>sirop centre social</t>
  </si>
  <si>
    <t xml:space="preserve">7 enfants </t>
  </si>
  <si>
    <t>Selles Kaop 1 enfant</t>
  </si>
  <si>
    <t>7 consultations</t>
  </si>
  <si>
    <t>11 consultations</t>
  </si>
  <si>
    <t xml:space="preserve">porte à porte Patricia + animation </t>
  </si>
  <si>
    <t>médicaments</t>
  </si>
  <si>
    <t>6 Consultations</t>
  </si>
  <si>
    <t>Dépenses du 01/09/2018 au 30/09/2018</t>
  </si>
  <si>
    <t>Mois de septembre</t>
  </si>
  <si>
    <t>2 consultations</t>
  </si>
  <si>
    <t>Septembre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</si>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</sst>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6" formatCode="#,##0\ &quot;€&quot;;[Red]\-#,##0\ &quot;€&quot;"/>
    <numFmt numFmtId="8" formatCode="#,##0.00\ &quot;€&quot;;[Red]\-#,##0.00\ &quot;€&quot;"/>
    <numFmt numFmtId="164" formatCode="#,##0.00\ [$€-40C];[Red]\-#,##0.00\ [$€-40C]"/>
    <numFmt numFmtId="165" formatCode="#,##0.00\ [$MGA];[Red]\-#,##0.00\ [$MGA]"/>
    <numFmt numFmtId="166" formatCode="#,##0.000000000\ [$€-40C];[Red]\-#,##0.000000000\ [$€-40C]"/>
    <numFmt numFmtId="167" formatCode="#,##0\ _€"/>
    <numFmt numFmtId="168" formatCode="dd/mm/yy"/>
    <numFmt numFmtId="169" formatCode="#,##0\ [$Ar.-64F];[Red]\-#,##0\ [$Ar.-64F]"/>
    <numFmt numFmtId="170" formatCode="#,##0.00\ &quot;€&quot;"/>
    <numFmt numFmtId="171" formatCode="#,##0_ ;[Red]\-#,##0\ 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6" tint="-0.499984740745262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8"/>
      </bottom>
      <diagonal/>
    </border>
    <border>
      <left/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0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168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protection locked="0"/>
    </xf>
    <xf numFmtId="16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169" fontId="0" fillId="0" borderId="1" xfId="0" applyNumberFormat="1" applyFont="1" applyBorder="1" applyProtection="1">
      <protection locked="0"/>
    </xf>
    <xf numFmtId="0" fontId="0" fillId="6" borderId="5" xfId="0" applyFill="1" applyBorder="1"/>
    <xf numFmtId="169" fontId="0" fillId="6" borderId="6" xfId="0" applyNumberFormat="1" applyFill="1" applyBorder="1"/>
    <xf numFmtId="170" fontId="0" fillId="6" borderId="7" xfId="0" applyNumberFormat="1" applyFill="1" applyBorder="1"/>
    <xf numFmtId="0" fontId="0" fillId="6" borderId="8" xfId="0" applyFill="1" applyBorder="1"/>
    <xf numFmtId="169" fontId="0" fillId="6" borderId="1" xfId="0" applyNumberFormat="1" applyFill="1" applyBorder="1"/>
    <xf numFmtId="170" fontId="0" fillId="6" borderId="9" xfId="0" applyNumberFormat="1" applyFill="1" applyBorder="1"/>
    <xf numFmtId="170" fontId="0" fillId="6" borderId="10" xfId="0" applyNumberFormat="1" applyFill="1" applyBorder="1"/>
    <xf numFmtId="0" fontId="0" fillId="0" borderId="1" xfId="0" applyBorder="1" applyProtection="1">
      <protection locked="0"/>
    </xf>
    <xf numFmtId="169" fontId="3" fillId="0" borderId="14" xfId="0" applyNumberFormat="1" applyFont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7" borderId="18" xfId="0" applyFill="1" applyBorder="1" applyAlignment="1">
      <alignment horizontal="right" vertical="center"/>
    </xf>
    <xf numFmtId="169" fontId="0" fillId="8" borderId="1" xfId="0" applyNumberFormat="1" applyFill="1" applyBorder="1"/>
    <xf numFmtId="170" fontId="0" fillId="8" borderId="9" xfId="0" applyNumberFormat="1" applyFill="1" applyBorder="1"/>
    <xf numFmtId="170" fontId="0" fillId="8" borderId="10" xfId="0" applyNumberFormat="1" applyFill="1" applyBorder="1"/>
    <xf numFmtId="0" fontId="0" fillId="8" borderId="8" xfId="0" applyFill="1" applyBorder="1"/>
    <xf numFmtId="168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164" fontId="0" fillId="0" borderId="0" xfId="0" applyNumberFormat="1" applyFill="1" applyBorder="1"/>
    <xf numFmtId="169" fontId="0" fillId="0" borderId="0" xfId="0" applyNumberFormat="1" applyFont="1" applyFill="1" applyBorder="1" applyProtection="1">
      <protection locked="0"/>
    </xf>
    <xf numFmtId="0" fontId="0" fillId="0" borderId="0" xfId="0" applyFont="1" applyFill="1" applyBorder="1" applyAlignment="1" applyProtection="1">
      <protection locked="0"/>
    </xf>
    <xf numFmtId="164" fontId="6" fillId="0" borderId="0" xfId="0" applyNumberFormat="1" applyFont="1" applyFill="1" applyBorder="1"/>
    <xf numFmtId="0" fontId="3" fillId="0" borderId="0" xfId="0" applyFont="1" applyFill="1" applyBorder="1" applyAlignment="1"/>
    <xf numFmtId="0" fontId="0" fillId="0" borderId="0" xfId="0" applyFill="1" applyAlignment="1"/>
    <xf numFmtId="170" fontId="4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/>
    <xf numFmtId="170" fontId="5" fillId="0" borderId="0" xfId="0" applyNumberFormat="1" applyFont="1" applyFill="1" applyBorder="1" applyAlignment="1">
      <alignment vertical="center" wrapText="1"/>
    </xf>
    <xf numFmtId="169" fontId="0" fillId="6" borderId="16" xfId="0" applyNumberFormat="1" applyFill="1" applyBorder="1"/>
    <xf numFmtId="170" fontId="0" fillId="6" borderId="20" xfId="0" applyNumberFormat="1" applyFill="1" applyBorder="1"/>
    <xf numFmtId="0" fontId="0" fillId="6" borderId="17" xfId="0" applyFill="1" applyBorder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9" fontId="0" fillId="6" borderId="1" xfId="0" applyNumberFormat="1" applyFont="1" applyFill="1" applyBorder="1"/>
    <xf numFmtId="170" fontId="0" fillId="6" borderId="9" xfId="0" applyNumberFormat="1" applyFont="1" applyFill="1" applyBorder="1"/>
    <xf numFmtId="169" fontId="0" fillId="0" borderId="0" xfId="0" applyNumberFormat="1" applyFill="1" applyBorder="1" applyAlignment="1"/>
    <xf numFmtId="170" fontId="0" fillId="0" borderId="0" xfId="0" applyNumberFormat="1" applyFont="1" applyFill="1" applyBorder="1" applyAlignment="1"/>
    <xf numFmtId="170" fontId="0" fillId="0" borderId="0" xfId="0" applyNumberFormat="1" applyFill="1" applyBorder="1" applyAlignment="1"/>
    <xf numFmtId="170" fontId="3" fillId="0" borderId="0" xfId="0" applyNumberFormat="1" applyFont="1" applyFill="1" applyBorder="1" applyAlignment="1"/>
    <xf numFmtId="0" fontId="0" fillId="0" borderId="21" xfId="0" applyBorder="1"/>
    <xf numFmtId="0" fontId="0" fillId="0" borderId="22" xfId="0" applyBorder="1"/>
    <xf numFmtId="165" fontId="0" fillId="0" borderId="0" xfId="0" applyNumberFormat="1" applyFill="1" applyBorder="1" applyAlignment="1">
      <alignment horizontal="center" vertical="center"/>
    </xf>
    <xf numFmtId="0" fontId="0" fillId="3" borderId="23" xfId="0" applyFont="1" applyFill="1" applyBorder="1" applyAlignment="1">
      <alignment horizontal="center"/>
    </xf>
    <xf numFmtId="0" fontId="3" fillId="3" borderId="24" xfId="0" applyFont="1" applyFill="1" applyBorder="1" applyAlignment="1">
      <alignment horizontal="center"/>
    </xf>
    <xf numFmtId="0" fontId="3" fillId="3" borderId="24" xfId="0" applyFont="1" applyFill="1" applyBorder="1"/>
    <xf numFmtId="0" fontId="3" fillId="3" borderId="24" xfId="0" applyFont="1" applyFill="1" applyBorder="1" applyAlignment="1">
      <alignment horizontal="center" vertical="center"/>
    </xf>
    <xf numFmtId="167" fontId="3" fillId="3" borderId="24" xfId="0" applyNumberFormat="1" applyFont="1" applyFill="1" applyBorder="1" applyAlignment="1">
      <alignment horizontal="center"/>
    </xf>
    <xf numFmtId="0" fontId="3" fillId="3" borderId="25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26" xfId="0" applyNumberFormat="1" applyBorder="1"/>
    <xf numFmtId="0" fontId="0" fillId="0" borderId="13" xfId="0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4" xfId="0" applyFont="1" applyBorder="1"/>
    <xf numFmtId="164" fontId="3" fillId="0" borderId="27" xfId="0" applyNumberFormat="1" applyFont="1" applyBorder="1"/>
    <xf numFmtId="164" fontId="0" fillId="0" borderId="30" xfId="0" applyNumberFormat="1" applyFill="1" applyBorder="1" applyAlignment="1">
      <alignment horizontal="center" vertical="center"/>
    </xf>
    <xf numFmtId="165" fontId="0" fillId="0" borderId="31" xfId="0" applyNumberFormat="1" applyFill="1" applyBorder="1" applyAlignment="1">
      <alignment vertical="center"/>
    </xf>
    <xf numFmtId="0" fontId="1" fillId="0" borderId="13" xfId="0" applyFont="1" applyBorder="1"/>
    <xf numFmtId="169" fontId="0" fillId="0" borderId="14" xfId="0" applyNumberFormat="1" applyBorder="1"/>
    <xf numFmtId="170" fontId="0" fillId="0" borderId="15" xfId="0" applyNumberFormat="1" applyBorder="1"/>
    <xf numFmtId="0" fontId="0" fillId="6" borderId="32" xfId="0" applyFill="1" applyBorder="1"/>
    <xf numFmtId="169" fontId="0" fillId="6" borderId="33" xfId="0" applyNumberFormat="1" applyFill="1" applyBorder="1"/>
    <xf numFmtId="0" fontId="1" fillId="0" borderId="2" xfId="0" applyFont="1" applyBorder="1"/>
    <xf numFmtId="169" fontId="1" fillId="0" borderId="3" xfId="0" applyNumberFormat="1" applyFont="1" applyBorder="1"/>
    <xf numFmtId="170" fontId="7" fillId="0" borderId="4" xfId="0" applyNumberFormat="1" applyFont="1" applyBorder="1"/>
    <xf numFmtId="14" fontId="0" fillId="8" borderId="17" xfId="0" applyNumberFormat="1" applyFill="1" applyBorder="1"/>
    <xf numFmtId="169" fontId="0" fillId="8" borderId="16" xfId="0" applyNumberFormat="1" applyFill="1" applyBorder="1" applyAlignment="1"/>
    <xf numFmtId="8" fontId="0" fillId="8" borderId="20" xfId="0" applyNumberFormat="1" applyFill="1" applyBorder="1" applyAlignment="1"/>
    <xf numFmtId="6" fontId="0" fillId="8" borderId="13" xfId="0" applyNumberFormat="1" applyFill="1" applyBorder="1"/>
    <xf numFmtId="169" fontId="0" fillId="8" borderId="14" xfId="0" applyNumberFormat="1" applyFill="1" applyBorder="1" applyAlignment="1"/>
    <xf numFmtId="169" fontId="0" fillId="8" borderId="15" xfId="0" applyNumberFormat="1" applyFill="1" applyBorder="1" applyAlignment="1"/>
    <xf numFmtId="6" fontId="0" fillId="6" borderId="8" xfId="0" applyNumberFormat="1" applyFill="1" applyBorder="1"/>
    <xf numFmtId="169" fontId="0" fillId="6" borderId="1" xfId="0" applyNumberFormat="1" applyFill="1" applyBorder="1" applyAlignment="1"/>
    <xf numFmtId="169" fontId="0" fillId="6" borderId="9" xfId="0" applyNumberFormat="1" applyFill="1" applyBorder="1" applyAlignment="1"/>
    <xf numFmtId="0" fontId="3" fillId="7" borderId="13" xfId="0" applyFont="1" applyFill="1" applyBorder="1"/>
    <xf numFmtId="169" fontId="3" fillId="7" borderId="14" xfId="0" applyNumberFormat="1" applyFont="1" applyFill="1" applyBorder="1"/>
    <xf numFmtId="170" fontId="6" fillId="7" borderId="15" xfId="0" applyNumberFormat="1" applyFont="1" applyFill="1" applyBorder="1"/>
    <xf numFmtId="0" fontId="1" fillId="7" borderId="2" xfId="0" applyFont="1" applyFill="1" applyBorder="1" applyAlignment="1">
      <alignment horizontal="right" vertical="center"/>
    </xf>
    <xf numFmtId="169" fontId="1" fillId="7" borderId="3" xfId="0" applyNumberFormat="1" applyFont="1" applyFill="1" applyBorder="1"/>
    <xf numFmtId="170" fontId="7" fillId="7" borderId="4" xfId="0" applyNumberFormat="1" applyFont="1" applyFill="1" applyBorder="1"/>
    <xf numFmtId="0" fontId="3" fillId="7" borderId="2" xfId="0" applyFont="1" applyFill="1" applyBorder="1"/>
    <xf numFmtId="169" fontId="3" fillId="7" borderId="3" xfId="0" applyNumberFormat="1" applyFont="1" applyFill="1" applyBorder="1"/>
    <xf numFmtId="170" fontId="6" fillId="7" borderId="4" xfId="0" applyNumberFormat="1" applyFont="1" applyFill="1" applyBorder="1"/>
    <xf numFmtId="169" fontId="1" fillId="7" borderId="19" xfId="0" applyNumberFormat="1" applyFont="1" applyFill="1" applyBorder="1"/>
    <xf numFmtId="8" fontId="7" fillId="7" borderId="4" xfId="0" applyNumberFormat="1" applyFont="1" applyFill="1" applyBorder="1"/>
    <xf numFmtId="168" fontId="0" fillId="7" borderId="1" xfId="0" applyNumberFormat="1" applyFill="1" applyBorder="1" applyAlignment="1" applyProtection="1">
      <alignment horizontal="center"/>
      <protection locked="0"/>
    </xf>
    <xf numFmtId="168" fontId="0" fillId="0" borderId="16" xfId="0" applyNumberFormat="1" applyFill="1" applyBorder="1" applyAlignment="1" applyProtection="1">
      <alignment horizontal="center"/>
      <protection locked="0"/>
    </xf>
    <xf numFmtId="168" fontId="0" fillId="0" borderId="34" xfId="0" applyNumberFormat="1" applyFill="1" applyBorder="1" applyAlignment="1" applyProtection="1">
      <alignment horizontal="center"/>
      <protection locked="0"/>
    </xf>
    <xf numFmtId="0" fontId="0" fillId="0" borderId="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68" fontId="0" fillId="0" borderId="11" xfId="0" applyNumberFormat="1" applyFill="1" applyBorder="1" applyAlignment="1" applyProtection="1">
      <alignment horizontal="center"/>
      <protection locked="0"/>
    </xf>
    <xf numFmtId="168" fontId="0" fillId="0" borderId="37" xfId="0" applyNumberFormat="1" applyFill="1" applyBorder="1" applyAlignment="1" applyProtection="1">
      <alignment horizontal="center"/>
      <protection locked="0"/>
    </xf>
    <xf numFmtId="1" fontId="0" fillId="0" borderId="1" xfId="0" applyNumberFormat="1" applyFill="1" applyBorder="1" applyAlignment="1" applyProtection="1">
      <alignment horizontal="center"/>
      <protection locked="0"/>
    </xf>
    <xf numFmtId="0" fontId="0" fillId="9" borderId="5" xfId="0" applyFill="1" applyBorder="1" applyAlignment="1">
      <alignment horizontal="center"/>
    </xf>
    <xf numFmtId="168" fontId="0" fillId="9" borderId="16" xfId="0" applyNumberFormat="1" applyFill="1" applyBorder="1" applyAlignment="1" applyProtection="1">
      <alignment horizontal="center"/>
      <protection locked="0"/>
    </xf>
    <xf numFmtId="1" fontId="0" fillId="9" borderId="16" xfId="0" applyNumberFormat="1" applyFill="1" applyBorder="1" applyAlignment="1" applyProtection="1">
      <alignment horizontal="center"/>
      <protection locked="0"/>
    </xf>
    <xf numFmtId="0" fontId="0" fillId="9" borderId="8" xfId="0" applyFill="1" applyBorder="1" applyAlignment="1">
      <alignment horizontal="center"/>
    </xf>
    <xf numFmtId="1" fontId="0" fillId="9" borderId="1" xfId="0" applyNumberFormat="1" applyFill="1" applyBorder="1" applyAlignment="1" applyProtection="1">
      <alignment horizontal="center"/>
      <protection locked="0"/>
    </xf>
    <xf numFmtId="168" fontId="0" fillId="0" borderId="39" xfId="0" applyNumberFormat="1" applyFill="1" applyBorder="1" applyAlignment="1" applyProtection="1">
      <alignment horizontal="center"/>
      <protection locked="0"/>
    </xf>
    <xf numFmtId="0" fontId="0" fillId="0" borderId="38" xfId="0" applyBorder="1"/>
    <xf numFmtId="1" fontId="0" fillId="0" borderId="33" xfId="0" applyNumberFormat="1" applyFill="1" applyBorder="1" applyAlignment="1" applyProtection="1">
      <alignment horizontal="center"/>
      <protection locked="0"/>
    </xf>
    <xf numFmtId="171" fontId="0" fillId="9" borderId="7" xfId="0" applyNumberFormat="1" applyFont="1" applyFill="1" applyBorder="1" applyAlignment="1" applyProtection="1">
      <alignment horizontal="center" vertical="center"/>
    </xf>
    <xf numFmtId="171" fontId="0" fillId="0" borderId="9" xfId="0" applyNumberFormat="1" applyFont="1" applyFill="1" applyBorder="1" applyAlignment="1" applyProtection="1">
      <alignment horizontal="center" vertical="center"/>
    </xf>
    <xf numFmtId="171" fontId="0" fillId="9" borderId="9" xfId="0" applyNumberFormat="1" applyFont="1" applyFill="1" applyBorder="1" applyAlignment="1" applyProtection="1">
      <alignment horizontal="center" vertical="center"/>
    </xf>
    <xf numFmtId="171" fontId="0" fillId="0" borderId="15" xfId="0" applyNumberFormat="1" applyFont="1" applyFill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168" fontId="0" fillId="0" borderId="33" xfId="0" applyNumberFormat="1" applyBorder="1" applyAlignment="1" applyProtection="1">
      <alignment horizontal="center"/>
      <protection locked="0"/>
    </xf>
    <xf numFmtId="0" fontId="0" fillId="0" borderId="33" xfId="0" applyBorder="1" applyAlignment="1" applyProtection="1">
      <protection locked="0"/>
    </xf>
    <xf numFmtId="0" fontId="0" fillId="0" borderId="33" xfId="0" applyBorder="1" applyAlignment="1" applyProtection="1">
      <alignment horizontal="left"/>
      <protection locked="0"/>
    </xf>
    <xf numFmtId="169" fontId="0" fillId="0" borderId="33" xfId="0" applyNumberFormat="1" applyFont="1" applyBorder="1" applyProtection="1">
      <protection locked="0"/>
    </xf>
    <xf numFmtId="168" fontId="0" fillId="10" borderId="1" xfId="0" applyNumberFormat="1" applyFill="1" applyBorder="1" applyAlignment="1" applyProtection="1">
      <alignment horizontal="center"/>
      <protection locked="0"/>
    </xf>
    <xf numFmtId="168" fontId="0" fillId="0" borderId="1" xfId="0" applyNumberFormat="1" applyFill="1" applyBorder="1" applyAlignment="1" applyProtection="1">
      <alignment horizontal="center"/>
      <protection locked="0"/>
    </xf>
    <xf numFmtId="168" fontId="0" fillId="0" borderId="33" xfId="0" applyNumberFormat="1" applyFill="1" applyBorder="1" applyAlignment="1" applyProtection="1">
      <alignment horizontal="center"/>
      <protection locked="0"/>
    </xf>
    <xf numFmtId="1" fontId="1" fillId="9" borderId="1" xfId="0" applyNumberFormat="1" applyFont="1" applyFill="1" applyBorder="1" applyAlignment="1" applyProtection="1">
      <alignment horizontal="center"/>
      <protection locked="0"/>
    </xf>
    <xf numFmtId="1" fontId="1" fillId="0" borderId="33" xfId="0" applyNumberFormat="1" applyFont="1" applyFill="1" applyBorder="1" applyAlignment="1" applyProtection="1">
      <alignment horizontal="center"/>
      <protection locked="0"/>
    </xf>
    <xf numFmtId="1" fontId="1" fillId="9" borderId="16" xfId="0" applyNumberFormat="1" applyFont="1" applyFill="1" applyBorder="1" applyAlignment="1" applyProtection="1">
      <alignment horizontal="center"/>
      <protection locked="0"/>
    </xf>
    <xf numFmtId="164" fontId="0" fillId="0" borderId="43" xfId="0" applyNumberFormat="1" applyBorder="1"/>
    <xf numFmtId="168" fontId="0" fillId="0" borderId="16" xfId="0" applyNumberFormat="1" applyBorder="1" applyAlignment="1" applyProtection="1">
      <alignment horizontal="center"/>
      <protection locked="0"/>
    </xf>
    <xf numFmtId="0" fontId="0" fillId="0" borderId="16" xfId="0" applyBorder="1" applyAlignment="1" applyProtection="1">
      <protection locked="0"/>
    </xf>
    <xf numFmtId="0" fontId="0" fillId="0" borderId="16" xfId="0" applyBorder="1" applyAlignment="1" applyProtection="1">
      <alignment horizontal="left"/>
      <protection locked="0"/>
    </xf>
    <xf numFmtId="169" fontId="0" fillId="0" borderId="16" xfId="0" applyNumberFormat="1" applyFont="1" applyBorder="1" applyProtection="1">
      <protection locked="0"/>
    </xf>
    <xf numFmtId="164" fontId="0" fillId="0" borderId="44" xfId="0" applyNumberFormat="1" applyBorder="1"/>
    <xf numFmtId="171" fontId="8" fillId="0" borderId="45" xfId="0" applyNumberFormat="1" applyFont="1" applyFill="1" applyBorder="1" applyAlignment="1" applyProtection="1">
      <alignment horizontal="center" vertical="center"/>
    </xf>
    <xf numFmtId="169" fontId="0" fillId="0" borderId="1" xfId="0" applyNumberFormat="1" applyFill="1" applyBorder="1" applyProtection="1">
      <protection locked="0"/>
    </xf>
    <xf numFmtId="164" fontId="0" fillId="0" borderId="1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0" fillId="0" borderId="0" xfId="0" applyAlignment="1">
      <alignment horizontal="right" vertical="center"/>
    </xf>
    <xf numFmtId="171" fontId="0" fillId="0" borderId="0" xfId="0" applyNumberFormat="1" applyFont="1" applyFill="1" applyBorder="1" applyAlignment="1" applyProtection="1">
      <alignment horizontal="center" vertical="center"/>
    </xf>
    <xf numFmtId="171" fontId="8" fillId="0" borderId="50" xfId="0" applyNumberFormat="1" applyFont="1" applyFill="1" applyBorder="1" applyAlignment="1" applyProtection="1">
      <alignment horizontal="center" vertical="center"/>
    </xf>
    <xf numFmtId="171" fontId="0" fillId="9" borderId="51" xfId="0" applyNumberFormat="1" applyFont="1" applyFill="1" applyBorder="1" applyAlignment="1" applyProtection="1">
      <alignment horizontal="center" vertical="center"/>
    </xf>
    <xf numFmtId="171" fontId="0" fillId="0" borderId="42" xfId="0" applyNumberFormat="1" applyFont="1" applyFill="1" applyBorder="1" applyAlignment="1" applyProtection="1">
      <alignment horizontal="center" vertical="center"/>
    </xf>
    <xf numFmtId="171" fontId="0" fillId="9" borderId="42" xfId="0" applyNumberFormat="1" applyFont="1" applyFill="1" applyBorder="1" applyAlignment="1" applyProtection="1">
      <alignment horizontal="center" vertical="center"/>
    </xf>
    <xf numFmtId="171" fontId="0" fillId="0" borderId="35" xfId="0" applyNumberFormat="1" applyFont="1" applyFill="1" applyBorder="1" applyAlignment="1" applyProtection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71" fontId="0" fillId="9" borderId="41" xfId="0" applyNumberFormat="1" applyFont="1" applyFill="1" applyBorder="1" applyAlignment="1" applyProtection="1">
      <alignment horizontal="center" vertical="center"/>
    </xf>
    <xf numFmtId="1" fontId="0" fillId="0" borderId="16" xfId="0" applyNumberFormat="1" applyFill="1" applyBorder="1" applyAlignment="1">
      <alignment horizontal="center" vertical="center"/>
    </xf>
    <xf numFmtId="171" fontId="8" fillId="0" borderId="11" xfId="0" applyNumberFormat="1" applyFont="1" applyFill="1" applyBorder="1" applyAlignment="1" applyProtection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64" fontId="0" fillId="0" borderId="52" xfId="0" applyNumberFormat="1" applyFill="1" applyBorder="1"/>
    <xf numFmtId="169" fontId="0" fillId="0" borderId="37" xfId="0" applyNumberFormat="1" applyFill="1" applyBorder="1" applyProtection="1">
      <protection locked="0"/>
    </xf>
    <xf numFmtId="169" fontId="0" fillId="0" borderId="2" xfId="0" applyNumberFormat="1" applyFill="1" applyBorder="1" applyProtection="1">
      <protection locked="0"/>
    </xf>
    <xf numFmtId="164" fontId="0" fillId="0" borderId="4" xfId="0" applyNumberFormat="1" applyFill="1" applyBorder="1"/>
    <xf numFmtId="164" fontId="0" fillId="0" borderId="1" xfId="0" applyNumberFormat="1" applyFill="1" applyBorder="1" applyAlignment="1" applyProtection="1">
      <alignment horizontal="center" vertical="center"/>
      <protection locked="0"/>
    </xf>
    <xf numFmtId="1" fontId="0" fillId="0" borderId="1" xfId="0" applyNumberFormat="1" applyFill="1" applyBorder="1" applyAlignment="1" applyProtection="1">
      <alignment horizontal="center" vertical="center"/>
      <protection locked="0"/>
    </xf>
    <xf numFmtId="1" fontId="6" fillId="0" borderId="1" xfId="0" applyNumberFormat="1" applyFont="1" applyFill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6" fillId="0" borderId="1" xfId="0" applyNumberFormat="1" applyFont="1" applyFill="1" applyBorder="1" applyProtection="1">
      <protection locked="0"/>
    </xf>
    <xf numFmtId="1" fontId="0" fillId="0" borderId="1" xfId="0" applyNumberFormat="1" applyBorder="1" applyProtection="1">
      <protection locked="0"/>
    </xf>
    <xf numFmtId="164" fontId="0" fillId="0" borderId="9" xfId="0" applyNumberFormat="1" applyBorder="1"/>
    <xf numFmtId="164" fontId="3" fillId="0" borderId="15" xfId="0" applyNumberFormat="1" applyFont="1" applyBorder="1"/>
    <xf numFmtId="0" fontId="0" fillId="0" borderId="53" xfId="0" applyBorder="1"/>
    <xf numFmtId="168" fontId="0" fillId="9" borderId="16" xfId="0" applyNumberFormat="1" applyFill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71" fontId="0" fillId="0" borderId="48" xfId="0" applyNumberFormat="1" applyFill="1" applyBorder="1" applyAlignment="1">
      <alignment vertical="center"/>
    </xf>
    <xf numFmtId="171" fontId="0" fillId="0" borderId="49" xfId="0" applyNumberFormat="1" applyFill="1" applyBorder="1" applyAlignment="1">
      <alignment vertical="center"/>
    </xf>
    <xf numFmtId="0" fontId="0" fillId="0" borderId="0" xfId="0" applyAlignment="1">
      <alignment horizontal="right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42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35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42" xfId="0" applyFill="1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0" borderId="40" xfId="0" applyFill="1" applyBorder="1" applyAlignment="1" applyProtection="1">
      <alignment horizontal="center"/>
      <protection locked="0"/>
    </xf>
    <xf numFmtId="0" fontId="0" fillId="9" borderId="16" xfId="0" applyFill="1" applyBorder="1" applyAlignment="1" applyProtection="1">
      <alignment horizontal="center"/>
      <protection locked="0"/>
    </xf>
    <xf numFmtId="0" fontId="0" fillId="9" borderId="41" xfId="0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166" fontId="2" fillId="0" borderId="0" xfId="0" applyNumberFormat="1" applyFont="1" applyFill="1" applyBorder="1" applyAlignment="1">
      <alignment horizontal="left" vertical="center" wrapText="1"/>
    </xf>
    <xf numFmtId="0" fontId="3" fillId="5" borderId="11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71" fontId="0" fillId="0" borderId="48" xfId="0" applyNumberFormat="1" applyFill="1" applyBorder="1" applyAlignment="1">
      <alignment horizontal="center" vertical="center"/>
    </xf>
    <xf numFmtId="171" fontId="0" fillId="0" borderId="4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2"/>
  <sheetViews>
    <sheetView topLeftCell="A100" workbookViewId="0">
      <selection activeCell="F113" sqref="F113"/>
    </sheetView>
  </sheetViews>
  <sheetFormatPr baseColWidth="10" defaultColWidth="11.42578125" defaultRowHeight="15" x14ac:dyDescent="0.25"/>
  <cols>
    <col min="1" max="1" width="4.140625" customWidth="1"/>
    <col min="3" max="3" width="23.5703125" customWidth="1"/>
    <col min="4" max="4" width="9" customWidth="1"/>
    <col min="5" max="5" width="43.5703125" bestFit="1" customWidth="1"/>
    <col min="6" max="6" width="14" bestFit="1" customWidth="1"/>
    <col min="7" max="7" width="13.5703125" bestFit="1" customWidth="1"/>
    <col min="9" max="9" width="22.85546875" customWidth="1"/>
    <col min="10" max="10" width="13.85546875" bestFit="1" customWidth="1"/>
    <col min="11" max="11" width="13.5703125" bestFit="1" customWidth="1"/>
  </cols>
  <sheetData>
    <row r="1" spans="1:13" x14ac:dyDescent="0.25">
      <c r="A1" s="185" t="s">
        <v>2</v>
      </c>
      <c r="B1" s="185"/>
      <c r="C1" s="185"/>
      <c r="D1" s="185"/>
      <c r="E1" s="185"/>
      <c r="F1" s="185"/>
      <c r="G1" s="185"/>
    </row>
    <row r="2" spans="1:13" ht="15.75" thickBot="1" x14ac:dyDescent="0.3">
      <c r="A2" s="2"/>
      <c r="B2" s="2"/>
      <c r="C2" s="2"/>
      <c r="D2" s="51"/>
      <c r="E2" s="186"/>
      <c r="F2" s="186"/>
    </row>
    <row r="3" spans="1:13" ht="15.75" thickBot="1" x14ac:dyDescent="0.3">
      <c r="A3" s="52" t="s">
        <v>4</v>
      </c>
      <c r="B3" s="53" t="s">
        <v>5</v>
      </c>
      <c r="C3" s="53" t="s">
        <v>6</v>
      </c>
      <c r="D3" s="54" t="s">
        <v>26</v>
      </c>
      <c r="E3" s="55" t="s">
        <v>7</v>
      </c>
      <c r="F3" s="56" t="s">
        <v>8</v>
      </c>
      <c r="G3" s="57" t="s">
        <v>9</v>
      </c>
      <c r="I3" s="40" t="s">
        <v>10</v>
      </c>
      <c r="J3" s="41" t="s">
        <v>21</v>
      </c>
      <c r="K3" s="42" t="s">
        <v>22</v>
      </c>
    </row>
    <row r="4" spans="1:13" x14ac:dyDescent="0.25">
      <c r="A4" s="58">
        <v>1</v>
      </c>
      <c r="B4" s="3" t="s">
        <v>27</v>
      </c>
      <c r="C4" s="3" t="s">
        <v>14</v>
      </c>
      <c r="D4" s="4" t="s">
        <v>25</v>
      </c>
      <c r="E4" s="4"/>
      <c r="F4" s="5">
        <v>4000</v>
      </c>
      <c r="G4" s="59">
        <f>F4/3800</f>
        <v>1.0526315789473684</v>
      </c>
      <c r="I4" s="39" t="s">
        <v>14</v>
      </c>
      <c r="J4" s="37">
        <f>SUMIF(C4:C24,"Coût enfant PNS/Koba",F4:F24)</f>
        <v>4000</v>
      </c>
      <c r="K4" s="38">
        <f>SUMIF(C4:C24,"Coût enfant PNS/Koba",G4:G24)</f>
        <v>1.0526315789473684</v>
      </c>
    </row>
    <row r="5" spans="1:13" x14ac:dyDescent="0.25">
      <c r="A5" s="58">
        <v>2</v>
      </c>
      <c r="B5" s="3" t="s">
        <v>28</v>
      </c>
      <c r="C5" s="3" t="s">
        <v>15</v>
      </c>
      <c r="D5" s="4" t="s">
        <v>25</v>
      </c>
      <c r="E5" s="6" t="s">
        <v>0</v>
      </c>
      <c r="F5" s="7">
        <v>7500</v>
      </c>
      <c r="G5" s="59">
        <f t="shared" ref="G5:G28" si="0">F5/3800</f>
        <v>1.9736842105263157</v>
      </c>
      <c r="I5" s="25" t="s">
        <v>15</v>
      </c>
      <c r="J5" s="22">
        <f>SUMIF(C4:C24,"Salaire animatrice",F4:F24)</f>
        <v>31500</v>
      </c>
      <c r="K5" s="23">
        <f>SUMIF(C4:C24,"Salaire animatrice",G4:G24)</f>
        <v>8.2894736842105274</v>
      </c>
      <c r="L5" s="32"/>
      <c r="M5" s="32"/>
    </row>
    <row r="6" spans="1:13" x14ac:dyDescent="0.25">
      <c r="A6" s="58">
        <v>3</v>
      </c>
      <c r="B6" s="3" t="s">
        <v>29</v>
      </c>
      <c r="C6" s="3" t="s">
        <v>15</v>
      </c>
      <c r="D6" s="4" t="s">
        <v>25</v>
      </c>
      <c r="E6" s="6" t="s">
        <v>39</v>
      </c>
      <c r="F6" s="7">
        <v>9000</v>
      </c>
      <c r="G6" s="59">
        <f t="shared" si="0"/>
        <v>2.3684210526315788</v>
      </c>
      <c r="I6" s="11" t="s">
        <v>16</v>
      </c>
      <c r="J6" s="12">
        <f>SUMIF(C4:C24,"Achat de la Koba",F4:F24)</f>
        <v>302500</v>
      </c>
      <c r="K6" s="13">
        <f>SUMIF(C4:C24,"Achat de la Koba",G4:G24)</f>
        <v>79.60526315789474</v>
      </c>
      <c r="L6" s="34"/>
      <c r="M6" s="34"/>
    </row>
    <row r="7" spans="1:13" x14ac:dyDescent="0.25">
      <c r="A7" s="58">
        <v>4</v>
      </c>
      <c r="B7" s="3" t="s">
        <v>30</v>
      </c>
      <c r="C7" s="3" t="s">
        <v>16</v>
      </c>
      <c r="D7" s="4" t="s">
        <v>25</v>
      </c>
      <c r="E7" s="4" t="s">
        <v>31</v>
      </c>
      <c r="F7" s="5">
        <v>302500</v>
      </c>
      <c r="G7" s="59">
        <f t="shared" si="0"/>
        <v>79.60526315789474</v>
      </c>
      <c r="I7" s="25" t="s">
        <v>17</v>
      </c>
      <c r="J7" s="22">
        <f>SUMIF(C4:C24,"Achat de matériel",F4:F24)</f>
        <v>149800</v>
      </c>
      <c r="K7" s="23">
        <f>SUMIF(C4:C24,"Achat de matériel",G4:G24)</f>
        <v>39.421052631578945</v>
      </c>
      <c r="L7" s="34"/>
      <c r="M7" s="34"/>
    </row>
    <row r="8" spans="1:13" x14ac:dyDescent="0.25">
      <c r="A8" s="58">
        <v>5</v>
      </c>
      <c r="B8" s="3" t="s">
        <v>33</v>
      </c>
      <c r="C8" s="3" t="s">
        <v>17</v>
      </c>
      <c r="D8" s="4" t="s">
        <v>24</v>
      </c>
      <c r="E8" s="6" t="s">
        <v>32</v>
      </c>
      <c r="F8" s="7">
        <v>83800</v>
      </c>
      <c r="G8" s="59">
        <f t="shared" si="0"/>
        <v>22.05263157894737</v>
      </c>
      <c r="I8" s="11" t="s">
        <v>18</v>
      </c>
      <c r="J8" s="12">
        <f>SUMIF(C4:C24,"Consultation médicale",F4:F24)</f>
        <v>9000</v>
      </c>
      <c r="K8" s="14">
        <f>SUMIF(C4:C24,"consultation médicale",G4:G24)</f>
        <v>2.3684210526315788</v>
      </c>
      <c r="L8" s="34"/>
      <c r="M8" s="34"/>
    </row>
    <row r="9" spans="1:13" x14ac:dyDescent="0.25">
      <c r="A9" s="58">
        <v>6</v>
      </c>
      <c r="B9" s="3" t="s">
        <v>34</v>
      </c>
      <c r="C9" s="3" t="s">
        <v>1</v>
      </c>
      <c r="D9" s="4" t="s">
        <v>24</v>
      </c>
      <c r="E9" s="4" t="s">
        <v>35</v>
      </c>
      <c r="F9" s="5">
        <v>20000</v>
      </c>
      <c r="G9" s="59">
        <f t="shared" si="0"/>
        <v>5.2631578947368425</v>
      </c>
      <c r="I9" s="25" t="s">
        <v>19</v>
      </c>
      <c r="J9" s="22">
        <f>SUMIF(C4:C24,"KAOP / Autres examens",F4:F24)</f>
        <v>3000</v>
      </c>
      <c r="K9" s="24">
        <f>SUMIF(C4:C24,"KAOP / Autres examens",G4:G24)</f>
        <v>0.78947368421052633</v>
      </c>
      <c r="L9" s="34"/>
      <c r="M9" s="34"/>
    </row>
    <row r="10" spans="1:13" x14ac:dyDescent="0.25">
      <c r="A10" s="58">
        <v>7</v>
      </c>
      <c r="B10" s="3" t="s">
        <v>36</v>
      </c>
      <c r="C10" s="3" t="s">
        <v>18</v>
      </c>
      <c r="D10" s="4" t="s">
        <v>24</v>
      </c>
      <c r="E10" s="4" t="s">
        <v>37</v>
      </c>
      <c r="F10" s="5">
        <v>9000</v>
      </c>
      <c r="G10" s="59">
        <f t="shared" si="0"/>
        <v>2.3684210526315788</v>
      </c>
      <c r="I10" s="11" t="s">
        <v>1</v>
      </c>
      <c r="J10" s="43">
        <f>SUMIF(C4:C24,"Médicaments",F4:F24)</f>
        <v>42000</v>
      </c>
      <c r="K10" s="44">
        <f>SUMIF(C4:C24,"Médicaments",G4:G24)</f>
        <v>11.05263157894737</v>
      </c>
      <c r="L10" s="34"/>
      <c r="M10" s="34"/>
    </row>
    <row r="11" spans="1:13" x14ac:dyDescent="0.25">
      <c r="A11" s="58">
        <v>8</v>
      </c>
      <c r="B11" s="3" t="s">
        <v>42</v>
      </c>
      <c r="C11" s="3" t="s">
        <v>19</v>
      </c>
      <c r="D11" s="4" t="s">
        <v>24</v>
      </c>
      <c r="E11" s="4" t="s">
        <v>38</v>
      </c>
      <c r="F11" s="5">
        <v>3000</v>
      </c>
      <c r="G11" s="59">
        <f t="shared" si="0"/>
        <v>0.78947368421052633</v>
      </c>
      <c r="I11" s="25"/>
      <c r="J11" s="22"/>
      <c r="K11" s="23"/>
      <c r="L11" s="34"/>
      <c r="M11" s="34"/>
    </row>
    <row r="12" spans="1:13" x14ac:dyDescent="0.25">
      <c r="A12" s="58">
        <v>9</v>
      </c>
      <c r="B12" s="94" t="s">
        <v>30</v>
      </c>
      <c r="C12" s="3" t="s">
        <v>17</v>
      </c>
      <c r="D12" s="4" t="s">
        <v>24</v>
      </c>
      <c r="E12" s="6" t="s">
        <v>41</v>
      </c>
      <c r="F12" s="7">
        <v>2000</v>
      </c>
      <c r="G12" s="59">
        <f t="shared" si="0"/>
        <v>0.52631578947368418</v>
      </c>
      <c r="I12" s="11"/>
      <c r="J12" s="12"/>
      <c r="K12" s="13"/>
      <c r="L12" s="35"/>
      <c r="M12" s="35"/>
    </row>
    <row r="13" spans="1:13" ht="15.75" thickBot="1" x14ac:dyDescent="0.3">
      <c r="A13" s="58">
        <v>10</v>
      </c>
      <c r="B13" s="3" t="s">
        <v>43</v>
      </c>
      <c r="C13" s="3" t="s">
        <v>17</v>
      </c>
      <c r="D13" s="4" t="s">
        <v>24</v>
      </c>
      <c r="E13" s="15" t="s">
        <v>45</v>
      </c>
      <c r="F13" s="7">
        <v>34000</v>
      </c>
      <c r="G13" s="59">
        <f t="shared" si="0"/>
        <v>8.9473684210526319</v>
      </c>
      <c r="I13" s="83" t="s">
        <v>11</v>
      </c>
      <c r="J13" s="84">
        <f>SUM(J4:J12)</f>
        <v>541800</v>
      </c>
      <c r="K13" s="85">
        <f>SUM(K4:K12)</f>
        <v>142.57894736842104</v>
      </c>
      <c r="L13" s="36"/>
      <c r="M13" s="36"/>
    </row>
    <row r="14" spans="1:13" ht="15.75" thickBot="1" x14ac:dyDescent="0.3">
      <c r="A14" s="58">
        <v>11</v>
      </c>
      <c r="B14" s="3">
        <v>43272</v>
      </c>
      <c r="C14" s="3" t="s">
        <v>1</v>
      </c>
      <c r="D14" s="4" t="s">
        <v>25</v>
      </c>
      <c r="E14" s="4" t="s">
        <v>44</v>
      </c>
      <c r="F14" s="7">
        <v>10000</v>
      </c>
      <c r="G14" s="59">
        <f t="shared" si="0"/>
        <v>2.6315789473684212</v>
      </c>
      <c r="L14" s="36"/>
      <c r="M14" s="36"/>
    </row>
    <row r="15" spans="1:13" ht="15.75" thickBot="1" x14ac:dyDescent="0.3">
      <c r="A15" s="58">
        <v>12</v>
      </c>
      <c r="B15" s="3">
        <v>43273</v>
      </c>
      <c r="C15" s="3" t="s">
        <v>17</v>
      </c>
      <c r="D15" s="4" t="s">
        <v>25</v>
      </c>
      <c r="E15" s="4" t="s">
        <v>46</v>
      </c>
      <c r="F15" s="7">
        <v>30000</v>
      </c>
      <c r="G15" s="59">
        <f t="shared" si="0"/>
        <v>7.8947368421052628</v>
      </c>
      <c r="I15" s="187" t="s">
        <v>20</v>
      </c>
      <c r="J15" s="188"/>
      <c r="K15" s="189"/>
      <c r="L15" s="32"/>
      <c r="M15" s="17"/>
    </row>
    <row r="16" spans="1:13" x14ac:dyDescent="0.25">
      <c r="A16" s="58">
        <v>13</v>
      </c>
      <c r="B16" s="3">
        <v>43278</v>
      </c>
      <c r="C16" s="3" t="s">
        <v>1</v>
      </c>
      <c r="D16" s="4" t="s">
        <v>24</v>
      </c>
      <c r="E16" s="4" t="s">
        <v>47</v>
      </c>
      <c r="F16" s="7">
        <v>12000</v>
      </c>
      <c r="G16" s="59">
        <f t="shared" si="0"/>
        <v>3.1578947368421053</v>
      </c>
      <c r="I16" s="74">
        <v>43263</v>
      </c>
      <c r="J16" s="75">
        <v>7500000</v>
      </c>
      <c r="K16" s="76">
        <f>J16/3800</f>
        <v>1973.6842105263158</v>
      </c>
      <c r="L16" s="45"/>
    </row>
    <row r="17" spans="1:13" x14ac:dyDescent="0.25">
      <c r="A17" s="58">
        <v>14</v>
      </c>
      <c r="B17" s="3">
        <v>43278</v>
      </c>
      <c r="C17" s="3" t="s">
        <v>15</v>
      </c>
      <c r="D17" s="4" t="s">
        <v>25</v>
      </c>
      <c r="E17" s="6" t="s">
        <v>39</v>
      </c>
      <c r="F17" s="7">
        <v>3000</v>
      </c>
      <c r="G17" s="59">
        <f t="shared" si="0"/>
        <v>0.78947368421052633</v>
      </c>
      <c r="I17" s="80"/>
      <c r="J17" s="81"/>
      <c r="K17" s="82"/>
      <c r="L17" s="45"/>
      <c r="M17" s="33"/>
    </row>
    <row r="18" spans="1:13" ht="15.75" thickBot="1" x14ac:dyDescent="0.3">
      <c r="A18" s="58">
        <v>15</v>
      </c>
      <c r="B18" s="3">
        <v>43280</v>
      </c>
      <c r="C18" s="3" t="s">
        <v>15</v>
      </c>
      <c r="D18" s="4" t="s">
        <v>25</v>
      </c>
      <c r="E18" s="4" t="s">
        <v>48</v>
      </c>
      <c r="F18" s="7">
        <v>12000</v>
      </c>
      <c r="G18" s="59">
        <f t="shared" si="0"/>
        <v>3.1578947368421053</v>
      </c>
      <c r="I18" s="77"/>
      <c r="J18" s="78"/>
      <c r="K18" s="79"/>
      <c r="L18" s="45"/>
    </row>
    <row r="19" spans="1:13" ht="15.75" thickBot="1" x14ac:dyDescent="0.3">
      <c r="A19" s="58">
        <v>16</v>
      </c>
      <c r="B19" s="3"/>
      <c r="C19" s="3"/>
      <c r="D19" s="4"/>
      <c r="E19" s="4"/>
      <c r="F19" s="7"/>
      <c r="G19" s="59">
        <f t="shared" si="0"/>
        <v>0</v>
      </c>
    </row>
    <row r="20" spans="1:13" ht="15.75" thickBot="1" x14ac:dyDescent="0.3">
      <c r="A20" s="58">
        <v>17</v>
      </c>
      <c r="B20" s="3"/>
      <c r="C20" s="3"/>
      <c r="D20" s="4"/>
      <c r="E20" s="6"/>
      <c r="F20" s="7"/>
      <c r="G20" s="59">
        <f t="shared" si="0"/>
        <v>0</v>
      </c>
      <c r="I20" s="190" t="s">
        <v>12</v>
      </c>
      <c r="J20" s="191"/>
      <c r="K20" s="192"/>
      <c r="L20" s="32"/>
    </row>
    <row r="21" spans="1:13" x14ac:dyDescent="0.25">
      <c r="A21" s="58">
        <v>18</v>
      </c>
      <c r="B21" s="3"/>
      <c r="C21" s="3"/>
      <c r="D21" s="4"/>
      <c r="E21" s="4"/>
      <c r="F21" s="7"/>
      <c r="G21" s="59">
        <f t="shared" si="0"/>
        <v>0</v>
      </c>
      <c r="I21" s="8" t="s">
        <v>14</v>
      </c>
      <c r="J21" s="9">
        <f>J4</f>
        <v>4000</v>
      </c>
      <c r="K21" s="10">
        <f>K4</f>
        <v>1.0526315789473684</v>
      </c>
      <c r="L21" s="46"/>
    </row>
    <row r="22" spans="1:13" x14ac:dyDescent="0.25">
      <c r="A22" s="58">
        <v>19</v>
      </c>
      <c r="B22" s="3"/>
      <c r="C22" s="3"/>
      <c r="D22" s="4"/>
      <c r="E22" s="6"/>
      <c r="F22" s="7"/>
      <c r="G22" s="59">
        <f t="shared" si="0"/>
        <v>0</v>
      </c>
      <c r="I22" s="25" t="s">
        <v>15</v>
      </c>
      <c r="J22" s="22">
        <f t="shared" ref="J22:K27" si="1">J5</f>
        <v>31500</v>
      </c>
      <c r="K22" s="23">
        <f t="shared" si="1"/>
        <v>8.2894736842105274</v>
      </c>
      <c r="L22" s="47"/>
      <c r="M22" s="18"/>
    </row>
    <row r="23" spans="1:13" x14ac:dyDescent="0.25">
      <c r="A23" s="58">
        <v>20</v>
      </c>
      <c r="B23" s="3"/>
      <c r="C23" s="3"/>
      <c r="D23" s="4"/>
      <c r="E23" s="6"/>
      <c r="F23" s="7"/>
      <c r="G23" s="59">
        <f t="shared" si="0"/>
        <v>0</v>
      </c>
      <c r="I23" s="11" t="s">
        <v>16</v>
      </c>
      <c r="J23" s="12">
        <f t="shared" si="1"/>
        <v>302500</v>
      </c>
      <c r="K23" s="13">
        <f t="shared" si="1"/>
        <v>79.60526315789474</v>
      </c>
      <c r="L23" s="47"/>
      <c r="M23" s="1"/>
    </row>
    <row r="24" spans="1:13" x14ac:dyDescent="0.25">
      <c r="A24" s="58">
        <v>21</v>
      </c>
      <c r="B24" s="3"/>
      <c r="C24" s="3"/>
      <c r="D24" s="4"/>
      <c r="E24" s="6"/>
      <c r="F24" s="7"/>
      <c r="G24" s="59">
        <f t="shared" si="0"/>
        <v>0</v>
      </c>
      <c r="I24" s="25" t="s">
        <v>17</v>
      </c>
      <c r="J24" s="22">
        <f t="shared" si="1"/>
        <v>149800</v>
      </c>
      <c r="K24" s="23">
        <f t="shared" si="1"/>
        <v>39.421052631578945</v>
      </c>
      <c r="L24" s="48"/>
    </row>
    <row r="25" spans="1:13" x14ac:dyDescent="0.25">
      <c r="A25" s="58">
        <v>22</v>
      </c>
      <c r="B25" s="3"/>
      <c r="C25" s="3"/>
      <c r="D25" s="4"/>
      <c r="E25" s="6"/>
      <c r="F25" s="7"/>
      <c r="G25" s="59">
        <f t="shared" si="0"/>
        <v>0</v>
      </c>
      <c r="I25" s="11" t="s">
        <v>18</v>
      </c>
      <c r="J25" s="12">
        <f t="shared" si="1"/>
        <v>9000</v>
      </c>
      <c r="K25" s="13">
        <f t="shared" si="1"/>
        <v>2.3684210526315788</v>
      </c>
    </row>
    <row r="26" spans="1:13" x14ac:dyDescent="0.25">
      <c r="A26" s="58">
        <v>23</v>
      </c>
      <c r="B26" s="3"/>
      <c r="C26" s="3"/>
      <c r="D26" s="4"/>
      <c r="E26" s="6"/>
      <c r="F26" s="7"/>
      <c r="G26" s="59">
        <f t="shared" si="0"/>
        <v>0</v>
      </c>
      <c r="I26" s="25" t="s">
        <v>19</v>
      </c>
      <c r="J26" s="22">
        <f t="shared" si="1"/>
        <v>3000</v>
      </c>
      <c r="K26" s="23">
        <f t="shared" si="1"/>
        <v>0.78947368421052633</v>
      </c>
    </row>
    <row r="27" spans="1:13" x14ac:dyDescent="0.25">
      <c r="A27" s="58">
        <v>24</v>
      </c>
      <c r="B27" s="3"/>
      <c r="C27" s="3"/>
      <c r="D27" s="4"/>
      <c r="E27" s="6"/>
      <c r="F27" s="7"/>
      <c r="G27" s="59">
        <f t="shared" si="0"/>
        <v>0</v>
      </c>
      <c r="I27" s="11" t="s">
        <v>1</v>
      </c>
      <c r="J27" s="12">
        <f t="shared" si="1"/>
        <v>42000</v>
      </c>
      <c r="K27" s="13">
        <f t="shared" si="1"/>
        <v>11.05263157894737</v>
      </c>
    </row>
    <row r="28" spans="1:13" x14ac:dyDescent="0.25">
      <c r="A28" s="58">
        <v>25</v>
      </c>
      <c r="B28" s="3"/>
      <c r="C28" s="3"/>
      <c r="D28" s="4"/>
      <c r="E28" s="6"/>
      <c r="F28" s="7"/>
      <c r="G28" s="59">
        <f t="shared" si="0"/>
        <v>0</v>
      </c>
      <c r="I28" s="25"/>
      <c r="J28" s="22"/>
      <c r="K28" s="23"/>
    </row>
    <row r="29" spans="1:13" ht="15.75" thickBot="1" x14ac:dyDescent="0.3">
      <c r="A29" s="60"/>
      <c r="B29" s="61"/>
      <c r="C29" s="61"/>
      <c r="D29" s="62" t="s">
        <v>11</v>
      </c>
      <c r="E29" s="62"/>
      <c r="F29" s="16">
        <f>SUM(F4:F24)</f>
        <v>541800</v>
      </c>
      <c r="G29" s="63">
        <f>SUM(G4:G24)</f>
        <v>142.57894736842107</v>
      </c>
      <c r="I29" s="11"/>
      <c r="J29" s="12"/>
      <c r="K29" s="13"/>
    </row>
    <row r="30" spans="1:13" ht="15.75" thickBot="1" x14ac:dyDescent="0.3">
      <c r="I30" s="66" t="s">
        <v>11</v>
      </c>
      <c r="J30" s="67">
        <f>SUM(J21:J29)</f>
        <v>541800</v>
      </c>
      <c r="K30" s="68">
        <f>SUM(K21:K29)</f>
        <v>142.57894736842104</v>
      </c>
    </row>
    <row r="31" spans="1:13" ht="15.75" thickBot="1" x14ac:dyDescent="0.3">
      <c r="B31" s="193" t="s">
        <v>3</v>
      </c>
      <c r="C31" s="194"/>
      <c r="E31" t="s">
        <v>105</v>
      </c>
    </row>
    <row r="32" spans="1:13" ht="15.75" thickBot="1" x14ac:dyDescent="0.3">
      <c r="A32" s="32"/>
      <c r="B32" s="64">
        <v>1</v>
      </c>
      <c r="C32" s="65">
        <v>3800</v>
      </c>
      <c r="D32" s="32"/>
      <c r="E32">
        <v>50</v>
      </c>
      <c r="G32" s="32"/>
      <c r="I32" s="86" t="s">
        <v>40</v>
      </c>
      <c r="J32" s="87">
        <f>J16-J30</f>
        <v>6958200</v>
      </c>
      <c r="K32" s="88">
        <f>K16-K30</f>
        <v>1831.1052631578948</v>
      </c>
    </row>
    <row r="33" spans="1:7" x14ac:dyDescent="0.25">
      <c r="A33" s="19"/>
      <c r="B33" s="26"/>
      <c r="C33" s="26"/>
      <c r="D33" s="27"/>
      <c r="E33" s="27"/>
      <c r="F33" s="29"/>
      <c r="G33" s="28"/>
    </row>
    <row r="34" spans="1:7" x14ac:dyDescent="0.25">
      <c r="A34" s="19"/>
      <c r="B34" s="26"/>
      <c r="C34" s="26"/>
      <c r="D34" s="27"/>
      <c r="E34" s="27"/>
      <c r="F34" s="29"/>
      <c r="G34" s="28"/>
    </row>
    <row r="35" spans="1:7" x14ac:dyDescent="0.25">
      <c r="A35" s="19"/>
      <c r="B35" s="26"/>
      <c r="C35" s="26"/>
      <c r="D35" s="27"/>
      <c r="E35" s="27"/>
      <c r="F35" s="29"/>
      <c r="G35" s="28"/>
    </row>
    <row r="36" spans="1:7" x14ac:dyDescent="0.25">
      <c r="A36" s="19"/>
      <c r="B36" s="26"/>
      <c r="C36" s="26"/>
      <c r="D36" s="27"/>
      <c r="E36" s="27"/>
      <c r="F36" s="29"/>
      <c r="G36" s="28"/>
    </row>
    <row r="37" spans="1:7" x14ac:dyDescent="0.25">
      <c r="A37" s="19"/>
      <c r="B37" s="26"/>
      <c r="C37" s="26"/>
      <c r="D37" s="27"/>
      <c r="E37" s="27"/>
      <c r="F37" s="29"/>
      <c r="G37" s="28"/>
    </row>
    <row r="38" spans="1:7" x14ac:dyDescent="0.25">
      <c r="A38" s="19"/>
      <c r="B38" s="26"/>
      <c r="C38" s="26"/>
      <c r="D38" s="27"/>
      <c r="E38" s="27"/>
      <c r="F38" s="29"/>
      <c r="G38" s="28"/>
    </row>
    <row r="39" spans="1:7" x14ac:dyDescent="0.25">
      <c r="A39" s="19"/>
      <c r="B39" s="26"/>
      <c r="C39" s="26"/>
      <c r="D39" s="27"/>
      <c r="E39" s="27"/>
      <c r="F39" s="29"/>
      <c r="G39" s="28"/>
    </row>
    <row r="40" spans="1:7" x14ac:dyDescent="0.25">
      <c r="A40" s="19"/>
      <c r="B40" s="26"/>
      <c r="C40" s="26"/>
      <c r="D40" s="27"/>
      <c r="E40" s="27"/>
      <c r="F40" s="29"/>
      <c r="G40" s="28"/>
    </row>
    <row r="41" spans="1:7" x14ac:dyDescent="0.25">
      <c r="A41" s="19"/>
      <c r="B41" s="26"/>
      <c r="C41" s="26"/>
      <c r="D41" s="27"/>
      <c r="E41" s="27"/>
      <c r="F41" s="29"/>
      <c r="G41" s="28"/>
    </row>
    <row r="42" spans="1:7" x14ac:dyDescent="0.25">
      <c r="A42" s="19"/>
      <c r="B42" s="26"/>
      <c r="C42" s="26"/>
      <c r="D42" s="27"/>
      <c r="E42" s="27"/>
      <c r="F42" s="29"/>
      <c r="G42" s="28"/>
    </row>
    <row r="43" spans="1:7" x14ac:dyDescent="0.25">
      <c r="A43" s="19"/>
      <c r="B43" s="26"/>
      <c r="C43" s="26"/>
      <c r="D43" s="27"/>
      <c r="E43" s="27"/>
      <c r="F43" s="29"/>
      <c r="G43" s="28"/>
    </row>
    <row r="44" spans="1:7" x14ac:dyDescent="0.25">
      <c r="A44" s="19"/>
      <c r="B44" s="26"/>
      <c r="C44" s="26"/>
      <c r="D44" s="27"/>
      <c r="E44" s="27"/>
      <c r="F44" s="29"/>
      <c r="G44" s="28"/>
    </row>
    <row r="45" spans="1:7" x14ac:dyDescent="0.25">
      <c r="A45" s="19"/>
      <c r="B45" s="26"/>
      <c r="C45" s="26"/>
      <c r="D45" s="27"/>
      <c r="E45" s="27"/>
      <c r="F45" s="29"/>
      <c r="G45" s="28"/>
    </row>
    <row r="46" spans="1:7" x14ac:dyDescent="0.25">
      <c r="A46" s="19"/>
      <c r="B46" s="26"/>
      <c r="C46" s="26"/>
      <c r="D46" s="30"/>
      <c r="E46" s="30"/>
      <c r="F46" s="29"/>
      <c r="G46" s="28"/>
    </row>
    <row r="47" spans="1:7" x14ac:dyDescent="0.25">
      <c r="A47" s="19"/>
      <c r="B47" s="26"/>
      <c r="C47" s="26"/>
      <c r="D47" s="30"/>
      <c r="E47" s="30"/>
      <c r="F47" s="29"/>
      <c r="G47" s="28"/>
    </row>
    <row r="48" spans="1:7" x14ac:dyDescent="0.25">
      <c r="A48" s="19"/>
      <c r="B48" s="26"/>
      <c r="C48" s="26"/>
      <c r="D48" s="30"/>
      <c r="E48" s="30"/>
      <c r="F48" s="29"/>
      <c r="G48" s="28"/>
    </row>
    <row r="49" spans="1:7" x14ac:dyDescent="0.25">
      <c r="A49" s="19"/>
      <c r="B49" s="26"/>
      <c r="C49" s="26"/>
      <c r="D49" s="30"/>
      <c r="E49" s="30"/>
      <c r="F49" s="29"/>
      <c r="G49" s="28"/>
    </row>
    <row r="50" spans="1:7" x14ac:dyDescent="0.25">
      <c r="A50" s="20"/>
      <c r="B50" s="20"/>
      <c r="C50" s="20"/>
      <c r="D50" s="20"/>
      <c r="E50" s="20"/>
      <c r="F50" s="31"/>
      <c r="G50" s="31"/>
    </row>
    <row r="78" spans="1:7" ht="15.75" thickBot="1" x14ac:dyDescent="0.3">
      <c r="A78" s="19"/>
      <c r="B78" s="96"/>
      <c r="C78" s="26"/>
      <c r="D78" s="27"/>
      <c r="E78" s="27"/>
      <c r="F78" s="132" t="s">
        <v>51</v>
      </c>
      <c r="G78" s="133" t="s">
        <v>104</v>
      </c>
    </row>
    <row r="79" spans="1:7" ht="15.75" thickBot="1" x14ac:dyDescent="0.3">
      <c r="A79" s="19"/>
      <c r="B79" s="99" t="s">
        <v>5</v>
      </c>
      <c r="C79" s="100" t="s">
        <v>49</v>
      </c>
      <c r="D79" s="181" t="s">
        <v>50</v>
      </c>
      <c r="E79" s="182"/>
      <c r="F79" s="131">
        <v>50</v>
      </c>
      <c r="G79" s="28"/>
    </row>
    <row r="80" spans="1:7" x14ac:dyDescent="0.25">
      <c r="A80" s="102">
        <v>1</v>
      </c>
      <c r="B80" s="103">
        <v>43252</v>
      </c>
      <c r="C80" s="104"/>
      <c r="D80" s="183"/>
      <c r="E80" s="184"/>
      <c r="F80" s="110">
        <f>F79-C80</f>
        <v>50</v>
      </c>
      <c r="G80" s="28"/>
    </row>
    <row r="81" spans="1:7" x14ac:dyDescent="0.25">
      <c r="A81" s="97">
        <v>2</v>
      </c>
      <c r="B81" s="103">
        <v>43253</v>
      </c>
      <c r="C81" s="114"/>
      <c r="D81" s="175"/>
      <c r="E81" s="176"/>
      <c r="F81" s="111">
        <f>F80-C81</f>
        <v>50</v>
      </c>
      <c r="G81" s="28"/>
    </row>
    <row r="82" spans="1:7" x14ac:dyDescent="0.25">
      <c r="A82" s="97">
        <v>3</v>
      </c>
      <c r="B82" s="103">
        <v>43254</v>
      </c>
      <c r="C82" s="114"/>
      <c r="D82" s="175"/>
      <c r="E82" s="176"/>
      <c r="F82" s="111">
        <f t="shared" ref="F82:F110" si="2">F81-C82</f>
        <v>50</v>
      </c>
      <c r="G82" s="28"/>
    </row>
    <row r="83" spans="1:7" x14ac:dyDescent="0.25">
      <c r="A83" s="97">
        <v>4</v>
      </c>
      <c r="B83" s="103">
        <v>43255</v>
      </c>
      <c r="C83" s="114"/>
      <c r="D83" s="175"/>
      <c r="E83" s="176"/>
      <c r="F83" s="111">
        <f t="shared" si="2"/>
        <v>50</v>
      </c>
      <c r="G83" s="28"/>
    </row>
    <row r="84" spans="1:7" x14ac:dyDescent="0.25">
      <c r="A84" s="97">
        <v>5</v>
      </c>
      <c r="B84" s="103">
        <v>43256</v>
      </c>
      <c r="C84" s="114"/>
      <c r="D84" s="175"/>
      <c r="E84" s="176"/>
      <c r="F84" s="111">
        <f t="shared" si="2"/>
        <v>50</v>
      </c>
      <c r="G84" s="28"/>
    </row>
    <row r="85" spans="1:7" x14ac:dyDescent="0.25">
      <c r="A85" s="97">
        <v>6</v>
      </c>
      <c r="B85" s="103">
        <v>43257</v>
      </c>
      <c r="C85" s="114"/>
      <c r="D85" s="175"/>
      <c r="E85" s="176"/>
      <c r="F85" s="111">
        <f t="shared" si="2"/>
        <v>50</v>
      </c>
      <c r="G85" s="28"/>
    </row>
    <row r="86" spans="1:7" x14ac:dyDescent="0.25">
      <c r="A86" s="97">
        <v>7</v>
      </c>
      <c r="B86" s="103">
        <v>43258</v>
      </c>
      <c r="C86" s="101"/>
      <c r="D86" s="175"/>
      <c r="E86" s="176"/>
      <c r="F86" s="111">
        <f t="shared" si="2"/>
        <v>50</v>
      </c>
      <c r="G86" s="28"/>
    </row>
    <row r="87" spans="1:7" x14ac:dyDescent="0.25">
      <c r="A87" s="105">
        <v>8</v>
      </c>
      <c r="B87" s="103">
        <v>43259</v>
      </c>
      <c r="C87" s="106"/>
      <c r="D87" s="179"/>
      <c r="E87" s="180"/>
      <c r="F87" s="112">
        <f t="shared" si="2"/>
        <v>50</v>
      </c>
      <c r="G87" s="28"/>
    </row>
    <row r="88" spans="1:7" x14ac:dyDescent="0.25">
      <c r="A88" s="97">
        <v>9</v>
      </c>
      <c r="B88" s="103">
        <v>43260</v>
      </c>
      <c r="C88" s="101"/>
      <c r="D88" s="175"/>
      <c r="E88" s="176"/>
      <c r="F88" s="111">
        <f t="shared" si="2"/>
        <v>50</v>
      </c>
      <c r="G88" s="28"/>
    </row>
    <row r="89" spans="1:7" x14ac:dyDescent="0.25">
      <c r="A89" s="97">
        <v>10</v>
      </c>
      <c r="B89" s="103">
        <v>43261</v>
      </c>
      <c r="C89" s="101"/>
      <c r="D89" s="175"/>
      <c r="E89" s="176"/>
      <c r="F89" s="111">
        <v>50</v>
      </c>
      <c r="G89" s="28"/>
    </row>
    <row r="90" spans="1:7" x14ac:dyDescent="0.25">
      <c r="A90" s="97">
        <v>11</v>
      </c>
      <c r="B90" s="103">
        <v>43262</v>
      </c>
      <c r="C90" s="101"/>
      <c r="D90" s="175"/>
      <c r="E90" s="176"/>
      <c r="F90" s="111">
        <f t="shared" si="2"/>
        <v>50</v>
      </c>
      <c r="G90" s="28"/>
    </row>
    <row r="91" spans="1:7" x14ac:dyDescent="0.25">
      <c r="A91" s="97">
        <v>12</v>
      </c>
      <c r="B91" s="103">
        <v>43263</v>
      </c>
      <c r="C91" s="101"/>
      <c r="D91" s="175"/>
      <c r="E91" s="176"/>
      <c r="F91" s="111">
        <f t="shared" si="2"/>
        <v>50</v>
      </c>
      <c r="G91" s="28"/>
    </row>
    <row r="92" spans="1:7" x14ac:dyDescent="0.25">
      <c r="A92" s="97">
        <v>13</v>
      </c>
      <c r="B92" s="103">
        <v>43264</v>
      </c>
      <c r="C92" s="101"/>
      <c r="D92" s="175"/>
      <c r="E92" s="176"/>
      <c r="F92" s="111">
        <f t="shared" si="2"/>
        <v>50</v>
      </c>
      <c r="G92" s="28"/>
    </row>
    <row r="93" spans="1:7" x14ac:dyDescent="0.25">
      <c r="A93" s="97">
        <v>14</v>
      </c>
      <c r="B93" s="103">
        <v>43265</v>
      </c>
      <c r="C93" s="101"/>
      <c r="D93" s="175"/>
      <c r="E93" s="176"/>
      <c r="F93" s="111">
        <f t="shared" si="2"/>
        <v>50</v>
      </c>
      <c r="G93" s="28"/>
    </row>
    <row r="94" spans="1:7" x14ac:dyDescent="0.25">
      <c r="A94" s="105">
        <v>15</v>
      </c>
      <c r="B94" s="103">
        <v>43266</v>
      </c>
      <c r="C94" s="106"/>
      <c r="D94" s="179"/>
      <c r="E94" s="180"/>
      <c r="F94" s="112">
        <f t="shared" si="2"/>
        <v>50</v>
      </c>
      <c r="G94" s="31"/>
    </row>
    <row r="95" spans="1:7" x14ac:dyDescent="0.25">
      <c r="A95" s="97">
        <v>16</v>
      </c>
      <c r="B95" s="103">
        <v>43267</v>
      </c>
      <c r="C95" s="101"/>
      <c r="D95" s="175"/>
      <c r="E95" s="176"/>
      <c r="F95" s="111">
        <f t="shared" si="2"/>
        <v>50</v>
      </c>
    </row>
    <row r="96" spans="1:7" x14ac:dyDescent="0.25">
      <c r="A96" s="97">
        <v>17</v>
      </c>
      <c r="B96" s="103">
        <v>43268</v>
      </c>
      <c r="C96" s="101"/>
      <c r="D96" s="175"/>
      <c r="E96" s="176"/>
      <c r="F96" s="111">
        <f t="shared" si="2"/>
        <v>50</v>
      </c>
    </row>
    <row r="97" spans="1:6" x14ac:dyDescent="0.25">
      <c r="A97" s="97">
        <v>18</v>
      </c>
      <c r="B97" s="103">
        <v>43269</v>
      </c>
      <c r="C97" s="101"/>
      <c r="D97" s="175"/>
      <c r="E97" s="176"/>
      <c r="F97" s="111">
        <f t="shared" si="2"/>
        <v>50</v>
      </c>
    </row>
    <row r="98" spans="1:6" x14ac:dyDescent="0.25">
      <c r="A98" s="97">
        <v>19</v>
      </c>
      <c r="B98" s="103">
        <v>43270</v>
      </c>
      <c r="C98" s="101"/>
      <c r="D98" s="175"/>
      <c r="E98" s="176"/>
      <c r="F98" s="111">
        <f t="shared" si="2"/>
        <v>50</v>
      </c>
    </row>
    <row r="99" spans="1:6" x14ac:dyDescent="0.25">
      <c r="A99" s="97">
        <v>20</v>
      </c>
      <c r="B99" s="103">
        <v>43271</v>
      </c>
      <c r="C99" s="101"/>
      <c r="D99" s="175"/>
      <c r="E99" s="176"/>
      <c r="F99" s="111">
        <f t="shared" si="2"/>
        <v>50</v>
      </c>
    </row>
    <row r="100" spans="1:6" x14ac:dyDescent="0.25">
      <c r="A100" s="97">
        <v>21</v>
      </c>
      <c r="B100" s="103">
        <v>43272</v>
      </c>
      <c r="C100" s="101"/>
      <c r="D100" s="175"/>
      <c r="E100" s="176"/>
      <c r="F100" s="111">
        <f t="shared" si="2"/>
        <v>50</v>
      </c>
    </row>
    <row r="101" spans="1:6" x14ac:dyDescent="0.25">
      <c r="A101" s="105">
        <v>22</v>
      </c>
      <c r="B101" s="103">
        <v>43273</v>
      </c>
      <c r="C101" s="106"/>
      <c r="D101" s="179"/>
      <c r="E101" s="180"/>
      <c r="F101" s="112">
        <f t="shared" si="2"/>
        <v>50</v>
      </c>
    </row>
    <row r="102" spans="1:6" x14ac:dyDescent="0.25">
      <c r="A102" s="97">
        <v>23</v>
      </c>
      <c r="B102" s="103">
        <v>43274</v>
      </c>
      <c r="C102" s="101"/>
      <c r="D102" s="175"/>
      <c r="E102" s="176"/>
      <c r="F102" s="111">
        <f t="shared" si="2"/>
        <v>50</v>
      </c>
    </row>
    <row r="103" spans="1:6" x14ac:dyDescent="0.25">
      <c r="A103" s="97">
        <v>24</v>
      </c>
      <c r="B103" s="103">
        <v>43275</v>
      </c>
      <c r="C103" s="101"/>
      <c r="D103" s="175"/>
      <c r="E103" s="176"/>
      <c r="F103" s="111">
        <f t="shared" si="2"/>
        <v>50</v>
      </c>
    </row>
    <row r="104" spans="1:6" x14ac:dyDescent="0.25">
      <c r="A104" s="97">
        <v>25</v>
      </c>
      <c r="B104" s="103">
        <v>43276</v>
      </c>
      <c r="C104" s="101"/>
      <c r="D104" s="175"/>
      <c r="E104" s="176"/>
      <c r="F104" s="111">
        <f t="shared" si="2"/>
        <v>50</v>
      </c>
    </row>
    <row r="105" spans="1:6" x14ac:dyDescent="0.25">
      <c r="A105" s="97">
        <v>26</v>
      </c>
      <c r="B105" s="103">
        <v>43277</v>
      </c>
      <c r="C105" s="101"/>
      <c r="D105" s="175"/>
      <c r="E105" s="176"/>
      <c r="F105" s="111">
        <f t="shared" si="2"/>
        <v>50</v>
      </c>
    </row>
    <row r="106" spans="1:6" x14ac:dyDescent="0.25">
      <c r="A106" s="97">
        <v>27</v>
      </c>
      <c r="B106" s="103">
        <v>43278</v>
      </c>
      <c r="C106" s="101"/>
      <c r="D106" s="175"/>
      <c r="E106" s="176"/>
      <c r="F106" s="111">
        <f t="shared" si="2"/>
        <v>50</v>
      </c>
    </row>
    <row r="107" spans="1:6" x14ac:dyDescent="0.25">
      <c r="A107" s="97">
        <v>28</v>
      </c>
      <c r="B107" s="103">
        <v>43279</v>
      </c>
      <c r="C107" s="101"/>
      <c r="D107" s="175"/>
      <c r="E107" s="176"/>
      <c r="F107" s="111">
        <f t="shared" si="2"/>
        <v>50</v>
      </c>
    </row>
    <row r="108" spans="1:6" x14ac:dyDescent="0.25">
      <c r="A108" s="105">
        <v>29</v>
      </c>
      <c r="B108" s="103">
        <v>43280</v>
      </c>
      <c r="C108" s="106"/>
      <c r="D108" s="179"/>
      <c r="E108" s="180"/>
      <c r="F108" s="112">
        <f t="shared" si="2"/>
        <v>50</v>
      </c>
    </row>
    <row r="109" spans="1:6" x14ac:dyDescent="0.25">
      <c r="A109" s="97">
        <v>30</v>
      </c>
      <c r="B109" s="103">
        <v>43281</v>
      </c>
      <c r="C109" s="101"/>
      <c r="D109" s="175"/>
      <c r="E109" s="176"/>
      <c r="F109" s="111">
        <f t="shared" si="2"/>
        <v>50</v>
      </c>
    </row>
    <row r="110" spans="1:6" ht="15.75" thickBot="1" x14ac:dyDescent="0.3">
      <c r="A110" s="98">
        <v>31</v>
      </c>
      <c r="B110" s="107"/>
      <c r="C110" s="109"/>
      <c r="D110" s="177"/>
      <c r="E110" s="178"/>
      <c r="F110" s="113">
        <f t="shared" si="2"/>
        <v>50</v>
      </c>
    </row>
    <row r="112" spans="1:6" x14ac:dyDescent="0.25">
      <c r="E112" s="174" t="s">
        <v>40</v>
      </c>
      <c r="F112" s="137">
        <f>IF(F110&gt;1,F110,F109)</f>
        <v>50</v>
      </c>
    </row>
  </sheetData>
  <mergeCells count="37">
    <mergeCell ref="A1:G1"/>
    <mergeCell ref="E2:F2"/>
    <mergeCell ref="I15:K15"/>
    <mergeCell ref="I20:K20"/>
    <mergeCell ref="B31:C31"/>
    <mergeCell ref="D79:E79"/>
    <mergeCell ref="D80:E80"/>
    <mergeCell ref="D81:E81"/>
    <mergeCell ref="D82:E82"/>
    <mergeCell ref="D83:E83"/>
    <mergeCell ref="D84:E84"/>
    <mergeCell ref="D85:E85"/>
    <mergeCell ref="D86:E86"/>
    <mergeCell ref="D87:E87"/>
    <mergeCell ref="D88:E88"/>
    <mergeCell ref="D89:E89"/>
    <mergeCell ref="D90:E90"/>
    <mergeCell ref="D91:E91"/>
    <mergeCell ref="D92:E92"/>
    <mergeCell ref="D93:E93"/>
    <mergeCell ref="D94:E94"/>
    <mergeCell ref="D95:E95"/>
    <mergeCell ref="D96:E96"/>
    <mergeCell ref="D97:E97"/>
    <mergeCell ref="D98:E98"/>
    <mergeCell ref="D99:E99"/>
    <mergeCell ref="D100:E100"/>
    <mergeCell ref="D101:E101"/>
    <mergeCell ref="D102:E102"/>
    <mergeCell ref="D103:E103"/>
    <mergeCell ref="D109:E109"/>
    <mergeCell ref="D110:E110"/>
    <mergeCell ref="D104:E104"/>
    <mergeCell ref="D105:E105"/>
    <mergeCell ref="D106:E106"/>
    <mergeCell ref="D107:E107"/>
    <mergeCell ref="D108:E108"/>
  </mergeCells>
  <dataValidations count="4">
    <dataValidation type="list" showInputMessage="1" sqref="D4:D28">
      <formula1 xml:space="preserve"> Factures</formula1>
    </dataValidation>
    <dataValidation type="list" showInputMessage="1" sqref="C4:C28">
      <formula1>Catégories</formula1>
    </dataValidation>
    <dataValidation type="list" showInputMessage="1" sqref="C33:C49 C78:C110">
      <formula1>Chir</formula1>
    </dataValidation>
    <dataValidation type="list" showInputMessage="1" showErrorMessage="1" sqref="C29">
      <formula1>Catégories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2"/>
  <sheetViews>
    <sheetView topLeftCell="A96" workbookViewId="0">
      <selection activeCell="F112" sqref="F112"/>
    </sheetView>
  </sheetViews>
  <sheetFormatPr baseColWidth="10" defaultColWidth="11.42578125" defaultRowHeight="15" x14ac:dyDescent="0.25"/>
  <cols>
    <col min="1" max="1" width="4.140625" customWidth="1"/>
    <col min="3" max="3" width="23.5703125" customWidth="1"/>
    <col min="4" max="4" width="9" customWidth="1"/>
    <col min="5" max="5" width="43.5703125" bestFit="1" customWidth="1"/>
    <col min="6" max="6" width="14" bestFit="1" customWidth="1"/>
    <col min="7" max="7" width="13.5703125" bestFit="1" customWidth="1"/>
    <col min="9" max="9" width="22.85546875" customWidth="1"/>
    <col min="10" max="10" width="13.85546875" bestFit="1" customWidth="1"/>
    <col min="11" max="11" width="13.5703125" bestFit="1" customWidth="1"/>
  </cols>
  <sheetData>
    <row r="1" spans="1:13" x14ac:dyDescent="0.25">
      <c r="A1" s="185" t="s">
        <v>53</v>
      </c>
      <c r="B1" s="185"/>
      <c r="C1" s="185"/>
      <c r="D1" s="185"/>
      <c r="E1" s="185"/>
      <c r="F1" s="185"/>
      <c r="G1" s="185"/>
    </row>
    <row r="2" spans="1:13" ht="15.75" thickBot="1" x14ac:dyDescent="0.3">
      <c r="A2" s="2"/>
      <c r="B2" s="2"/>
      <c r="C2" s="2"/>
      <c r="D2" s="51"/>
      <c r="E2" s="186"/>
      <c r="F2" s="186"/>
    </row>
    <row r="3" spans="1:13" ht="15.75" thickBot="1" x14ac:dyDescent="0.3">
      <c r="A3" s="52" t="s">
        <v>4</v>
      </c>
      <c r="B3" s="53" t="s">
        <v>5</v>
      </c>
      <c r="C3" s="53" t="s">
        <v>6</v>
      </c>
      <c r="D3" s="54" t="s">
        <v>26</v>
      </c>
      <c r="E3" s="55" t="s">
        <v>7</v>
      </c>
      <c r="F3" s="56" t="s">
        <v>8</v>
      </c>
      <c r="G3" s="57" t="s">
        <v>9</v>
      </c>
      <c r="I3" s="40" t="s">
        <v>10</v>
      </c>
      <c r="J3" s="41" t="s">
        <v>21</v>
      </c>
      <c r="K3" s="42" t="s">
        <v>22</v>
      </c>
    </row>
    <row r="4" spans="1:13" x14ac:dyDescent="0.25">
      <c r="A4" s="58">
        <v>1</v>
      </c>
      <c r="B4" s="3">
        <v>43284</v>
      </c>
      <c r="C4" s="3" t="s">
        <v>15</v>
      </c>
      <c r="D4" s="4" t="s">
        <v>25</v>
      </c>
      <c r="E4" s="4" t="s">
        <v>52</v>
      </c>
      <c r="F4" s="5">
        <v>2000</v>
      </c>
      <c r="G4" s="59">
        <f t="shared" ref="G4:G16" si="0">F4/3800</f>
        <v>0.52631578947368418</v>
      </c>
      <c r="I4" s="39" t="s">
        <v>14</v>
      </c>
      <c r="J4" s="37">
        <f>SUMIF(C4:C72,"Coût enfant PNS/Koba",F4:F72)</f>
        <v>0</v>
      </c>
      <c r="K4" s="38">
        <f>SUMIF(C4:C72,"Coût enfant PNS/Koba",G4:G72)</f>
        <v>0</v>
      </c>
    </row>
    <row r="5" spans="1:13" x14ac:dyDescent="0.25">
      <c r="A5" s="58">
        <v>2</v>
      </c>
      <c r="B5" s="3">
        <v>43284</v>
      </c>
      <c r="C5" s="3" t="s">
        <v>18</v>
      </c>
      <c r="D5" s="4" t="s">
        <v>24</v>
      </c>
      <c r="E5" s="6" t="s">
        <v>55</v>
      </c>
      <c r="F5" s="7">
        <v>24000</v>
      </c>
      <c r="G5" s="59">
        <f t="shared" si="0"/>
        <v>6.3157894736842106</v>
      </c>
      <c r="I5" s="25" t="s">
        <v>15</v>
      </c>
      <c r="J5" s="22">
        <f>SUMIF(C4:C72,"Salaire animatrice",F4:F72)</f>
        <v>79000</v>
      </c>
      <c r="K5" s="23">
        <f>SUMIF(C4:C72,"Salaire animatrice",G4:G72)</f>
        <v>20.789473684210527</v>
      </c>
      <c r="L5" s="32"/>
      <c r="M5" s="32"/>
    </row>
    <row r="6" spans="1:13" x14ac:dyDescent="0.25">
      <c r="A6" s="58">
        <v>3</v>
      </c>
      <c r="B6" s="3">
        <v>43284</v>
      </c>
      <c r="C6" s="3" t="s">
        <v>19</v>
      </c>
      <c r="D6" s="4" t="s">
        <v>24</v>
      </c>
      <c r="E6" s="4" t="s">
        <v>56</v>
      </c>
      <c r="F6" s="5">
        <v>8000</v>
      </c>
      <c r="G6" s="59">
        <f t="shared" si="0"/>
        <v>2.1052631578947367</v>
      </c>
      <c r="I6" s="11" t="s">
        <v>16</v>
      </c>
      <c r="J6" s="12">
        <f>SUMIF(C4:C72,"Achat de la Koba",F4:F72)</f>
        <v>100000</v>
      </c>
      <c r="K6" s="13">
        <f>SUMIF(C4:C72,"Achat de la Koba",G4:G72)</f>
        <v>26.315789473684209</v>
      </c>
      <c r="L6" s="34"/>
      <c r="M6" s="34"/>
    </row>
    <row r="7" spans="1:13" x14ac:dyDescent="0.25">
      <c r="A7" s="58">
        <v>4</v>
      </c>
      <c r="B7" s="3">
        <v>43284</v>
      </c>
      <c r="C7" s="3" t="s">
        <v>1</v>
      </c>
      <c r="D7" s="4" t="s">
        <v>24</v>
      </c>
      <c r="E7" s="6" t="s">
        <v>61</v>
      </c>
      <c r="F7" s="7">
        <v>27100</v>
      </c>
      <c r="G7" s="59">
        <f t="shared" si="0"/>
        <v>7.1315789473684212</v>
      </c>
      <c r="I7" s="25" t="s">
        <v>17</v>
      </c>
      <c r="J7" s="22">
        <f>SUMIF(C4:C72,"Achat de matériel",F4:F72)</f>
        <v>190300</v>
      </c>
      <c r="K7" s="23">
        <f>SUMIF(C4:C72,"Achat de matériel",G4:G72)</f>
        <v>50.078947368421048</v>
      </c>
      <c r="L7" s="34"/>
      <c r="M7" s="34"/>
    </row>
    <row r="8" spans="1:13" x14ac:dyDescent="0.25">
      <c r="A8" s="58">
        <v>5</v>
      </c>
      <c r="B8" s="3">
        <v>43285</v>
      </c>
      <c r="C8" s="3" t="s">
        <v>15</v>
      </c>
      <c r="D8" s="4" t="s">
        <v>25</v>
      </c>
      <c r="E8" s="6" t="s">
        <v>54</v>
      </c>
      <c r="F8" s="7">
        <v>2000</v>
      </c>
      <c r="G8" s="59">
        <f t="shared" si="0"/>
        <v>0.52631578947368418</v>
      </c>
      <c r="I8" s="11" t="s">
        <v>18</v>
      </c>
      <c r="J8" s="12">
        <f>SUMIF(C4:C72,"Consultation médicale",F4:F72)</f>
        <v>72000</v>
      </c>
      <c r="K8" s="14">
        <f>SUMIF(C4:C72,"consultation médicale",G4:G72)</f>
        <v>18.947368421052634</v>
      </c>
      <c r="L8" s="34"/>
      <c r="M8" s="34"/>
    </row>
    <row r="9" spans="1:13" x14ac:dyDescent="0.25">
      <c r="A9" s="58">
        <v>6</v>
      </c>
      <c r="B9" s="3">
        <v>43285</v>
      </c>
      <c r="C9" s="3" t="s">
        <v>17</v>
      </c>
      <c r="D9" s="4" t="s">
        <v>24</v>
      </c>
      <c r="E9" s="4" t="s">
        <v>63</v>
      </c>
      <c r="F9" s="5">
        <v>36300</v>
      </c>
      <c r="G9" s="59">
        <f t="shared" si="0"/>
        <v>9.5526315789473681</v>
      </c>
      <c r="I9" s="25" t="s">
        <v>19</v>
      </c>
      <c r="J9" s="22">
        <f>SUMIF(C4:C72,"KAOP / Autres examens",F4:F72)</f>
        <v>19000</v>
      </c>
      <c r="K9" s="24">
        <f>SUMIF(C4:C72,"KAOP / Autres examens",G4:G72)</f>
        <v>5</v>
      </c>
      <c r="L9" s="34"/>
      <c r="M9" s="34"/>
    </row>
    <row r="10" spans="1:13" x14ac:dyDescent="0.25">
      <c r="A10" s="58">
        <v>7</v>
      </c>
      <c r="B10" s="3">
        <v>43285</v>
      </c>
      <c r="C10" s="3" t="s">
        <v>17</v>
      </c>
      <c r="D10" s="4" t="s">
        <v>25</v>
      </c>
      <c r="E10" s="4" t="s">
        <v>62</v>
      </c>
      <c r="F10" s="7">
        <v>15800</v>
      </c>
      <c r="G10" s="59">
        <f t="shared" si="0"/>
        <v>4.1578947368421053</v>
      </c>
      <c r="I10" s="11" t="s">
        <v>1</v>
      </c>
      <c r="J10" s="43">
        <f>SUMIF(C4:C72,"Médicaments",F4:F72)</f>
        <v>132200</v>
      </c>
      <c r="K10" s="44">
        <f>SUMIF(C4:C72,"Médicaments",G4:G72)</f>
        <v>34.789473684210527</v>
      </c>
      <c r="L10" s="34"/>
      <c r="M10" s="34"/>
    </row>
    <row r="11" spans="1:13" x14ac:dyDescent="0.25">
      <c r="A11" s="58">
        <v>8</v>
      </c>
      <c r="B11" s="3">
        <v>43287</v>
      </c>
      <c r="C11" s="3" t="s">
        <v>19</v>
      </c>
      <c r="D11" s="4" t="s">
        <v>24</v>
      </c>
      <c r="E11" s="4" t="s">
        <v>57</v>
      </c>
      <c r="F11" s="5">
        <v>8000</v>
      </c>
      <c r="G11" s="59">
        <f t="shared" si="0"/>
        <v>2.1052631578947367</v>
      </c>
      <c r="I11" s="25"/>
      <c r="J11" s="22"/>
      <c r="K11" s="23"/>
      <c r="L11" s="34"/>
      <c r="M11" s="34"/>
    </row>
    <row r="12" spans="1:13" ht="15.75" thickBot="1" x14ac:dyDescent="0.3">
      <c r="A12" s="58">
        <v>9</v>
      </c>
      <c r="B12" s="3">
        <v>43287</v>
      </c>
      <c r="C12" s="3" t="s">
        <v>18</v>
      </c>
      <c r="D12" s="4" t="s">
        <v>24</v>
      </c>
      <c r="E12" s="4" t="s">
        <v>58</v>
      </c>
      <c r="F12" s="5">
        <v>27000</v>
      </c>
      <c r="G12" s="59">
        <f t="shared" si="0"/>
        <v>7.1052631578947372</v>
      </c>
      <c r="I12" s="69"/>
      <c r="J12" s="70"/>
      <c r="K12" s="14"/>
      <c r="L12" s="35"/>
      <c r="M12" s="35"/>
    </row>
    <row r="13" spans="1:13" ht="15.75" thickBot="1" x14ac:dyDescent="0.3">
      <c r="A13" s="58">
        <v>10</v>
      </c>
      <c r="B13" s="3">
        <v>43287</v>
      </c>
      <c r="C13" s="3" t="s">
        <v>1</v>
      </c>
      <c r="D13" s="4" t="s">
        <v>24</v>
      </c>
      <c r="E13" s="6" t="s">
        <v>58</v>
      </c>
      <c r="F13" s="7">
        <v>75900</v>
      </c>
      <c r="G13" s="59">
        <f t="shared" si="0"/>
        <v>19.973684210526315</v>
      </c>
      <c r="I13" s="89" t="s">
        <v>11</v>
      </c>
      <c r="J13" s="90">
        <f>SUM(J4:J12)</f>
        <v>592500</v>
      </c>
      <c r="K13" s="91">
        <f>SUM(K4:K12)</f>
        <v>155.92105263157893</v>
      </c>
      <c r="L13" s="36"/>
      <c r="M13" s="36"/>
    </row>
    <row r="14" spans="1:13" ht="15.75" thickBot="1" x14ac:dyDescent="0.3">
      <c r="A14" s="58">
        <v>11</v>
      </c>
      <c r="B14" s="3">
        <v>43287</v>
      </c>
      <c r="C14" s="3" t="s">
        <v>15</v>
      </c>
      <c r="D14" s="4" t="s">
        <v>25</v>
      </c>
      <c r="E14" s="15" t="s">
        <v>48</v>
      </c>
      <c r="F14" s="7">
        <v>18000</v>
      </c>
      <c r="G14" s="59">
        <f t="shared" si="0"/>
        <v>4.7368421052631575</v>
      </c>
      <c r="L14" s="36"/>
      <c r="M14" s="36"/>
    </row>
    <row r="15" spans="1:13" ht="15.75" thickBot="1" x14ac:dyDescent="0.3">
      <c r="A15" s="58">
        <v>12</v>
      </c>
      <c r="B15" s="3">
        <v>43287</v>
      </c>
      <c r="C15" s="3" t="s">
        <v>15</v>
      </c>
      <c r="D15" s="4" t="s">
        <v>25</v>
      </c>
      <c r="E15" s="4" t="s">
        <v>59</v>
      </c>
      <c r="F15" s="7">
        <v>1500</v>
      </c>
      <c r="G15" s="59">
        <f t="shared" si="0"/>
        <v>0.39473684210526316</v>
      </c>
      <c r="I15" s="187" t="s">
        <v>20</v>
      </c>
      <c r="J15" s="188"/>
      <c r="K15" s="189"/>
      <c r="L15" s="32"/>
      <c r="M15" s="17"/>
    </row>
    <row r="16" spans="1:13" x14ac:dyDescent="0.25">
      <c r="A16" s="58">
        <v>13</v>
      </c>
      <c r="B16" s="3">
        <v>43288</v>
      </c>
      <c r="C16" s="3" t="s">
        <v>17</v>
      </c>
      <c r="D16" s="4" t="s">
        <v>25</v>
      </c>
      <c r="E16" s="4" t="s">
        <v>60</v>
      </c>
      <c r="F16" s="7">
        <v>15000</v>
      </c>
      <c r="G16" s="59">
        <f t="shared" si="0"/>
        <v>3.9473684210526314</v>
      </c>
      <c r="I16" s="74">
        <v>43263</v>
      </c>
      <c r="J16" s="75">
        <v>7500000</v>
      </c>
      <c r="K16" s="76">
        <f>J16/3800</f>
        <v>1973.6842105263158</v>
      </c>
      <c r="L16" s="45"/>
    </row>
    <row r="17" spans="1:13" x14ac:dyDescent="0.25">
      <c r="A17" s="58">
        <v>14</v>
      </c>
      <c r="B17" s="3">
        <v>43290</v>
      </c>
      <c r="C17" s="3" t="s">
        <v>17</v>
      </c>
      <c r="D17" s="4" t="s">
        <v>25</v>
      </c>
      <c r="E17" s="4" t="s">
        <v>70</v>
      </c>
      <c r="F17" s="7">
        <v>12000</v>
      </c>
      <c r="G17" s="59">
        <f t="shared" ref="G17:G72" si="1">F17/3800</f>
        <v>3.1578947368421053</v>
      </c>
      <c r="I17" s="80"/>
      <c r="J17" s="81"/>
      <c r="K17" s="82"/>
      <c r="L17" s="45"/>
      <c r="M17" s="33"/>
    </row>
    <row r="18" spans="1:13" ht="15.75" thickBot="1" x14ac:dyDescent="0.3">
      <c r="A18" s="58">
        <v>15</v>
      </c>
      <c r="B18" s="3">
        <v>43291</v>
      </c>
      <c r="C18" s="3" t="s">
        <v>16</v>
      </c>
      <c r="D18" s="4" t="s">
        <v>24</v>
      </c>
      <c r="E18" s="4" t="s">
        <v>64</v>
      </c>
      <c r="F18" s="7">
        <v>100000</v>
      </c>
      <c r="G18" s="59">
        <f t="shared" si="1"/>
        <v>26.315789473684209</v>
      </c>
      <c r="I18" s="77"/>
      <c r="J18" s="78"/>
      <c r="K18" s="79"/>
      <c r="L18" s="45"/>
    </row>
    <row r="19" spans="1:13" ht="15.75" thickBot="1" x14ac:dyDescent="0.3">
      <c r="A19" s="58">
        <v>16</v>
      </c>
      <c r="B19" s="3">
        <v>43291</v>
      </c>
      <c r="C19" s="3" t="s">
        <v>18</v>
      </c>
      <c r="D19" s="4" t="s">
        <v>24</v>
      </c>
      <c r="E19" s="4" t="s">
        <v>68</v>
      </c>
      <c r="F19" s="7">
        <v>15000</v>
      </c>
      <c r="G19" s="59">
        <f t="shared" si="1"/>
        <v>3.9473684210526314</v>
      </c>
    </row>
    <row r="20" spans="1:13" ht="15.75" thickBot="1" x14ac:dyDescent="0.3">
      <c r="A20" s="58">
        <v>17</v>
      </c>
      <c r="B20" s="3">
        <v>43291</v>
      </c>
      <c r="C20" s="3" t="s">
        <v>19</v>
      </c>
      <c r="D20" s="4" t="s">
        <v>24</v>
      </c>
      <c r="E20" s="6" t="s">
        <v>67</v>
      </c>
      <c r="F20" s="7">
        <v>3000</v>
      </c>
      <c r="G20" s="59">
        <f t="shared" si="1"/>
        <v>0.78947368421052633</v>
      </c>
      <c r="I20" s="190" t="s">
        <v>12</v>
      </c>
      <c r="J20" s="191"/>
      <c r="K20" s="192"/>
      <c r="L20" s="32"/>
    </row>
    <row r="21" spans="1:13" x14ac:dyDescent="0.25">
      <c r="A21" s="58">
        <v>18</v>
      </c>
      <c r="B21" s="3">
        <v>43291</v>
      </c>
      <c r="C21" s="3" t="s">
        <v>1</v>
      </c>
      <c r="D21" s="4" t="s">
        <v>24</v>
      </c>
      <c r="E21" s="4" t="s">
        <v>66</v>
      </c>
      <c r="F21" s="7">
        <v>11800</v>
      </c>
      <c r="G21" s="59">
        <f t="shared" si="1"/>
        <v>3.1052631578947367</v>
      </c>
      <c r="I21" s="39" t="s">
        <v>14</v>
      </c>
      <c r="J21" s="37">
        <f>SUM(Juin!J21, Juillet!J4)</f>
        <v>4000</v>
      </c>
      <c r="K21" s="38">
        <f>J21/3800</f>
        <v>1.0526315789473684</v>
      </c>
      <c r="L21" s="46"/>
    </row>
    <row r="22" spans="1:13" x14ac:dyDescent="0.25">
      <c r="A22" s="58">
        <v>19</v>
      </c>
      <c r="B22" s="119">
        <v>43291</v>
      </c>
      <c r="C22" s="3" t="s">
        <v>17</v>
      </c>
      <c r="D22" s="4" t="s">
        <v>24</v>
      </c>
      <c r="E22" s="6" t="s">
        <v>69</v>
      </c>
      <c r="F22" s="7">
        <v>800</v>
      </c>
      <c r="G22" s="59">
        <f t="shared" si="1"/>
        <v>0.21052631578947367</v>
      </c>
      <c r="I22" s="25" t="s">
        <v>15</v>
      </c>
      <c r="J22" s="22">
        <f>SUM(Juin!J22, Juillet!J5)</f>
        <v>110500</v>
      </c>
      <c r="K22" s="23">
        <f t="shared" ref="K22:K27" si="2">J22/3800</f>
        <v>29.078947368421051</v>
      </c>
      <c r="L22" s="47"/>
      <c r="M22" s="18"/>
    </row>
    <row r="23" spans="1:13" x14ac:dyDescent="0.25">
      <c r="A23" s="58">
        <v>20</v>
      </c>
      <c r="B23" s="3">
        <v>43291</v>
      </c>
      <c r="C23" s="3" t="s">
        <v>17</v>
      </c>
      <c r="D23" s="4" t="s">
        <v>24</v>
      </c>
      <c r="E23" s="6" t="s">
        <v>71</v>
      </c>
      <c r="F23" s="7">
        <v>7600</v>
      </c>
      <c r="G23" s="59">
        <f t="shared" si="1"/>
        <v>2</v>
      </c>
      <c r="I23" s="11" t="s">
        <v>16</v>
      </c>
      <c r="J23" s="12">
        <f>SUM(Juin!J23, Juillet!J6)</f>
        <v>402500</v>
      </c>
      <c r="K23" s="13">
        <f t="shared" si="2"/>
        <v>105.92105263157895</v>
      </c>
      <c r="L23" s="47"/>
      <c r="M23" s="1"/>
    </row>
    <row r="24" spans="1:13" x14ac:dyDescent="0.25">
      <c r="A24" s="58">
        <v>21</v>
      </c>
      <c r="B24" s="3">
        <v>43291</v>
      </c>
      <c r="C24" s="3" t="s">
        <v>15</v>
      </c>
      <c r="D24" s="4" t="s">
        <v>25</v>
      </c>
      <c r="E24" s="6" t="s">
        <v>72</v>
      </c>
      <c r="F24" s="7">
        <v>1500</v>
      </c>
      <c r="G24" s="59">
        <f t="shared" si="1"/>
        <v>0.39473684210526316</v>
      </c>
      <c r="I24" s="25" t="s">
        <v>17</v>
      </c>
      <c r="J24" s="22">
        <f>SUM(Juin!J24, Juillet!J7)</f>
        <v>340100</v>
      </c>
      <c r="K24" s="23">
        <f t="shared" si="2"/>
        <v>89.5</v>
      </c>
      <c r="L24" s="48"/>
    </row>
    <row r="25" spans="1:13" x14ac:dyDescent="0.25">
      <c r="A25" s="58">
        <v>22</v>
      </c>
      <c r="B25" s="3">
        <v>43292</v>
      </c>
      <c r="C25" s="3" t="s">
        <v>17</v>
      </c>
      <c r="D25" s="4" t="s">
        <v>24</v>
      </c>
      <c r="E25" s="6" t="s">
        <v>73</v>
      </c>
      <c r="F25" s="7">
        <v>8000</v>
      </c>
      <c r="G25" s="59">
        <f t="shared" si="1"/>
        <v>2.1052631578947367</v>
      </c>
      <c r="I25" s="11" t="s">
        <v>18</v>
      </c>
      <c r="J25" s="12">
        <f>SUM(Juin!J25, Juillet!J8)</f>
        <v>81000</v>
      </c>
      <c r="K25" s="13">
        <f t="shared" si="2"/>
        <v>21.315789473684209</v>
      </c>
      <c r="L25" s="48"/>
    </row>
    <row r="26" spans="1:13" x14ac:dyDescent="0.25">
      <c r="A26" s="58">
        <v>23</v>
      </c>
      <c r="B26" s="3">
        <v>43292</v>
      </c>
      <c r="C26" s="3" t="s">
        <v>17</v>
      </c>
      <c r="D26" s="4" t="s">
        <v>24</v>
      </c>
      <c r="E26" s="6" t="s">
        <v>74</v>
      </c>
      <c r="F26" s="7">
        <v>50000</v>
      </c>
      <c r="G26" s="59">
        <f t="shared" si="1"/>
        <v>13.157894736842104</v>
      </c>
      <c r="I26" s="25" t="s">
        <v>19</v>
      </c>
      <c r="J26" s="22">
        <f>SUM(Juin!J26, Juillet!J9)</f>
        <v>22000</v>
      </c>
      <c r="K26" s="23">
        <f t="shared" si="2"/>
        <v>5.7894736842105265</v>
      </c>
      <c r="L26" s="48"/>
    </row>
    <row r="27" spans="1:13" x14ac:dyDescent="0.25">
      <c r="A27" s="58">
        <v>24</v>
      </c>
      <c r="B27" s="3">
        <v>43291</v>
      </c>
      <c r="C27" s="3" t="s">
        <v>17</v>
      </c>
      <c r="D27" s="4" t="s">
        <v>25</v>
      </c>
      <c r="E27" s="6" t="s">
        <v>75</v>
      </c>
      <c r="F27" s="7">
        <v>9000</v>
      </c>
      <c r="G27" s="59">
        <f t="shared" si="1"/>
        <v>2.3684210526315788</v>
      </c>
      <c r="I27" s="11" t="s">
        <v>1</v>
      </c>
      <c r="J27" s="12">
        <f>SUM(Juin!J27, Juillet!J10)</f>
        <v>174200</v>
      </c>
      <c r="K27" s="13">
        <f t="shared" si="2"/>
        <v>45.842105263157897</v>
      </c>
      <c r="L27" s="48"/>
    </row>
    <row r="28" spans="1:13" x14ac:dyDescent="0.25">
      <c r="A28" s="58">
        <v>25</v>
      </c>
      <c r="B28" s="3">
        <v>43291</v>
      </c>
      <c r="C28" s="3" t="s">
        <v>17</v>
      </c>
      <c r="D28" s="4" t="s">
        <v>25</v>
      </c>
      <c r="E28" s="6" t="s">
        <v>76</v>
      </c>
      <c r="F28" s="7">
        <v>3800</v>
      </c>
      <c r="G28" s="59">
        <f t="shared" si="1"/>
        <v>1</v>
      </c>
      <c r="I28" s="25"/>
      <c r="J28" s="22"/>
      <c r="K28" s="23"/>
      <c r="L28" s="48"/>
    </row>
    <row r="29" spans="1:13" ht="15.75" thickBot="1" x14ac:dyDescent="0.3">
      <c r="A29" s="58">
        <v>26</v>
      </c>
      <c r="B29" s="3">
        <v>43291</v>
      </c>
      <c r="C29" s="3" t="s">
        <v>17</v>
      </c>
      <c r="D29" s="4" t="s">
        <v>25</v>
      </c>
      <c r="E29" s="6" t="s">
        <v>77</v>
      </c>
      <c r="F29" s="7">
        <v>10000</v>
      </c>
      <c r="G29" s="59">
        <f t="shared" si="1"/>
        <v>2.6315789473684212</v>
      </c>
      <c r="I29" s="69"/>
      <c r="J29" s="70"/>
      <c r="K29" s="14"/>
      <c r="L29" s="48"/>
    </row>
    <row r="30" spans="1:13" ht="15.75" thickBot="1" x14ac:dyDescent="0.3">
      <c r="A30" s="58">
        <v>27</v>
      </c>
      <c r="B30" s="3">
        <v>43294</v>
      </c>
      <c r="C30" s="3" t="s">
        <v>17</v>
      </c>
      <c r="D30" s="4" t="s">
        <v>24</v>
      </c>
      <c r="E30" s="6" t="s">
        <v>78</v>
      </c>
      <c r="F30" s="7">
        <v>12000</v>
      </c>
      <c r="G30" s="59">
        <f t="shared" si="1"/>
        <v>3.1578947368421053</v>
      </c>
      <c r="I30" s="71" t="s">
        <v>11</v>
      </c>
      <c r="J30" s="72">
        <f>SUM(J21:J29)</f>
        <v>1134300</v>
      </c>
      <c r="K30" s="73">
        <f>SUM(K21:K29)</f>
        <v>298.5</v>
      </c>
      <c r="L30" s="48"/>
    </row>
    <row r="31" spans="1:13" ht="15.75" thickBot="1" x14ac:dyDescent="0.3">
      <c r="A31" s="58">
        <v>28</v>
      </c>
      <c r="B31" s="3">
        <v>43294</v>
      </c>
      <c r="C31" s="3" t="s">
        <v>17</v>
      </c>
      <c r="D31" s="4" t="s">
        <v>25</v>
      </c>
      <c r="E31" s="6" t="s">
        <v>77</v>
      </c>
      <c r="F31" s="7">
        <v>5000</v>
      </c>
      <c r="G31" s="59">
        <f t="shared" si="1"/>
        <v>1.3157894736842106</v>
      </c>
      <c r="L31" s="48"/>
    </row>
    <row r="32" spans="1:13" ht="15.75" thickBot="1" x14ac:dyDescent="0.3">
      <c r="A32" s="58">
        <v>29</v>
      </c>
      <c r="B32" s="3">
        <v>43300</v>
      </c>
      <c r="C32" s="3" t="s">
        <v>18</v>
      </c>
      <c r="D32" s="4" t="s">
        <v>79</v>
      </c>
      <c r="E32" s="6" t="s">
        <v>80</v>
      </c>
      <c r="F32" s="7">
        <v>3000</v>
      </c>
      <c r="G32" s="59">
        <f t="shared" si="1"/>
        <v>0.78947368421052633</v>
      </c>
      <c r="I32" s="86" t="s">
        <v>40</v>
      </c>
      <c r="J32" s="92">
        <f>Juin!J32-J13</f>
        <v>6365700</v>
      </c>
      <c r="K32" s="93">
        <f>Juin!K32-K13</f>
        <v>1675.1842105263158</v>
      </c>
      <c r="L32" s="48"/>
    </row>
    <row r="33" spans="1:12" x14ac:dyDescent="0.25">
      <c r="A33" s="58">
        <v>30</v>
      </c>
      <c r="B33" s="3">
        <v>43300</v>
      </c>
      <c r="C33" s="3" t="s">
        <v>1</v>
      </c>
      <c r="D33" s="4" t="s">
        <v>79</v>
      </c>
      <c r="E33" s="6" t="s">
        <v>80</v>
      </c>
      <c r="F33" s="7">
        <v>9600</v>
      </c>
      <c r="G33" s="59">
        <f t="shared" si="1"/>
        <v>2.5263157894736841</v>
      </c>
      <c r="L33" s="48"/>
    </row>
    <row r="34" spans="1:12" x14ac:dyDescent="0.25">
      <c r="A34" s="58">
        <v>31</v>
      </c>
      <c r="B34" s="3">
        <v>43305</v>
      </c>
      <c r="C34" s="3" t="s">
        <v>15</v>
      </c>
      <c r="D34" s="4" t="s">
        <v>24</v>
      </c>
      <c r="E34" s="6" t="s">
        <v>81</v>
      </c>
      <c r="F34" s="7">
        <v>54000</v>
      </c>
      <c r="G34" s="59">
        <f t="shared" si="1"/>
        <v>14.210526315789474</v>
      </c>
      <c r="H34" t="s">
        <v>82</v>
      </c>
      <c r="L34" s="48"/>
    </row>
    <row r="35" spans="1:12" x14ac:dyDescent="0.25">
      <c r="A35" s="58">
        <v>32</v>
      </c>
      <c r="B35" s="120">
        <v>43305</v>
      </c>
      <c r="C35" s="3" t="s">
        <v>17</v>
      </c>
      <c r="D35" s="4" t="s">
        <v>25</v>
      </c>
      <c r="E35" s="6" t="s">
        <v>86</v>
      </c>
      <c r="F35" s="7">
        <v>5000</v>
      </c>
      <c r="G35" s="59">
        <f t="shared" si="1"/>
        <v>1.3157894736842106</v>
      </c>
    </row>
    <row r="36" spans="1:12" x14ac:dyDescent="0.25">
      <c r="A36" s="58">
        <v>33</v>
      </c>
      <c r="B36" s="3">
        <v>43307</v>
      </c>
      <c r="C36" s="3" t="s">
        <v>18</v>
      </c>
      <c r="D36" s="4" t="s">
        <v>79</v>
      </c>
      <c r="E36" s="6" t="s">
        <v>83</v>
      </c>
      <c r="F36" s="7">
        <v>3000</v>
      </c>
      <c r="G36" s="59">
        <f t="shared" si="1"/>
        <v>0.78947368421052633</v>
      </c>
    </row>
    <row r="37" spans="1:12" x14ac:dyDescent="0.25">
      <c r="A37" s="58">
        <v>34</v>
      </c>
      <c r="B37" s="3">
        <v>43307</v>
      </c>
      <c r="C37" s="3" t="s">
        <v>1</v>
      </c>
      <c r="D37" s="4" t="s">
        <v>24</v>
      </c>
      <c r="E37" s="6" t="s">
        <v>80</v>
      </c>
      <c r="F37" s="7">
        <v>7800</v>
      </c>
      <c r="G37" s="59">
        <f t="shared" si="1"/>
        <v>2.0526315789473686</v>
      </c>
    </row>
    <row r="38" spans="1:12" x14ac:dyDescent="0.25">
      <c r="A38" s="58">
        <v>35</v>
      </c>
      <c r="B38" s="3"/>
      <c r="C38" s="3"/>
      <c r="D38" s="4"/>
      <c r="E38" s="6"/>
      <c r="F38" s="7"/>
      <c r="G38" s="59">
        <f t="shared" si="1"/>
        <v>0</v>
      </c>
    </row>
    <row r="39" spans="1:12" x14ac:dyDescent="0.25">
      <c r="A39" s="58">
        <v>36</v>
      </c>
      <c r="B39" s="121"/>
      <c r="C39" s="115"/>
      <c r="D39" s="116"/>
      <c r="E39" s="117"/>
      <c r="F39" s="118"/>
      <c r="G39" s="59">
        <f t="shared" si="1"/>
        <v>0</v>
      </c>
    </row>
    <row r="40" spans="1:12" x14ac:dyDescent="0.25">
      <c r="A40" s="58">
        <v>37</v>
      </c>
      <c r="B40" s="115"/>
      <c r="C40" s="115"/>
      <c r="D40" s="116"/>
      <c r="E40" s="117"/>
      <c r="F40" s="118"/>
      <c r="G40" s="59">
        <f t="shared" si="1"/>
        <v>0</v>
      </c>
    </row>
    <row r="41" spans="1:12" x14ac:dyDescent="0.25">
      <c r="A41" s="58">
        <v>38</v>
      </c>
      <c r="B41" s="115"/>
      <c r="C41" s="115"/>
      <c r="D41" s="116"/>
      <c r="E41" s="117"/>
      <c r="F41" s="118"/>
      <c r="G41" s="59">
        <f t="shared" si="1"/>
        <v>0</v>
      </c>
    </row>
    <row r="42" spans="1:12" x14ac:dyDescent="0.25">
      <c r="A42" s="58">
        <v>39</v>
      </c>
      <c r="B42" s="115"/>
      <c r="C42" s="115"/>
      <c r="D42" s="116"/>
      <c r="E42" s="117"/>
      <c r="F42" s="118"/>
      <c r="G42" s="59">
        <f t="shared" si="1"/>
        <v>0</v>
      </c>
    </row>
    <row r="43" spans="1:12" x14ac:dyDescent="0.25">
      <c r="A43" s="58">
        <v>40</v>
      </c>
      <c r="B43" s="115"/>
      <c r="C43" s="115"/>
      <c r="D43" s="116"/>
      <c r="E43" s="117"/>
      <c r="F43" s="118"/>
      <c r="G43" s="59">
        <f t="shared" si="1"/>
        <v>0</v>
      </c>
    </row>
    <row r="44" spans="1:12" x14ac:dyDescent="0.25">
      <c r="A44" s="58">
        <v>41</v>
      </c>
      <c r="B44" s="115"/>
      <c r="C44" s="115"/>
      <c r="D44" s="116"/>
      <c r="E44" s="117"/>
      <c r="F44" s="118"/>
      <c r="G44" s="59">
        <f t="shared" si="1"/>
        <v>0</v>
      </c>
    </row>
    <row r="45" spans="1:12" x14ac:dyDescent="0.25">
      <c r="A45" s="58">
        <v>42</v>
      </c>
      <c r="B45" s="115"/>
      <c r="C45" s="115"/>
      <c r="D45" s="116"/>
      <c r="E45" s="117"/>
      <c r="F45" s="118"/>
      <c r="G45" s="59">
        <f t="shared" si="1"/>
        <v>0</v>
      </c>
    </row>
    <row r="46" spans="1:12" x14ac:dyDescent="0.25">
      <c r="A46" s="58">
        <v>43</v>
      </c>
      <c r="B46" s="115"/>
      <c r="C46" s="115"/>
      <c r="D46" s="116"/>
      <c r="E46" s="117"/>
      <c r="F46" s="118"/>
      <c r="G46" s="59">
        <f t="shared" si="1"/>
        <v>0</v>
      </c>
    </row>
    <row r="47" spans="1:12" x14ac:dyDescent="0.25">
      <c r="A47" s="58">
        <v>44</v>
      </c>
      <c r="B47" s="115"/>
      <c r="C47" s="115"/>
      <c r="D47" s="116"/>
      <c r="E47" s="117"/>
      <c r="F47" s="118"/>
      <c r="G47" s="59">
        <f t="shared" si="1"/>
        <v>0</v>
      </c>
    </row>
    <row r="48" spans="1:12" x14ac:dyDescent="0.25">
      <c r="A48" s="58">
        <v>45</v>
      </c>
      <c r="B48" s="115"/>
      <c r="C48" s="115"/>
      <c r="D48" s="116"/>
      <c r="E48" s="117"/>
      <c r="F48" s="118"/>
      <c r="G48" s="59">
        <f t="shared" si="1"/>
        <v>0</v>
      </c>
    </row>
    <row r="49" spans="1:7" x14ac:dyDescent="0.25">
      <c r="A49" s="58">
        <v>46</v>
      </c>
      <c r="B49" s="115"/>
      <c r="C49" s="115"/>
      <c r="D49" s="116"/>
      <c r="E49" s="117"/>
      <c r="F49" s="118"/>
      <c r="G49" s="59">
        <f t="shared" si="1"/>
        <v>0</v>
      </c>
    </row>
    <row r="50" spans="1:7" x14ac:dyDescent="0.25">
      <c r="A50" s="58">
        <v>47</v>
      </c>
      <c r="B50" s="115"/>
      <c r="C50" s="115"/>
      <c r="D50" s="116"/>
      <c r="E50" s="117"/>
      <c r="F50" s="118"/>
      <c r="G50" s="59">
        <f t="shared" si="1"/>
        <v>0</v>
      </c>
    </row>
    <row r="51" spans="1:7" x14ac:dyDescent="0.25">
      <c r="A51" s="58">
        <v>48</v>
      </c>
      <c r="B51" s="115"/>
      <c r="C51" s="115"/>
      <c r="D51" s="116"/>
      <c r="E51" s="117"/>
      <c r="F51" s="118"/>
      <c r="G51" s="59">
        <f t="shared" si="1"/>
        <v>0</v>
      </c>
    </row>
    <row r="52" spans="1:7" x14ac:dyDescent="0.25">
      <c r="A52" s="58">
        <v>49</v>
      </c>
      <c r="B52" s="115"/>
      <c r="C52" s="115"/>
      <c r="D52" s="116"/>
      <c r="E52" s="117"/>
      <c r="F52" s="118"/>
      <c r="G52" s="59">
        <f t="shared" si="1"/>
        <v>0</v>
      </c>
    </row>
    <row r="53" spans="1:7" x14ac:dyDescent="0.25">
      <c r="A53" s="58">
        <v>50</v>
      </c>
      <c r="B53" s="115"/>
      <c r="C53" s="115"/>
      <c r="D53" s="116"/>
      <c r="E53" s="117"/>
      <c r="F53" s="118"/>
      <c r="G53" s="59">
        <f t="shared" si="1"/>
        <v>0</v>
      </c>
    </row>
    <row r="54" spans="1:7" x14ac:dyDescent="0.25">
      <c r="A54" s="58">
        <v>51</v>
      </c>
      <c r="B54" s="115"/>
      <c r="C54" s="115"/>
      <c r="D54" s="116"/>
      <c r="E54" s="117"/>
      <c r="F54" s="118"/>
      <c r="G54" s="59">
        <f t="shared" si="1"/>
        <v>0</v>
      </c>
    </row>
    <row r="55" spans="1:7" x14ac:dyDescent="0.25">
      <c r="A55" s="58">
        <v>52</v>
      </c>
      <c r="B55" s="115"/>
      <c r="C55" s="115"/>
      <c r="D55" s="116"/>
      <c r="E55" s="117"/>
      <c r="F55" s="118"/>
      <c r="G55" s="59">
        <f t="shared" si="1"/>
        <v>0</v>
      </c>
    </row>
    <row r="56" spans="1:7" x14ac:dyDescent="0.25">
      <c r="A56" s="58">
        <v>53</v>
      </c>
      <c r="B56" s="115"/>
      <c r="C56" s="115"/>
      <c r="D56" s="116"/>
      <c r="E56" s="117"/>
      <c r="F56" s="118"/>
      <c r="G56" s="59">
        <f t="shared" si="1"/>
        <v>0</v>
      </c>
    </row>
    <row r="57" spans="1:7" x14ac:dyDescent="0.25">
      <c r="A57" s="58">
        <v>54</v>
      </c>
      <c r="B57" s="115"/>
      <c r="C57" s="115"/>
      <c r="D57" s="116"/>
      <c r="E57" s="117"/>
      <c r="F57" s="118"/>
      <c r="G57" s="59">
        <f t="shared" si="1"/>
        <v>0</v>
      </c>
    </row>
    <row r="58" spans="1:7" x14ac:dyDescent="0.25">
      <c r="A58" s="58">
        <v>55</v>
      </c>
      <c r="B58" s="115"/>
      <c r="C58" s="115"/>
      <c r="D58" s="116"/>
      <c r="E58" s="117"/>
      <c r="F58" s="118"/>
      <c r="G58" s="59">
        <f t="shared" si="1"/>
        <v>0</v>
      </c>
    </row>
    <row r="59" spans="1:7" x14ac:dyDescent="0.25">
      <c r="A59" s="58">
        <v>56</v>
      </c>
      <c r="B59" s="115"/>
      <c r="C59" s="115"/>
      <c r="D59" s="116"/>
      <c r="E59" s="117"/>
      <c r="F59" s="118"/>
      <c r="G59" s="59">
        <f t="shared" si="1"/>
        <v>0</v>
      </c>
    </row>
    <row r="60" spans="1:7" x14ac:dyDescent="0.25">
      <c r="A60" s="58">
        <v>57</v>
      </c>
      <c r="B60" s="115"/>
      <c r="C60" s="115"/>
      <c r="D60" s="116"/>
      <c r="E60" s="117"/>
      <c r="F60" s="118"/>
      <c r="G60" s="59">
        <f t="shared" si="1"/>
        <v>0</v>
      </c>
    </row>
    <row r="61" spans="1:7" x14ac:dyDescent="0.25">
      <c r="A61" s="58">
        <v>58</v>
      </c>
      <c r="B61" s="115"/>
      <c r="C61" s="115"/>
      <c r="D61" s="116"/>
      <c r="E61" s="117"/>
      <c r="F61" s="118"/>
      <c r="G61" s="59">
        <f t="shared" si="1"/>
        <v>0</v>
      </c>
    </row>
    <row r="62" spans="1:7" x14ac:dyDescent="0.25">
      <c r="A62" s="58">
        <v>59</v>
      </c>
      <c r="B62" s="115"/>
      <c r="C62" s="115"/>
      <c r="D62" s="116"/>
      <c r="E62" s="117"/>
      <c r="F62" s="118"/>
      <c r="G62" s="59">
        <f t="shared" si="1"/>
        <v>0</v>
      </c>
    </row>
    <row r="63" spans="1:7" x14ac:dyDescent="0.25">
      <c r="A63" s="58">
        <v>60</v>
      </c>
      <c r="B63" s="115"/>
      <c r="C63" s="115"/>
      <c r="D63" s="116"/>
      <c r="E63" s="117"/>
      <c r="F63" s="118"/>
      <c r="G63" s="59">
        <f t="shared" si="1"/>
        <v>0</v>
      </c>
    </row>
    <row r="64" spans="1:7" x14ac:dyDescent="0.25">
      <c r="A64" s="58">
        <v>61</v>
      </c>
      <c r="B64" s="115"/>
      <c r="C64" s="115"/>
      <c r="D64" s="116"/>
      <c r="E64" s="117"/>
      <c r="F64" s="118"/>
      <c r="G64" s="59">
        <f t="shared" si="1"/>
        <v>0</v>
      </c>
    </row>
    <row r="65" spans="1:7" x14ac:dyDescent="0.25">
      <c r="A65" s="58">
        <v>62</v>
      </c>
      <c r="B65" s="115"/>
      <c r="C65" s="115"/>
      <c r="D65" s="116"/>
      <c r="E65" s="117"/>
      <c r="F65" s="118"/>
      <c r="G65" s="59">
        <f t="shared" si="1"/>
        <v>0</v>
      </c>
    </row>
    <row r="66" spans="1:7" x14ac:dyDescent="0.25">
      <c r="A66" s="58">
        <v>63</v>
      </c>
      <c r="B66" s="115"/>
      <c r="C66" s="115"/>
      <c r="D66" s="116"/>
      <c r="E66" s="117"/>
      <c r="F66" s="118"/>
      <c r="G66" s="59">
        <f t="shared" si="1"/>
        <v>0</v>
      </c>
    </row>
    <row r="67" spans="1:7" x14ac:dyDescent="0.25">
      <c r="A67" s="58">
        <v>64</v>
      </c>
      <c r="B67" s="115"/>
      <c r="C67" s="115"/>
      <c r="D67" s="116"/>
      <c r="E67" s="117"/>
      <c r="F67" s="118"/>
      <c r="G67" s="59">
        <f t="shared" si="1"/>
        <v>0</v>
      </c>
    </row>
    <row r="68" spans="1:7" x14ac:dyDescent="0.25">
      <c r="A68" s="58">
        <v>65</v>
      </c>
      <c r="B68" s="115"/>
      <c r="C68" s="115"/>
      <c r="D68" s="116"/>
      <c r="E68" s="117"/>
      <c r="F68" s="118"/>
      <c r="G68" s="59">
        <f t="shared" si="1"/>
        <v>0</v>
      </c>
    </row>
    <row r="69" spans="1:7" x14ac:dyDescent="0.25">
      <c r="A69" s="58">
        <v>66</v>
      </c>
      <c r="B69" s="115"/>
      <c r="C69" s="115"/>
      <c r="D69" s="116"/>
      <c r="E69" s="117"/>
      <c r="F69" s="118"/>
      <c r="G69" s="59">
        <f t="shared" si="1"/>
        <v>0</v>
      </c>
    </row>
    <row r="70" spans="1:7" x14ac:dyDescent="0.25">
      <c r="A70" s="58">
        <v>67</v>
      </c>
      <c r="B70" s="115"/>
      <c r="C70" s="115"/>
      <c r="D70" s="116"/>
      <c r="E70" s="117"/>
      <c r="F70" s="118"/>
      <c r="G70" s="59">
        <f t="shared" si="1"/>
        <v>0</v>
      </c>
    </row>
    <row r="71" spans="1:7" x14ac:dyDescent="0.25">
      <c r="A71" s="58">
        <v>68</v>
      </c>
      <c r="B71" s="115"/>
      <c r="C71" s="115"/>
      <c r="D71" s="116"/>
      <c r="E71" s="117"/>
      <c r="F71" s="118"/>
      <c r="G71" s="59">
        <f t="shared" si="1"/>
        <v>0</v>
      </c>
    </row>
    <row r="72" spans="1:7" x14ac:dyDescent="0.25">
      <c r="A72" s="58">
        <v>69</v>
      </c>
      <c r="B72" s="115"/>
      <c r="C72" s="115"/>
      <c r="D72" s="116"/>
      <c r="E72" s="117"/>
      <c r="F72" s="118"/>
      <c r="G72" s="59">
        <f t="shared" si="1"/>
        <v>0</v>
      </c>
    </row>
    <row r="73" spans="1:7" ht="15.75" thickBot="1" x14ac:dyDescent="0.3">
      <c r="A73" s="60"/>
      <c r="B73" s="61"/>
      <c r="C73" s="61"/>
      <c r="D73" s="62" t="s">
        <v>11</v>
      </c>
      <c r="E73" s="62"/>
      <c r="F73" s="16">
        <f>SUM(F4:F72)</f>
        <v>592500</v>
      </c>
      <c r="G73" s="63">
        <f>SUM(G4:G72)</f>
        <v>155.92105263157896</v>
      </c>
    </row>
    <row r="74" spans="1:7" ht="15.75" thickBot="1" x14ac:dyDescent="0.3"/>
    <row r="75" spans="1:7" x14ac:dyDescent="0.25">
      <c r="B75" s="193" t="s">
        <v>3</v>
      </c>
      <c r="C75" s="194"/>
      <c r="F75" s="195" t="s">
        <v>106</v>
      </c>
      <c r="G75" s="195"/>
    </row>
    <row r="76" spans="1:7" ht="15.75" thickBot="1" x14ac:dyDescent="0.3">
      <c r="A76" s="32"/>
      <c r="B76" s="64">
        <v>1</v>
      </c>
      <c r="C76" s="65">
        <v>3800</v>
      </c>
      <c r="D76" s="32"/>
      <c r="F76" s="195">
        <f>Juin!E32</f>
        <v>50</v>
      </c>
      <c r="G76" s="195"/>
    </row>
    <row r="77" spans="1:7" x14ac:dyDescent="0.25">
      <c r="A77" s="19"/>
      <c r="B77" s="26"/>
      <c r="C77" s="26"/>
      <c r="D77" s="27"/>
      <c r="E77" s="27"/>
      <c r="F77" s="29"/>
      <c r="G77" s="28"/>
    </row>
    <row r="78" spans="1:7" ht="15.75" thickBot="1" x14ac:dyDescent="0.3">
      <c r="A78" s="19"/>
      <c r="B78" s="96"/>
      <c r="C78" s="26"/>
      <c r="D78" s="27"/>
      <c r="E78" s="27"/>
      <c r="F78" s="132" t="s">
        <v>107</v>
      </c>
      <c r="G78" s="133" t="s">
        <v>104</v>
      </c>
    </row>
    <row r="79" spans="1:7" ht="15.75" thickBot="1" x14ac:dyDescent="0.3">
      <c r="A79" s="19"/>
      <c r="B79" s="99" t="s">
        <v>5</v>
      </c>
      <c r="C79" s="100" t="s">
        <v>49</v>
      </c>
      <c r="D79" s="181" t="s">
        <v>50</v>
      </c>
      <c r="E79" s="182"/>
      <c r="F79" s="138">
        <f>F76+G79</f>
        <v>50</v>
      </c>
      <c r="G79" s="154"/>
    </row>
    <row r="80" spans="1:7" ht="15.75" thickBot="1" x14ac:dyDescent="0.3">
      <c r="A80" s="102">
        <v>1</v>
      </c>
      <c r="B80" s="103">
        <v>43282</v>
      </c>
      <c r="C80" s="104"/>
      <c r="D80" s="183"/>
      <c r="E80" s="184"/>
      <c r="F80" s="139">
        <f>(F79-C80)+G80</f>
        <v>50</v>
      </c>
      <c r="G80" s="155"/>
    </row>
    <row r="81" spans="1:8" ht="15.75" thickBot="1" x14ac:dyDescent="0.3">
      <c r="A81" s="97">
        <v>2</v>
      </c>
      <c r="B81" s="95">
        <v>43283</v>
      </c>
      <c r="C81" s="114">
        <v>3</v>
      </c>
      <c r="D81" s="175"/>
      <c r="E81" s="176"/>
      <c r="F81" s="139">
        <f>(F80-C81)+G81</f>
        <v>47</v>
      </c>
      <c r="G81" s="155"/>
    </row>
    <row r="82" spans="1:8" ht="15.75" thickBot="1" x14ac:dyDescent="0.3">
      <c r="A82" s="97">
        <v>3</v>
      </c>
      <c r="B82" s="95">
        <v>43284</v>
      </c>
      <c r="C82" s="114">
        <v>2.5</v>
      </c>
      <c r="D82" s="175"/>
      <c r="E82" s="176"/>
      <c r="F82" s="139">
        <f t="shared" ref="F82:F110" si="3">(F81-C82)+G82</f>
        <v>44.5</v>
      </c>
      <c r="G82" s="155"/>
    </row>
    <row r="83" spans="1:8" ht="15.75" thickBot="1" x14ac:dyDescent="0.3">
      <c r="A83" s="97">
        <v>4</v>
      </c>
      <c r="B83" s="95">
        <v>43285</v>
      </c>
      <c r="C83" s="114">
        <v>5</v>
      </c>
      <c r="D83" s="175"/>
      <c r="E83" s="176"/>
      <c r="F83" s="139">
        <f t="shared" si="3"/>
        <v>39.5</v>
      </c>
      <c r="G83" s="155"/>
    </row>
    <row r="84" spans="1:8" ht="15.75" thickBot="1" x14ac:dyDescent="0.3">
      <c r="A84" s="97">
        <v>5</v>
      </c>
      <c r="B84" s="95">
        <v>43286</v>
      </c>
      <c r="C84" s="114">
        <v>3</v>
      </c>
      <c r="D84" s="175"/>
      <c r="E84" s="176"/>
      <c r="F84" s="139">
        <f t="shared" si="3"/>
        <v>36.5</v>
      </c>
      <c r="G84" s="155"/>
    </row>
    <row r="85" spans="1:8" ht="15.75" thickBot="1" x14ac:dyDescent="0.3">
      <c r="A85" s="97">
        <v>6</v>
      </c>
      <c r="B85" s="95">
        <v>43287</v>
      </c>
      <c r="C85" s="114">
        <v>4</v>
      </c>
      <c r="D85" s="175"/>
      <c r="E85" s="176"/>
      <c r="F85" s="139">
        <f t="shared" si="3"/>
        <v>32.5</v>
      </c>
      <c r="G85" s="155"/>
    </row>
    <row r="86" spans="1:8" ht="15.75" thickBot="1" x14ac:dyDescent="0.3">
      <c r="A86" s="97">
        <v>7</v>
      </c>
      <c r="B86" s="95">
        <v>43288</v>
      </c>
      <c r="C86" s="101">
        <v>4</v>
      </c>
      <c r="D86" s="175"/>
      <c r="E86" s="176"/>
      <c r="F86" s="139">
        <f t="shared" si="3"/>
        <v>28.5</v>
      </c>
      <c r="G86" s="155"/>
    </row>
    <row r="87" spans="1:8" ht="15.75" thickBot="1" x14ac:dyDescent="0.3">
      <c r="A87" s="105">
        <v>8</v>
      </c>
      <c r="B87" s="103">
        <v>43289</v>
      </c>
      <c r="C87" s="106"/>
      <c r="D87" s="179"/>
      <c r="E87" s="180"/>
      <c r="F87" s="139">
        <f t="shared" si="3"/>
        <v>28.5</v>
      </c>
      <c r="G87" s="155"/>
    </row>
    <row r="88" spans="1:8" ht="15.75" thickBot="1" x14ac:dyDescent="0.3">
      <c r="A88" s="97">
        <v>9</v>
      </c>
      <c r="B88" s="95">
        <v>43290</v>
      </c>
      <c r="C88" s="101">
        <v>3</v>
      </c>
      <c r="D88" s="175"/>
      <c r="E88" s="176"/>
      <c r="F88" s="139">
        <f t="shared" si="3"/>
        <v>25.5</v>
      </c>
      <c r="G88" s="155"/>
    </row>
    <row r="89" spans="1:8" ht="15.75" thickBot="1" x14ac:dyDescent="0.3">
      <c r="A89" s="97">
        <v>10</v>
      </c>
      <c r="B89" s="95">
        <v>43291</v>
      </c>
      <c r="C89" s="101">
        <v>3</v>
      </c>
      <c r="D89" s="175" t="s">
        <v>65</v>
      </c>
      <c r="E89" s="176"/>
      <c r="F89" s="139">
        <f t="shared" si="3"/>
        <v>72.5</v>
      </c>
      <c r="G89" s="155">
        <v>50</v>
      </c>
    </row>
    <row r="90" spans="1:8" ht="15.75" thickBot="1" x14ac:dyDescent="0.3">
      <c r="A90" s="97">
        <v>11</v>
      </c>
      <c r="B90" s="95">
        <v>43292</v>
      </c>
      <c r="C90" s="101">
        <v>3</v>
      </c>
      <c r="D90" s="175"/>
      <c r="E90" s="176"/>
      <c r="F90" s="139">
        <f t="shared" si="3"/>
        <v>69.5</v>
      </c>
      <c r="G90" s="155"/>
    </row>
    <row r="91" spans="1:8" ht="15.75" thickBot="1" x14ac:dyDescent="0.3">
      <c r="A91" s="97">
        <v>12</v>
      </c>
      <c r="B91" s="95">
        <v>43293</v>
      </c>
      <c r="C91" s="101">
        <v>3</v>
      </c>
      <c r="D91" s="175"/>
      <c r="E91" s="176"/>
      <c r="F91" s="139">
        <f t="shared" si="3"/>
        <v>66.5</v>
      </c>
      <c r="G91" s="155"/>
      <c r="H91" s="17"/>
    </row>
    <row r="92" spans="1:8" ht="15.75" thickBot="1" x14ac:dyDescent="0.3">
      <c r="A92" s="97">
        <v>13</v>
      </c>
      <c r="B92" s="95">
        <v>43294</v>
      </c>
      <c r="C92" s="101">
        <v>2</v>
      </c>
      <c r="D92" s="175"/>
      <c r="E92" s="176"/>
      <c r="F92" s="139">
        <f t="shared" si="3"/>
        <v>64.5</v>
      </c>
      <c r="G92" s="155"/>
    </row>
    <row r="93" spans="1:8" ht="15.75" thickBot="1" x14ac:dyDescent="0.3">
      <c r="A93" s="97">
        <v>14</v>
      </c>
      <c r="B93" s="95">
        <v>43295</v>
      </c>
      <c r="C93" s="101">
        <v>3</v>
      </c>
      <c r="D93" s="175"/>
      <c r="E93" s="176"/>
      <c r="F93" s="139">
        <f t="shared" si="3"/>
        <v>61.5</v>
      </c>
      <c r="G93" s="155"/>
    </row>
    <row r="94" spans="1:8" ht="15.75" thickBot="1" x14ac:dyDescent="0.3">
      <c r="A94" s="105">
        <v>15</v>
      </c>
      <c r="B94" s="103">
        <v>43296</v>
      </c>
      <c r="C94" s="106">
        <v>2</v>
      </c>
      <c r="D94" s="179" t="s">
        <v>99</v>
      </c>
      <c r="E94" s="180"/>
      <c r="F94" s="139">
        <f t="shared" si="3"/>
        <v>59.5</v>
      </c>
      <c r="G94" s="156"/>
    </row>
    <row r="95" spans="1:8" ht="15.75" thickBot="1" x14ac:dyDescent="0.3">
      <c r="A95" s="97">
        <v>16</v>
      </c>
      <c r="B95" s="95">
        <v>43297</v>
      </c>
      <c r="C95" s="101">
        <v>2</v>
      </c>
      <c r="D95" s="175"/>
      <c r="E95" s="176"/>
      <c r="F95" s="139">
        <f t="shared" si="3"/>
        <v>57.5</v>
      </c>
      <c r="G95" s="157"/>
    </row>
    <row r="96" spans="1:8" ht="15.75" thickBot="1" x14ac:dyDescent="0.3">
      <c r="A96" s="97">
        <v>17</v>
      </c>
      <c r="B96" s="95">
        <v>43298</v>
      </c>
      <c r="C96" s="101">
        <v>2</v>
      </c>
      <c r="D96" s="175"/>
      <c r="E96" s="176"/>
      <c r="F96" s="139">
        <f t="shared" si="3"/>
        <v>55.5</v>
      </c>
      <c r="G96" s="157"/>
    </row>
    <row r="97" spans="1:7" ht="15.75" thickBot="1" x14ac:dyDescent="0.3">
      <c r="A97" s="97">
        <v>18</v>
      </c>
      <c r="B97" s="95">
        <v>43299</v>
      </c>
      <c r="C97" s="101">
        <v>1</v>
      </c>
      <c r="D97" s="175"/>
      <c r="E97" s="176"/>
      <c r="F97" s="139">
        <f t="shared" si="3"/>
        <v>54.5</v>
      </c>
      <c r="G97" s="157"/>
    </row>
    <row r="98" spans="1:7" ht="15.75" thickBot="1" x14ac:dyDescent="0.3">
      <c r="A98" s="97">
        <v>19</v>
      </c>
      <c r="B98" s="95">
        <v>43300</v>
      </c>
      <c r="C98" s="101">
        <v>1</v>
      </c>
      <c r="D98" s="175"/>
      <c r="E98" s="176"/>
      <c r="F98" s="139">
        <f t="shared" si="3"/>
        <v>53.5</v>
      </c>
      <c r="G98" s="157"/>
    </row>
    <row r="99" spans="1:7" ht="15.75" thickBot="1" x14ac:dyDescent="0.3">
      <c r="A99" s="97">
        <v>20</v>
      </c>
      <c r="B99" s="95">
        <v>43301</v>
      </c>
      <c r="C99" s="101">
        <v>2</v>
      </c>
      <c r="D99" s="175"/>
      <c r="E99" s="176"/>
      <c r="F99" s="139">
        <f t="shared" si="3"/>
        <v>51.5</v>
      </c>
      <c r="G99" s="157"/>
    </row>
    <row r="100" spans="1:7" ht="15.75" thickBot="1" x14ac:dyDescent="0.3">
      <c r="A100" s="97">
        <v>21</v>
      </c>
      <c r="B100" s="95">
        <v>43302</v>
      </c>
      <c r="C100" s="101">
        <v>3</v>
      </c>
      <c r="D100" s="175"/>
      <c r="E100" s="176"/>
      <c r="F100" s="139">
        <f t="shared" si="3"/>
        <v>48.5</v>
      </c>
      <c r="G100" s="157"/>
    </row>
    <row r="101" spans="1:7" ht="15.75" thickBot="1" x14ac:dyDescent="0.3">
      <c r="A101" s="105">
        <v>22</v>
      </c>
      <c r="B101" s="103">
        <v>43303</v>
      </c>
      <c r="C101" s="106">
        <v>0</v>
      </c>
      <c r="D101" s="179"/>
      <c r="E101" s="180"/>
      <c r="F101" s="139">
        <f t="shared" si="3"/>
        <v>48.5</v>
      </c>
      <c r="G101" s="157"/>
    </row>
    <row r="102" spans="1:7" ht="15.75" thickBot="1" x14ac:dyDescent="0.3">
      <c r="A102" s="97">
        <v>23</v>
      </c>
      <c r="B102" s="95">
        <v>43304</v>
      </c>
      <c r="C102" s="101">
        <v>0</v>
      </c>
      <c r="D102" s="175"/>
      <c r="E102" s="176"/>
      <c r="F102" s="139">
        <f t="shared" si="3"/>
        <v>48.5</v>
      </c>
      <c r="G102" s="157"/>
    </row>
    <row r="103" spans="1:7" ht="15.75" thickBot="1" x14ac:dyDescent="0.3">
      <c r="A103" s="97">
        <v>24</v>
      </c>
      <c r="B103" s="95">
        <v>43305</v>
      </c>
      <c r="C103" s="101">
        <v>1</v>
      </c>
      <c r="D103" s="175"/>
      <c r="E103" s="176"/>
      <c r="F103" s="139">
        <f t="shared" si="3"/>
        <v>47.5</v>
      </c>
      <c r="G103" s="157"/>
    </row>
    <row r="104" spans="1:7" ht="15.75" thickBot="1" x14ac:dyDescent="0.3">
      <c r="A104" s="97">
        <v>25</v>
      </c>
      <c r="B104" s="95">
        <v>43306</v>
      </c>
      <c r="C104" s="101">
        <v>1</v>
      </c>
      <c r="D104" s="175"/>
      <c r="E104" s="176"/>
      <c r="F104" s="139">
        <f t="shared" si="3"/>
        <v>46.5</v>
      </c>
      <c r="G104" s="157"/>
    </row>
    <row r="105" spans="1:7" ht="15.75" thickBot="1" x14ac:dyDescent="0.3">
      <c r="A105" s="97">
        <v>26</v>
      </c>
      <c r="B105" s="95">
        <v>43307</v>
      </c>
      <c r="C105" s="101">
        <v>2</v>
      </c>
      <c r="D105" s="175"/>
      <c r="E105" s="176"/>
      <c r="F105" s="139">
        <f t="shared" si="3"/>
        <v>44.5</v>
      </c>
      <c r="G105" s="157"/>
    </row>
    <row r="106" spans="1:7" ht="15.75" thickBot="1" x14ac:dyDescent="0.3">
      <c r="A106" s="97">
        <v>27</v>
      </c>
      <c r="B106" s="95">
        <v>43308</v>
      </c>
      <c r="C106" s="101">
        <v>1</v>
      </c>
      <c r="D106" s="175"/>
      <c r="E106" s="176"/>
      <c r="F106" s="139">
        <f t="shared" si="3"/>
        <v>43.5</v>
      </c>
      <c r="G106" s="157"/>
    </row>
    <row r="107" spans="1:7" ht="15.75" thickBot="1" x14ac:dyDescent="0.3">
      <c r="A107" s="97">
        <v>28</v>
      </c>
      <c r="B107" s="95">
        <v>43309</v>
      </c>
      <c r="C107" s="101">
        <v>2</v>
      </c>
      <c r="D107" s="175"/>
      <c r="E107" s="176"/>
      <c r="F107" s="139">
        <f t="shared" si="3"/>
        <v>41.5</v>
      </c>
      <c r="G107" s="157"/>
    </row>
    <row r="108" spans="1:7" ht="15.75" thickBot="1" x14ac:dyDescent="0.3">
      <c r="A108" s="105">
        <v>29</v>
      </c>
      <c r="B108" s="103">
        <v>43310</v>
      </c>
      <c r="C108" s="106">
        <v>0</v>
      </c>
      <c r="D108" s="179"/>
      <c r="E108" s="180"/>
      <c r="F108" s="139">
        <f t="shared" si="3"/>
        <v>41.5</v>
      </c>
      <c r="G108" s="157"/>
    </row>
    <row r="109" spans="1:7" ht="15.75" thickBot="1" x14ac:dyDescent="0.3">
      <c r="A109" s="97">
        <v>30</v>
      </c>
      <c r="B109" s="95">
        <v>43311</v>
      </c>
      <c r="C109" s="101">
        <v>1</v>
      </c>
      <c r="D109" s="175"/>
      <c r="E109" s="176"/>
      <c r="F109" s="139">
        <f t="shared" si="3"/>
        <v>40.5</v>
      </c>
      <c r="G109" s="157"/>
    </row>
    <row r="110" spans="1:7" ht="15.75" thickBot="1" x14ac:dyDescent="0.3">
      <c r="A110" s="98">
        <v>31</v>
      </c>
      <c r="B110" s="107">
        <v>43312</v>
      </c>
      <c r="C110" s="109">
        <v>2</v>
      </c>
      <c r="D110" s="177"/>
      <c r="E110" s="178"/>
      <c r="F110" s="139">
        <f t="shared" si="3"/>
        <v>38.5</v>
      </c>
      <c r="G110" s="157"/>
    </row>
    <row r="111" spans="1:7" x14ac:dyDescent="0.25">
      <c r="B111" s="108"/>
      <c r="C111" s="108"/>
      <c r="F111" s="17"/>
    </row>
    <row r="112" spans="1:7" x14ac:dyDescent="0.25">
      <c r="E112" s="136" t="s">
        <v>108</v>
      </c>
      <c r="F112" s="137">
        <f>IF(F110&gt;1,F110,F109)</f>
        <v>38.5</v>
      </c>
    </row>
  </sheetData>
  <sortState ref="B5:G16">
    <sortCondition ref="B4"/>
  </sortState>
  <mergeCells count="39">
    <mergeCell ref="A1:G1"/>
    <mergeCell ref="E2:F2"/>
    <mergeCell ref="I15:K15"/>
    <mergeCell ref="I20:K20"/>
    <mergeCell ref="B75:C75"/>
    <mergeCell ref="F75:G75"/>
    <mergeCell ref="D79:E79"/>
    <mergeCell ref="D80:E80"/>
    <mergeCell ref="D81:E81"/>
    <mergeCell ref="D82:E82"/>
    <mergeCell ref="D83:E83"/>
    <mergeCell ref="D84:E84"/>
    <mergeCell ref="D85:E85"/>
    <mergeCell ref="D86:E86"/>
    <mergeCell ref="D87:E87"/>
    <mergeCell ref="D88:E88"/>
    <mergeCell ref="D97:E97"/>
    <mergeCell ref="D98:E98"/>
    <mergeCell ref="D89:E89"/>
    <mergeCell ref="D90:E90"/>
    <mergeCell ref="D91:E91"/>
    <mergeCell ref="D92:E92"/>
    <mergeCell ref="D93:E93"/>
    <mergeCell ref="F76:G76"/>
    <mergeCell ref="D109:E109"/>
    <mergeCell ref="D110:E110"/>
    <mergeCell ref="D104:E104"/>
    <mergeCell ref="D105:E105"/>
    <mergeCell ref="D106:E106"/>
    <mergeCell ref="D107:E107"/>
    <mergeCell ref="D108:E108"/>
    <mergeCell ref="D99:E99"/>
    <mergeCell ref="D100:E100"/>
    <mergeCell ref="D101:E101"/>
    <mergeCell ref="D102:E102"/>
    <mergeCell ref="D103:E103"/>
    <mergeCell ref="D94:E94"/>
    <mergeCell ref="D95:E95"/>
    <mergeCell ref="D96:E96"/>
  </mergeCells>
  <dataValidations count="4">
    <dataValidation type="list" showInputMessage="1" showErrorMessage="1" sqref="C73">
      <formula1>Catégories</formula1>
    </dataValidation>
    <dataValidation type="list" showInputMessage="1" sqref="C77:C110">
      <formula1>Chir</formula1>
    </dataValidation>
    <dataValidation type="list" showInputMessage="1" sqref="C4:C72">
      <formula1>Catégories</formula1>
    </dataValidation>
    <dataValidation type="list" showInputMessage="1" sqref="D4:D72">
      <formula1 xml:space="preserve"> Factures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12"/>
  <sheetViews>
    <sheetView topLeftCell="D91" workbookViewId="0">
      <selection activeCell="F112" sqref="F112"/>
    </sheetView>
  </sheetViews>
  <sheetFormatPr baseColWidth="10" defaultColWidth="11.42578125" defaultRowHeight="15" x14ac:dyDescent="0.25"/>
  <cols>
    <col min="1" max="1" width="4.140625" customWidth="1"/>
    <col min="3" max="3" width="23.5703125" customWidth="1"/>
    <col min="4" max="4" width="9" customWidth="1"/>
    <col min="5" max="5" width="43.5703125" bestFit="1" customWidth="1"/>
    <col min="6" max="6" width="14" bestFit="1" customWidth="1"/>
    <col min="7" max="7" width="13.5703125" bestFit="1" customWidth="1"/>
    <col min="8" max="8" width="65" bestFit="1" customWidth="1"/>
    <col min="9" max="9" width="22.85546875" customWidth="1"/>
    <col min="10" max="10" width="13.85546875" bestFit="1" customWidth="1"/>
    <col min="11" max="11" width="13.5703125" bestFit="1" customWidth="1"/>
  </cols>
  <sheetData>
    <row r="1" spans="1:13" x14ac:dyDescent="0.25">
      <c r="A1" s="185" t="s">
        <v>53</v>
      </c>
      <c r="B1" s="185"/>
      <c r="C1" s="185"/>
      <c r="D1" s="185"/>
      <c r="E1" s="185"/>
      <c r="F1" s="185"/>
      <c r="G1" s="185"/>
    </row>
    <row r="2" spans="1:13" ht="15.75" thickBot="1" x14ac:dyDescent="0.3">
      <c r="A2" s="2"/>
      <c r="B2" s="2"/>
      <c r="C2" s="2"/>
      <c r="D2" s="51"/>
      <c r="E2" s="186"/>
      <c r="F2" s="186"/>
    </row>
    <row r="3" spans="1:13" ht="15.75" thickBot="1" x14ac:dyDescent="0.3">
      <c r="A3" s="52" t="s">
        <v>4</v>
      </c>
      <c r="B3" s="53" t="s">
        <v>5</v>
      </c>
      <c r="C3" s="53" t="s">
        <v>6</v>
      </c>
      <c r="D3" s="54" t="s">
        <v>26</v>
      </c>
      <c r="E3" s="55" t="s">
        <v>7</v>
      </c>
      <c r="F3" s="56" t="s">
        <v>8</v>
      </c>
      <c r="G3" s="57" t="s">
        <v>9</v>
      </c>
      <c r="I3" s="40" t="s">
        <v>10</v>
      </c>
      <c r="J3" s="41" t="s">
        <v>21</v>
      </c>
      <c r="K3" s="42" t="s">
        <v>22</v>
      </c>
    </row>
    <row r="4" spans="1:13" x14ac:dyDescent="0.25">
      <c r="A4" s="58">
        <v>1</v>
      </c>
      <c r="B4" s="3">
        <v>43314</v>
      </c>
      <c r="C4" s="3" t="s">
        <v>16</v>
      </c>
      <c r="D4" s="4" t="s">
        <v>24</v>
      </c>
      <c r="E4" s="6" t="s">
        <v>84</v>
      </c>
      <c r="F4" s="7">
        <v>323500</v>
      </c>
      <c r="G4" s="59">
        <f t="shared" ref="G4:G67" si="0">F4/3800</f>
        <v>85.131578947368425</v>
      </c>
      <c r="I4" s="39" t="s">
        <v>14</v>
      </c>
      <c r="J4" s="37">
        <f>SUMIF(C4:C72,"Coût enfant PNS/Koba",F4:F72)</f>
        <v>0</v>
      </c>
      <c r="K4" s="38">
        <f>SUMIF(C4:C72,"Coût enfant PNS/Koba",G4:G72)</f>
        <v>0</v>
      </c>
    </row>
    <row r="5" spans="1:13" x14ac:dyDescent="0.25">
      <c r="A5" s="58">
        <v>2</v>
      </c>
      <c r="B5" s="3">
        <v>43339</v>
      </c>
      <c r="C5" s="3" t="s">
        <v>18</v>
      </c>
      <c r="D5" s="4" t="s">
        <v>24</v>
      </c>
      <c r="E5" s="6">
        <v>3</v>
      </c>
      <c r="F5" s="7">
        <v>9000</v>
      </c>
      <c r="G5" s="59">
        <f t="shared" ref="G5:G13" si="1">F5/3800</f>
        <v>2.3684210526315788</v>
      </c>
      <c r="I5" s="25" t="s">
        <v>15</v>
      </c>
      <c r="J5" s="22">
        <f>SUMIF(C4:C72,"Salaire animatrice",F4:F72)</f>
        <v>78000</v>
      </c>
      <c r="K5" s="23">
        <f>SUMIF(C4:C72,"Salaire animatrice",G4:G72)</f>
        <v>20.526315789473685</v>
      </c>
      <c r="L5" s="32"/>
      <c r="M5" s="32"/>
    </row>
    <row r="6" spans="1:13" x14ac:dyDescent="0.25">
      <c r="A6" s="58">
        <v>3</v>
      </c>
      <c r="B6" s="3">
        <v>43340</v>
      </c>
      <c r="C6" s="3" t="s">
        <v>16</v>
      </c>
      <c r="D6" s="4" t="s">
        <v>24</v>
      </c>
      <c r="E6" s="4" t="s">
        <v>31</v>
      </c>
      <c r="F6" s="5">
        <v>154500</v>
      </c>
      <c r="G6" s="59">
        <f t="shared" si="1"/>
        <v>40.657894736842103</v>
      </c>
      <c r="I6" s="11" t="s">
        <v>16</v>
      </c>
      <c r="J6" s="12">
        <f>SUMIF(C4:C72,"Achat de la Koba",F4:F72)</f>
        <v>478000</v>
      </c>
      <c r="K6" s="13">
        <f>SUMIF(C4:C72,"Achat de la Koba",G4:G72)</f>
        <v>125.78947368421052</v>
      </c>
      <c r="L6" s="34"/>
      <c r="M6" s="34"/>
    </row>
    <row r="7" spans="1:13" x14ac:dyDescent="0.25">
      <c r="A7" s="58">
        <v>4</v>
      </c>
      <c r="B7" s="3">
        <v>43340</v>
      </c>
      <c r="C7" s="3" t="s">
        <v>19</v>
      </c>
      <c r="D7" s="4" t="s">
        <v>24</v>
      </c>
      <c r="E7" s="6">
        <v>1</v>
      </c>
      <c r="F7" s="7">
        <v>1000</v>
      </c>
      <c r="G7" s="59">
        <f t="shared" si="1"/>
        <v>0.26315789473684209</v>
      </c>
      <c r="I7" s="25" t="s">
        <v>17</v>
      </c>
      <c r="J7" s="22">
        <f>SUMIF(C4:C72,"Achat de matériel",F4:F72)</f>
        <v>10000</v>
      </c>
      <c r="K7" s="23">
        <f>SUMIF(C4:C72,"Achat de matériel",G4:G72)</f>
        <v>2.6315789473684212</v>
      </c>
      <c r="L7" s="34"/>
      <c r="M7" s="34"/>
    </row>
    <row r="8" spans="1:13" x14ac:dyDescent="0.25">
      <c r="A8" s="58">
        <v>5</v>
      </c>
      <c r="B8" s="3">
        <v>43340</v>
      </c>
      <c r="C8" s="3" t="s">
        <v>1</v>
      </c>
      <c r="D8" s="4" t="s">
        <v>24</v>
      </c>
      <c r="E8" s="6" t="s">
        <v>87</v>
      </c>
      <c r="F8" s="7">
        <v>15200</v>
      </c>
      <c r="G8" s="59">
        <f t="shared" si="1"/>
        <v>4</v>
      </c>
      <c r="I8" s="11" t="s">
        <v>18</v>
      </c>
      <c r="J8" s="12">
        <f>SUMIF(C4:C72,"Consultation médicale",F4:F72)</f>
        <v>9000</v>
      </c>
      <c r="K8" s="14">
        <f>SUMIF(C4:C72,"consultation médicale",G4:G72)</f>
        <v>2.3684210526315788</v>
      </c>
      <c r="L8" s="34"/>
      <c r="M8" s="34"/>
    </row>
    <row r="9" spans="1:13" x14ac:dyDescent="0.25">
      <c r="A9" s="58">
        <v>6</v>
      </c>
      <c r="B9" s="3">
        <v>43340</v>
      </c>
      <c r="C9" s="3" t="s">
        <v>17</v>
      </c>
      <c r="D9" s="4" t="s">
        <v>88</v>
      </c>
      <c r="E9" s="4" t="s">
        <v>89</v>
      </c>
      <c r="F9" s="5">
        <v>10000</v>
      </c>
      <c r="G9" s="59">
        <f t="shared" si="1"/>
        <v>2.6315789473684212</v>
      </c>
      <c r="I9" s="25" t="s">
        <v>19</v>
      </c>
      <c r="J9" s="22">
        <f>SUMIF(C4:C72,"KAOP / Autres examens",F4:F72)</f>
        <v>1000</v>
      </c>
      <c r="K9" s="24">
        <f>SUMIF(C4:C72,"KAOP / Autres examens",G4:G72)</f>
        <v>0.26315789473684209</v>
      </c>
      <c r="L9" s="34"/>
      <c r="M9" s="34"/>
    </row>
    <row r="10" spans="1:13" x14ac:dyDescent="0.25">
      <c r="A10" s="58">
        <v>7</v>
      </c>
      <c r="B10" s="3">
        <v>43340</v>
      </c>
      <c r="C10" s="3" t="s">
        <v>98</v>
      </c>
      <c r="D10" s="4" t="s">
        <v>24</v>
      </c>
      <c r="E10" s="6" t="s">
        <v>95</v>
      </c>
      <c r="F10" s="7">
        <v>3000</v>
      </c>
      <c r="G10" s="59">
        <f t="shared" si="1"/>
        <v>0.78947368421052633</v>
      </c>
      <c r="I10" s="11" t="s">
        <v>1</v>
      </c>
      <c r="J10" s="43">
        <f>SUMIF(C4:C72,"Médicaments",F4:F72)</f>
        <v>15200</v>
      </c>
      <c r="K10" s="44">
        <f>SUMIF(C4:C72,"Médicaments",G4:G72)</f>
        <v>4</v>
      </c>
      <c r="L10" s="34"/>
      <c r="M10" s="34"/>
    </row>
    <row r="11" spans="1:13" x14ac:dyDescent="0.25">
      <c r="A11" s="58">
        <v>8</v>
      </c>
      <c r="B11" s="3">
        <v>43340</v>
      </c>
      <c r="C11" s="3" t="s">
        <v>98</v>
      </c>
      <c r="D11" s="4" t="s">
        <v>25</v>
      </c>
      <c r="E11" s="6" t="s">
        <v>96</v>
      </c>
      <c r="F11" s="7">
        <v>10000</v>
      </c>
      <c r="G11" s="59">
        <f t="shared" si="1"/>
        <v>2.6315789473684212</v>
      </c>
      <c r="I11" s="25"/>
      <c r="J11" s="22"/>
      <c r="K11" s="23"/>
      <c r="L11" s="34"/>
      <c r="M11" s="34"/>
    </row>
    <row r="12" spans="1:13" ht="15.75" thickBot="1" x14ac:dyDescent="0.3">
      <c r="A12" s="58">
        <v>9</v>
      </c>
      <c r="B12" s="3">
        <v>43340</v>
      </c>
      <c r="C12" s="3" t="s">
        <v>98</v>
      </c>
      <c r="D12" s="4" t="s">
        <v>25</v>
      </c>
      <c r="E12" s="6" t="s">
        <v>97</v>
      </c>
      <c r="F12" s="7">
        <v>15000</v>
      </c>
      <c r="G12" s="59">
        <f t="shared" si="1"/>
        <v>3.9473684210526314</v>
      </c>
      <c r="I12" s="69"/>
      <c r="J12" s="70"/>
      <c r="K12" s="14"/>
      <c r="L12" s="35"/>
      <c r="M12" s="35"/>
    </row>
    <row r="13" spans="1:13" ht="15.75" thickBot="1" x14ac:dyDescent="0.3">
      <c r="A13" s="58">
        <v>10</v>
      </c>
      <c r="B13" s="115">
        <v>43343</v>
      </c>
      <c r="C13" s="115" t="s">
        <v>15</v>
      </c>
      <c r="D13" s="116" t="s">
        <v>25</v>
      </c>
      <c r="E13" s="116" t="s">
        <v>90</v>
      </c>
      <c r="F13" s="118">
        <v>78000</v>
      </c>
      <c r="G13" s="125">
        <f t="shared" si="1"/>
        <v>20.526315789473685</v>
      </c>
      <c r="I13" s="89" t="s">
        <v>11</v>
      </c>
      <c r="J13" s="90">
        <f>SUM(J4:J12)</f>
        <v>591200</v>
      </c>
      <c r="K13" s="91">
        <f>SUM(K4:K12)</f>
        <v>155.57894736842107</v>
      </c>
      <c r="L13" s="36"/>
      <c r="M13" s="36"/>
    </row>
    <row r="14" spans="1:13" ht="15.75" thickBot="1" x14ac:dyDescent="0.3">
      <c r="A14" s="58">
        <v>11</v>
      </c>
      <c r="B14" s="3"/>
      <c r="C14" s="3"/>
      <c r="D14" s="4"/>
      <c r="E14" s="15"/>
      <c r="F14" s="7"/>
      <c r="G14" s="125">
        <f t="shared" ref="G14:G17" si="2">F14/3800</f>
        <v>0</v>
      </c>
      <c r="L14" s="36"/>
      <c r="M14" s="36"/>
    </row>
    <row r="15" spans="1:13" ht="15.75" thickBot="1" x14ac:dyDescent="0.3">
      <c r="A15" s="58">
        <v>12</v>
      </c>
      <c r="B15" s="15"/>
      <c r="C15" s="15"/>
      <c r="D15" s="15"/>
      <c r="E15" s="15"/>
      <c r="F15" s="15"/>
      <c r="G15" s="125">
        <f t="shared" si="2"/>
        <v>0</v>
      </c>
      <c r="I15" s="187" t="s">
        <v>20</v>
      </c>
      <c r="J15" s="188"/>
      <c r="K15" s="189"/>
      <c r="L15" s="32"/>
      <c r="M15" s="17"/>
    </row>
    <row r="16" spans="1:13" x14ac:dyDescent="0.25">
      <c r="A16" s="58">
        <v>13</v>
      </c>
      <c r="B16" s="15"/>
      <c r="C16" s="15"/>
      <c r="D16" s="15"/>
      <c r="E16" s="15"/>
      <c r="F16" s="15"/>
      <c r="G16" s="125">
        <f t="shared" si="2"/>
        <v>0</v>
      </c>
      <c r="I16" s="74">
        <v>43263</v>
      </c>
      <c r="J16" s="75">
        <v>7500000</v>
      </c>
      <c r="K16" s="76">
        <f>J16/3800</f>
        <v>1973.6842105263158</v>
      </c>
      <c r="L16" s="45"/>
    </row>
    <row r="17" spans="1:13" x14ac:dyDescent="0.25">
      <c r="A17" s="58">
        <v>14</v>
      </c>
      <c r="B17" s="15"/>
      <c r="C17" s="15"/>
      <c r="D17" s="15"/>
      <c r="E17" s="15"/>
      <c r="F17" s="15"/>
      <c r="G17" s="125">
        <f t="shared" si="2"/>
        <v>0</v>
      </c>
      <c r="I17" s="80"/>
      <c r="J17" s="81"/>
      <c r="K17" s="82"/>
      <c r="L17" s="45"/>
      <c r="M17" s="33"/>
    </row>
    <row r="18" spans="1:13" ht="15.75" thickBot="1" x14ac:dyDescent="0.3">
      <c r="A18" s="58">
        <v>15</v>
      </c>
      <c r="B18" s="126"/>
      <c r="C18" s="126"/>
      <c r="D18" s="127"/>
      <c r="E18" s="128"/>
      <c r="F18" s="129"/>
      <c r="G18" s="130">
        <f>F18/3800</f>
        <v>0</v>
      </c>
      <c r="I18" s="77"/>
      <c r="J18" s="78"/>
      <c r="K18" s="79"/>
      <c r="L18" s="45"/>
    </row>
    <row r="19" spans="1:13" ht="15.75" thickBot="1" x14ac:dyDescent="0.3">
      <c r="A19" s="58">
        <v>16</v>
      </c>
      <c r="B19" s="3"/>
      <c r="C19" s="3"/>
      <c r="D19" s="4"/>
      <c r="E19" s="4"/>
      <c r="F19" s="7"/>
      <c r="G19" s="59">
        <f t="shared" si="0"/>
        <v>0</v>
      </c>
    </row>
    <row r="20" spans="1:13" ht="15.75" thickBot="1" x14ac:dyDescent="0.3">
      <c r="A20" s="58">
        <v>17</v>
      </c>
      <c r="B20" s="3"/>
      <c r="C20" s="3"/>
      <c r="D20" s="4"/>
      <c r="E20" s="6"/>
      <c r="F20" s="7"/>
      <c r="G20" s="59">
        <f t="shared" si="0"/>
        <v>0</v>
      </c>
      <c r="I20" s="190" t="s">
        <v>12</v>
      </c>
      <c r="J20" s="191"/>
      <c r="K20" s="192"/>
      <c r="L20" s="32"/>
    </row>
    <row r="21" spans="1:13" x14ac:dyDescent="0.25">
      <c r="A21" s="58">
        <v>18</v>
      </c>
      <c r="B21" s="3"/>
      <c r="C21" s="3"/>
      <c r="D21" s="4"/>
      <c r="E21" s="4"/>
      <c r="F21" s="7"/>
      <c r="G21" s="59">
        <f t="shared" si="0"/>
        <v>0</v>
      </c>
      <c r="I21" s="39" t="s">
        <v>14</v>
      </c>
      <c r="J21" s="37">
        <f>SUM(Juin!J21,Juillet!J21,Aout!J4)</f>
        <v>8000</v>
      </c>
      <c r="K21" s="38">
        <f>J21/3800</f>
        <v>2.1052631578947367</v>
      </c>
      <c r="L21" s="46"/>
    </row>
    <row r="22" spans="1:13" x14ac:dyDescent="0.25">
      <c r="A22" s="58">
        <v>19</v>
      </c>
      <c r="B22" s="119"/>
      <c r="C22" s="3"/>
      <c r="D22" s="4"/>
      <c r="E22" s="6"/>
      <c r="F22" s="7"/>
      <c r="G22" s="59">
        <f t="shared" si="0"/>
        <v>0</v>
      </c>
      <c r="I22" s="25" t="s">
        <v>15</v>
      </c>
      <c r="J22" s="22">
        <f>SUM(Juin!J22,Juillet!J22,Aout!J5)</f>
        <v>220000</v>
      </c>
      <c r="K22" s="23">
        <f t="shared" ref="K22:K27" si="3">J22/3800</f>
        <v>57.89473684210526</v>
      </c>
      <c r="L22" s="47"/>
      <c r="M22" s="18"/>
    </row>
    <row r="23" spans="1:13" x14ac:dyDescent="0.25">
      <c r="A23" s="58">
        <v>20</v>
      </c>
      <c r="B23" s="3"/>
      <c r="C23" s="3"/>
      <c r="D23" s="4"/>
      <c r="E23" s="6"/>
      <c r="F23" s="7"/>
      <c r="G23" s="59">
        <f t="shared" si="0"/>
        <v>0</v>
      </c>
      <c r="I23" s="11" t="s">
        <v>16</v>
      </c>
      <c r="J23" s="12">
        <f>SUM(Juin!J23,Juillet!J23,Aout!J6)</f>
        <v>1183000</v>
      </c>
      <c r="K23" s="13">
        <f t="shared" si="3"/>
        <v>311.31578947368422</v>
      </c>
      <c r="L23" s="47"/>
      <c r="M23" s="1"/>
    </row>
    <row r="24" spans="1:13" x14ac:dyDescent="0.25">
      <c r="A24" s="58">
        <v>21</v>
      </c>
      <c r="B24" s="3"/>
      <c r="C24" s="3"/>
      <c r="D24" s="4"/>
      <c r="E24" s="6"/>
      <c r="F24" s="7"/>
      <c r="G24" s="59">
        <f t="shared" si="0"/>
        <v>0</v>
      </c>
      <c r="I24" s="25" t="s">
        <v>17</v>
      </c>
      <c r="J24" s="22">
        <f>SUM(Juin!J24, Juillet!J24,Aout!J7)</f>
        <v>499900</v>
      </c>
      <c r="K24" s="23">
        <f t="shared" si="3"/>
        <v>131.55263157894737</v>
      </c>
      <c r="L24" s="48"/>
    </row>
    <row r="25" spans="1:13" x14ac:dyDescent="0.25">
      <c r="A25" s="58">
        <v>22</v>
      </c>
      <c r="B25" s="3"/>
      <c r="C25" s="3"/>
      <c r="D25" s="4"/>
      <c r="E25" s="6"/>
      <c r="F25" s="7"/>
      <c r="G25" s="59">
        <f t="shared" si="0"/>
        <v>0</v>
      </c>
      <c r="I25" s="11" t="s">
        <v>18</v>
      </c>
      <c r="J25" s="12">
        <f>SUM(Juin!J25,Juillet!J25, Aout!J8)</f>
        <v>99000</v>
      </c>
      <c r="K25" s="13">
        <f t="shared" si="3"/>
        <v>26.05263157894737</v>
      </c>
      <c r="L25" s="48"/>
    </row>
    <row r="26" spans="1:13" x14ac:dyDescent="0.25">
      <c r="A26" s="58">
        <v>23</v>
      </c>
      <c r="B26" s="3"/>
      <c r="C26" s="3"/>
      <c r="D26" s="4"/>
      <c r="E26" s="6"/>
      <c r="F26" s="7"/>
      <c r="G26" s="59">
        <f t="shared" si="0"/>
        <v>0</v>
      </c>
      <c r="I26" s="25" t="s">
        <v>19</v>
      </c>
      <c r="J26" s="22">
        <f>SUM(Juin!J26, Juillet!J26,Aout!J9)</f>
        <v>26000</v>
      </c>
      <c r="K26" s="23">
        <f t="shared" si="3"/>
        <v>6.8421052631578947</v>
      </c>
      <c r="L26" s="48"/>
    </row>
    <row r="27" spans="1:13" x14ac:dyDescent="0.25">
      <c r="A27" s="58">
        <v>24</v>
      </c>
      <c r="B27" s="3"/>
      <c r="C27" s="3"/>
      <c r="D27" s="4"/>
      <c r="E27" s="6"/>
      <c r="F27" s="7"/>
      <c r="G27" s="59">
        <f t="shared" si="0"/>
        <v>0</v>
      </c>
      <c r="I27" s="11" t="s">
        <v>1</v>
      </c>
      <c r="J27" s="12">
        <f>SUM(Juin!J27, Juillet!J27, Aout!J10)</f>
        <v>231400</v>
      </c>
      <c r="K27" s="13">
        <f t="shared" si="3"/>
        <v>60.89473684210526</v>
      </c>
      <c r="L27" s="48"/>
    </row>
    <row r="28" spans="1:13" x14ac:dyDescent="0.25">
      <c r="A28" s="58">
        <v>25</v>
      </c>
      <c r="B28" s="3"/>
      <c r="C28" s="3"/>
      <c r="D28" s="4"/>
      <c r="E28" s="6"/>
      <c r="F28" s="7"/>
      <c r="G28" s="59">
        <f t="shared" si="0"/>
        <v>0</v>
      </c>
      <c r="I28" s="25"/>
      <c r="J28" s="22"/>
      <c r="K28" s="23"/>
      <c r="L28" s="48"/>
    </row>
    <row r="29" spans="1:13" ht="15.75" thickBot="1" x14ac:dyDescent="0.3">
      <c r="A29" s="58">
        <v>26</v>
      </c>
      <c r="B29" s="3"/>
      <c r="C29" s="3"/>
      <c r="D29" s="4"/>
      <c r="E29" s="6"/>
      <c r="F29" s="7"/>
      <c r="G29" s="59">
        <f t="shared" si="0"/>
        <v>0</v>
      </c>
      <c r="I29" s="69"/>
      <c r="J29" s="70"/>
      <c r="K29" s="14"/>
      <c r="L29" s="48"/>
    </row>
    <row r="30" spans="1:13" ht="15.75" thickBot="1" x14ac:dyDescent="0.3">
      <c r="A30" s="58">
        <v>27</v>
      </c>
      <c r="B30" s="3"/>
      <c r="C30" s="3"/>
      <c r="D30" s="4"/>
      <c r="E30" s="6"/>
      <c r="F30" s="7"/>
      <c r="G30" s="59">
        <f t="shared" si="0"/>
        <v>0</v>
      </c>
      <c r="I30" s="71" t="s">
        <v>11</v>
      </c>
      <c r="J30" s="72">
        <f>SUM(J21:J29)</f>
        <v>2267300</v>
      </c>
      <c r="K30" s="73">
        <f>SUM(K21:K29)</f>
        <v>596.65789473684208</v>
      </c>
      <c r="L30" s="48"/>
    </row>
    <row r="31" spans="1:13" ht="15.75" thickBot="1" x14ac:dyDescent="0.3">
      <c r="A31" s="58">
        <v>28</v>
      </c>
      <c r="B31" s="3"/>
      <c r="C31" s="3"/>
      <c r="D31" s="4"/>
      <c r="E31" s="6"/>
      <c r="F31" s="7"/>
      <c r="G31" s="59">
        <f t="shared" si="0"/>
        <v>0</v>
      </c>
      <c r="L31" s="48"/>
    </row>
    <row r="32" spans="1:13" ht="15.75" thickBot="1" x14ac:dyDescent="0.3">
      <c r="A32" s="58">
        <v>29</v>
      </c>
      <c r="B32" s="3"/>
      <c r="C32" s="3"/>
      <c r="D32" s="4"/>
      <c r="E32" s="6"/>
      <c r="F32" s="7"/>
      <c r="G32" s="59">
        <f t="shared" si="0"/>
        <v>0</v>
      </c>
      <c r="I32" s="86" t="s">
        <v>40</v>
      </c>
      <c r="J32" s="92">
        <f>Juillet!J32-Aout!J13</f>
        <v>5774500</v>
      </c>
      <c r="K32" s="93">
        <f>Juillet!K32-Aout!K13</f>
        <v>1519.6052631578948</v>
      </c>
      <c r="L32" s="48"/>
    </row>
    <row r="33" spans="1:12" x14ac:dyDescent="0.25">
      <c r="A33" s="58">
        <v>30</v>
      </c>
      <c r="B33" s="3"/>
      <c r="C33" s="3"/>
      <c r="D33" s="4"/>
      <c r="E33" s="6"/>
      <c r="F33" s="7"/>
      <c r="G33" s="59">
        <f t="shared" si="0"/>
        <v>0</v>
      </c>
      <c r="L33" s="48"/>
    </row>
    <row r="34" spans="1:12" x14ac:dyDescent="0.25">
      <c r="A34" s="58">
        <v>31</v>
      </c>
      <c r="B34" s="3"/>
      <c r="C34" s="3"/>
      <c r="D34" s="4"/>
      <c r="E34" s="6"/>
      <c r="F34" s="7"/>
      <c r="G34" s="59">
        <f t="shared" si="0"/>
        <v>0</v>
      </c>
      <c r="H34" t="s">
        <v>82</v>
      </c>
      <c r="L34" s="48"/>
    </row>
    <row r="35" spans="1:12" x14ac:dyDescent="0.25">
      <c r="A35" s="58">
        <v>32</v>
      </c>
      <c r="B35" s="120"/>
      <c r="C35" s="3"/>
      <c r="D35" s="4"/>
      <c r="E35" s="6"/>
      <c r="F35" s="7"/>
      <c r="G35" s="59">
        <f t="shared" si="0"/>
        <v>0</v>
      </c>
      <c r="H35" t="s">
        <v>85</v>
      </c>
    </row>
    <row r="36" spans="1:12" x14ac:dyDescent="0.25">
      <c r="A36" s="58">
        <v>33</v>
      </c>
      <c r="B36" s="3"/>
      <c r="C36" s="3"/>
      <c r="D36" s="4"/>
      <c r="E36" s="6"/>
      <c r="F36" s="7"/>
      <c r="G36" s="59">
        <f t="shared" si="0"/>
        <v>0</v>
      </c>
    </row>
    <row r="37" spans="1:12" x14ac:dyDescent="0.25">
      <c r="A37" s="58">
        <v>34</v>
      </c>
      <c r="B37" s="3"/>
      <c r="C37" s="3"/>
      <c r="D37" s="4"/>
      <c r="E37" s="6"/>
      <c r="F37" s="7"/>
      <c r="G37" s="59">
        <f t="shared" si="0"/>
        <v>0</v>
      </c>
    </row>
    <row r="38" spans="1:12" x14ac:dyDescent="0.25">
      <c r="A38" s="58">
        <v>35</v>
      </c>
      <c r="B38" s="3"/>
      <c r="C38" s="3"/>
      <c r="D38" s="4"/>
      <c r="E38" s="6"/>
      <c r="F38" s="7"/>
      <c r="G38" s="59">
        <f t="shared" si="0"/>
        <v>0</v>
      </c>
    </row>
    <row r="39" spans="1:12" x14ac:dyDescent="0.25">
      <c r="A39" s="58">
        <v>36</v>
      </c>
      <c r="B39" s="121"/>
      <c r="C39" s="115"/>
      <c r="D39" s="116"/>
      <c r="E39" s="117"/>
      <c r="F39" s="118"/>
      <c r="G39" s="59">
        <f t="shared" si="0"/>
        <v>0</v>
      </c>
    </row>
    <row r="40" spans="1:12" x14ac:dyDescent="0.25">
      <c r="A40" s="58">
        <v>37</v>
      </c>
      <c r="B40" s="115"/>
      <c r="C40" s="115"/>
      <c r="D40" s="116"/>
      <c r="E40" s="117"/>
      <c r="F40" s="118"/>
      <c r="G40" s="59">
        <f t="shared" si="0"/>
        <v>0</v>
      </c>
    </row>
    <row r="41" spans="1:12" x14ac:dyDescent="0.25">
      <c r="A41" s="58">
        <v>38</v>
      </c>
      <c r="B41" s="115"/>
      <c r="C41" s="115"/>
      <c r="D41" s="116"/>
      <c r="E41" s="117"/>
      <c r="F41" s="118"/>
      <c r="G41" s="59">
        <f t="shared" si="0"/>
        <v>0</v>
      </c>
    </row>
    <row r="42" spans="1:12" x14ac:dyDescent="0.25">
      <c r="A42" s="58">
        <v>39</v>
      </c>
      <c r="B42" s="115"/>
      <c r="C42" s="115"/>
      <c r="D42" s="116"/>
      <c r="E42" s="117"/>
      <c r="F42" s="118"/>
      <c r="G42" s="59">
        <f t="shared" si="0"/>
        <v>0</v>
      </c>
    </row>
    <row r="43" spans="1:12" x14ac:dyDescent="0.25">
      <c r="A43" s="58">
        <v>40</v>
      </c>
      <c r="B43" s="115"/>
      <c r="C43" s="115"/>
      <c r="D43" s="116"/>
      <c r="E43" s="117"/>
      <c r="F43" s="118"/>
      <c r="G43" s="59">
        <f t="shared" si="0"/>
        <v>0</v>
      </c>
    </row>
    <row r="44" spans="1:12" x14ac:dyDescent="0.25">
      <c r="A44" s="58">
        <v>41</v>
      </c>
      <c r="B44" s="115"/>
      <c r="C44" s="115"/>
      <c r="D44" s="116"/>
      <c r="E44" s="117"/>
      <c r="F44" s="118"/>
      <c r="G44" s="59">
        <f t="shared" si="0"/>
        <v>0</v>
      </c>
    </row>
    <row r="45" spans="1:12" x14ac:dyDescent="0.25">
      <c r="A45" s="58">
        <v>42</v>
      </c>
      <c r="B45" s="115"/>
      <c r="C45" s="115"/>
      <c r="D45" s="116"/>
      <c r="E45" s="117"/>
      <c r="F45" s="118"/>
      <c r="G45" s="59">
        <f t="shared" si="0"/>
        <v>0</v>
      </c>
    </row>
    <row r="46" spans="1:12" x14ac:dyDescent="0.25">
      <c r="A46" s="58">
        <v>43</v>
      </c>
      <c r="B46" s="115"/>
      <c r="C46" s="115"/>
      <c r="D46" s="116"/>
      <c r="E46" s="117"/>
      <c r="F46" s="118"/>
      <c r="G46" s="59">
        <f t="shared" si="0"/>
        <v>0</v>
      </c>
    </row>
    <row r="47" spans="1:12" x14ac:dyDescent="0.25">
      <c r="A47" s="58">
        <v>44</v>
      </c>
      <c r="B47" s="115"/>
      <c r="C47" s="115"/>
      <c r="D47" s="116"/>
      <c r="E47" s="117"/>
      <c r="F47" s="118"/>
      <c r="G47" s="59">
        <f t="shared" si="0"/>
        <v>0</v>
      </c>
    </row>
    <row r="48" spans="1:12" x14ac:dyDescent="0.25">
      <c r="A48" s="58">
        <v>45</v>
      </c>
      <c r="B48" s="115"/>
      <c r="C48" s="115"/>
      <c r="D48" s="116"/>
      <c r="E48" s="117"/>
      <c r="F48" s="118"/>
      <c r="G48" s="59">
        <f t="shared" si="0"/>
        <v>0</v>
      </c>
    </row>
    <row r="49" spans="1:7" x14ac:dyDescent="0.25">
      <c r="A49" s="58">
        <v>46</v>
      </c>
      <c r="B49" s="115"/>
      <c r="C49" s="115"/>
      <c r="D49" s="116"/>
      <c r="E49" s="117"/>
      <c r="F49" s="118"/>
      <c r="G49" s="59">
        <f t="shared" si="0"/>
        <v>0</v>
      </c>
    </row>
    <row r="50" spans="1:7" x14ac:dyDescent="0.25">
      <c r="A50" s="58">
        <v>47</v>
      </c>
      <c r="B50" s="115"/>
      <c r="C50" s="115"/>
      <c r="D50" s="116"/>
      <c r="E50" s="117"/>
      <c r="F50" s="118"/>
      <c r="G50" s="59">
        <f t="shared" si="0"/>
        <v>0</v>
      </c>
    </row>
    <row r="51" spans="1:7" x14ac:dyDescent="0.25">
      <c r="A51" s="58">
        <v>48</v>
      </c>
      <c r="B51" s="115"/>
      <c r="C51" s="115"/>
      <c r="D51" s="116"/>
      <c r="E51" s="117"/>
      <c r="F51" s="118"/>
      <c r="G51" s="59">
        <f t="shared" si="0"/>
        <v>0</v>
      </c>
    </row>
    <row r="52" spans="1:7" x14ac:dyDescent="0.25">
      <c r="A52" s="58">
        <v>49</v>
      </c>
      <c r="B52" s="115"/>
      <c r="C52" s="115"/>
      <c r="D52" s="116"/>
      <c r="E52" s="117"/>
      <c r="F52" s="118"/>
      <c r="G52" s="59">
        <f t="shared" si="0"/>
        <v>0</v>
      </c>
    </row>
    <row r="53" spans="1:7" x14ac:dyDescent="0.25">
      <c r="A53" s="58">
        <v>50</v>
      </c>
      <c r="B53" s="115"/>
      <c r="C53" s="115"/>
      <c r="D53" s="116"/>
      <c r="E53" s="117"/>
      <c r="F53" s="118"/>
      <c r="G53" s="59">
        <f t="shared" si="0"/>
        <v>0</v>
      </c>
    </row>
    <row r="54" spans="1:7" x14ac:dyDescent="0.25">
      <c r="A54" s="58">
        <v>51</v>
      </c>
      <c r="B54" s="115"/>
      <c r="C54" s="115"/>
      <c r="D54" s="116"/>
      <c r="E54" s="117"/>
      <c r="F54" s="118"/>
      <c r="G54" s="59">
        <f t="shared" si="0"/>
        <v>0</v>
      </c>
    </row>
    <row r="55" spans="1:7" x14ac:dyDescent="0.25">
      <c r="A55" s="58">
        <v>52</v>
      </c>
      <c r="B55" s="115"/>
      <c r="C55" s="115"/>
      <c r="D55" s="116"/>
      <c r="E55" s="117"/>
      <c r="F55" s="118"/>
      <c r="G55" s="59">
        <f t="shared" si="0"/>
        <v>0</v>
      </c>
    </row>
    <row r="56" spans="1:7" x14ac:dyDescent="0.25">
      <c r="A56" s="58">
        <v>53</v>
      </c>
      <c r="B56" s="115"/>
      <c r="C56" s="115"/>
      <c r="D56" s="116"/>
      <c r="E56" s="117"/>
      <c r="F56" s="118"/>
      <c r="G56" s="59">
        <f t="shared" si="0"/>
        <v>0</v>
      </c>
    </row>
    <row r="57" spans="1:7" x14ac:dyDescent="0.25">
      <c r="A57" s="58">
        <v>54</v>
      </c>
      <c r="B57" s="115"/>
      <c r="C57" s="115"/>
      <c r="D57" s="116"/>
      <c r="E57" s="117"/>
      <c r="F57" s="118"/>
      <c r="G57" s="59">
        <f t="shared" si="0"/>
        <v>0</v>
      </c>
    </row>
    <row r="58" spans="1:7" x14ac:dyDescent="0.25">
      <c r="A58" s="58">
        <v>55</v>
      </c>
      <c r="B58" s="115"/>
      <c r="C58" s="115"/>
      <c r="D58" s="116"/>
      <c r="E58" s="117"/>
      <c r="F58" s="118"/>
      <c r="G58" s="59">
        <f t="shared" si="0"/>
        <v>0</v>
      </c>
    </row>
    <row r="59" spans="1:7" x14ac:dyDescent="0.25">
      <c r="A59" s="58">
        <v>56</v>
      </c>
      <c r="B59" s="115"/>
      <c r="C59" s="115"/>
      <c r="D59" s="116"/>
      <c r="E59" s="117"/>
      <c r="F59" s="118"/>
      <c r="G59" s="59">
        <f t="shared" si="0"/>
        <v>0</v>
      </c>
    </row>
    <row r="60" spans="1:7" x14ac:dyDescent="0.25">
      <c r="A60" s="58">
        <v>57</v>
      </c>
      <c r="B60" s="115"/>
      <c r="C60" s="115"/>
      <c r="D60" s="116"/>
      <c r="E60" s="117"/>
      <c r="F60" s="118"/>
      <c r="G60" s="59">
        <f t="shared" si="0"/>
        <v>0</v>
      </c>
    </row>
    <row r="61" spans="1:7" x14ac:dyDescent="0.25">
      <c r="A61" s="58">
        <v>58</v>
      </c>
      <c r="B61" s="115"/>
      <c r="C61" s="115"/>
      <c r="D61" s="116"/>
      <c r="E61" s="117"/>
      <c r="F61" s="118"/>
      <c r="G61" s="59">
        <f t="shared" si="0"/>
        <v>0</v>
      </c>
    </row>
    <row r="62" spans="1:7" x14ac:dyDescent="0.25">
      <c r="A62" s="58">
        <v>59</v>
      </c>
      <c r="B62" s="115"/>
      <c r="C62" s="115"/>
      <c r="D62" s="116"/>
      <c r="E62" s="117"/>
      <c r="F62" s="118"/>
      <c r="G62" s="59">
        <f t="shared" si="0"/>
        <v>0</v>
      </c>
    </row>
    <row r="63" spans="1:7" x14ac:dyDescent="0.25">
      <c r="A63" s="58">
        <v>60</v>
      </c>
      <c r="B63" s="115"/>
      <c r="C63" s="115"/>
      <c r="D63" s="116"/>
      <c r="E63" s="117"/>
      <c r="F63" s="118"/>
      <c r="G63" s="59">
        <f t="shared" si="0"/>
        <v>0</v>
      </c>
    </row>
    <row r="64" spans="1:7" x14ac:dyDescent="0.25">
      <c r="A64" s="58">
        <v>61</v>
      </c>
      <c r="B64" s="115"/>
      <c r="C64" s="115"/>
      <c r="D64" s="116"/>
      <c r="E64" s="117"/>
      <c r="F64" s="118"/>
      <c r="G64" s="59">
        <f t="shared" si="0"/>
        <v>0</v>
      </c>
    </row>
    <row r="65" spans="1:7" x14ac:dyDescent="0.25">
      <c r="A65" s="58">
        <v>62</v>
      </c>
      <c r="B65" s="115"/>
      <c r="C65" s="115"/>
      <c r="D65" s="116"/>
      <c r="E65" s="117"/>
      <c r="F65" s="118"/>
      <c r="G65" s="59">
        <f t="shared" si="0"/>
        <v>0</v>
      </c>
    </row>
    <row r="66" spans="1:7" x14ac:dyDescent="0.25">
      <c r="A66" s="58">
        <v>63</v>
      </c>
      <c r="B66" s="115"/>
      <c r="C66" s="115"/>
      <c r="D66" s="116"/>
      <c r="E66" s="117"/>
      <c r="F66" s="118"/>
      <c r="G66" s="59">
        <f t="shared" si="0"/>
        <v>0</v>
      </c>
    </row>
    <row r="67" spans="1:7" x14ac:dyDescent="0.25">
      <c r="A67" s="58">
        <v>64</v>
      </c>
      <c r="B67" s="115"/>
      <c r="C67" s="115"/>
      <c r="D67" s="116"/>
      <c r="E67" s="117"/>
      <c r="F67" s="118"/>
      <c r="G67" s="59">
        <f t="shared" si="0"/>
        <v>0</v>
      </c>
    </row>
    <row r="68" spans="1:7" x14ac:dyDescent="0.25">
      <c r="A68" s="58">
        <v>65</v>
      </c>
      <c r="B68" s="115"/>
      <c r="C68" s="115"/>
      <c r="D68" s="116"/>
      <c r="E68" s="117"/>
      <c r="F68" s="118"/>
      <c r="G68" s="59">
        <f>F68/3800</f>
        <v>0</v>
      </c>
    </row>
    <row r="69" spans="1:7" x14ac:dyDescent="0.25">
      <c r="A69" s="58">
        <v>66</v>
      </c>
      <c r="B69" s="115"/>
      <c r="C69" s="115"/>
      <c r="D69" s="116"/>
      <c r="E69" s="117"/>
      <c r="F69" s="118"/>
      <c r="G69" s="59">
        <f>F69/3800</f>
        <v>0</v>
      </c>
    </row>
    <row r="70" spans="1:7" x14ac:dyDescent="0.25">
      <c r="A70" s="58">
        <v>67</v>
      </c>
      <c r="B70" s="115"/>
      <c r="C70" s="115"/>
      <c r="D70" s="116"/>
      <c r="E70" s="117"/>
      <c r="F70" s="118"/>
      <c r="G70" s="59">
        <f>F70/3800</f>
        <v>0</v>
      </c>
    </row>
    <row r="71" spans="1:7" x14ac:dyDescent="0.25">
      <c r="A71" s="58">
        <v>68</v>
      </c>
      <c r="B71" s="115"/>
      <c r="C71" s="115"/>
      <c r="D71" s="116"/>
      <c r="E71" s="117"/>
      <c r="F71" s="118"/>
      <c r="G71" s="59">
        <f>F71/3800</f>
        <v>0</v>
      </c>
    </row>
    <row r="72" spans="1:7" x14ac:dyDescent="0.25">
      <c r="A72" s="58">
        <v>69</v>
      </c>
      <c r="B72" s="115"/>
      <c r="C72" s="115"/>
      <c r="D72" s="116"/>
      <c r="E72" s="117"/>
      <c r="F72" s="118"/>
      <c r="G72" s="59">
        <f>F72/3800</f>
        <v>0</v>
      </c>
    </row>
    <row r="73" spans="1:7" ht="15.75" thickBot="1" x14ac:dyDescent="0.3">
      <c r="A73" s="60"/>
      <c r="B73" s="61"/>
      <c r="C73" s="61"/>
      <c r="D73" s="62" t="s">
        <v>11</v>
      </c>
      <c r="E73" s="62"/>
      <c r="F73" s="16">
        <f>SUM(F4:F72)</f>
        <v>619200</v>
      </c>
      <c r="G73" s="63">
        <f>SUM(G4:G72)</f>
        <v>162.9473684210526</v>
      </c>
    </row>
    <row r="74" spans="1:7" ht="15.75" thickBot="1" x14ac:dyDescent="0.3"/>
    <row r="75" spans="1:7" x14ac:dyDescent="0.25">
      <c r="B75" s="193" t="s">
        <v>3</v>
      </c>
      <c r="C75" s="194"/>
      <c r="E75" s="135"/>
      <c r="F75" s="196" t="s">
        <v>106</v>
      </c>
      <c r="G75" s="197"/>
    </row>
    <row r="76" spans="1:7" ht="15.75" thickBot="1" x14ac:dyDescent="0.3">
      <c r="A76" s="32"/>
      <c r="B76" s="64">
        <v>1</v>
      </c>
      <c r="C76" s="65">
        <v>3800</v>
      </c>
      <c r="D76" s="32"/>
      <c r="E76" s="134"/>
      <c r="F76" s="198">
        <f>Juillet!F110</f>
        <v>38.5</v>
      </c>
      <c r="G76" s="199"/>
    </row>
    <row r="77" spans="1:7" ht="15.75" thickBot="1" x14ac:dyDescent="0.3">
      <c r="A77" s="19"/>
      <c r="B77" s="26"/>
      <c r="C77" s="26"/>
      <c r="D77" s="27"/>
      <c r="E77" s="27"/>
      <c r="F77" s="29"/>
      <c r="G77" s="28"/>
    </row>
    <row r="78" spans="1:7" ht="15.75" thickBot="1" x14ac:dyDescent="0.3">
      <c r="A78" s="19"/>
      <c r="B78" s="96"/>
      <c r="C78" s="26"/>
      <c r="D78" s="27"/>
      <c r="E78" s="27"/>
      <c r="F78" s="151" t="s">
        <v>107</v>
      </c>
      <c r="G78" s="150" t="s">
        <v>104</v>
      </c>
    </row>
    <row r="79" spans="1:7" ht="15.75" thickBot="1" x14ac:dyDescent="0.3">
      <c r="A79" s="19"/>
      <c r="B79" s="99" t="s">
        <v>5</v>
      </c>
      <c r="C79" s="100" t="s">
        <v>49</v>
      </c>
      <c r="D79" s="181" t="s">
        <v>50</v>
      </c>
      <c r="E79" s="182"/>
      <c r="F79" s="148">
        <f>F76</f>
        <v>38.5</v>
      </c>
      <c r="G79" s="149"/>
    </row>
    <row r="80" spans="1:7" ht="15.75" thickBot="1" x14ac:dyDescent="0.3">
      <c r="A80" s="102">
        <v>1</v>
      </c>
      <c r="B80" s="103">
        <v>43313</v>
      </c>
      <c r="C80" s="104">
        <v>0</v>
      </c>
      <c r="D80" s="183"/>
      <c r="E80" s="184"/>
      <c r="F80" s="146">
        <f>(F79-C80)+G80</f>
        <v>38.5</v>
      </c>
      <c r="G80" s="147"/>
    </row>
    <row r="81" spans="1:8" ht="15.75" thickBot="1" x14ac:dyDescent="0.3">
      <c r="A81" s="97">
        <v>2</v>
      </c>
      <c r="B81" s="103">
        <v>43314</v>
      </c>
      <c r="C81" s="114">
        <v>1</v>
      </c>
      <c r="D81" s="175"/>
      <c r="E81" s="176"/>
      <c r="F81" s="139">
        <f t="shared" ref="F81:F110" si="4">(F80-C81)+G81</f>
        <v>107.5</v>
      </c>
      <c r="G81" s="143">
        <v>70</v>
      </c>
    </row>
    <row r="82" spans="1:8" ht="15.75" thickBot="1" x14ac:dyDescent="0.3">
      <c r="A82" s="97">
        <v>3</v>
      </c>
      <c r="B82" s="103">
        <v>43315</v>
      </c>
      <c r="C82" s="114">
        <v>6</v>
      </c>
      <c r="D82" s="175"/>
      <c r="E82" s="176"/>
      <c r="F82" s="139">
        <f t="shared" si="4"/>
        <v>101.5</v>
      </c>
      <c r="G82" s="143"/>
    </row>
    <row r="83" spans="1:8" ht="15.75" thickBot="1" x14ac:dyDescent="0.3">
      <c r="A83" s="97">
        <v>4</v>
      </c>
      <c r="B83" s="103">
        <v>43316</v>
      </c>
      <c r="C83" s="114">
        <v>3</v>
      </c>
      <c r="D83" s="175"/>
      <c r="E83" s="176"/>
      <c r="F83" s="139">
        <f t="shared" si="4"/>
        <v>98.5</v>
      </c>
      <c r="G83" s="143"/>
    </row>
    <row r="84" spans="1:8" ht="15.75" thickBot="1" x14ac:dyDescent="0.3">
      <c r="A84" s="97">
        <v>5</v>
      </c>
      <c r="B84" s="103">
        <v>43317</v>
      </c>
      <c r="C84" s="114">
        <v>0</v>
      </c>
      <c r="D84" s="175"/>
      <c r="E84" s="176"/>
      <c r="F84" s="139">
        <f t="shared" si="4"/>
        <v>98.5</v>
      </c>
      <c r="G84" s="143"/>
    </row>
    <row r="85" spans="1:8" ht="15.75" thickBot="1" x14ac:dyDescent="0.3">
      <c r="A85" s="97">
        <v>6</v>
      </c>
      <c r="B85" s="103">
        <v>43318</v>
      </c>
      <c r="C85" s="114">
        <v>1</v>
      </c>
      <c r="D85" s="175"/>
      <c r="E85" s="176"/>
      <c r="F85" s="139">
        <f t="shared" si="4"/>
        <v>97.5</v>
      </c>
      <c r="G85" s="143"/>
    </row>
    <row r="86" spans="1:8" ht="15.75" thickBot="1" x14ac:dyDescent="0.3">
      <c r="A86" s="97">
        <v>7</v>
      </c>
      <c r="B86" s="103">
        <v>43319</v>
      </c>
      <c r="C86" s="114">
        <v>2</v>
      </c>
      <c r="D86" s="175"/>
      <c r="E86" s="176"/>
      <c r="F86" s="139">
        <f t="shared" si="4"/>
        <v>95.5</v>
      </c>
      <c r="G86" s="143"/>
    </row>
    <row r="87" spans="1:8" ht="15.75" thickBot="1" x14ac:dyDescent="0.3">
      <c r="A87" s="105">
        <v>8</v>
      </c>
      <c r="B87" s="103">
        <v>43320</v>
      </c>
      <c r="C87" s="122">
        <v>2</v>
      </c>
      <c r="D87" s="179"/>
      <c r="E87" s="180"/>
      <c r="F87" s="139">
        <f t="shared" si="4"/>
        <v>93.5</v>
      </c>
      <c r="G87" s="143"/>
    </row>
    <row r="88" spans="1:8" ht="15.75" thickBot="1" x14ac:dyDescent="0.3">
      <c r="A88" s="97">
        <v>9</v>
      </c>
      <c r="B88" s="103">
        <v>43321</v>
      </c>
      <c r="C88" s="114">
        <v>2</v>
      </c>
      <c r="D88" s="175"/>
      <c r="E88" s="176"/>
      <c r="F88" s="139">
        <f t="shared" si="4"/>
        <v>91.5</v>
      </c>
      <c r="G88" s="143"/>
    </row>
    <row r="89" spans="1:8" ht="15.75" thickBot="1" x14ac:dyDescent="0.3">
      <c r="A89" s="97">
        <v>10</v>
      </c>
      <c r="B89" s="103">
        <v>43322</v>
      </c>
      <c r="C89" s="114">
        <v>2</v>
      </c>
      <c r="D89" s="175"/>
      <c r="E89" s="176"/>
      <c r="F89" s="139">
        <f t="shared" si="4"/>
        <v>89.5</v>
      </c>
      <c r="G89" s="143"/>
    </row>
    <row r="90" spans="1:8" ht="15.75" thickBot="1" x14ac:dyDescent="0.3">
      <c r="A90" s="97">
        <v>11</v>
      </c>
      <c r="B90" s="103">
        <v>43323</v>
      </c>
      <c r="C90" s="114">
        <v>2</v>
      </c>
      <c r="D90" s="175"/>
      <c r="E90" s="176"/>
      <c r="F90" s="139">
        <f t="shared" si="4"/>
        <v>87.5</v>
      </c>
      <c r="G90" s="143"/>
    </row>
    <row r="91" spans="1:8" ht="15.75" thickBot="1" x14ac:dyDescent="0.3">
      <c r="A91" s="97">
        <v>12</v>
      </c>
      <c r="B91" s="103">
        <v>43324</v>
      </c>
      <c r="C91" s="114">
        <v>0</v>
      </c>
      <c r="D91" s="175"/>
      <c r="E91" s="176"/>
      <c r="F91" s="139">
        <f t="shared" si="4"/>
        <v>87.5</v>
      </c>
      <c r="G91" s="143"/>
      <c r="H91" s="17"/>
    </row>
    <row r="92" spans="1:8" ht="15.75" thickBot="1" x14ac:dyDescent="0.3">
      <c r="A92" s="97">
        <v>13</v>
      </c>
      <c r="B92" s="103">
        <v>43325</v>
      </c>
      <c r="C92" s="114">
        <v>4</v>
      </c>
      <c r="D92" s="175" t="s">
        <v>100</v>
      </c>
      <c r="E92" s="176"/>
      <c r="F92" s="139">
        <f t="shared" si="4"/>
        <v>83.5</v>
      </c>
      <c r="G92" s="143"/>
    </row>
    <row r="93" spans="1:8" ht="15.75" thickBot="1" x14ac:dyDescent="0.3">
      <c r="A93" s="97">
        <v>14</v>
      </c>
      <c r="B93" s="103">
        <v>43326</v>
      </c>
      <c r="C93" s="114">
        <v>3</v>
      </c>
      <c r="D93" s="175" t="s">
        <v>101</v>
      </c>
      <c r="E93" s="176"/>
      <c r="F93" s="139">
        <f t="shared" si="4"/>
        <v>80.5</v>
      </c>
      <c r="G93" s="143"/>
    </row>
    <row r="94" spans="1:8" ht="15.75" thickBot="1" x14ac:dyDescent="0.3">
      <c r="A94" s="105">
        <v>15</v>
      </c>
      <c r="B94" s="103">
        <v>43327</v>
      </c>
      <c r="C94" s="122">
        <v>0</v>
      </c>
      <c r="D94" s="179"/>
      <c r="E94" s="180"/>
      <c r="F94" s="139">
        <f t="shared" si="4"/>
        <v>80.5</v>
      </c>
      <c r="G94" s="144"/>
    </row>
    <row r="95" spans="1:8" ht="15.75" thickBot="1" x14ac:dyDescent="0.3">
      <c r="A95" s="97">
        <v>16</v>
      </c>
      <c r="B95" s="103">
        <v>43328</v>
      </c>
      <c r="C95" s="114">
        <v>2</v>
      </c>
      <c r="D95" s="175"/>
      <c r="E95" s="176"/>
      <c r="F95" s="139">
        <f t="shared" si="4"/>
        <v>78.5</v>
      </c>
      <c r="G95" s="145"/>
    </row>
    <row r="96" spans="1:8" ht="15.75" thickBot="1" x14ac:dyDescent="0.3">
      <c r="A96" s="97">
        <v>17</v>
      </c>
      <c r="B96" s="103">
        <v>43329</v>
      </c>
      <c r="C96" s="114">
        <v>3</v>
      </c>
      <c r="D96" s="175"/>
      <c r="E96" s="176"/>
      <c r="F96" s="139">
        <f t="shared" si="4"/>
        <v>75.5</v>
      </c>
      <c r="G96" s="145"/>
    </row>
    <row r="97" spans="1:7" ht="15.75" thickBot="1" x14ac:dyDescent="0.3">
      <c r="A97" s="97">
        <v>18</v>
      </c>
      <c r="B97" s="103">
        <v>43330</v>
      </c>
      <c r="C97" s="114">
        <v>3</v>
      </c>
      <c r="D97" s="175" t="s">
        <v>102</v>
      </c>
      <c r="E97" s="176"/>
      <c r="F97" s="139">
        <f t="shared" si="4"/>
        <v>72.5</v>
      </c>
      <c r="G97" s="145"/>
    </row>
    <row r="98" spans="1:7" ht="15.75" thickBot="1" x14ac:dyDescent="0.3">
      <c r="A98" s="97">
        <v>19</v>
      </c>
      <c r="B98" s="103">
        <v>43331</v>
      </c>
      <c r="C98" s="114">
        <v>0</v>
      </c>
      <c r="D98" s="175"/>
      <c r="E98" s="176"/>
      <c r="F98" s="139">
        <f t="shared" si="4"/>
        <v>72.5</v>
      </c>
      <c r="G98" s="145"/>
    </row>
    <row r="99" spans="1:7" ht="15.75" thickBot="1" x14ac:dyDescent="0.3">
      <c r="A99" s="97">
        <v>20</v>
      </c>
      <c r="B99" s="103">
        <v>43332</v>
      </c>
      <c r="C99" s="114">
        <v>2</v>
      </c>
      <c r="D99" s="175"/>
      <c r="E99" s="176"/>
      <c r="F99" s="139">
        <f t="shared" si="4"/>
        <v>70.5</v>
      </c>
      <c r="G99" s="145"/>
    </row>
    <row r="100" spans="1:7" ht="15.75" thickBot="1" x14ac:dyDescent="0.3">
      <c r="A100" s="97">
        <v>21</v>
      </c>
      <c r="B100" s="103">
        <v>43333</v>
      </c>
      <c r="C100" s="114">
        <v>2</v>
      </c>
      <c r="D100" s="175"/>
      <c r="E100" s="176"/>
      <c r="F100" s="139">
        <f t="shared" si="4"/>
        <v>68.5</v>
      </c>
      <c r="G100" s="145"/>
    </row>
    <row r="101" spans="1:7" ht="15.75" thickBot="1" x14ac:dyDescent="0.3">
      <c r="A101" s="105">
        <v>22</v>
      </c>
      <c r="B101" s="103">
        <v>43334</v>
      </c>
      <c r="C101" s="122">
        <v>2</v>
      </c>
      <c r="D101" s="179"/>
      <c r="E101" s="180"/>
      <c r="F101" s="139">
        <f t="shared" si="4"/>
        <v>66.5</v>
      </c>
      <c r="G101" s="145"/>
    </row>
    <row r="102" spans="1:7" ht="15.75" thickBot="1" x14ac:dyDescent="0.3">
      <c r="A102" s="97">
        <v>23</v>
      </c>
      <c r="B102" s="103">
        <v>43335</v>
      </c>
      <c r="C102" s="114">
        <v>2</v>
      </c>
      <c r="D102" s="175"/>
      <c r="E102" s="176"/>
      <c r="F102" s="139">
        <f t="shared" si="4"/>
        <v>64.5</v>
      </c>
      <c r="G102" s="145"/>
    </row>
    <row r="103" spans="1:7" ht="15.75" thickBot="1" x14ac:dyDescent="0.3">
      <c r="A103" s="97">
        <v>24</v>
      </c>
      <c r="B103" s="103">
        <v>43336</v>
      </c>
      <c r="C103" s="114">
        <v>2</v>
      </c>
      <c r="D103" s="175"/>
      <c r="E103" s="176"/>
      <c r="F103" s="139">
        <f t="shared" si="4"/>
        <v>62.5</v>
      </c>
      <c r="G103" s="145"/>
    </row>
    <row r="104" spans="1:7" ht="15.75" thickBot="1" x14ac:dyDescent="0.3">
      <c r="A104" s="97">
        <v>25</v>
      </c>
      <c r="B104" s="103">
        <v>43337</v>
      </c>
      <c r="C104" s="114">
        <v>2</v>
      </c>
      <c r="D104" s="175"/>
      <c r="E104" s="176"/>
      <c r="F104" s="139">
        <f t="shared" si="4"/>
        <v>60.5</v>
      </c>
      <c r="G104" s="145"/>
    </row>
    <row r="105" spans="1:7" ht="15.75" thickBot="1" x14ac:dyDescent="0.3">
      <c r="A105" s="97">
        <v>26</v>
      </c>
      <c r="B105" s="103">
        <v>43338</v>
      </c>
      <c r="C105" s="114">
        <v>0</v>
      </c>
      <c r="D105" s="175"/>
      <c r="E105" s="176"/>
      <c r="F105" s="139">
        <f t="shared" si="4"/>
        <v>60.5</v>
      </c>
      <c r="G105" s="145"/>
    </row>
    <row r="106" spans="1:7" ht="15.75" thickBot="1" x14ac:dyDescent="0.3">
      <c r="A106" s="97">
        <v>27</v>
      </c>
      <c r="B106" s="103">
        <v>43339</v>
      </c>
      <c r="C106" s="114">
        <v>2</v>
      </c>
      <c r="D106" s="175"/>
      <c r="E106" s="176"/>
      <c r="F106" s="139">
        <f t="shared" si="4"/>
        <v>58.5</v>
      </c>
      <c r="G106" s="145"/>
    </row>
    <row r="107" spans="1:7" ht="15.75" thickBot="1" x14ac:dyDescent="0.3">
      <c r="A107" s="97">
        <v>28</v>
      </c>
      <c r="B107" s="103">
        <v>43340</v>
      </c>
      <c r="C107" s="114">
        <v>3</v>
      </c>
      <c r="D107" s="175" t="s">
        <v>103</v>
      </c>
      <c r="E107" s="176"/>
      <c r="F107" s="139">
        <f t="shared" si="4"/>
        <v>105.5</v>
      </c>
      <c r="G107" s="145">
        <v>50</v>
      </c>
    </row>
    <row r="108" spans="1:7" ht="15.75" thickBot="1" x14ac:dyDescent="0.3">
      <c r="A108" s="105">
        <v>29</v>
      </c>
      <c r="B108" s="103">
        <v>43341</v>
      </c>
      <c r="C108" s="122">
        <v>2</v>
      </c>
      <c r="D108" s="179"/>
      <c r="E108" s="180"/>
      <c r="F108" s="139">
        <f t="shared" si="4"/>
        <v>103.5</v>
      </c>
      <c r="G108" s="145"/>
    </row>
    <row r="109" spans="1:7" ht="15.75" thickBot="1" x14ac:dyDescent="0.3">
      <c r="A109" s="97">
        <v>30</v>
      </c>
      <c r="B109" s="103">
        <v>43342</v>
      </c>
      <c r="C109" s="114">
        <v>2</v>
      </c>
      <c r="D109" s="175"/>
      <c r="E109" s="176"/>
      <c r="F109" s="139">
        <f t="shared" si="4"/>
        <v>101.5</v>
      </c>
      <c r="G109" s="145"/>
    </row>
    <row r="110" spans="1:7" ht="15.75" thickBot="1" x14ac:dyDescent="0.3">
      <c r="A110" s="98">
        <v>31</v>
      </c>
      <c r="B110" s="103">
        <v>43343</v>
      </c>
      <c r="C110" s="123">
        <v>2</v>
      </c>
      <c r="D110" s="177"/>
      <c r="E110" s="178"/>
      <c r="F110" s="139">
        <f t="shared" si="4"/>
        <v>99.5</v>
      </c>
      <c r="G110" s="145"/>
    </row>
    <row r="111" spans="1:7" x14ac:dyDescent="0.25">
      <c r="B111" s="108"/>
      <c r="C111" s="108"/>
      <c r="F111" s="17"/>
    </row>
    <row r="112" spans="1:7" x14ac:dyDescent="0.25">
      <c r="E112" s="136" t="s">
        <v>108</v>
      </c>
      <c r="F112" s="137">
        <f>IF(F110&gt;1,F110,F109)</f>
        <v>99.5</v>
      </c>
    </row>
  </sheetData>
  <sortState ref="B5:G13">
    <sortCondition ref="B4"/>
  </sortState>
  <mergeCells count="39">
    <mergeCell ref="D79:E79"/>
    <mergeCell ref="A1:G1"/>
    <mergeCell ref="E2:F2"/>
    <mergeCell ref="I15:K15"/>
    <mergeCell ref="I20:K20"/>
    <mergeCell ref="B75:C75"/>
    <mergeCell ref="F75:G75"/>
    <mergeCell ref="F76:G76"/>
    <mergeCell ref="D91:E91"/>
    <mergeCell ref="D80:E80"/>
    <mergeCell ref="D81:E81"/>
    <mergeCell ref="D82:E82"/>
    <mergeCell ref="D83:E83"/>
    <mergeCell ref="D84:E84"/>
    <mergeCell ref="D85:E85"/>
    <mergeCell ref="D86:E86"/>
    <mergeCell ref="D87:E87"/>
    <mergeCell ref="D88:E88"/>
    <mergeCell ref="D89:E89"/>
    <mergeCell ref="D90:E90"/>
    <mergeCell ref="D103:E103"/>
    <mergeCell ref="D92:E92"/>
    <mergeCell ref="D93:E93"/>
    <mergeCell ref="D94:E94"/>
    <mergeCell ref="D95:E95"/>
    <mergeCell ref="D96:E96"/>
    <mergeCell ref="D97:E97"/>
    <mergeCell ref="D98:E98"/>
    <mergeCell ref="D99:E99"/>
    <mergeCell ref="D100:E100"/>
    <mergeCell ref="D101:E101"/>
    <mergeCell ref="D102:E102"/>
    <mergeCell ref="D110:E110"/>
    <mergeCell ref="D104:E104"/>
    <mergeCell ref="D105:E105"/>
    <mergeCell ref="D106:E106"/>
    <mergeCell ref="D107:E107"/>
    <mergeCell ref="D108:E108"/>
    <mergeCell ref="D109:E109"/>
  </mergeCells>
  <dataValidations count="4">
    <dataValidation type="list" showInputMessage="1" sqref="D4:D14 D18:D72">
      <formula1 xml:space="preserve"> Factures</formula1>
    </dataValidation>
    <dataValidation type="list" showInputMessage="1" sqref="C4:C14 C18:C72">
      <formula1>Catégories</formula1>
    </dataValidation>
    <dataValidation type="list" showInputMessage="1" sqref="C77:C110">
      <formula1>Chir</formula1>
    </dataValidation>
    <dataValidation type="list" showInputMessage="1" showErrorMessage="1" sqref="C73">
      <formula1>Catégories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13"/>
  <sheetViews>
    <sheetView tabSelected="1" topLeftCell="A55" workbookViewId="0">
      <selection activeCell="F76" sqref="F76"/>
    </sheetView>
  </sheetViews>
  <sheetFormatPr baseColWidth="10" defaultColWidth="11.42578125" defaultRowHeight="15" x14ac:dyDescent="0.25"/>
  <cols>
    <col min="1" max="1" width="4.140625" customWidth="1"/>
    <col min="3" max="3" width="23.5703125" customWidth="1"/>
    <col min="4" max="4" width="9" customWidth="1"/>
    <col min="5" max="5" width="43.5703125" bestFit="1" customWidth="1"/>
    <col min="6" max="6" width="14" bestFit="1" customWidth="1"/>
    <col min="9" max="9" width="22.85546875" customWidth="1"/>
    <col min="10" max="10" width="13.85546875" bestFit="1" customWidth="1"/>
    <col min="11" max="11" width="13.5703125" bestFit="1" customWidth="1"/>
  </cols>
  <sheetData>
    <row r="1" spans="1:13" x14ac:dyDescent="0.25">
      <c r="A1" s="185" t="s">
        <v>119</v>
      </c>
      <c r="B1" s="185"/>
      <c r="C1" s="185"/>
      <c r="D1" s="185"/>
      <c r="E1" s="185"/>
      <c r="F1" s="185"/>
      <c r="G1" s="185"/>
    </row>
    <row r="2" spans="1:13" ht="15.75" thickBot="1" x14ac:dyDescent="0.3">
      <c r="A2" s="2"/>
      <c r="B2" s="2"/>
      <c r="C2" s="2"/>
      <c r="D2" s="51"/>
      <c r="E2" s="186"/>
      <c r="F2" s="186"/>
    </row>
    <row r="3" spans="1:13" ht="15.75" thickBot="1" x14ac:dyDescent="0.3">
      <c r="A3" s="52" t="s">
        <v>4</v>
      </c>
      <c r="B3" s="53" t="s">
        <v>5</v>
      </c>
      <c r="C3" s="53" t="s">
        <v>6</v>
      </c>
      <c r="D3" s="54" t="s">
        <v>26</v>
      </c>
      <c r="E3" s="55" t="s">
        <v>7</v>
      </c>
      <c r="F3" s="56" t="s">
        <v>8</v>
      </c>
      <c r="G3" s="57" t="s">
        <v>9</v>
      </c>
      <c r="I3" s="40" t="s">
        <v>120</v>
      </c>
      <c r="J3" s="41" t="s">
        <v>21</v>
      </c>
      <c r="K3" s="42" t="s">
        <v>22</v>
      </c>
    </row>
    <row r="4" spans="1:13" x14ac:dyDescent="0.25">
      <c r="A4" s="58">
        <v>1</v>
      </c>
      <c r="B4" s="167">
        <v>43346</v>
      </c>
      <c r="C4" s="170" t="s">
        <v>1</v>
      </c>
      <c r="D4" s="4" t="s">
        <v>24</v>
      </c>
      <c r="E4" s="4" t="s">
        <v>91</v>
      </c>
      <c r="F4" s="5">
        <v>29600</v>
      </c>
      <c r="G4" s="59">
        <f t="shared" ref="G4:G26" si="0">F4/3800</f>
        <v>7.7894736842105265</v>
      </c>
      <c r="I4" s="39" t="s">
        <v>14</v>
      </c>
      <c r="J4" s="37">
        <f>SUMIF(C4:C72,"Coût enfant PNS/Koba",F4:F72)</f>
        <v>0</v>
      </c>
      <c r="K4" s="38">
        <f>SUMIF(C4:C72,"Coût enfant PNS/Koba",G4:G72)</f>
        <v>0</v>
      </c>
    </row>
    <row r="5" spans="1:13" x14ac:dyDescent="0.25">
      <c r="A5" s="58">
        <v>2</v>
      </c>
      <c r="B5" s="167">
        <v>43346</v>
      </c>
      <c r="C5" s="170" t="s">
        <v>18</v>
      </c>
      <c r="D5" s="4" t="s">
        <v>24</v>
      </c>
      <c r="E5" s="4" t="s">
        <v>92</v>
      </c>
      <c r="F5" s="5">
        <v>6000</v>
      </c>
      <c r="G5" s="59">
        <f t="shared" si="0"/>
        <v>1.5789473684210527</v>
      </c>
      <c r="I5" s="25" t="s">
        <v>15</v>
      </c>
      <c r="J5" s="22">
        <f>SUMIF(C4:C72,"Salaire animatrice",F4:F72)</f>
        <v>6000</v>
      </c>
      <c r="K5" s="23">
        <f>SUMIF(C4:C72,"Salaire animatrice",G4:G72)</f>
        <v>1.5789473684210527</v>
      </c>
      <c r="L5" s="32"/>
      <c r="M5" s="32"/>
    </row>
    <row r="6" spans="1:13" x14ac:dyDescent="0.25">
      <c r="A6" s="58">
        <v>3</v>
      </c>
      <c r="B6" s="167">
        <v>43347</v>
      </c>
      <c r="C6" s="170" t="s">
        <v>1</v>
      </c>
      <c r="D6" s="4" t="s">
        <v>24</v>
      </c>
      <c r="E6" s="6"/>
      <c r="F6" s="7">
        <v>26500</v>
      </c>
      <c r="G6" s="59">
        <f t="shared" si="0"/>
        <v>6.9736842105263159</v>
      </c>
      <c r="I6" s="11" t="s">
        <v>16</v>
      </c>
      <c r="J6" s="12">
        <f>SUMIF(C4:C72,"Achat de la Koba",F4:F72)</f>
        <v>0</v>
      </c>
      <c r="K6" s="13">
        <f>SUMIF(C4:C72,"Achat de la Koba",G4:G72)</f>
        <v>0</v>
      </c>
      <c r="L6" s="34"/>
      <c r="M6" s="34"/>
    </row>
    <row r="7" spans="1:13" x14ac:dyDescent="0.25">
      <c r="A7" s="58">
        <v>4</v>
      </c>
      <c r="B7" s="167">
        <v>43347</v>
      </c>
      <c r="C7" s="170" t="s">
        <v>17</v>
      </c>
      <c r="D7" s="4" t="s">
        <v>25</v>
      </c>
      <c r="E7" s="15" t="s">
        <v>93</v>
      </c>
      <c r="F7" s="7">
        <v>7000</v>
      </c>
      <c r="G7" s="59">
        <f t="shared" si="0"/>
        <v>1.8421052631578947</v>
      </c>
      <c r="I7" s="25" t="s">
        <v>17</v>
      </c>
      <c r="J7" s="22">
        <f>SUMIF(C4:C72,"Achat de matériel",F4:F72)</f>
        <v>27000</v>
      </c>
      <c r="K7" s="23">
        <f>SUMIF(C4:C72,"Achat de matériel",G4:G72)</f>
        <v>7.1052631578947363</v>
      </c>
      <c r="L7" s="34"/>
      <c r="M7" s="34"/>
    </row>
    <row r="8" spans="1:13" x14ac:dyDescent="0.25">
      <c r="A8" s="58">
        <v>5</v>
      </c>
      <c r="B8" s="167">
        <v>43347</v>
      </c>
      <c r="C8" s="170" t="s">
        <v>98</v>
      </c>
      <c r="D8" s="4" t="s">
        <v>24</v>
      </c>
      <c r="E8" s="6" t="s">
        <v>94</v>
      </c>
      <c r="F8" s="7">
        <v>16400</v>
      </c>
      <c r="G8" s="59">
        <f t="shared" si="0"/>
        <v>4.3157894736842106</v>
      </c>
      <c r="I8" s="11" t="s">
        <v>18</v>
      </c>
      <c r="J8" s="12">
        <f>SUMIF(C4:C72,"Consultation médicale",F4:F72)</f>
        <v>132000</v>
      </c>
      <c r="K8" s="14">
        <f>SUMIF(C4:C72,"consultation médicale",G4:G72)</f>
        <v>34.736842105263158</v>
      </c>
      <c r="L8" s="34"/>
      <c r="M8" s="34"/>
    </row>
    <row r="9" spans="1:13" x14ac:dyDescent="0.25">
      <c r="A9" s="58">
        <v>6</v>
      </c>
      <c r="B9" s="167">
        <v>43361</v>
      </c>
      <c r="C9" s="171" t="s">
        <v>17</v>
      </c>
      <c r="D9" s="15" t="s">
        <v>25</v>
      </c>
      <c r="E9" s="15" t="s">
        <v>110</v>
      </c>
      <c r="F9" s="15">
        <v>14000</v>
      </c>
      <c r="G9" s="59">
        <f t="shared" si="0"/>
        <v>3.6842105263157894</v>
      </c>
      <c r="I9" s="25" t="s">
        <v>19</v>
      </c>
      <c r="J9" s="22">
        <f>SUMIF(C4:C72,"KAOP / Autres examens",F4:F72)</f>
        <v>1000</v>
      </c>
      <c r="K9" s="24">
        <f>SUMIF(C4:C72,"KAOP / Autres examens",G4:G72)</f>
        <v>0.26315789473684209</v>
      </c>
      <c r="L9" s="34"/>
      <c r="M9" s="34"/>
    </row>
    <row r="10" spans="1:13" x14ac:dyDescent="0.25">
      <c r="A10" s="58">
        <v>7</v>
      </c>
      <c r="B10" s="167">
        <v>43361</v>
      </c>
      <c r="C10" s="171" t="s">
        <v>17</v>
      </c>
      <c r="D10" s="15" t="s">
        <v>25</v>
      </c>
      <c r="E10" s="15" t="s">
        <v>111</v>
      </c>
      <c r="F10" s="15">
        <v>6000</v>
      </c>
      <c r="G10" s="59">
        <f t="shared" si="0"/>
        <v>1.5789473684210527</v>
      </c>
      <c r="I10" s="11" t="s">
        <v>1</v>
      </c>
      <c r="J10" s="43">
        <f>SUMIF(C4:C72,"Médicaments",F4:F72)</f>
        <v>143700</v>
      </c>
      <c r="K10" s="44">
        <f>SUMIF(C4:C72,"Médicaments",G4:G72)</f>
        <v>37.815789473684212</v>
      </c>
      <c r="L10" s="34"/>
      <c r="M10" s="34"/>
    </row>
    <row r="11" spans="1:13" x14ac:dyDescent="0.25">
      <c r="A11" s="58">
        <v>8</v>
      </c>
      <c r="B11" s="167">
        <v>43362</v>
      </c>
      <c r="C11" s="171" t="s">
        <v>1</v>
      </c>
      <c r="D11" s="15" t="s">
        <v>24</v>
      </c>
      <c r="E11" s="15" t="s">
        <v>112</v>
      </c>
      <c r="F11" s="15">
        <v>22300</v>
      </c>
      <c r="G11" s="59">
        <f t="shared" si="0"/>
        <v>5.8684210526315788</v>
      </c>
      <c r="I11" s="25"/>
      <c r="J11" s="22"/>
      <c r="K11" s="23"/>
      <c r="L11" s="34"/>
      <c r="M11" s="34"/>
    </row>
    <row r="12" spans="1:13" ht="15.75" thickBot="1" x14ac:dyDescent="0.3">
      <c r="A12" s="58">
        <v>9</v>
      </c>
      <c r="B12" s="167">
        <v>43362</v>
      </c>
      <c r="C12" s="171" t="s">
        <v>19</v>
      </c>
      <c r="D12" s="15" t="s">
        <v>24</v>
      </c>
      <c r="E12" s="15" t="s">
        <v>113</v>
      </c>
      <c r="F12" s="15">
        <v>1000</v>
      </c>
      <c r="G12" s="59">
        <f t="shared" si="0"/>
        <v>0.26315789473684209</v>
      </c>
      <c r="I12" s="69"/>
      <c r="J12" s="70"/>
      <c r="K12" s="14"/>
      <c r="L12" s="35"/>
      <c r="M12" s="35"/>
    </row>
    <row r="13" spans="1:13" ht="15.75" thickBot="1" x14ac:dyDescent="0.3">
      <c r="A13" s="58">
        <v>10</v>
      </c>
      <c r="B13" s="167">
        <v>43362</v>
      </c>
      <c r="C13" s="170" t="s">
        <v>18</v>
      </c>
      <c r="D13" s="4" t="s">
        <v>24</v>
      </c>
      <c r="E13" s="6" t="s">
        <v>114</v>
      </c>
      <c r="F13" s="7">
        <v>35000</v>
      </c>
      <c r="G13" s="59">
        <f t="shared" si="0"/>
        <v>9.2105263157894743</v>
      </c>
      <c r="I13" s="89" t="s">
        <v>11</v>
      </c>
      <c r="J13" s="90">
        <f>SUM(J4:J12)</f>
        <v>309700</v>
      </c>
      <c r="K13" s="91">
        <f>SUM(K4:K12)</f>
        <v>81.5</v>
      </c>
      <c r="L13" s="36"/>
      <c r="M13" s="36"/>
    </row>
    <row r="14" spans="1:13" ht="15.75" thickBot="1" x14ac:dyDescent="0.3">
      <c r="A14" s="58">
        <v>11</v>
      </c>
      <c r="B14" s="167">
        <v>43362</v>
      </c>
      <c r="C14" s="170" t="s">
        <v>18</v>
      </c>
      <c r="D14" s="4" t="s">
        <v>24</v>
      </c>
      <c r="E14" s="4" t="s">
        <v>115</v>
      </c>
      <c r="F14" s="7">
        <v>55000</v>
      </c>
      <c r="G14" s="59">
        <f t="shared" si="0"/>
        <v>14.473684210526315</v>
      </c>
      <c r="L14" s="36"/>
      <c r="M14" s="36"/>
    </row>
    <row r="15" spans="1:13" ht="15.75" thickBot="1" x14ac:dyDescent="0.3">
      <c r="A15" s="58">
        <v>12</v>
      </c>
      <c r="B15" s="168">
        <v>43362</v>
      </c>
      <c r="C15" s="170" t="s">
        <v>1</v>
      </c>
      <c r="D15" s="4" t="s">
        <v>24</v>
      </c>
      <c r="E15" s="6"/>
      <c r="F15" s="7">
        <v>38000</v>
      </c>
      <c r="G15" s="125">
        <f t="shared" si="0"/>
        <v>10</v>
      </c>
      <c r="I15" s="187" t="s">
        <v>20</v>
      </c>
      <c r="J15" s="188"/>
      <c r="K15" s="189"/>
      <c r="L15" s="32"/>
      <c r="M15" s="17"/>
    </row>
    <row r="16" spans="1:13" x14ac:dyDescent="0.25">
      <c r="A16" s="58">
        <v>13</v>
      </c>
      <c r="B16" s="167">
        <v>43362</v>
      </c>
      <c r="C16" s="170" t="s">
        <v>15</v>
      </c>
      <c r="D16" s="4" t="s">
        <v>25</v>
      </c>
      <c r="E16" s="6" t="s">
        <v>116</v>
      </c>
      <c r="F16" s="7">
        <v>6000</v>
      </c>
      <c r="G16" s="125">
        <f t="shared" si="0"/>
        <v>1.5789473684210527</v>
      </c>
      <c r="I16" s="74">
        <v>43263</v>
      </c>
      <c r="J16" s="75">
        <v>7500000</v>
      </c>
      <c r="K16" s="76">
        <f>J16/3800</f>
        <v>1973.6842105263158</v>
      </c>
      <c r="L16" s="45"/>
    </row>
    <row r="17" spans="1:13" x14ac:dyDescent="0.25">
      <c r="A17" s="58">
        <v>14</v>
      </c>
      <c r="B17" s="167">
        <v>43363</v>
      </c>
      <c r="C17" s="171" t="s">
        <v>18</v>
      </c>
      <c r="D17" s="4" t="s">
        <v>24</v>
      </c>
      <c r="E17" s="15" t="s">
        <v>118</v>
      </c>
      <c r="F17" s="15">
        <v>30000</v>
      </c>
      <c r="G17" s="125">
        <f t="shared" si="0"/>
        <v>7.8947368421052628</v>
      </c>
      <c r="I17" s="80"/>
      <c r="J17" s="81"/>
      <c r="K17" s="82"/>
      <c r="L17" s="45"/>
      <c r="M17" s="33"/>
    </row>
    <row r="18" spans="1:13" ht="15.75" thickBot="1" x14ac:dyDescent="0.3">
      <c r="A18" s="58">
        <v>15</v>
      </c>
      <c r="B18" s="167">
        <v>43363</v>
      </c>
      <c r="C18" s="171" t="s">
        <v>1</v>
      </c>
      <c r="D18" s="4" t="s">
        <v>24</v>
      </c>
      <c r="E18" s="15" t="s">
        <v>117</v>
      </c>
      <c r="F18" s="15">
        <v>17100</v>
      </c>
      <c r="G18" s="125">
        <f t="shared" si="0"/>
        <v>4.5</v>
      </c>
      <c r="I18" s="77"/>
      <c r="J18" s="78"/>
      <c r="K18" s="79"/>
      <c r="L18" s="45"/>
    </row>
    <row r="19" spans="1:13" ht="15.75" thickBot="1" x14ac:dyDescent="0.3">
      <c r="A19" s="58">
        <v>16</v>
      </c>
      <c r="B19" s="167">
        <v>43364</v>
      </c>
      <c r="C19" s="171" t="s">
        <v>18</v>
      </c>
      <c r="D19" s="4" t="s">
        <v>24</v>
      </c>
      <c r="E19" s="15" t="s">
        <v>121</v>
      </c>
      <c r="F19" s="15">
        <v>6000</v>
      </c>
      <c r="G19" s="125">
        <f t="shared" si="0"/>
        <v>1.5789473684210527</v>
      </c>
    </row>
    <row r="20" spans="1:13" ht="15.75" thickBot="1" x14ac:dyDescent="0.3">
      <c r="A20" s="58">
        <v>17</v>
      </c>
      <c r="B20" s="167">
        <v>43364</v>
      </c>
      <c r="C20" s="170" t="s">
        <v>1</v>
      </c>
      <c r="D20" s="4" t="s">
        <v>24</v>
      </c>
      <c r="E20" s="6" t="s">
        <v>1</v>
      </c>
      <c r="F20" s="7">
        <v>10200</v>
      </c>
      <c r="G20" s="125">
        <f t="shared" si="0"/>
        <v>2.6842105263157894</v>
      </c>
      <c r="I20" s="190" t="s">
        <v>12</v>
      </c>
      <c r="J20" s="191"/>
      <c r="K20" s="192"/>
      <c r="L20" s="32"/>
    </row>
    <row r="21" spans="1:13" x14ac:dyDescent="0.25">
      <c r="A21" s="58">
        <v>18</v>
      </c>
      <c r="B21" s="167"/>
      <c r="C21" s="170"/>
      <c r="D21" s="4"/>
      <c r="E21" s="6"/>
      <c r="F21" s="7"/>
      <c r="G21" s="125">
        <f t="shared" si="0"/>
        <v>0</v>
      </c>
      <c r="I21" s="39" t="s">
        <v>14</v>
      </c>
      <c r="J21" s="37">
        <f>SUM(Juin!J21,Juillet!J21,Septembre!J4)</f>
        <v>8000</v>
      </c>
      <c r="K21" s="38">
        <f>J21/3800</f>
        <v>2.1052631578947367</v>
      </c>
      <c r="L21" s="46"/>
    </row>
    <row r="22" spans="1:13" x14ac:dyDescent="0.25">
      <c r="A22" s="58">
        <v>19</v>
      </c>
      <c r="B22" s="167"/>
      <c r="C22" s="170"/>
      <c r="D22" s="4"/>
      <c r="E22" s="4"/>
      <c r="F22" s="5"/>
      <c r="G22" s="125">
        <f t="shared" si="0"/>
        <v>0</v>
      </c>
      <c r="I22" s="25" t="s">
        <v>15</v>
      </c>
      <c r="J22" s="22">
        <f>SUM(Juin!J22,Juillet!J22,Septembre!J5)</f>
        <v>148000</v>
      </c>
      <c r="K22" s="23">
        <f t="shared" ref="K22:K27" si="1">J22/3800</f>
        <v>38.94736842105263</v>
      </c>
      <c r="L22" s="47"/>
      <c r="M22" s="18"/>
    </row>
    <row r="23" spans="1:13" x14ac:dyDescent="0.25">
      <c r="A23" s="58">
        <v>20</v>
      </c>
      <c r="B23" s="167"/>
      <c r="C23" s="170"/>
      <c r="D23" s="4"/>
      <c r="E23" s="6"/>
      <c r="F23" s="7"/>
      <c r="G23" s="125">
        <f t="shared" si="0"/>
        <v>0</v>
      </c>
      <c r="I23" s="11" t="s">
        <v>16</v>
      </c>
      <c r="J23" s="12">
        <f>SUM(Juin!J23,Juillet!J23,Septembre!J6)</f>
        <v>705000</v>
      </c>
      <c r="K23" s="13">
        <f t="shared" si="1"/>
        <v>185.52631578947367</v>
      </c>
      <c r="L23" s="47"/>
      <c r="M23" s="1"/>
    </row>
    <row r="24" spans="1:13" x14ac:dyDescent="0.25">
      <c r="A24" s="58">
        <v>21</v>
      </c>
      <c r="B24" s="167"/>
      <c r="C24" s="170"/>
      <c r="D24" s="4"/>
      <c r="E24" s="6"/>
      <c r="F24" s="7"/>
      <c r="G24" s="125">
        <f t="shared" si="0"/>
        <v>0</v>
      </c>
      <c r="I24" s="25" t="s">
        <v>17</v>
      </c>
      <c r="J24" s="22">
        <f>SUM(Juin!J24, Juillet!J24,Septembre!J7)</f>
        <v>516900</v>
      </c>
      <c r="K24" s="23">
        <f t="shared" si="1"/>
        <v>136.02631578947367</v>
      </c>
      <c r="L24" s="48"/>
    </row>
    <row r="25" spans="1:13" x14ac:dyDescent="0.25">
      <c r="A25" s="58">
        <v>22</v>
      </c>
      <c r="B25" s="167"/>
      <c r="C25" s="170"/>
      <c r="D25" s="4"/>
      <c r="E25" s="4"/>
      <c r="F25" s="5"/>
      <c r="G25" s="125">
        <f t="shared" si="0"/>
        <v>0</v>
      </c>
      <c r="I25" s="11" t="s">
        <v>18</v>
      </c>
      <c r="J25" s="12">
        <f>SUM(Juin!J25,Juillet!J25, Septembre!J8)</f>
        <v>222000</v>
      </c>
      <c r="K25" s="13">
        <f t="shared" si="1"/>
        <v>58.421052631578945</v>
      </c>
      <c r="L25" s="48"/>
    </row>
    <row r="26" spans="1:13" x14ac:dyDescent="0.25">
      <c r="A26" s="58">
        <v>23</v>
      </c>
      <c r="B26" s="167"/>
      <c r="C26" s="170"/>
      <c r="D26" s="4"/>
      <c r="E26" s="4"/>
      <c r="F26" s="7"/>
      <c r="G26" s="125">
        <f t="shared" si="0"/>
        <v>0</v>
      </c>
      <c r="I26" s="25" t="s">
        <v>19</v>
      </c>
      <c r="J26" s="22">
        <f>SUM(Juin!J26, Juillet!J26,Septembre!J9)</f>
        <v>26000</v>
      </c>
      <c r="K26" s="23">
        <f t="shared" si="1"/>
        <v>6.8421052631578947</v>
      </c>
      <c r="L26" s="48"/>
    </row>
    <row r="27" spans="1:13" x14ac:dyDescent="0.25">
      <c r="A27" s="58">
        <v>24</v>
      </c>
      <c r="B27" s="167"/>
      <c r="C27" s="171"/>
      <c r="D27" s="4"/>
      <c r="E27" s="15"/>
      <c r="F27" s="15"/>
      <c r="G27" s="125">
        <f t="shared" ref="G27:G28" si="2">F27/3800</f>
        <v>0</v>
      </c>
      <c r="I27" s="11" t="s">
        <v>1</v>
      </c>
      <c r="J27" s="12">
        <f>SUM(Juin!J27, Juillet!J27, Septembre!J10)</f>
        <v>359900</v>
      </c>
      <c r="K27" s="13">
        <f t="shared" si="1"/>
        <v>94.71052631578948</v>
      </c>
      <c r="L27" s="48"/>
    </row>
    <row r="28" spans="1:13" x14ac:dyDescent="0.25">
      <c r="A28" s="58">
        <v>25</v>
      </c>
      <c r="B28" s="167"/>
      <c r="C28" s="171"/>
      <c r="D28" s="4"/>
      <c r="E28" s="15"/>
      <c r="F28" s="15"/>
      <c r="G28" s="125">
        <f t="shared" si="2"/>
        <v>0</v>
      </c>
      <c r="I28" s="25"/>
      <c r="J28" s="22"/>
      <c r="K28" s="23"/>
      <c r="L28" s="48"/>
    </row>
    <row r="29" spans="1:13" ht="15.75" thickBot="1" x14ac:dyDescent="0.3">
      <c r="A29" s="58">
        <v>26</v>
      </c>
      <c r="B29" s="167"/>
      <c r="C29" s="170"/>
      <c r="D29" s="4"/>
      <c r="E29" s="6"/>
      <c r="F29" s="7"/>
      <c r="G29" s="163">
        <f t="shared" ref="G29:G72" si="3">F29/3800</f>
        <v>0</v>
      </c>
      <c r="I29" s="69"/>
      <c r="J29" s="70"/>
      <c r="K29" s="14"/>
      <c r="L29" s="48"/>
    </row>
    <row r="30" spans="1:13" ht="15.75" thickBot="1" x14ac:dyDescent="0.3">
      <c r="A30" s="58">
        <v>27</v>
      </c>
      <c r="B30" s="167"/>
      <c r="C30" s="170"/>
      <c r="D30" s="4"/>
      <c r="E30" s="6"/>
      <c r="F30" s="7"/>
      <c r="G30" s="163">
        <f t="shared" si="3"/>
        <v>0</v>
      </c>
      <c r="I30" s="71" t="s">
        <v>11</v>
      </c>
      <c r="J30" s="72">
        <f>SUM(J21:J29)</f>
        <v>1985800</v>
      </c>
      <c r="K30" s="73">
        <f>SUM(K21:K29)</f>
        <v>522.57894736842104</v>
      </c>
      <c r="L30" s="48"/>
    </row>
    <row r="31" spans="1:13" ht="15.75" thickBot="1" x14ac:dyDescent="0.3">
      <c r="A31" s="58">
        <v>28</v>
      </c>
      <c r="B31" s="167"/>
      <c r="C31" s="170"/>
      <c r="D31" s="4"/>
      <c r="E31" s="6"/>
      <c r="F31" s="7"/>
      <c r="G31" s="163">
        <f t="shared" si="3"/>
        <v>0</v>
      </c>
      <c r="L31" s="48"/>
    </row>
    <row r="32" spans="1:13" ht="15.75" thickBot="1" x14ac:dyDescent="0.3">
      <c r="A32" s="58">
        <v>29</v>
      </c>
      <c r="B32" s="167"/>
      <c r="C32" s="170"/>
      <c r="D32" s="4"/>
      <c r="E32" s="6"/>
      <c r="F32" s="7"/>
      <c r="G32" s="163">
        <f t="shared" si="3"/>
        <v>0</v>
      </c>
      <c r="I32" s="86" t="s">
        <v>40</v>
      </c>
      <c r="J32" s="92">
        <f>Aout!J32-Septembre!J13</f>
        <v>5464800</v>
      </c>
      <c r="K32" s="93">
        <f>Aout!K32-Septembre!K13</f>
        <v>1438.1052631578948</v>
      </c>
      <c r="L32" s="48"/>
    </row>
    <row r="33" spans="1:12" x14ac:dyDescent="0.25">
      <c r="A33" s="58">
        <v>30</v>
      </c>
      <c r="B33" s="167"/>
      <c r="C33" s="170"/>
      <c r="D33" s="4"/>
      <c r="E33" s="6"/>
      <c r="F33" s="7"/>
      <c r="G33" s="163">
        <f t="shared" si="3"/>
        <v>0</v>
      </c>
      <c r="L33" s="48"/>
    </row>
    <row r="34" spans="1:12" x14ac:dyDescent="0.25">
      <c r="A34" s="58">
        <v>31</v>
      </c>
      <c r="B34" s="167"/>
      <c r="C34" s="170"/>
      <c r="D34" s="4"/>
      <c r="E34" s="6"/>
      <c r="F34" s="7"/>
      <c r="G34" s="163">
        <f t="shared" si="3"/>
        <v>0</v>
      </c>
      <c r="L34" s="48"/>
    </row>
    <row r="35" spans="1:12" x14ac:dyDescent="0.25">
      <c r="A35" s="58">
        <v>32</v>
      </c>
      <c r="B35" s="169"/>
      <c r="C35" s="170"/>
      <c r="D35" s="4"/>
      <c r="E35" s="6"/>
      <c r="F35" s="7"/>
      <c r="G35" s="163">
        <f t="shared" si="3"/>
        <v>0</v>
      </c>
    </row>
    <row r="36" spans="1:12" x14ac:dyDescent="0.25">
      <c r="A36" s="58">
        <v>33</v>
      </c>
      <c r="B36" s="167"/>
      <c r="C36" s="170"/>
      <c r="D36" s="4"/>
      <c r="E36" s="6"/>
      <c r="F36" s="7"/>
      <c r="G36" s="163">
        <f t="shared" si="3"/>
        <v>0</v>
      </c>
    </row>
    <row r="37" spans="1:12" x14ac:dyDescent="0.25">
      <c r="A37" s="58">
        <v>34</v>
      </c>
      <c r="B37" s="167"/>
      <c r="C37" s="170"/>
      <c r="D37" s="4"/>
      <c r="E37" s="6"/>
      <c r="F37" s="7"/>
      <c r="G37" s="163">
        <f t="shared" si="3"/>
        <v>0</v>
      </c>
    </row>
    <row r="38" spans="1:12" x14ac:dyDescent="0.25">
      <c r="A38" s="58">
        <v>35</v>
      </c>
      <c r="B38" s="167"/>
      <c r="C38" s="170"/>
      <c r="D38" s="4"/>
      <c r="E38" s="6"/>
      <c r="F38" s="7"/>
      <c r="G38" s="163">
        <f t="shared" si="3"/>
        <v>0</v>
      </c>
    </row>
    <row r="39" spans="1:12" x14ac:dyDescent="0.25">
      <c r="A39" s="58">
        <v>36</v>
      </c>
      <c r="B39" s="169"/>
      <c r="C39" s="170"/>
      <c r="D39" s="4"/>
      <c r="E39" s="6"/>
      <c r="F39" s="7"/>
      <c r="G39" s="163">
        <f t="shared" si="3"/>
        <v>0</v>
      </c>
    </row>
    <row r="40" spans="1:12" x14ac:dyDescent="0.25">
      <c r="A40" s="58">
        <v>37</v>
      </c>
      <c r="B40" s="167"/>
      <c r="C40" s="170"/>
      <c r="D40" s="4"/>
      <c r="E40" s="6"/>
      <c r="F40" s="7"/>
      <c r="G40" s="163">
        <f t="shared" si="3"/>
        <v>0</v>
      </c>
    </row>
    <row r="41" spans="1:12" x14ac:dyDescent="0.25">
      <c r="A41" s="58">
        <v>38</v>
      </c>
      <c r="B41" s="167"/>
      <c r="C41" s="170"/>
      <c r="D41" s="4"/>
      <c r="E41" s="6"/>
      <c r="F41" s="7"/>
      <c r="G41" s="163">
        <f t="shared" si="3"/>
        <v>0</v>
      </c>
    </row>
    <row r="42" spans="1:12" x14ac:dyDescent="0.25">
      <c r="A42" s="58">
        <v>39</v>
      </c>
      <c r="B42" s="167"/>
      <c r="C42" s="170"/>
      <c r="D42" s="4"/>
      <c r="E42" s="6"/>
      <c r="F42" s="7"/>
      <c r="G42" s="163">
        <f t="shared" si="3"/>
        <v>0</v>
      </c>
    </row>
    <row r="43" spans="1:12" x14ac:dyDescent="0.25">
      <c r="A43" s="58">
        <v>40</v>
      </c>
      <c r="B43" s="167"/>
      <c r="C43" s="170"/>
      <c r="D43" s="4"/>
      <c r="E43" s="6"/>
      <c r="F43" s="7"/>
      <c r="G43" s="163">
        <f t="shared" si="3"/>
        <v>0</v>
      </c>
    </row>
    <row r="44" spans="1:12" x14ac:dyDescent="0.25">
      <c r="A44" s="58">
        <v>41</v>
      </c>
      <c r="B44" s="167"/>
      <c r="C44" s="170"/>
      <c r="D44" s="4"/>
      <c r="E44" s="6"/>
      <c r="F44" s="7"/>
      <c r="G44" s="163">
        <f t="shared" si="3"/>
        <v>0</v>
      </c>
    </row>
    <row r="45" spans="1:12" x14ac:dyDescent="0.25">
      <c r="A45" s="58">
        <v>42</v>
      </c>
      <c r="B45" s="167"/>
      <c r="C45" s="170"/>
      <c r="D45" s="4"/>
      <c r="E45" s="6"/>
      <c r="F45" s="7"/>
      <c r="G45" s="163">
        <f t="shared" si="3"/>
        <v>0</v>
      </c>
    </row>
    <row r="46" spans="1:12" x14ac:dyDescent="0.25">
      <c r="A46" s="58">
        <v>43</v>
      </c>
      <c r="B46" s="167"/>
      <c r="C46" s="170"/>
      <c r="D46" s="4"/>
      <c r="E46" s="6"/>
      <c r="F46" s="7"/>
      <c r="G46" s="163">
        <f t="shared" si="3"/>
        <v>0</v>
      </c>
    </row>
    <row r="47" spans="1:12" x14ac:dyDescent="0.25">
      <c r="A47" s="58">
        <v>44</v>
      </c>
      <c r="B47" s="167"/>
      <c r="C47" s="170"/>
      <c r="D47" s="4"/>
      <c r="E47" s="6"/>
      <c r="F47" s="7"/>
      <c r="G47" s="163">
        <f t="shared" si="3"/>
        <v>0</v>
      </c>
    </row>
    <row r="48" spans="1:12" x14ac:dyDescent="0.25">
      <c r="A48" s="58">
        <v>45</v>
      </c>
      <c r="B48" s="167"/>
      <c r="C48" s="170"/>
      <c r="D48" s="4"/>
      <c r="E48" s="6"/>
      <c r="F48" s="7"/>
      <c r="G48" s="163">
        <f t="shared" si="3"/>
        <v>0</v>
      </c>
    </row>
    <row r="49" spans="1:7" x14ac:dyDescent="0.25">
      <c r="A49" s="58">
        <v>46</v>
      </c>
      <c r="B49" s="167"/>
      <c r="C49" s="170"/>
      <c r="D49" s="4"/>
      <c r="E49" s="6"/>
      <c r="F49" s="7"/>
      <c r="G49" s="163">
        <f t="shared" si="3"/>
        <v>0</v>
      </c>
    </row>
    <row r="50" spans="1:7" x14ac:dyDescent="0.25">
      <c r="A50" s="58">
        <v>47</v>
      </c>
      <c r="B50" s="167"/>
      <c r="C50" s="170"/>
      <c r="D50" s="4"/>
      <c r="E50" s="6"/>
      <c r="F50" s="7"/>
      <c r="G50" s="163">
        <f t="shared" si="3"/>
        <v>0</v>
      </c>
    </row>
    <row r="51" spans="1:7" x14ac:dyDescent="0.25">
      <c r="A51" s="58">
        <v>48</v>
      </c>
      <c r="B51" s="167"/>
      <c r="C51" s="170"/>
      <c r="D51" s="4"/>
      <c r="E51" s="6"/>
      <c r="F51" s="7"/>
      <c r="G51" s="163">
        <f t="shared" si="3"/>
        <v>0</v>
      </c>
    </row>
    <row r="52" spans="1:7" x14ac:dyDescent="0.25">
      <c r="A52" s="58">
        <v>49</v>
      </c>
      <c r="B52" s="167"/>
      <c r="C52" s="170"/>
      <c r="D52" s="4"/>
      <c r="E52" s="6"/>
      <c r="F52" s="7"/>
      <c r="G52" s="163">
        <f t="shared" si="3"/>
        <v>0</v>
      </c>
    </row>
    <row r="53" spans="1:7" x14ac:dyDescent="0.25">
      <c r="A53" s="58">
        <v>50</v>
      </c>
      <c r="B53" s="167"/>
      <c r="C53" s="170"/>
      <c r="D53" s="4"/>
      <c r="E53" s="6"/>
      <c r="F53" s="7"/>
      <c r="G53" s="163">
        <f t="shared" si="3"/>
        <v>0</v>
      </c>
    </row>
    <row r="54" spans="1:7" x14ac:dyDescent="0.25">
      <c r="A54" s="58">
        <v>51</v>
      </c>
      <c r="B54" s="167"/>
      <c r="C54" s="170"/>
      <c r="D54" s="4"/>
      <c r="E54" s="6"/>
      <c r="F54" s="7"/>
      <c r="G54" s="163">
        <f t="shared" si="3"/>
        <v>0</v>
      </c>
    </row>
    <row r="55" spans="1:7" x14ac:dyDescent="0.25">
      <c r="A55" s="58">
        <v>52</v>
      </c>
      <c r="B55" s="167"/>
      <c r="C55" s="170"/>
      <c r="D55" s="4"/>
      <c r="E55" s="6"/>
      <c r="F55" s="7"/>
      <c r="G55" s="163">
        <f t="shared" si="3"/>
        <v>0</v>
      </c>
    </row>
    <row r="56" spans="1:7" x14ac:dyDescent="0.25">
      <c r="A56" s="58">
        <v>53</v>
      </c>
      <c r="B56" s="167"/>
      <c r="C56" s="170"/>
      <c r="D56" s="4"/>
      <c r="E56" s="6"/>
      <c r="F56" s="7"/>
      <c r="G56" s="163">
        <f t="shared" si="3"/>
        <v>0</v>
      </c>
    </row>
    <row r="57" spans="1:7" x14ac:dyDescent="0.25">
      <c r="A57" s="58">
        <v>54</v>
      </c>
      <c r="B57" s="167"/>
      <c r="C57" s="170"/>
      <c r="D57" s="4"/>
      <c r="E57" s="6"/>
      <c r="F57" s="7"/>
      <c r="G57" s="163">
        <f t="shared" si="3"/>
        <v>0</v>
      </c>
    </row>
    <row r="58" spans="1:7" x14ac:dyDescent="0.25">
      <c r="A58" s="58">
        <v>55</v>
      </c>
      <c r="B58" s="167"/>
      <c r="C58" s="170"/>
      <c r="D58" s="4"/>
      <c r="E58" s="6"/>
      <c r="F58" s="7"/>
      <c r="G58" s="163">
        <f t="shared" si="3"/>
        <v>0</v>
      </c>
    </row>
    <row r="59" spans="1:7" x14ac:dyDescent="0.25">
      <c r="A59" s="58">
        <v>56</v>
      </c>
      <c r="B59" s="167"/>
      <c r="C59" s="170"/>
      <c r="D59" s="4"/>
      <c r="E59" s="6"/>
      <c r="F59" s="7"/>
      <c r="G59" s="163">
        <f t="shared" si="3"/>
        <v>0</v>
      </c>
    </row>
    <row r="60" spans="1:7" x14ac:dyDescent="0.25">
      <c r="A60" s="58">
        <v>57</v>
      </c>
      <c r="B60" s="167"/>
      <c r="C60" s="170"/>
      <c r="D60" s="4"/>
      <c r="E60" s="6"/>
      <c r="F60" s="7"/>
      <c r="G60" s="163">
        <f t="shared" si="3"/>
        <v>0</v>
      </c>
    </row>
    <row r="61" spans="1:7" x14ac:dyDescent="0.25">
      <c r="A61" s="58">
        <v>58</v>
      </c>
      <c r="B61" s="167"/>
      <c r="C61" s="170"/>
      <c r="D61" s="4"/>
      <c r="E61" s="6"/>
      <c r="F61" s="7"/>
      <c r="G61" s="163">
        <f t="shared" si="3"/>
        <v>0</v>
      </c>
    </row>
    <row r="62" spans="1:7" x14ac:dyDescent="0.25">
      <c r="A62" s="58">
        <v>59</v>
      </c>
      <c r="B62" s="167"/>
      <c r="C62" s="170"/>
      <c r="D62" s="4"/>
      <c r="E62" s="6"/>
      <c r="F62" s="7"/>
      <c r="G62" s="163">
        <f t="shared" si="3"/>
        <v>0</v>
      </c>
    </row>
    <row r="63" spans="1:7" x14ac:dyDescent="0.25">
      <c r="A63" s="58">
        <v>60</v>
      </c>
      <c r="B63" s="167"/>
      <c r="C63" s="170"/>
      <c r="D63" s="4"/>
      <c r="E63" s="6"/>
      <c r="F63" s="7"/>
      <c r="G63" s="163">
        <f t="shared" si="3"/>
        <v>0</v>
      </c>
    </row>
    <row r="64" spans="1:7" x14ac:dyDescent="0.25">
      <c r="A64" s="58">
        <v>61</v>
      </c>
      <c r="B64" s="167"/>
      <c r="C64" s="170"/>
      <c r="D64" s="4"/>
      <c r="E64" s="6"/>
      <c r="F64" s="7"/>
      <c r="G64" s="163">
        <f t="shared" si="3"/>
        <v>0</v>
      </c>
    </row>
    <row r="65" spans="1:7" x14ac:dyDescent="0.25">
      <c r="A65" s="58">
        <v>62</v>
      </c>
      <c r="B65" s="167"/>
      <c r="C65" s="170"/>
      <c r="D65" s="4"/>
      <c r="E65" s="6"/>
      <c r="F65" s="7"/>
      <c r="G65" s="163">
        <f t="shared" si="3"/>
        <v>0</v>
      </c>
    </row>
    <row r="66" spans="1:7" x14ac:dyDescent="0.25">
      <c r="A66" s="58">
        <v>63</v>
      </c>
      <c r="B66" s="167"/>
      <c r="C66" s="170"/>
      <c r="D66" s="4"/>
      <c r="E66" s="6"/>
      <c r="F66" s="7"/>
      <c r="G66" s="163">
        <f t="shared" si="3"/>
        <v>0</v>
      </c>
    </row>
    <row r="67" spans="1:7" x14ac:dyDescent="0.25">
      <c r="A67" s="58">
        <v>64</v>
      </c>
      <c r="B67" s="167"/>
      <c r="C67" s="170"/>
      <c r="D67" s="4"/>
      <c r="E67" s="6"/>
      <c r="F67" s="7"/>
      <c r="G67" s="163">
        <f t="shared" si="3"/>
        <v>0</v>
      </c>
    </row>
    <row r="68" spans="1:7" x14ac:dyDescent="0.25">
      <c r="A68" s="58">
        <v>65</v>
      </c>
      <c r="B68" s="167"/>
      <c r="C68" s="170"/>
      <c r="D68" s="4"/>
      <c r="E68" s="6"/>
      <c r="F68" s="7"/>
      <c r="G68" s="163">
        <f t="shared" si="3"/>
        <v>0</v>
      </c>
    </row>
    <row r="69" spans="1:7" x14ac:dyDescent="0.25">
      <c r="A69" s="58">
        <v>66</v>
      </c>
      <c r="B69" s="167"/>
      <c r="C69" s="170"/>
      <c r="D69" s="4"/>
      <c r="E69" s="6"/>
      <c r="F69" s="7"/>
      <c r="G69" s="163">
        <f t="shared" si="3"/>
        <v>0</v>
      </c>
    </row>
    <row r="70" spans="1:7" x14ac:dyDescent="0.25">
      <c r="A70" s="58">
        <v>67</v>
      </c>
      <c r="B70" s="167"/>
      <c r="C70" s="170"/>
      <c r="D70" s="4"/>
      <c r="E70" s="6"/>
      <c r="F70" s="7"/>
      <c r="G70" s="163">
        <f t="shared" si="3"/>
        <v>0</v>
      </c>
    </row>
    <row r="71" spans="1:7" x14ac:dyDescent="0.25">
      <c r="A71" s="58">
        <v>68</v>
      </c>
      <c r="B71" s="167"/>
      <c r="C71" s="170"/>
      <c r="D71" s="4"/>
      <c r="E71" s="6"/>
      <c r="F71" s="7"/>
      <c r="G71" s="163">
        <f t="shared" si="3"/>
        <v>0</v>
      </c>
    </row>
    <row r="72" spans="1:7" x14ac:dyDescent="0.25">
      <c r="A72" s="58">
        <v>69</v>
      </c>
      <c r="B72" s="167"/>
      <c r="C72" s="170"/>
      <c r="D72" s="4"/>
      <c r="E72" s="6"/>
      <c r="F72" s="7"/>
      <c r="G72" s="163">
        <f t="shared" si="3"/>
        <v>0</v>
      </c>
    </row>
    <row r="73" spans="1:7" ht="15.75" thickBot="1" x14ac:dyDescent="0.3">
      <c r="A73" s="60"/>
      <c r="B73" s="61"/>
      <c r="C73" s="61"/>
      <c r="D73" s="62" t="s">
        <v>11</v>
      </c>
      <c r="E73" s="62"/>
      <c r="F73" s="16">
        <f>SUM(F4:F72)</f>
        <v>326100</v>
      </c>
      <c r="G73" s="164">
        <f>SUM(G4:G72)</f>
        <v>85.815789473684205</v>
      </c>
    </row>
    <row r="74" spans="1:7" ht="15.75" thickBot="1" x14ac:dyDescent="0.3"/>
    <row r="75" spans="1:7" x14ac:dyDescent="0.25">
      <c r="B75" s="193" t="s">
        <v>3</v>
      </c>
      <c r="C75" s="194"/>
      <c r="E75" s="135"/>
      <c r="F75" s="196" t="s">
        <v>106</v>
      </c>
      <c r="G75" s="197"/>
    </row>
    <row r="76" spans="1:7" ht="15.75" thickBot="1" x14ac:dyDescent="0.3">
      <c r="A76" s="32"/>
      <c r="B76" s="64">
        <v>1</v>
      </c>
      <c r="C76" s="65">
        <v>3800</v>
      </c>
      <c r="D76" s="32"/>
      <c r="E76" s="134"/>
      <c r="F76" s="172">
        <f>Aout!F110</f>
        <v>99.5</v>
      </c>
      <c r="G76" s="173"/>
    </row>
    <row r="77" spans="1:7" ht="15.75" thickBot="1" x14ac:dyDescent="0.3">
      <c r="A77" s="19"/>
      <c r="B77" s="26"/>
      <c r="C77" s="26"/>
      <c r="D77" s="27"/>
      <c r="E77" s="27"/>
      <c r="F77" s="29"/>
      <c r="G77" s="28"/>
    </row>
    <row r="78" spans="1:7" ht="15.75" thickBot="1" x14ac:dyDescent="0.3">
      <c r="A78" s="19"/>
      <c r="B78" s="96"/>
      <c r="C78" s="26"/>
      <c r="D78" s="27"/>
      <c r="E78" s="27"/>
      <c r="F78" s="152" t="s">
        <v>107</v>
      </c>
      <c r="G78" s="153" t="s">
        <v>109</v>
      </c>
    </row>
    <row r="79" spans="1:7" ht="15.75" thickBot="1" x14ac:dyDescent="0.3">
      <c r="A79" s="19"/>
      <c r="B79" s="99" t="s">
        <v>5</v>
      </c>
      <c r="C79" s="100" t="s">
        <v>49</v>
      </c>
      <c r="D79" s="181" t="s">
        <v>50</v>
      </c>
      <c r="E79" s="182"/>
      <c r="F79" s="148">
        <f>F76</f>
        <v>99.5</v>
      </c>
      <c r="G79" s="158"/>
    </row>
    <row r="80" spans="1:7" x14ac:dyDescent="0.25">
      <c r="A80" s="102">
        <v>1</v>
      </c>
      <c r="B80" s="103">
        <v>43344</v>
      </c>
      <c r="C80" s="124">
        <v>2</v>
      </c>
      <c r="D80" s="183"/>
      <c r="E80" s="184"/>
      <c r="F80" s="146">
        <f>(F79-C80)+G80</f>
        <v>97.5</v>
      </c>
      <c r="G80" s="159"/>
    </row>
    <row r="81" spans="1:8" x14ac:dyDescent="0.25">
      <c r="A81" s="97">
        <v>2</v>
      </c>
      <c r="B81" s="166">
        <f>B80+1</f>
        <v>43345</v>
      </c>
      <c r="C81" s="114">
        <v>0</v>
      </c>
      <c r="D81" s="175"/>
      <c r="E81" s="176"/>
      <c r="F81" s="140">
        <f>F80-C81</f>
        <v>97.5</v>
      </c>
      <c r="G81" s="160"/>
    </row>
    <row r="82" spans="1:8" x14ac:dyDescent="0.25">
      <c r="A82" s="97">
        <v>3</v>
      </c>
      <c r="B82" s="166">
        <f t="shared" ref="B82:B110" si="4">B81+1</f>
        <v>43346</v>
      </c>
      <c r="C82" s="114">
        <v>2</v>
      </c>
      <c r="D82" s="175"/>
      <c r="E82" s="176"/>
      <c r="F82" s="140">
        <f t="shared" ref="F82:F110" si="5">F81-C82</f>
        <v>95.5</v>
      </c>
      <c r="G82" s="160"/>
    </row>
    <row r="83" spans="1:8" x14ac:dyDescent="0.25">
      <c r="A83" s="97">
        <v>4</v>
      </c>
      <c r="B83" s="166">
        <f t="shared" si="4"/>
        <v>43347</v>
      </c>
      <c r="C83" s="114">
        <v>2</v>
      </c>
      <c r="D83" s="175"/>
      <c r="E83" s="176"/>
      <c r="F83" s="140">
        <f t="shared" si="5"/>
        <v>93.5</v>
      </c>
      <c r="G83" s="160"/>
    </row>
    <row r="84" spans="1:8" x14ac:dyDescent="0.25">
      <c r="A84" s="97">
        <v>5</v>
      </c>
      <c r="B84" s="166">
        <f t="shared" si="4"/>
        <v>43348</v>
      </c>
      <c r="C84" s="114">
        <v>2</v>
      </c>
      <c r="D84" s="175"/>
      <c r="E84" s="176"/>
      <c r="F84" s="140">
        <f t="shared" si="5"/>
        <v>91.5</v>
      </c>
      <c r="G84" s="160"/>
    </row>
    <row r="85" spans="1:8" x14ac:dyDescent="0.25">
      <c r="A85" s="97">
        <v>6</v>
      </c>
      <c r="B85" s="166">
        <f t="shared" si="4"/>
        <v>43349</v>
      </c>
      <c r="C85" s="114">
        <v>3</v>
      </c>
      <c r="D85" s="175"/>
      <c r="E85" s="176"/>
      <c r="F85" s="140">
        <f t="shared" si="5"/>
        <v>88.5</v>
      </c>
      <c r="G85" s="160"/>
    </row>
    <row r="86" spans="1:8" x14ac:dyDescent="0.25">
      <c r="A86" s="97">
        <v>7</v>
      </c>
      <c r="B86" s="166">
        <f t="shared" si="4"/>
        <v>43350</v>
      </c>
      <c r="C86" s="114">
        <v>2</v>
      </c>
      <c r="D86" s="175"/>
      <c r="E86" s="176"/>
      <c r="F86" s="140">
        <f t="shared" si="5"/>
        <v>86.5</v>
      </c>
      <c r="G86" s="160"/>
    </row>
    <row r="87" spans="1:8" x14ac:dyDescent="0.25">
      <c r="A87" s="105">
        <v>8</v>
      </c>
      <c r="B87" s="166">
        <f t="shared" si="4"/>
        <v>43351</v>
      </c>
      <c r="C87" s="122">
        <v>2</v>
      </c>
      <c r="D87" s="179"/>
      <c r="E87" s="180"/>
      <c r="F87" s="141">
        <f t="shared" si="5"/>
        <v>84.5</v>
      </c>
      <c r="G87" s="160"/>
    </row>
    <row r="88" spans="1:8" x14ac:dyDescent="0.25">
      <c r="A88" s="97">
        <v>9</v>
      </c>
      <c r="B88" s="166">
        <f t="shared" si="4"/>
        <v>43352</v>
      </c>
      <c r="C88" s="114">
        <v>0</v>
      </c>
      <c r="D88" s="175"/>
      <c r="E88" s="176"/>
      <c r="F88" s="140">
        <f t="shared" si="5"/>
        <v>84.5</v>
      </c>
      <c r="G88" s="160"/>
    </row>
    <row r="89" spans="1:8" x14ac:dyDescent="0.25">
      <c r="A89" s="97">
        <v>10</v>
      </c>
      <c r="B89" s="166">
        <f t="shared" si="4"/>
        <v>43353</v>
      </c>
      <c r="C89" s="114">
        <v>2</v>
      </c>
      <c r="D89" s="175"/>
      <c r="E89" s="176"/>
      <c r="F89" s="140">
        <v>50</v>
      </c>
      <c r="G89" s="160"/>
    </row>
    <row r="90" spans="1:8" x14ac:dyDescent="0.25">
      <c r="A90" s="97">
        <v>11</v>
      </c>
      <c r="B90" s="166">
        <f t="shared" si="4"/>
        <v>43354</v>
      </c>
      <c r="C90" s="114">
        <v>2</v>
      </c>
      <c r="D90" s="175"/>
      <c r="E90" s="176"/>
      <c r="F90" s="140">
        <f t="shared" si="5"/>
        <v>48</v>
      </c>
      <c r="G90" s="160"/>
    </row>
    <row r="91" spans="1:8" x14ac:dyDescent="0.25">
      <c r="A91" s="97">
        <v>12</v>
      </c>
      <c r="B91" s="166">
        <f t="shared" si="4"/>
        <v>43355</v>
      </c>
      <c r="C91" s="114">
        <v>2</v>
      </c>
      <c r="D91" s="175"/>
      <c r="E91" s="176"/>
      <c r="F91" s="140">
        <f t="shared" si="5"/>
        <v>46</v>
      </c>
      <c r="G91" s="160"/>
      <c r="H91" s="17"/>
    </row>
    <row r="92" spans="1:8" x14ac:dyDescent="0.25">
      <c r="A92" s="97">
        <v>13</v>
      </c>
      <c r="B92" s="166">
        <f t="shared" si="4"/>
        <v>43356</v>
      </c>
      <c r="C92" s="114">
        <v>2</v>
      </c>
      <c r="D92" s="175"/>
      <c r="E92" s="176"/>
      <c r="F92" s="140">
        <f t="shared" si="5"/>
        <v>44</v>
      </c>
      <c r="G92" s="160"/>
    </row>
    <row r="93" spans="1:8" x14ac:dyDescent="0.25">
      <c r="A93" s="97">
        <v>14</v>
      </c>
      <c r="B93" s="166">
        <f t="shared" si="4"/>
        <v>43357</v>
      </c>
      <c r="C93" s="114">
        <v>3</v>
      </c>
      <c r="D93" s="175"/>
      <c r="E93" s="176"/>
      <c r="F93" s="140">
        <f t="shared" si="5"/>
        <v>41</v>
      </c>
      <c r="G93" s="160"/>
    </row>
    <row r="94" spans="1:8" x14ac:dyDescent="0.25">
      <c r="A94" s="105">
        <v>15</v>
      </c>
      <c r="B94" s="166">
        <f t="shared" si="4"/>
        <v>43358</v>
      </c>
      <c r="C94" s="122">
        <v>2</v>
      </c>
      <c r="D94" s="179"/>
      <c r="E94" s="180"/>
      <c r="F94" s="141">
        <f t="shared" si="5"/>
        <v>39</v>
      </c>
      <c r="G94" s="161"/>
    </row>
    <row r="95" spans="1:8" x14ac:dyDescent="0.25">
      <c r="A95" s="97">
        <v>16</v>
      </c>
      <c r="B95" s="166">
        <f t="shared" si="4"/>
        <v>43359</v>
      </c>
      <c r="C95" s="114">
        <v>2</v>
      </c>
      <c r="D95" s="175"/>
      <c r="E95" s="176"/>
      <c r="F95" s="140">
        <f t="shared" si="5"/>
        <v>37</v>
      </c>
      <c r="G95" s="162"/>
    </row>
    <row r="96" spans="1:8" x14ac:dyDescent="0.25">
      <c r="A96" s="97">
        <v>17</v>
      </c>
      <c r="B96" s="166">
        <f t="shared" si="4"/>
        <v>43360</v>
      </c>
      <c r="C96" s="114">
        <v>2</v>
      </c>
      <c r="D96" s="175"/>
      <c r="E96" s="176"/>
      <c r="F96" s="140">
        <f t="shared" si="5"/>
        <v>35</v>
      </c>
      <c r="G96" s="162"/>
    </row>
    <row r="97" spans="1:7" x14ac:dyDescent="0.25">
      <c r="A97" s="97">
        <v>18</v>
      </c>
      <c r="B97" s="166">
        <f t="shared" si="4"/>
        <v>43361</v>
      </c>
      <c r="C97" s="114">
        <v>3</v>
      </c>
      <c r="D97" s="175"/>
      <c r="E97" s="176"/>
      <c r="F97" s="140">
        <f t="shared" si="5"/>
        <v>32</v>
      </c>
      <c r="G97" s="162"/>
    </row>
    <row r="98" spans="1:7" x14ac:dyDescent="0.25">
      <c r="A98" s="97">
        <v>19</v>
      </c>
      <c r="B98" s="166">
        <f t="shared" si="4"/>
        <v>43362</v>
      </c>
      <c r="C98" s="101">
        <v>3</v>
      </c>
      <c r="D98" s="175"/>
      <c r="E98" s="176"/>
      <c r="F98" s="140">
        <f t="shared" si="5"/>
        <v>29</v>
      </c>
      <c r="G98" s="162"/>
    </row>
    <row r="99" spans="1:7" x14ac:dyDescent="0.25">
      <c r="A99" s="97">
        <v>20</v>
      </c>
      <c r="B99" s="166">
        <f t="shared" si="4"/>
        <v>43363</v>
      </c>
      <c r="C99" s="101">
        <v>2</v>
      </c>
      <c r="D99" s="175"/>
      <c r="E99" s="176"/>
      <c r="F99" s="140">
        <f t="shared" si="5"/>
        <v>27</v>
      </c>
      <c r="G99" s="162"/>
    </row>
    <row r="100" spans="1:7" x14ac:dyDescent="0.25">
      <c r="A100" s="97">
        <v>21</v>
      </c>
      <c r="B100" s="166">
        <f t="shared" si="4"/>
        <v>43364</v>
      </c>
      <c r="C100" s="101">
        <v>2</v>
      </c>
      <c r="D100" s="175"/>
      <c r="E100" s="176"/>
      <c r="F100" s="140">
        <f t="shared" si="5"/>
        <v>25</v>
      </c>
      <c r="G100" s="162"/>
    </row>
    <row r="101" spans="1:7" x14ac:dyDescent="0.25">
      <c r="A101" s="105">
        <v>22</v>
      </c>
      <c r="B101" s="166">
        <f t="shared" si="4"/>
        <v>43365</v>
      </c>
      <c r="C101" s="106">
        <v>2</v>
      </c>
      <c r="D101" s="179"/>
      <c r="E101" s="180"/>
      <c r="F101" s="141">
        <f t="shared" si="5"/>
        <v>23</v>
      </c>
      <c r="G101" s="162"/>
    </row>
    <row r="102" spans="1:7" x14ac:dyDescent="0.25">
      <c r="A102" s="97">
        <v>23</v>
      </c>
      <c r="B102" s="166">
        <f t="shared" si="4"/>
        <v>43366</v>
      </c>
      <c r="C102" s="101">
        <v>2</v>
      </c>
      <c r="D102" s="175"/>
      <c r="E102" s="176"/>
      <c r="F102" s="140">
        <f t="shared" si="5"/>
        <v>21</v>
      </c>
      <c r="G102" s="162"/>
    </row>
    <row r="103" spans="1:7" x14ac:dyDescent="0.25">
      <c r="A103" s="97">
        <v>24</v>
      </c>
      <c r="B103" s="166">
        <f t="shared" si="4"/>
        <v>43367</v>
      </c>
      <c r="C103" s="101">
        <v>2</v>
      </c>
      <c r="D103" s="175"/>
      <c r="E103" s="176"/>
      <c r="F103" s="140">
        <f t="shared" si="5"/>
        <v>19</v>
      </c>
      <c r="G103" s="162"/>
    </row>
    <row r="104" spans="1:7" x14ac:dyDescent="0.25">
      <c r="A104" s="97">
        <v>25</v>
      </c>
      <c r="B104" s="166">
        <f t="shared" si="4"/>
        <v>43368</v>
      </c>
      <c r="C104" s="101">
        <v>2</v>
      </c>
      <c r="D104" s="175"/>
      <c r="E104" s="176"/>
      <c r="F104" s="140">
        <f t="shared" si="5"/>
        <v>17</v>
      </c>
      <c r="G104" s="162"/>
    </row>
    <row r="105" spans="1:7" x14ac:dyDescent="0.25">
      <c r="A105" s="97">
        <v>26</v>
      </c>
      <c r="B105" s="166">
        <f t="shared" si="4"/>
        <v>43369</v>
      </c>
      <c r="C105" s="101">
        <v>2</v>
      </c>
      <c r="D105" s="175"/>
      <c r="E105" s="176"/>
      <c r="F105" s="140">
        <f t="shared" si="5"/>
        <v>15</v>
      </c>
      <c r="G105" s="162"/>
    </row>
    <row r="106" spans="1:7" x14ac:dyDescent="0.25">
      <c r="A106" s="97">
        <v>27</v>
      </c>
      <c r="B106" s="166">
        <f t="shared" si="4"/>
        <v>43370</v>
      </c>
      <c r="C106" s="101">
        <v>2</v>
      </c>
      <c r="D106" s="175"/>
      <c r="E106" s="176"/>
      <c r="F106" s="140">
        <f t="shared" si="5"/>
        <v>13</v>
      </c>
      <c r="G106" s="162"/>
    </row>
    <row r="107" spans="1:7" x14ac:dyDescent="0.25">
      <c r="A107" s="97">
        <v>28</v>
      </c>
      <c r="B107" s="166">
        <f t="shared" si="4"/>
        <v>43371</v>
      </c>
      <c r="C107" s="101">
        <v>2</v>
      </c>
      <c r="D107" s="175"/>
      <c r="E107" s="176"/>
      <c r="F107" s="140">
        <f t="shared" si="5"/>
        <v>11</v>
      </c>
      <c r="G107" s="162"/>
    </row>
    <row r="108" spans="1:7" x14ac:dyDescent="0.25">
      <c r="A108" s="105">
        <v>29</v>
      </c>
      <c r="B108" s="166">
        <f t="shared" si="4"/>
        <v>43372</v>
      </c>
      <c r="C108" s="106">
        <v>2</v>
      </c>
      <c r="D108" s="179"/>
      <c r="E108" s="180"/>
      <c r="F108" s="141">
        <f t="shared" si="5"/>
        <v>9</v>
      </c>
      <c r="G108" s="162"/>
    </row>
    <row r="109" spans="1:7" x14ac:dyDescent="0.25">
      <c r="A109" s="97">
        <v>30</v>
      </c>
      <c r="B109" s="166">
        <f t="shared" si="4"/>
        <v>43373</v>
      </c>
      <c r="C109" s="101">
        <v>2</v>
      </c>
      <c r="D109" s="175"/>
      <c r="E109" s="176"/>
      <c r="F109" s="140">
        <f t="shared" si="5"/>
        <v>7</v>
      </c>
      <c r="G109" s="162"/>
    </row>
    <row r="110" spans="1:7" ht="15.75" thickBot="1" x14ac:dyDescent="0.3">
      <c r="A110" s="98">
        <v>31</v>
      </c>
      <c r="B110" s="166">
        <f t="shared" si="4"/>
        <v>43374</v>
      </c>
      <c r="C110" s="109"/>
      <c r="D110" s="177"/>
      <c r="E110" s="178"/>
      <c r="F110" s="142">
        <f t="shared" si="5"/>
        <v>7</v>
      </c>
      <c r="G110" s="162"/>
    </row>
    <row r="111" spans="1:7" x14ac:dyDescent="0.25">
      <c r="B111" s="108"/>
      <c r="C111" s="108"/>
      <c r="F111" s="17"/>
    </row>
    <row r="112" spans="1:7" x14ac:dyDescent="0.25">
      <c r="E112" s="136" t="s">
        <v>108</v>
      </c>
      <c r="F112" s="137">
        <f>IF(F110&gt;1,F110,F109)</f>
        <v>7</v>
      </c>
    </row>
    <row r="113" spans="6:6" x14ac:dyDescent="0.25">
      <c r="F113">
        <f>COLUMN()</f>
        <v>6</v>
      </c>
    </row>
  </sheetData>
  <sortState ref="B4:G26">
    <sortCondition ref="B4"/>
  </sortState>
  <mergeCells count="38">
    <mergeCell ref="D96:E96"/>
    <mergeCell ref="D85:E85"/>
    <mergeCell ref="A1:G1"/>
    <mergeCell ref="E2:F2"/>
    <mergeCell ref="I15:K15"/>
    <mergeCell ref="I20:K20"/>
    <mergeCell ref="D79:E79"/>
    <mergeCell ref="D80:E80"/>
    <mergeCell ref="D81:E81"/>
    <mergeCell ref="D82:E82"/>
    <mergeCell ref="D83:E83"/>
    <mergeCell ref="D84:E84"/>
    <mergeCell ref="D91:E91"/>
    <mergeCell ref="D92:E92"/>
    <mergeCell ref="D93:E93"/>
    <mergeCell ref="D94:E94"/>
    <mergeCell ref="D95:E95"/>
    <mergeCell ref="D86:E86"/>
    <mergeCell ref="D87:E87"/>
    <mergeCell ref="D88:E88"/>
    <mergeCell ref="D89:E89"/>
    <mergeCell ref="D90:E90"/>
    <mergeCell ref="D110:E110"/>
    <mergeCell ref="B75:C75"/>
    <mergeCell ref="F75:G75"/>
    <mergeCell ref="D104:E104"/>
    <mergeCell ref="D105:E105"/>
    <mergeCell ref="D106:E106"/>
    <mergeCell ref="D107:E107"/>
    <mergeCell ref="D108:E108"/>
    <mergeCell ref="D109:E109"/>
    <mergeCell ref="D98:E98"/>
    <mergeCell ref="D99:E99"/>
    <mergeCell ref="D100:E100"/>
    <mergeCell ref="D101:E101"/>
    <mergeCell ref="D102:E102"/>
    <mergeCell ref="D103:E103"/>
    <mergeCell ref="D97:E97"/>
  </mergeCells>
  <dataValidations count="3">
    <dataValidation type="list" showInputMessage="1" sqref="C77:C110">
      <formula1>Chir</formula1>
    </dataValidation>
    <dataValidation type="list" showInputMessage="1" sqref="D20:D72 D4:D15">
      <formula1 xml:space="preserve"> Factures</formula1>
    </dataValidation>
    <dataValidation type="list" showInputMessage="1" showErrorMessage="1" sqref="C4:C73">
      <formula1>Catégories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4"/>
  <sheetViews>
    <sheetView workbookViewId="0">
      <selection activeCell="E17" sqref="E17"/>
    </sheetView>
  </sheetViews>
  <sheetFormatPr baseColWidth="10" defaultColWidth="11.42578125" defaultRowHeight="15" x14ac:dyDescent="0.25"/>
  <cols>
    <col min="2" max="2" width="23.140625" customWidth="1"/>
    <col min="4" max="4" width="8" customWidth="1"/>
  </cols>
  <sheetData>
    <row r="1" spans="1:4" ht="15.75" thickBot="1" x14ac:dyDescent="0.3"/>
    <row r="2" spans="1:4" x14ac:dyDescent="0.25">
      <c r="B2" s="21" t="s">
        <v>13</v>
      </c>
      <c r="D2" s="21" t="s">
        <v>23</v>
      </c>
    </row>
    <row r="3" spans="1:4" x14ac:dyDescent="0.25">
      <c r="B3" s="165" t="s">
        <v>14</v>
      </c>
      <c r="D3" s="50" t="s">
        <v>24</v>
      </c>
    </row>
    <row r="4" spans="1:4" ht="15.75" thickBot="1" x14ac:dyDescent="0.3">
      <c r="B4" s="165" t="s">
        <v>15</v>
      </c>
      <c r="D4" s="49" t="s">
        <v>25</v>
      </c>
    </row>
    <row r="5" spans="1:4" x14ac:dyDescent="0.25">
      <c r="B5" s="165" t="s">
        <v>16</v>
      </c>
    </row>
    <row r="6" spans="1:4" x14ac:dyDescent="0.25">
      <c r="B6" s="165" t="s">
        <v>17</v>
      </c>
    </row>
    <row r="7" spans="1:4" x14ac:dyDescent="0.25">
      <c r="B7" s="165" t="s">
        <v>18</v>
      </c>
    </row>
    <row r="8" spans="1:4" x14ac:dyDescent="0.25">
      <c r="B8" s="165" t="s">
        <v>19</v>
      </c>
    </row>
    <row r="9" spans="1:4" x14ac:dyDescent="0.25">
      <c r="B9" s="165" t="s">
        <v>1</v>
      </c>
    </row>
    <row r="10" spans="1:4" x14ac:dyDescent="0.25">
      <c r="B10" s="165" t="s">
        <v>98</v>
      </c>
    </row>
    <row r="11" spans="1:4" ht="15.75" thickBot="1" x14ac:dyDescent="0.3">
      <c r="B11" s="49"/>
    </row>
    <row r="13" spans="1:4" x14ac:dyDescent="0.25">
      <c r="A13">
        <v>1</v>
      </c>
      <c r="B13" t="s">
        <v>123</v>
      </c>
    </row>
    <row r="14" spans="1:4" x14ac:dyDescent="0.25">
      <c r="A14">
        <v>2</v>
      </c>
      <c r="B14" t="s">
        <v>124</v>
      </c>
    </row>
    <row r="15" spans="1:4" x14ac:dyDescent="0.25">
      <c r="A15">
        <v>3</v>
      </c>
      <c r="B15" t="s">
        <v>125</v>
      </c>
    </row>
    <row r="16" spans="1:4" x14ac:dyDescent="0.25">
      <c r="A16">
        <v>4</v>
      </c>
      <c r="B16" t="s">
        <v>126</v>
      </c>
    </row>
    <row r="17" spans="1:2" x14ac:dyDescent="0.25">
      <c r="A17">
        <v>5</v>
      </c>
      <c r="B17" t="s">
        <v>127</v>
      </c>
    </row>
    <row r="18" spans="1:2" x14ac:dyDescent="0.25">
      <c r="A18">
        <v>6</v>
      </c>
      <c r="B18" t="s">
        <v>128</v>
      </c>
    </row>
    <row r="19" spans="1:2" x14ac:dyDescent="0.25">
      <c r="A19">
        <v>7</v>
      </c>
      <c r="B19" t="s">
        <v>129</v>
      </c>
    </row>
    <row r="20" spans="1:2" x14ac:dyDescent="0.25">
      <c r="A20">
        <v>8</v>
      </c>
      <c r="B20" t="s">
        <v>130</v>
      </c>
    </row>
    <row r="21" spans="1:2" x14ac:dyDescent="0.25">
      <c r="A21">
        <v>9</v>
      </c>
      <c r="B21" t="s">
        <v>122</v>
      </c>
    </row>
    <row r="22" spans="1:2" x14ac:dyDescent="0.25">
      <c r="A22">
        <v>10</v>
      </c>
      <c r="B22" t="s">
        <v>131</v>
      </c>
    </row>
    <row r="23" spans="1:2" x14ac:dyDescent="0.25">
      <c r="A23">
        <v>11</v>
      </c>
      <c r="B23" t="s">
        <v>132</v>
      </c>
    </row>
    <row r="24" spans="1:2" x14ac:dyDescent="0.25">
      <c r="A24">
        <v>12</v>
      </c>
      <c r="B24" t="s">
        <v>133</v>
      </c>
    </row>
  </sheetData>
  <sheetProtection algorithmName="SHA-512" hashValue="CmCLFwRWPTPgBCzEZ8GJq4fOMbV6iyx5xcv5yDp9HnX4p3B1o898i6+DDKCdw6l/ggGTULCe2KsQY+/YjJIxVQ==" saltValue="28gCz9jdhxZlbiG2tofjq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Juin</vt:lpstr>
      <vt:lpstr>Juillet</vt:lpstr>
      <vt:lpstr>Aout</vt:lpstr>
      <vt:lpstr>Septembre</vt:lpstr>
      <vt:lpstr>Données</vt:lpstr>
      <vt:lpstr>Catégories</vt:lpstr>
      <vt:lpstr>Factures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LAMBERT</dc:creator>
  <cp:lastModifiedBy>Famille Lambert</cp:lastModifiedBy>
  <cp:lastPrinted>2018-07-03T17:55:11Z</cp:lastPrinted>
  <dcterms:created xsi:type="dcterms:W3CDTF">2018-06-12T09:45:50Z</dcterms:created>
  <dcterms:modified xsi:type="dcterms:W3CDTF">2018-10-07T17:43:43Z</dcterms:modified>
</cp:coreProperties>
</file>