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dil\Desktop\"/>
    </mc:Choice>
  </mc:AlternateContent>
  <bookViews>
    <workbookView xWindow="0" yWindow="0" windowWidth="24000" windowHeight="9630" activeTab="2"/>
  </bookViews>
  <sheets>
    <sheet name="feuille 1" sheetId="14" r:id="rId1"/>
    <sheet name="Résultat" sheetId="1" r:id="rId2"/>
    <sheet name="hors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2" i="3" l="1"/>
  <c r="K14" i="3"/>
  <c r="G48" i="1" l="1"/>
  <c r="P101" i="1"/>
  <c r="P108" i="1"/>
  <c r="L107" i="1"/>
  <c r="B32" i="3"/>
  <c r="L100" i="1"/>
  <c r="G101" i="1"/>
  <c r="G108" i="1"/>
  <c r="C107" i="1"/>
  <c r="C100" i="1"/>
  <c r="P92" i="1"/>
  <c r="L91" i="1"/>
  <c r="G92" i="1"/>
  <c r="C91" i="1"/>
  <c r="P85" i="1"/>
  <c r="L84" i="1"/>
  <c r="G85" i="1"/>
  <c r="C84" i="1"/>
  <c r="P64" i="1"/>
  <c r="L63" i="1"/>
  <c r="P48" i="1"/>
  <c r="L47" i="1"/>
  <c r="G55" i="1"/>
  <c r="C54" i="1"/>
  <c r="G64" i="1"/>
  <c r="C63" i="1"/>
  <c r="C48" i="1"/>
  <c r="L34" i="1"/>
  <c r="C34" i="1"/>
  <c r="L18" i="1"/>
  <c r="C18" i="1"/>
  <c r="G100" i="1" l="1"/>
  <c r="G99" i="1"/>
  <c r="G98" i="1"/>
  <c r="G97" i="1"/>
  <c r="G96" i="1"/>
  <c r="C98" i="1"/>
  <c r="C97" i="1"/>
  <c r="C96" i="1"/>
  <c r="P99" i="1"/>
  <c r="P98" i="1"/>
  <c r="P97" i="1"/>
  <c r="P96" i="1"/>
  <c r="L98" i="1"/>
  <c r="L97" i="1"/>
  <c r="L96" i="1"/>
  <c r="P83" i="1"/>
  <c r="P82" i="1"/>
  <c r="P81" i="1"/>
  <c r="P80" i="1"/>
  <c r="L82" i="1"/>
  <c r="L81" i="1"/>
  <c r="L80" i="1"/>
  <c r="G83" i="1" l="1"/>
  <c r="G82" i="1"/>
  <c r="G81" i="1"/>
  <c r="G80" i="1"/>
  <c r="C82" i="1"/>
  <c r="C81" i="1"/>
  <c r="C80" i="1"/>
  <c r="P104" i="1"/>
  <c r="P105" i="1"/>
  <c r="P106" i="1"/>
  <c r="P103" i="1"/>
  <c r="L104" i="1"/>
  <c r="L105" i="1"/>
  <c r="L103" i="1"/>
  <c r="G106" i="1"/>
  <c r="G104" i="1"/>
  <c r="G105" i="1"/>
  <c r="G103" i="1"/>
  <c r="C104" i="1"/>
  <c r="C105" i="1"/>
  <c r="C103" i="1"/>
  <c r="G90" i="1"/>
  <c r="G88" i="1"/>
  <c r="G89" i="1"/>
  <c r="G87" i="1"/>
  <c r="C88" i="1"/>
  <c r="C89" i="1"/>
  <c r="C87" i="1"/>
  <c r="P100" i="1"/>
  <c r="L99" i="1"/>
  <c r="C99" i="1"/>
  <c r="L89" i="1"/>
  <c r="L88" i="1"/>
  <c r="L87" i="1"/>
  <c r="G84" i="1"/>
  <c r="P84" i="1"/>
  <c r="L83" i="1"/>
  <c r="C83" i="1"/>
  <c r="P62" i="1"/>
  <c r="P61" i="1"/>
  <c r="P60" i="1"/>
  <c r="P59" i="1"/>
  <c r="L61" i="1"/>
  <c r="L60" i="1"/>
  <c r="L59" i="1"/>
  <c r="C50" i="1"/>
  <c r="L50" i="1"/>
  <c r="P46" i="1"/>
  <c r="P45" i="1"/>
  <c r="P44" i="1"/>
  <c r="P43" i="1"/>
  <c r="L45" i="1"/>
  <c r="L44" i="1"/>
  <c r="L43" i="1"/>
  <c r="L46" i="1" s="1"/>
  <c r="L6" i="1"/>
  <c r="G62" i="1"/>
  <c r="G61" i="1"/>
  <c r="G60" i="1"/>
  <c r="G59" i="1"/>
  <c r="L7" i="1"/>
  <c r="L8" i="1"/>
  <c r="P6" i="1"/>
  <c r="P7" i="1"/>
  <c r="P8" i="1"/>
  <c r="P9" i="1"/>
  <c r="C6" i="1"/>
  <c r="C61" i="1"/>
  <c r="C59" i="1"/>
  <c r="C60" i="1"/>
  <c r="P67" i="1"/>
  <c r="L67" i="1"/>
  <c r="G68" i="1"/>
  <c r="G69" i="1"/>
  <c r="G70" i="1"/>
  <c r="G67" i="1"/>
  <c r="C68" i="1"/>
  <c r="C69" i="1"/>
  <c r="C67" i="1"/>
  <c r="P51" i="1"/>
  <c r="P68" i="1" s="1"/>
  <c r="P52" i="1"/>
  <c r="P69" i="1" s="1"/>
  <c r="P53" i="1"/>
  <c r="P70" i="1" s="1"/>
  <c r="P50" i="1"/>
  <c r="L51" i="1"/>
  <c r="L68" i="1" s="1"/>
  <c r="L52" i="1"/>
  <c r="L69" i="1" s="1"/>
  <c r="C51" i="1"/>
  <c r="C52" i="1"/>
  <c r="G51" i="1"/>
  <c r="G52" i="1"/>
  <c r="G53" i="1"/>
  <c r="G50" i="1"/>
  <c r="G46" i="1"/>
  <c r="G45" i="1"/>
  <c r="G44" i="1"/>
  <c r="G43" i="1"/>
  <c r="C45" i="1"/>
  <c r="C44" i="1"/>
  <c r="C43" i="1"/>
  <c r="C46" i="1" s="1"/>
  <c r="P63" i="1"/>
  <c r="L62" i="1"/>
  <c r="C62" i="1"/>
  <c r="G47" i="1"/>
  <c r="P47" i="1"/>
  <c r="P71" i="1" l="1"/>
  <c r="P72" i="1" s="1"/>
  <c r="G107" i="1"/>
  <c r="C106" i="1"/>
  <c r="L106" i="1"/>
  <c r="P87" i="1"/>
  <c r="P88" i="1"/>
  <c r="P89" i="1"/>
  <c r="P90" i="1"/>
  <c r="L90" i="1"/>
  <c r="C90" i="1"/>
  <c r="G91" i="1"/>
  <c r="G63" i="1"/>
  <c r="G71" i="1"/>
  <c r="G72" i="1" s="1"/>
  <c r="P54" i="1"/>
  <c r="P55" i="1" s="1"/>
  <c r="G54" i="1"/>
  <c r="L53" i="1"/>
  <c r="L54" i="1" s="1"/>
  <c r="L70" i="1"/>
  <c r="L71" i="1" s="1"/>
  <c r="C53" i="1"/>
  <c r="C70" i="1"/>
  <c r="C71" i="1" s="1"/>
  <c r="P25" i="1"/>
  <c r="P24" i="1"/>
  <c r="P23" i="1"/>
  <c r="P22" i="1"/>
  <c r="L24" i="1"/>
  <c r="L23" i="1"/>
  <c r="L22" i="1"/>
  <c r="P31" i="1"/>
  <c r="P32" i="1" s="1"/>
  <c r="L31" i="1"/>
  <c r="L30" i="1"/>
  <c r="P30" i="1" s="1"/>
  <c r="P29" i="1"/>
  <c r="L29" i="1"/>
  <c r="L25" i="1"/>
  <c r="P26" i="1"/>
  <c r="L15" i="1"/>
  <c r="P15" i="1" s="1"/>
  <c r="P16" i="1" s="1"/>
  <c r="P14" i="1"/>
  <c r="L14" i="1"/>
  <c r="L13" i="1"/>
  <c r="L16" i="1" s="1"/>
  <c r="L9" i="1"/>
  <c r="C30" i="1"/>
  <c r="C31" i="1"/>
  <c r="C29" i="1"/>
  <c r="G29" i="1" s="1"/>
  <c r="G25" i="1"/>
  <c r="G24" i="1"/>
  <c r="G23" i="1"/>
  <c r="G26" i="1" s="1"/>
  <c r="G22" i="1"/>
  <c r="C24" i="1"/>
  <c r="C23" i="1"/>
  <c r="C22" i="1"/>
  <c r="G31" i="1"/>
  <c r="G32" i="1" s="1"/>
  <c r="G30" i="1"/>
  <c r="C32" i="1"/>
  <c r="C25" i="1"/>
  <c r="G16" i="1"/>
  <c r="G14" i="1"/>
  <c r="G15" i="1"/>
  <c r="G13" i="1"/>
  <c r="C16" i="1"/>
  <c r="C14" i="1"/>
  <c r="C15" i="1"/>
  <c r="C13" i="1"/>
  <c r="G10" i="1"/>
  <c r="C9" i="1"/>
  <c r="G9" i="1"/>
  <c r="G8" i="1"/>
  <c r="G7" i="1"/>
  <c r="G6" i="1"/>
  <c r="C8" i="1"/>
  <c r="C7" i="1"/>
  <c r="G17" i="1" l="1"/>
  <c r="G18" i="1" s="1"/>
  <c r="P33" i="1"/>
  <c r="P34" i="1" s="1"/>
  <c r="P91" i="1"/>
  <c r="P107" i="1"/>
  <c r="P10" i="1"/>
  <c r="L32" i="1"/>
  <c r="P13" i="1"/>
  <c r="P17" i="1" s="1"/>
  <c r="P18" i="1" s="1"/>
  <c r="G33" i="1"/>
  <c r="G34" i="1" s="1"/>
</calcChain>
</file>

<file path=xl/sharedStrings.xml><?xml version="1.0" encoding="utf-8"?>
<sst xmlns="http://schemas.openxmlformats.org/spreadsheetml/2006/main" count="433" uniqueCount="69">
  <si>
    <t>NW08-NW16</t>
  </si>
  <si>
    <t>Appareil Fixe</t>
  </si>
  <si>
    <t xml:space="preserve">3P </t>
  </si>
  <si>
    <t>4P</t>
  </si>
  <si>
    <t>Phase 1</t>
  </si>
  <si>
    <t>Phase 2</t>
  </si>
  <si>
    <t>Phase 3</t>
  </si>
  <si>
    <t>Phase N</t>
  </si>
  <si>
    <t>Total</t>
  </si>
  <si>
    <t>Appareil Débro</t>
  </si>
  <si>
    <t>Linergy BS</t>
  </si>
  <si>
    <t>Cellule dédié L650</t>
  </si>
  <si>
    <t>NW20-25</t>
  </si>
  <si>
    <t>Amont (80*10)</t>
  </si>
  <si>
    <t>AVAL (80*10)</t>
  </si>
  <si>
    <t>AVAL (100*10)</t>
  </si>
  <si>
    <t>NW32</t>
  </si>
  <si>
    <t>AVAL (120*10)</t>
  </si>
  <si>
    <t>NW 20</t>
  </si>
  <si>
    <t>Type barre BS</t>
  </si>
  <si>
    <t>60*10</t>
  </si>
  <si>
    <t>80*10</t>
  </si>
  <si>
    <t>100*10</t>
  </si>
  <si>
    <t>120*10</t>
  </si>
  <si>
    <t>Référence</t>
  </si>
  <si>
    <t>04548</t>
  </si>
  <si>
    <t>04546</t>
  </si>
  <si>
    <t>04550</t>
  </si>
  <si>
    <t>04552</t>
  </si>
  <si>
    <t>Cellule dédié</t>
  </si>
  <si>
    <t>L400</t>
  </si>
  <si>
    <t>Type appareil</t>
  </si>
  <si>
    <t>NW 32</t>
  </si>
  <si>
    <t>Type barre liaison</t>
  </si>
  <si>
    <t>NW 08-12</t>
  </si>
  <si>
    <t>NW 16</t>
  </si>
  <si>
    <t>NW 25</t>
  </si>
  <si>
    <t>Nombre de pôle</t>
  </si>
  <si>
    <t>Nombre de Pôle</t>
  </si>
  <si>
    <t xml:space="preserve">Calibre Appareil </t>
  </si>
  <si>
    <t xml:space="preserve">Type Appareil </t>
  </si>
  <si>
    <t xml:space="preserve">Type appareil </t>
  </si>
  <si>
    <t xml:space="preserve">Fixe </t>
  </si>
  <si>
    <t>Débrochable</t>
  </si>
  <si>
    <t>L650</t>
  </si>
  <si>
    <t>Linergy Evol</t>
  </si>
  <si>
    <t>Linergy LY</t>
  </si>
  <si>
    <t>3</t>
  </si>
  <si>
    <t>4</t>
  </si>
  <si>
    <t>NW 28</t>
  </si>
  <si>
    <t>NW 29</t>
  </si>
  <si>
    <t>Résultat</t>
  </si>
  <si>
    <t>NT06</t>
  </si>
  <si>
    <t>NT12</t>
  </si>
  <si>
    <t>NS32</t>
  </si>
  <si>
    <t>Barre de cuivre (60*10)</t>
  </si>
  <si>
    <t>Barre de cuivre (50*10)</t>
  </si>
  <si>
    <t>Barre de cuivre (80*10)</t>
  </si>
  <si>
    <t xml:space="preserve">Type de raccordement </t>
  </si>
  <si>
    <t xml:space="preserve">Avant </t>
  </si>
  <si>
    <t>arrière</t>
  </si>
  <si>
    <t xml:space="preserve">Type de jeux de barre -liaison Linergy </t>
  </si>
  <si>
    <t>Type de jeux de barre -liaison Linergy BS</t>
  </si>
  <si>
    <t>Cellule dédié L 650</t>
  </si>
  <si>
    <t>Calibre Appareil</t>
  </si>
  <si>
    <t>Type Appareil</t>
  </si>
  <si>
    <t>NW 08-16</t>
  </si>
  <si>
    <t>NW 20-25</t>
  </si>
  <si>
    <t xml:space="preserve">Type de liaison jeu de barre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</si>
</sst>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#,##0\ &quot;€&quot;;[Red]\-#,##0\ &quot;€&quot;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</cellStyleXfs>
  <cellXfs count="58">
    <xf numFmtId="0" fontId="0" fillId="0" borderId="0" xfId="0"/>
    <xf numFmtId="0" fontId="0" fillId="6" borderId="0" xfId="0" applyFill="1"/>
    <xf numFmtId="49" fontId="0" fillId="0" borderId="0" xfId="0" quotePrefix="1" applyNumberFormat="1"/>
    <xf numFmtId="0" fontId="0" fillId="0" borderId="1" xfId="0" applyBorder="1"/>
    <xf numFmtId="0" fontId="0" fillId="0" borderId="0" xfId="0" applyFill="1"/>
    <xf numFmtId="0" fontId="0" fillId="0" borderId="1" xfId="0" applyFill="1" applyBorder="1"/>
    <xf numFmtId="0" fontId="0" fillId="0" borderId="0" xfId="0" applyFill="1" applyBorder="1"/>
    <xf numFmtId="49" fontId="0" fillId="0" borderId="0" xfId="0" applyNumberFormat="1"/>
    <xf numFmtId="6" fontId="0" fillId="0" borderId="0" xfId="0" applyNumberFormat="1"/>
    <xf numFmtId="0" fontId="1" fillId="3" borderId="1" xfId="2" applyBorder="1" applyAlignment="1"/>
    <xf numFmtId="0" fontId="1" fillId="4" borderId="1" xfId="3" applyBorder="1" applyAlignment="1"/>
    <xf numFmtId="0" fontId="1" fillId="4" borderId="1" xfId="3" applyBorder="1"/>
    <xf numFmtId="0" fontId="1" fillId="7" borderId="1" xfId="0" applyFont="1" applyFill="1" applyBorder="1"/>
    <xf numFmtId="0" fontId="1" fillId="3" borderId="7" xfId="2" applyBorder="1" applyAlignment="1"/>
    <xf numFmtId="0" fontId="1" fillId="3" borderId="8" xfId="2" applyBorder="1" applyAlignment="1"/>
    <xf numFmtId="0" fontId="1" fillId="4" borderId="7" xfId="3" applyBorder="1" applyAlignment="1"/>
    <xf numFmtId="0" fontId="1" fillId="4" borderId="8" xfId="3" applyBorder="1" applyAlignment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3" borderId="2" xfId="2" applyBorder="1" applyAlignment="1"/>
    <xf numFmtId="0" fontId="1" fillId="4" borderId="2" xfId="3" applyBorder="1" applyAlignment="1"/>
    <xf numFmtId="0" fontId="0" fillId="0" borderId="2" xfId="0" applyBorder="1"/>
    <xf numFmtId="0" fontId="0" fillId="0" borderId="13" xfId="0" applyBorder="1"/>
    <xf numFmtId="0" fontId="1" fillId="4" borderId="8" xfId="3" applyBorder="1"/>
    <xf numFmtId="0" fontId="1" fillId="7" borderId="8" xfId="0" applyFont="1" applyFill="1" applyBorder="1"/>
    <xf numFmtId="0" fontId="0" fillId="0" borderId="14" xfId="0" applyBorder="1"/>
    <xf numFmtId="0" fontId="0" fillId="0" borderId="3" xfId="0" applyBorder="1"/>
    <xf numFmtId="0" fontId="0" fillId="0" borderId="15" xfId="0" applyBorder="1"/>
    <xf numFmtId="0" fontId="1" fillId="2" borderId="4" xfId="1" applyBorder="1" applyAlignment="1"/>
    <xf numFmtId="0" fontId="1" fillId="2" borderId="5" xfId="1" applyBorder="1" applyAlignment="1"/>
    <xf numFmtId="0" fontId="1" fillId="2" borderId="6" xfId="1" applyBorder="1" applyAlignment="1"/>
    <xf numFmtId="0" fontId="1" fillId="2" borderId="12" xfId="1" applyBorder="1" applyAlignment="1"/>
    <xf numFmtId="0" fontId="0" fillId="0" borderId="16" xfId="0" applyBorder="1"/>
    <xf numFmtId="0" fontId="2" fillId="5" borderId="4" xfId="0" applyFont="1" applyFill="1" applyBorder="1" applyAlignment="1"/>
    <xf numFmtId="0" fontId="2" fillId="5" borderId="5" xfId="0" applyFont="1" applyFill="1" applyBorder="1" applyAlignment="1"/>
    <xf numFmtId="0" fontId="2" fillId="5" borderId="6" xfId="0" applyFont="1" applyFill="1" applyBorder="1" applyAlignment="1"/>
    <xf numFmtId="0" fontId="1" fillId="7" borderId="10" xfId="0" applyFont="1" applyFill="1" applyBorder="1"/>
    <xf numFmtId="0" fontId="1" fillId="7" borderId="11" xfId="0" applyFont="1" applyFill="1" applyBorder="1"/>
    <xf numFmtId="0" fontId="0" fillId="0" borderId="7" xfId="0" applyFill="1" applyBorder="1"/>
    <xf numFmtId="0" fontId="1" fillId="0" borderId="1" xfId="0" applyFont="1" applyFill="1" applyBorder="1"/>
    <xf numFmtId="0" fontId="0" fillId="0" borderId="8" xfId="0" applyFill="1" applyBorder="1"/>
    <xf numFmtId="0" fontId="1" fillId="0" borderId="8" xfId="0" applyFont="1" applyFill="1" applyBorder="1"/>
    <xf numFmtId="0" fontId="1" fillId="0" borderId="0" xfId="0" applyFont="1" applyFill="1" applyBorder="1"/>
    <xf numFmtId="0" fontId="0" fillId="8" borderId="4" xfId="0" applyFill="1" applyBorder="1"/>
    <xf numFmtId="0" fontId="0" fillId="8" borderId="5" xfId="0" applyFill="1" applyBorder="1"/>
    <xf numFmtId="0" fontId="0" fillId="8" borderId="12" xfId="0" applyFill="1" applyBorder="1"/>
    <xf numFmtId="0" fontId="0" fillId="8" borderId="6" xfId="0" applyFill="1" applyBorder="1"/>
    <xf numFmtId="0" fontId="0" fillId="8" borderId="7" xfId="0" applyFill="1" applyBorder="1"/>
    <xf numFmtId="0" fontId="0" fillId="8" borderId="1" xfId="0" applyFill="1" applyBorder="1"/>
    <xf numFmtId="0" fontId="0" fillId="8" borderId="8" xfId="0" applyFill="1" applyBorder="1"/>
    <xf numFmtId="0" fontId="0" fillId="0" borderId="0" xfId="0" applyAlignment="1">
      <alignment horizontal="center"/>
    </xf>
    <xf numFmtId="0" fontId="3" fillId="5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0" fillId="9" borderId="17" xfId="0" applyFill="1" applyBorder="1"/>
    <xf numFmtId="0" fontId="0" fillId="9" borderId="18" xfId="0" applyFill="1" applyBorder="1"/>
  </cellXfs>
  <cellStyles count="4">
    <cellStyle name="60 % - Accent1" xfId="2" builtinId="32"/>
    <cellStyle name="Accent1" xfId="1" builtinId="29"/>
    <cellStyle name="Accent2" xfId="3" builtinId="3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619125</xdr:colOff>
      <xdr:row>10</xdr:row>
      <xdr:rowOff>0</xdr:rowOff>
    </xdr:from>
    <xdr:to>
      <xdr:col>6</xdr:col>
      <xdr:colOff>95250</xdr:colOff>
      <xdr:row>13</xdr:row>
      <xdr:rowOff>114300</xdr:rowOff>
    </xdr:to>
    <xdr:sp macro="" textlink="">
      <xdr:nvSpPr>
        <xdr:cNvPr id="2" name="Rectangle 1"/>
        <xdr:cNvSpPr/>
      </xdr:nvSpPr>
      <xdr:spPr>
        <a:xfrm>
          <a:off x="3905250" y="1905000"/>
          <a:ext cx="1762125" cy="685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en fonction de différent éléments</a:t>
          </a:r>
          <a:endParaRPr lang="fr-FR" sz="1100"/>
        </a:p>
      </xdr:txBody>
    </xdr:sp>
    <xdr:clientData/>
  </xdr:twoCellAnchor>
  <xdr:twoCellAnchor>
    <xdr:from>
      <xdr:col>3</xdr:col>
      <xdr:colOff>0</xdr:colOff>
      <xdr:row>11</xdr:row>
      <xdr:rowOff>152400</xdr:rowOff>
    </xdr:from>
    <xdr:to>
      <xdr:col>3</xdr:col>
      <xdr:colOff>619125</xdr:colOff>
      <xdr:row>12</xdr:row>
      <xdr:rowOff>38100</xdr:rowOff>
    </xdr:to>
    <xdr:cxnSp macro="">
      <xdr:nvCxnSpPr>
        <xdr:cNvPr id="4" name="Connecteur droit avec flèche 3"/>
        <xdr:cNvCxnSpPr>
          <a:endCxn id="2" idx="1"/>
        </xdr:cNvCxnSpPr>
      </xdr:nvCxnSpPr>
      <xdr:spPr>
        <a:xfrm flipV="1">
          <a:off x="3286125" y="2247900"/>
          <a:ext cx="619125" cy="76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714375</xdr:colOff>
      <xdr:row>14</xdr:row>
      <xdr:rowOff>123825</xdr:rowOff>
    </xdr:from>
    <xdr:to>
      <xdr:col>6</xdr:col>
      <xdr:colOff>190500</xdr:colOff>
      <xdr:row>18</xdr:row>
      <xdr:rowOff>28575</xdr:rowOff>
    </xdr:to>
    <xdr:sp macro="" textlink="">
      <xdr:nvSpPr>
        <xdr:cNvPr id="5" name="Rectangle 4"/>
        <xdr:cNvSpPr/>
      </xdr:nvSpPr>
      <xdr:spPr>
        <a:xfrm>
          <a:off x="4000500" y="2790825"/>
          <a:ext cx="1762125" cy="68580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Résultat</a:t>
          </a:r>
          <a:r>
            <a:rPr lang="fr-FR" sz="1100" baseline="0"/>
            <a:t> en fonction des choix possible</a:t>
          </a:r>
          <a:endParaRPr lang="fr-FR" sz="1100"/>
        </a:p>
      </xdr:txBody>
    </xdr:sp>
    <xdr:clientData/>
  </xdr:twoCellAnchor>
  <xdr:twoCellAnchor>
    <xdr:from>
      <xdr:col>3</xdr:col>
      <xdr:colOff>0</xdr:colOff>
      <xdr:row>15</xdr:row>
      <xdr:rowOff>76200</xdr:rowOff>
    </xdr:from>
    <xdr:to>
      <xdr:col>3</xdr:col>
      <xdr:colOff>714375</xdr:colOff>
      <xdr:row>15</xdr:row>
      <xdr:rowOff>152400</xdr:rowOff>
    </xdr:to>
    <xdr:cxnSp macro="">
      <xdr:nvCxnSpPr>
        <xdr:cNvPr id="6" name="Connecteur droit avec flèche 5"/>
        <xdr:cNvCxnSpPr/>
      </xdr:nvCxnSpPr>
      <xdr:spPr>
        <a:xfrm>
          <a:off x="3286125" y="2943225"/>
          <a:ext cx="714375" cy="76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0:C16"/>
  <sheetViews>
    <sheetView workbookViewId="0">
      <selection activeCell="C11" sqref="C11"/>
    </sheetView>
  </sheetViews>
  <sheetFormatPr baseColWidth="10" defaultRowHeight="15" x14ac:dyDescent="0.25"/>
  <cols>
    <col min="2" max="2" width="21.28515625" customWidth="1"/>
    <col min="3" max="3" width="16.5703125" customWidth="1"/>
  </cols>
  <sheetData>
    <row r="10" spans="2:3" x14ac:dyDescent="0.25">
      <c r="B10" s="53" t="s">
        <v>63</v>
      </c>
      <c r="C10" s="53"/>
    </row>
    <row r="11" spans="2:3" x14ac:dyDescent="0.25">
      <c r="B11" s="3" t="s">
        <v>64</v>
      </c>
      <c r="C11" s="3" t="s">
        <v>67</v>
      </c>
    </row>
    <row r="12" spans="2:3" x14ac:dyDescent="0.25">
      <c r="B12" s="3" t="s">
        <v>65</v>
      </c>
      <c r="C12" s="3"/>
    </row>
    <row r="13" spans="2:3" x14ac:dyDescent="0.25">
      <c r="B13" s="3" t="s">
        <v>68</v>
      </c>
      <c r="C13" s="3"/>
    </row>
    <row r="14" spans="2:3" x14ac:dyDescent="0.25">
      <c r="B14" s="3" t="s">
        <v>38</v>
      </c>
      <c r="C14" s="3"/>
    </row>
    <row r="15" spans="2:3" ht="15.75" thickBot="1" x14ac:dyDescent="0.3"/>
    <row r="16" spans="2:3" ht="15.75" thickBot="1" x14ac:dyDescent="0.3">
      <c r="B16" s="56" t="s">
        <v>51</v>
      </c>
      <c r="C16" s="57"/>
    </row>
  </sheetData>
  <mergeCells count="1">
    <mergeCell ref="B10:C10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hors!$E$5:$E$7</xm:f>
          </x14:formula1>
          <xm:sqref>C12</xm:sqref>
        </x14:dataValidation>
        <x14:dataValidation type="list" allowBlank="1" showInputMessage="1" showErrorMessage="1">
          <x14:formula1>
            <xm:f>hors!$O$5:$O$7</xm:f>
          </x14:formula1>
          <xm:sqref>C11</xm:sqref>
        </x14:dataValidation>
        <x14:dataValidation type="list" allowBlank="1" showInputMessage="1" showErrorMessage="1">
          <x14:formula1>
            <xm:f>hors!$B$20:$B$23</xm:f>
          </x14:formula1>
          <xm:sqref>C13</xm:sqref>
        </x14:dataValidation>
        <x14:dataValidation type="list" allowBlank="1" showInputMessage="1" showErrorMessage="1">
          <x14:formula1>
            <xm:f>hors!$B$24:$B$26</xm:f>
          </x14:formula1>
          <xm:sqref>C14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09"/>
  <sheetViews>
    <sheetView workbookViewId="0">
      <selection activeCell="H105" sqref="H105"/>
    </sheetView>
  </sheetViews>
  <sheetFormatPr baseColWidth="10" defaultRowHeight="15" x14ac:dyDescent="0.25"/>
  <cols>
    <col min="1" max="1" width="14.140625" customWidth="1"/>
    <col min="2" max="2" width="13.28515625" customWidth="1"/>
    <col min="10" max="10" width="14.42578125" bestFit="1" customWidth="1"/>
  </cols>
  <sheetData>
    <row r="1" spans="1:16" ht="26.25" x14ac:dyDescent="0.4">
      <c r="A1" s="54" t="s">
        <v>11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</row>
    <row r="2" spans="1:16" ht="16.5" thickBot="1" x14ac:dyDescent="0.3">
      <c r="A2" s="55" t="s">
        <v>0</v>
      </c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</row>
    <row r="3" spans="1:16" x14ac:dyDescent="0.25">
      <c r="A3" s="46" t="s">
        <v>61</v>
      </c>
      <c r="B3" s="47"/>
      <c r="C3" s="47"/>
      <c r="D3" s="47"/>
      <c r="E3" s="47"/>
      <c r="F3" s="47"/>
      <c r="G3" s="47"/>
      <c r="H3" s="48"/>
      <c r="I3" s="46" t="s">
        <v>62</v>
      </c>
      <c r="J3" s="47"/>
      <c r="K3" s="47"/>
      <c r="L3" s="47"/>
      <c r="M3" s="47"/>
      <c r="N3" s="47"/>
      <c r="O3" s="47"/>
      <c r="P3" s="49"/>
    </row>
    <row r="4" spans="1:16" x14ac:dyDescent="0.25">
      <c r="A4" s="13" t="s">
        <v>1</v>
      </c>
      <c r="B4" s="9"/>
      <c r="C4" s="9"/>
      <c r="D4" s="9"/>
      <c r="E4" s="9"/>
      <c r="F4" s="9"/>
      <c r="G4" s="9"/>
      <c r="H4" s="22"/>
      <c r="I4" s="13" t="s">
        <v>1</v>
      </c>
      <c r="J4" s="9"/>
      <c r="K4" s="9"/>
      <c r="L4" s="9"/>
      <c r="M4" s="9"/>
      <c r="N4" s="9"/>
      <c r="O4" s="9"/>
      <c r="P4" s="14"/>
    </row>
    <row r="5" spans="1:16" x14ac:dyDescent="0.25">
      <c r="A5" s="15" t="s">
        <v>13</v>
      </c>
      <c r="B5" s="10"/>
      <c r="C5" s="10"/>
      <c r="D5" s="10"/>
      <c r="E5" s="10"/>
      <c r="F5" s="10"/>
      <c r="G5" s="10"/>
      <c r="H5" s="23"/>
      <c r="I5" s="15" t="s">
        <v>13</v>
      </c>
      <c r="J5" s="10"/>
      <c r="K5" s="10"/>
      <c r="L5" s="10"/>
      <c r="M5" s="10"/>
      <c r="N5" s="10"/>
      <c r="O5" s="10"/>
      <c r="P5" s="16"/>
    </row>
    <row r="6" spans="1:16" x14ac:dyDescent="0.25">
      <c r="A6" s="17" t="s">
        <v>2</v>
      </c>
      <c r="B6" s="3" t="s">
        <v>4</v>
      </c>
      <c r="C6" s="3">
        <f>587+128.5</f>
        <v>715.5</v>
      </c>
      <c r="D6" s="3"/>
      <c r="E6" s="3" t="s">
        <v>3</v>
      </c>
      <c r="F6" s="3" t="s">
        <v>7</v>
      </c>
      <c r="G6" s="3">
        <f>580+326+128.5</f>
        <v>1034.5</v>
      </c>
      <c r="H6" s="24"/>
      <c r="I6" s="17"/>
      <c r="J6" s="3" t="s">
        <v>2</v>
      </c>
      <c r="K6" s="3" t="s">
        <v>4</v>
      </c>
      <c r="L6" s="3">
        <f>488+80</f>
        <v>568</v>
      </c>
      <c r="M6" s="3"/>
      <c r="N6" s="3" t="s">
        <v>3</v>
      </c>
      <c r="O6" s="3" t="s">
        <v>7</v>
      </c>
      <c r="P6" s="18">
        <f>572+330+80</f>
        <v>982</v>
      </c>
    </row>
    <row r="7" spans="1:16" x14ac:dyDescent="0.25">
      <c r="A7" s="17"/>
      <c r="B7" s="3" t="s">
        <v>5</v>
      </c>
      <c r="C7" s="3">
        <f>512+128.5</f>
        <v>640.5</v>
      </c>
      <c r="D7" s="3"/>
      <c r="E7" s="3"/>
      <c r="F7" s="3" t="s">
        <v>4</v>
      </c>
      <c r="G7" s="3">
        <f>522+316+128.5</f>
        <v>966.5</v>
      </c>
      <c r="H7" s="24"/>
      <c r="I7" s="17"/>
      <c r="J7" s="3"/>
      <c r="K7" s="3" t="s">
        <v>5</v>
      </c>
      <c r="L7" s="3">
        <f>553+80</f>
        <v>633</v>
      </c>
      <c r="M7" s="3"/>
      <c r="N7" s="3"/>
      <c r="O7" s="3" t="s">
        <v>4</v>
      </c>
      <c r="P7" s="18">
        <f>524+318+80</f>
        <v>922</v>
      </c>
    </row>
    <row r="8" spans="1:16" x14ac:dyDescent="0.25">
      <c r="A8" s="17"/>
      <c r="B8" s="3" t="s">
        <v>6</v>
      </c>
      <c r="C8" s="3">
        <f>484+128.5</f>
        <v>612.5</v>
      </c>
      <c r="D8" s="3"/>
      <c r="E8" s="3"/>
      <c r="F8" s="3" t="s">
        <v>5</v>
      </c>
      <c r="G8" s="3">
        <f>512+128.5</f>
        <v>640.5</v>
      </c>
      <c r="H8" s="24"/>
      <c r="I8" s="17"/>
      <c r="J8" s="3"/>
      <c r="K8" s="3" t="s">
        <v>6</v>
      </c>
      <c r="L8" s="3">
        <f>497+80</f>
        <v>577</v>
      </c>
      <c r="M8" s="3"/>
      <c r="N8" s="3"/>
      <c r="O8" s="3" t="s">
        <v>5</v>
      </c>
      <c r="P8" s="18">
        <f>497+80</f>
        <v>577</v>
      </c>
    </row>
    <row r="9" spans="1:16" x14ac:dyDescent="0.25">
      <c r="A9" s="17"/>
      <c r="B9" s="11" t="s">
        <v>8</v>
      </c>
      <c r="C9" s="11">
        <f>SUM(C6:C8)</f>
        <v>1968.5</v>
      </c>
      <c r="D9" s="3"/>
      <c r="E9" s="3"/>
      <c r="F9" s="3" t="s">
        <v>6</v>
      </c>
      <c r="G9" s="3">
        <f>484+128.5</f>
        <v>612.5</v>
      </c>
      <c r="H9" s="24"/>
      <c r="I9" s="17"/>
      <c r="J9" s="3"/>
      <c r="K9" s="11" t="s">
        <v>8</v>
      </c>
      <c r="L9" s="11">
        <f>SUM(L6:L8)</f>
        <v>1778</v>
      </c>
      <c r="M9" s="3"/>
      <c r="N9" s="3"/>
      <c r="O9" s="3" t="s">
        <v>6</v>
      </c>
      <c r="P9" s="18">
        <f>497+80</f>
        <v>577</v>
      </c>
    </row>
    <row r="10" spans="1:16" x14ac:dyDescent="0.25">
      <c r="A10" s="17"/>
      <c r="B10" s="3"/>
      <c r="C10" s="3"/>
      <c r="D10" s="3"/>
      <c r="E10" s="3"/>
      <c r="F10" s="11" t="s">
        <v>8</v>
      </c>
      <c r="G10" s="11">
        <f>SUM(G6:G9)</f>
        <v>3254</v>
      </c>
      <c r="H10" s="24"/>
      <c r="I10" s="17"/>
      <c r="J10" s="3"/>
      <c r="K10" s="3"/>
      <c r="L10" s="3"/>
      <c r="M10" s="3"/>
      <c r="N10" s="3"/>
      <c r="O10" s="11" t="s">
        <v>8</v>
      </c>
      <c r="P10" s="26">
        <f>SUM(P6:P9)</f>
        <v>3058</v>
      </c>
    </row>
    <row r="11" spans="1:16" x14ac:dyDescent="0.25">
      <c r="A11" s="17"/>
      <c r="B11" s="3"/>
      <c r="C11" s="3"/>
      <c r="D11" s="3"/>
      <c r="E11" s="3"/>
      <c r="F11" s="3"/>
      <c r="G11" s="3"/>
      <c r="H11" s="24"/>
      <c r="I11" s="17"/>
      <c r="J11" s="3"/>
      <c r="K11" s="3"/>
      <c r="L11" s="3"/>
      <c r="M11" s="3"/>
      <c r="N11" s="3"/>
      <c r="O11" s="3"/>
      <c r="P11" s="18"/>
    </row>
    <row r="12" spans="1:16" x14ac:dyDescent="0.25">
      <c r="A12" s="15" t="s">
        <v>14</v>
      </c>
      <c r="B12" s="10"/>
      <c r="C12" s="10"/>
      <c r="D12" s="10"/>
      <c r="E12" s="10"/>
      <c r="F12" s="10"/>
      <c r="G12" s="10"/>
      <c r="H12" s="23"/>
      <c r="I12" s="15" t="s">
        <v>14</v>
      </c>
      <c r="J12" s="10"/>
      <c r="K12" s="10"/>
      <c r="L12" s="10"/>
      <c r="M12" s="10"/>
      <c r="N12" s="10"/>
      <c r="O12" s="10"/>
      <c r="P12" s="16"/>
    </row>
    <row r="13" spans="1:16" x14ac:dyDescent="0.25">
      <c r="A13" s="17" t="s">
        <v>2</v>
      </c>
      <c r="B13" s="3" t="s">
        <v>4</v>
      </c>
      <c r="C13" s="3">
        <f>+(500+223)*2</f>
        <v>1446</v>
      </c>
      <c r="D13" s="3"/>
      <c r="E13" s="3" t="s">
        <v>3</v>
      </c>
      <c r="F13" s="3" t="s">
        <v>7</v>
      </c>
      <c r="G13" s="3">
        <f>C13</f>
        <v>1446</v>
      </c>
      <c r="H13" s="24"/>
      <c r="I13" s="17"/>
      <c r="J13" s="3" t="s">
        <v>2</v>
      </c>
      <c r="K13" s="3" t="s">
        <v>4</v>
      </c>
      <c r="L13" s="3">
        <f>+(500+223)*2</f>
        <v>1446</v>
      </c>
      <c r="M13" s="3"/>
      <c r="N13" s="3" t="s">
        <v>3</v>
      </c>
      <c r="O13" s="3" t="s">
        <v>7</v>
      </c>
      <c r="P13" s="18">
        <f>L13</f>
        <v>1446</v>
      </c>
    </row>
    <row r="14" spans="1:16" x14ac:dyDescent="0.25">
      <c r="A14" s="17"/>
      <c r="B14" s="3" t="s">
        <v>5</v>
      </c>
      <c r="C14" s="3">
        <f t="shared" ref="C14:C15" si="0">+(500+223)*2</f>
        <v>1446</v>
      </c>
      <c r="D14" s="3"/>
      <c r="E14" s="3"/>
      <c r="F14" s="3" t="s">
        <v>4</v>
      </c>
      <c r="G14" s="3">
        <f t="shared" ref="G14:G15" si="1">C14</f>
        <v>1446</v>
      </c>
      <c r="H14" s="24"/>
      <c r="I14" s="17"/>
      <c r="J14" s="3"/>
      <c r="K14" s="3" t="s">
        <v>5</v>
      </c>
      <c r="L14" s="3">
        <f t="shared" ref="L14:L15" si="2">+(500+223)*2</f>
        <v>1446</v>
      </c>
      <c r="M14" s="3"/>
      <c r="N14" s="3"/>
      <c r="O14" s="3" t="s">
        <v>4</v>
      </c>
      <c r="P14" s="18">
        <f t="shared" ref="P14:P15" si="3">L14</f>
        <v>1446</v>
      </c>
    </row>
    <row r="15" spans="1:16" x14ac:dyDescent="0.25">
      <c r="A15" s="17"/>
      <c r="B15" s="3" t="s">
        <v>6</v>
      </c>
      <c r="C15" s="3">
        <f t="shared" si="0"/>
        <v>1446</v>
      </c>
      <c r="D15" s="3"/>
      <c r="E15" s="3"/>
      <c r="F15" s="3" t="s">
        <v>5</v>
      </c>
      <c r="G15" s="3">
        <f t="shared" si="1"/>
        <v>1446</v>
      </c>
      <c r="H15" s="24"/>
      <c r="I15" s="17"/>
      <c r="J15" s="3"/>
      <c r="K15" s="3" t="s">
        <v>6</v>
      </c>
      <c r="L15" s="3">
        <f t="shared" si="2"/>
        <v>1446</v>
      </c>
      <c r="M15" s="3"/>
      <c r="N15" s="3"/>
      <c r="O15" s="3" t="s">
        <v>5</v>
      </c>
      <c r="P15" s="18">
        <f t="shared" si="3"/>
        <v>1446</v>
      </c>
    </row>
    <row r="16" spans="1:16" x14ac:dyDescent="0.25">
      <c r="A16" s="17"/>
      <c r="B16" s="11" t="s">
        <v>8</v>
      </c>
      <c r="C16" s="11">
        <f>SUM(C13:C15)</f>
        <v>4338</v>
      </c>
      <c r="D16" s="3"/>
      <c r="E16" s="3"/>
      <c r="F16" s="3" t="s">
        <v>6</v>
      </c>
      <c r="G16" s="3">
        <f>G15</f>
        <v>1446</v>
      </c>
      <c r="H16" s="24"/>
      <c r="I16" s="17"/>
      <c r="J16" s="3"/>
      <c r="K16" s="11" t="s">
        <v>8</v>
      </c>
      <c r="L16" s="11">
        <f>SUM(L13:L15)</f>
        <v>4338</v>
      </c>
      <c r="M16" s="3"/>
      <c r="N16" s="3"/>
      <c r="O16" s="3" t="s">
        <v>6</v>
      </c>
      <c r="P16" s="18">
        <f>P15</f>
        <v>1446</v>
      </c>
    </row>
    <row r="17" spans="1:16" x14ac:dyDescent="0.25">
      <c r="A17" s="17"/>
      <c r="B17" s="3"/>
      <c r="C17" s="3"/>
      <c r="D17" s="3"/>
      <c r="E17" s="3"/>
      <c r="F17" s="11" t="s">
        <v>8</v>
      </c>
      <c r="G17" s="11">
        <f>SUM(G13:G16)</f>
        <v>5784</v>
      </c>
      <c r="H17" s="24"/>
      <c r="I17" s="17"/>
      <c r="J17" s="3"/>
      <c r="K17" s="3"/>
      <c r="L17" s="3"/>
      <c r="M17" s="3"/>
      <c r="N17" s="3"/>
      <c r="O17" s="11" t="s">
        <v>8</v>
      </c>
      <c r="P17" s="26">
        <f>SUM(P13:P16)</f>
        <v>5784</v>
      </c>
    </row>
    <row r="18" spans="1:16" x14ac:dyDescent="0.25">
      <c r="A18" s="17"/>
      <c r="B18" s="12" t="s">
        <v>8</v>
      </c>
      <c r="C18" s="12">
        <f>C16+C9</f>
        <v>6306.5</v>
      </c>
      <c r="D18" s="3"/>
      <c r="E18" s="3"/>
      <c r="F18" s="12" t="s">
        <v>8</v>
      </c>
      <c r="G18" s="12">
        <f>G17+G10</f>
        <v>9038</v>
      </c>
      <c r="H18" s="24"/>
      <c r="I18" s="17"/>
      <c r="J18" s="3"/>
      <c r="K18" s="12" t="s">
        <v>8</v>
      </c>
      <c r="L18" s="12">
        <f>L16+L9</f>
        <v>6116</v>
      </c>
      <c r="M18" s="3"/>
      <c r="N18" s="3"/>
      <c r="O18" s="12" t="s">
        <v>8</v>
      </c>
      <c r="P18" s="27">
        <f>P17+P10</f>
        <v>8842</v>
      </c>
    </row>
    <row r="19" spans="1:16" ht="15.75" thickBot="1" x14ac:dyDescent="0.3">
      <c r="A19" s="28"/>
      <c r="B19" s="29"/>
      <c r="C19" s="29"/>
      <c r="D19" s="29"/>
      <c r="E19" s="29"/>
      <c r="F19" s="29"/>
      <c r="G19" s="29"/>
      <c r="H19" s="30"/>
      <c r="I19" s="28"/>
      <c r="J19" s="29"/>
      <c r="K19" s="29"/>
      <c r="L19" s="29"/>
      <c r="M19" s="29"/>
      <c r="N19" s="29"/>
      <c r="O19" s="29"/>
      <c r="P19" s="35"/>
    </row>
    <row r="20" spans="1:16" x14ac:dyDescent="0.25">
      <c r="A20" s="31" t="s">
        <v>9</v>
      </c>
      <c r="B20" s="32"/>
      <c r="C20" s="32"/>
      <c r="D20" s="32"/>
      <c r="E20" s="32"/>
      <c r="F20" s="32"/>
      <c r="G20" s="32"/>
      <c r="H20" s="34"/>
      <c r="I20" s="31" t="s">
        <v>9</v>
      </c>
      <c r="J20" s="32"/>
      <c r="K20" s="32"/>
      <c r="L20" s="32"/>
      <c r="M20" s="32"/>
      <c r="N20" s="32"/>
      <c r="O20" s="32"/>
      <c r="P20" s="33"/>
    </row>
    <row r="21" spans="1:16" x14ac:dyDescent="0.25">
      <c r="A21" s="15" t="s">
        <v>13</v>
      </c>
      <c r="B21" s="10"/>
      <c r="C21" s="10"/>
      <c r="D21" s="10"/>
      <c r="E21" s="10"/>
      <c r="F21" s="10"/>
      <c r="G21" s="10"/>
      <c r="H21" s="23"/>
      <c r="I21" s="15" t="s">
        <v>13</v>
      </c>
      <c r="J21" s="10"/>
      <c r="K21" s="10"/>
      <c r="L21" s="10"/>
      <c r="M21" s="10"/>
      <c r="N21" s="10"/>
      <c r="O21" s="10"/>
      <c r="P21" s="16"/>
    </row>
    <row r="22" spans="1:16" x14ac:dyDescent="0.25">
      <c r="A22" s="17" t="s">
        <v>2</v>
      </c>
      <c r="B22" s="3" t="s">
        <v>4</v>
      </c>
      <c r="C22" s="3">
        <f>794+128.5</f>
        <v>922.5</v>
      </c>
      <c r="D22" s="3"/>
      <c r="E22" s="3" t="s">
        <v>3</v>
      </c>
      <c r="F22" s="3" t="s">
        <v>7</v>
      </c>
      <c r="G22" s="3">
        <f>836+310+128.5</f>
        <v>1274.5</v>
      </c>
      <c r="H22" s="24"/>
      <c r="I22" s="17"/>
      <c r="J22" s="3" t="s">
        <v>2</v>
      </c>
      <c r="K22" s="3" t="s">
        <v>4</v>
      </c>
      <c r="L22" s="3">
        <f>794+80</f>
        <v>874</v>
      </c>
      <c r="M22" s="3"/>
      <c r="N22" s="3" t="s">
        <v>3</v>
      </c>
      <c r="O22" s="3" t="s">
        <v>7</v>
      </c>
      <c r="P22" s="18">
        <f>809+80</f>
        <v>889</v>
      </c>
    </row>
    <row r="23" spans="1:16" x14ac:dyDescent="0.25">
      <c r="A23" s="17"/>
      <c r="B23" s="3" t="s">
        <v>5</v>
      </c>
      <c r="C23" s="3">
        <f>718+128.5</f>
        <v>846.5</v>
      </c>
      <c r="D23" s="3"/>
      <c r="E23" s="3"/>
      <c r="F23" s="3" t="s">
        <v>4</v>
      </c>
      <c r="G23" s="3">
        <f>794+128.5</f>
        <v>922.5</v>
      </c>
      <c r="H23" s="24"/>
      <c r="I23" s="17"/>
      <c r="J23" s="3"/>
      <c r="K23" s="3" t="s">
        <v>5</v>
      </c>
      <c r="L23" s="3">
        <f>719+80</f>
        <v>799</v>
      </c>
      <c r="M23" s="3"/>
      <c r="N23" s="3"/>
      <c r="O23" s="3" t="s">
        <v>4</v>
      </c>
      <c r="P23" s="18">
        <f>794+80</f>
        <v>874</v>
      </c>
    </row>
    <row r="24" spans="1:16" x14ac:dyDescent="0.25">
      <c r="A24" s="17"/>
      <c r="B24" s="3" t="s">
        <v>6</v>
      </c>
      <c r="C24" s="3">
        <f>643+128.5</f>
        <v>771.5</v>
      </c>
      <c r="D24" s="3"/>
      <c r="E24" s="3"/>
      <c r="F24" s="3" t="s">
        <v>5</v>
      </c>
      <c r="G24" s="3">
        <f>718+128.5</f>
        <v>846.5</v>
      </c>
      <c r="H24" s="24"/>
      <c r="I24" s="17"/>
      <c r="J24" s="3"/>
      <c r="K24" s="3" t="s">
        <v>6</v>
      </c>
      <c r="L24" s="3">
        <f>644+80</f>
        <v>724</v>
      </c>
      <c r="M24" s="3"/>
      <c r="N24" s="3"/>
      <c r="O24" s="3" t="s">
        <v>5</v>
      </c>
      <c r="P24" s="18">
        <f>719+80</f>
        <v>799</v>
      </c>
    </row>
    <row r="25" spans="1:16" x14ac:dyDescent="0.25">
      <c r="A25" s="17"/>
      <c r="B25" s="11" t="s">
        <v>8</v>
      </c>
      <c r="C25" s="11">
        <f>SUM(C22:C24)</f>
        <v>2540.5</v>
      </c>
      <c r="D25" s="3"/>
      <c r="E25" s="3"/>
      <c r="F25" s="3" t="s">
        <v>6</v>
      </c>
      <c r="G25" s="3">
        <f>643+128.5</f>
        <v>771.5</v>
      </c>
      <c r="H25" s="24"/>
      <c r="I25" s="17"/>
      <c r="J25" s="3"/>
      <c r="K25" s="11" t="s">
        <v>8</v>
      </c>
      <c r="L25" s="11">
        <f>SUM(L22:L24)</f>
        <v>2397</v>
      </c>
      <c r="M25" s="3"/>
      <c r="N25" s="3"/>
      <c r="O25" s="3" t="s">
        <v>6</v>
      </c>
      <c r="P25" s="18">
        <f>644+80</f>
        <v>724</v>
      </c>
    </row>
    <row r="26" spans="1:16" x14ac:dyDescent="0.25">
      <c r="A26" s="17"/>
      <c r="B26" s="3"/>
      <c r="C26" s="3"/>
      <c r="D26" s="3"/>
      <c r="E26" s="3"/>
      <c r="F26" s="11" t="s">
        <v>8</v>
      </c>
      <c r="G26" s="11">
        <f>SUM(G22:G25)</f>
        <v>3815</v>
      </c>
      <c r="H26" s="24"/>
      <c r="I26" s="17"/>
      <c r="J26" s="3"/>
      <c r="K26" s="3"/>
      <c r="L26" s="3"/>
      <c r="M26" s="3"/>
      <c r="N26" s="3"/>
      <c r="O26" s="11" t="s">
        <v>8</v>
      </c>
      <c r="P26" s="26">
        <f>SUM(P22:P25)</f>
        <v>3286</v>
      </c>
    </row>
    <row r="27" spans="1:16" x14ac:dyDescent="0.25">
      <c r="A27" s="17"/>
      <c r="B27" s="3"/>
      <c r="C27" s="3"/>
      <c r="D27" s="3"/>
      <c r="E27" s="3"/>
      <c r="F27" s="3"/>
      <c r="G27" s="3"/>
      <c r="H27" s="24"/>
      <c r="I27" s="17"/>
      <c r="J27" s="3"/>
      <c r="K27" s="3"/>
      <c r="L27" s="3"/>
      <c r="M27" s="3"/>
      <c r="N27" s="3"/>
      <c r="O27" s="3"/>
      <c r="P27" s="18"/>
    </row>
    <row r="28" spans="1:16" x14ac:dyDescent="0.25">
      <c r="A28" s="15" t="s">
        <v>14</v>
      </c>
      <c r="B28" s="10"/>
      <c r="C28" s="10"/>
      <c r="D28" s="10"/>
      <c r="E28" s="10"/>
      <c r="F28" s="10"/>
      <c r="G28" s="10"/>
      <c r="H28" s="23"/>
      <c r="I28" s="15" t="s">
        <v>14</v>
      </c>
      <c r="J28" s="10"/>
      <c r="K28" s="10"/>
      <c r="L28" s="10"/>
      <c r="M28" s="10"/>
      <c r="N28" s="10"/>
      <c r="O28" s="10"/>
      <c r="P28" s="16"/>
    </row>
    <row r="29" spans="1:16" x14ac:dyDescent="0.25">
      <c r="A29" s="17" t="s">
        <v>2</v>
      </c>
      <c r="B29" s="3" t="s">
        <v>4</v>
      </c>
      <c r="C29" s="3">
        <f>+(495+223)*2</f>
        <v>1436</v>
      </c>
      <c r="D29" s="3"/>
      <c r="E29" s="3" t="s">
        <v>3</v>
      </c>
      <c r="F29" s="3" t="s">
        <v>7</v>
      </c>
      <c r="G29" s="3">
        <f>C29</f>
        <v>1436</v>
      </c>
      <c r="H29" s="24"/>
      <c r="I29" s="17"/>
      <c r="J29" s="3" t="s">
        <v>2</v>
      </c>
      <c r="K29" s="3" t="s">
        <v>4</v>
      </c>
      <c r="L29" s="3">
        <f>+(495+223)*2</f>
        <v>1436</v>
      </c>
      <c r="M29" s="3"/>
      <c r="N29" s="3" t="s">
        <v>3</v>
      </c>
      <c r="O29" s="3" t="s">
        <v>7</v>
      </c>
      <c r="P29" s="18">
        <f>L29</f>
        <v>1436</v>
      </c>
    </row>
    <row r="30" spans="1:16" x14ac:dyDescent="0.25">
      <c r="A30" s="17"/>
      <c r="B30" s="3" t="s">
        <v>5</v>
      </c>
      <c r="C30" s="3">
        <f t="shared" ref="C30:C31" si="4">+(495+223)*2</f>
        <v>1436</v>
      </c>
      <c r="D30" s="3"/>
      <c r="E30" s="3"/>
      <c r="F30" s="3" t="s">
        <v>4</v>
      </c>
      <c r="G30" s="3">
        <f t="shared" ref="G30:G31" si="5">C30</f>
        <v>1436</v>
      </c>
      <c r="H30" s="24"/>
      <c r="I30" s="17"/>
      <c r="J30" s="3"/>
      <c r="K30" s="3" t="s">
        <v>5</v>
      </c>
      <c r="L30" s="3">
        <f t="shared" ref="L30:L31" si="6">+(495+223)*2</f>
        <v>1436</v>
      </c>
      <c r="M30" s="3"/>
      <c r="N30" s="3"/>
      <c r="O30" s="3" t="s">
        <v>4</v>
      </c>
      <c r="P30" s="18">
        <f t="shared" ref="P30:P31" si="7">L30</f>
        <v>1436</v>
      </c>
    </row>
    <row r="31" spans="1:16" x14ac:dyDescent="0.25">
      <c r="A31" s="17"/>
      <c r="B31" s="3" t="s">
        <v>6</v>
      </c>
      <c r="C31" s="3">
        <f t="shared" si="4"/>
        <v>1436</v>
      </c>
      <c r="D31" s="3"/>
      <c r="E31" s="3"/>
      <c r="F31" s="3" t="s">
        <v>5</v>
      </c>
      <c r="G31" s="3">
        <f t="shared" si="5"/>
        <v>1436</v>
      </c>
      <c r="H31" s="24"/>
      <c r="I31" s="17"/>
      <c r="J31" s="3"/>
      <c r="K31" s="3" t="s">
        <v>6</v>
      </c>
      <c r="L31" s="3">
        <f t="shared" si="6"/>
        <v>1436</v>
      </c>
      <c r="M31" s="3"/>
      <c r="N31" s="3"/>
      <c r="O31" s="3" t="s">
        <v>5</v>
      </c>
      <c r="P31" s="18">
        <f t="shared" si="7"/>
        <v>1436</v>
      </c>
    </row>
    <row r="32" spans="1:16" x14ac:dyDescent="0.25">
      <c r="A32" s="17"/>
      <c r="B32" s="11" t="s">
        <v>8</v>
      </c>
      <c r="C32" s="11">
        <f>SUM(C29:C31)</f>
        <v>4308</v>
      </c>
      <c r="D32" s="3"/>
      <c r="E32" s="3"/>
      <c r="F32" s="3" t="s">
        <v>6</v>
      </c>
      <c r="G32" s="3">
        <f>G31</f>
        <v>1436</v>
      </c>
      <c r="H32" s="24"/>
      <c r="I32" s="17"/>
      <c r="J32" s="3"/>
      <c r="K32" s="11" t="s">
        <v>8</v>
      </c>
      <c r="L32" s="11">
        <f>SUM(L29:L31)</f>
        <v>4308</v>
      </c>
      <c r="M32" s="3"/>
      <c r="N32" s="3"/>
      <c r="O32" s="3" t="s">
        <v>6</v>
      </c>
      <c r="P32" s="18">
        <f>P31</f>
        <v>1436</v>
      </c>
    </row>
    <row r="33" spans="1:16" x14ac:dyDescent="0.25">
      <c r="A33" s="17"/>
      <c r="B33" s="3"/>
      <c r="C33" s="3"/>
      <c r="D33" s="3"/>
      <c r="E33" s="3"/>
      <c r="F33" s="11" t="s">
        <v>8</v>
      </c>
      <c r="G33" s="11">
        <f>SUM(G29:G32)</f>
        <v>5744</v>
      </c>
      <c r="H33" s="24"/>
      <c r="I33" s="17"/>
      <c r="J33" s="3"/>
      <c r="K33" s="3"/>
      <c r="L33" s="3"/>
      <c r="M33" s="3"/>
      <c r="N33" s="3"/>
      <c r="O33" s="11" t="s">
        <v>8</v>
      </c>
      <c r="P33" s="26">
        <f>SUM(P29:P32)</f>
        <v>5744</v>
      </c>
    </row>
    <row r="34" spans="1:16" x14ac:dyDescent="0.25">
      <c r="A34" s="17"/>
      <c r="B34" s="12" t="s">
        <v>8</v>
      </c>
      <c r="C34" s="12">
        <f>C32+C25</f>
        <v>6848.5</v>
      </c>
      <c r="D34" s="3"/>
      <c r="E34" s="3"/>
      <c r="F34" s="12" t="s">
        <v>8</v>
      </c>
      <c r="G34" s="12">
        <f>G33+G26</f>
        <v>9559</v>
      </c>
      <c r="H34" s="24"/>
      <c r="I34" s="17"/>
      <c r="J34" s="3"/>
      <c r="K34" s="12" t="s">
        <v>8</v>
      </c>
      <c r="L34" s="12">
        <f>L32+L25</f>
        <v>6705</v>
      </c>
      <c r="M34" s="3"/>
      <c r="N34" s="3"/>
      <c r="O34" s="12" t="s">
        <v>8</v>
      </c>
      <c r="P34" s="27">
        <f>P33+P26</f>
        <v>9030</v>
      </c>
    </row>
    <row r="35" spans="1:16" ht="15.75" thickBot="1" x14ac:dyDescent="0.3">
      <c r="A35" s="19"/>
      <c r="B35" s="20"/>
      <c r="C35" s="20"/>
      <c r="D35" s="20"/>
      <c r="E35" s="20"/>
      <c r="F35" s="20"/>
      <c r="G35" s="20"/>
      <c r="H35" s="25"/>
      <c r="I35" s="19"/>
      <c r="J35" s="20"/>
      <c r="K35" s="20"/>
      <c r="L35" s="20"/>
      <c r="M35" s="20"/>
      <c r="N35" s="20"/>
      <c r="O35" s="20"/>
      <c r="P35" s="21"/>
    </row>
    <row r="36" spans="1:16" ht="8.25" customHeight="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8" spans="1:16" ht="15.75" thickBot="1" x14ac:dyDescent="0.3"/>
    <row r="39" spans="1:16" ht="15.75" x14ac:dyDescent="0.25">
      <c r="A39" s="36" t="s">
        <v>12</v>
      </c>
      <c r="B39" s="37"/>
      <c r="C39" s="37"/>
      <c r="D39" s="37"/>
      <c r="E39" s="37"/>
      <c r="F39" s="37"/>
      <c r="G39" s="37"/>
      <c r="H39" s="38"/>
      <c r="I39" s="36" t="s">
        <v>12</v>
      </c>
      <c r="J39" s="37"/>
      <c r="K39" s="37"/>
      <c r="L39" s="37"/>
      <c r="M39" s="37"/>
      <c r="N39" s="37"/>
      <c r="O39" s="37"/>
      <c r="P39" s="38"/>
    </row>
    <row r="40" spans="1:16" x14ac:dyDescent="0.25">
      <c r="A40" s="50" t="s">
        <v>61</v>
      </c>
      <c r="B40" s="51"/>
      <c r="C40" s="51"/>
      <c r="D40" s="51"/>
      <c r="E40" s="51"/>
      <c r="F40" s="51"/>
      <c r="G40" s="51"/>
      <c r="H40" s="52"/>
      <c r="I40" s="50" t="s">
        <v>62</v>
      </c>
      <c r="J40" s="51"/>
      <c r="K40" s="51"/>
      <c r="L40" s="51"/>
      <c r="M40" s="51"/>
      <c r="N40" s="51"/>
      <c r="O40" s="51"/>
      <c r="P40" s="52"/>
    </row>
    <row r="41" spans="1:16" x14ac:dyDescent="0.25">
      <c r="A41" s="13" t="s">
        <v>1</v>
      </c>
      <c r="B41" s="9"/>
      <c r="C41" s="9"/>
      <c r="D41" s="9"/>
      <c r="E41" s="9"/>
      <c r="F41" s="9"/>
      <c r="G41" s="9"/>
      <c r="H41" s="14"/>
      <c r="I41" s="13" t="s">
        <v>1</v>
      </c>
      <c r="J41" s="9"/>
      <c r="K41" s="9"/>
      <c r="L41" s="9"/>
      <c r="M41" s="9"/>
      <c r="N41" s="9"/>
      <c r="O41" s="9"/>
      <c r="P41" s="14"/>
    </row>
    <row r="42" spans="1:16" x14ac:dyDescent="0.25">
      <c r="A42" s="15" t="s">
        <v>13</v>
      </c>
      <c r="B42" s="10"/>
      <c r="C42" s="10"/>
      <c r="D42" s="10"/>
      <c r="E42" s="10"/>
      <c r="F42" s="10"/>
      <c r="G42" s="10"/>
      <c r="H42" s="16"/>
      <c r="I42" s="15" t="s">
        <v>13</v>
      </c>
      <c r="J42" s="10"/>
      <c r="K42" s="10"/>
      <c r="L42" s="10"/>
      <c r="M42" s="10"/>
      <c r="N42" s="10"/>
      <c r="O42" s="10"/>
      <c r="P42" s="16"/>
    </row>
    <row r="43" spans="1:16" x14ac:dyDescent="0.25">
      <c r="A43" s="17" t="s">
        <v>2</v>
      </c>
      <c r="B43" s="3" t="s">
        <v>4</v>
      </c>
      <c r="C43" s="3">
        <f>577+128.5+588+78.5</f>
        <v>1372</v>
      </c>
      <c r="D43" s="3"/>
      <c r="E43" s="3" t="s">
        <v>3</v>
      </c>
      <c r="F43" s="3" t="s">
        <v>7</v>
      </c>
      <c r="G43" s="3">
        <f>595+314+596+330+78.5+128.5</f>
        <v>2042</v>
      </c>
      <c r="H43" s="18"/>
      <c r="I43" s="17"/>
      <c r="J43" s="3" t="s">
        <v>2</v>
      </c>
      <c r="K43" s="3" t="s">
        <v>4</v>
      </c>
      <c r="L43" s="3">
        <f>588+80+489</f>
        <v>1157</v>
      </c>
      <c r="M43" s="3"/>
      <c r="N43" s="3" t="s">
        <v>3</v>
      </c>
      <c r="O43" s="3" t="s">
        <v>7</v>
      </c>
      <c r="P43" s="18">
        <f>572+330+80+573+330</f>
        <v>1885</v>
      </c>
    </row>
    <row r="44" spans="1:16" x14ac:dyDescent="0.25">
      <c r="A44" s="17"/>
      <c r="B44" s="3" t="s">
        <v>5</v>
      </c>
      <c r="C44" s="3">
        <f>502+128.5+513+78.5</f>
        <v>1222</v>
      </c>
      <c r="D44" s="3"/>
      <c r="E44" s="3"/>
      <c r="F44" s="3" t="s">
        <v>4</v>
      </c>
      <c r="G44" s="3">
        <f>537+310+538+318+78.5+128.5</f>
        <v>1910</v>
      </c>
      <c r="H44" s="18"/>
      <c r="I44" s="17"/>
      <c r="J44" s="3"/>
      <c r="K44" s="3" t="s">
        <v>5</v>
      </c>
      <c r="L44" s="3">
        <f>553+80+554</f>
        <v>1187</v>
      </c>
      <c r="M44" s="3"/>
      <c r="N44" s="3"/>
      <c r="O44" s="3" t="s">
        <v>4</v>
      </c>
      <c r="P44" s="18">
        <f>542+318+80+525+318</f>
        <v>1783</v>
      </c>
    </row>
    <row r="45" spans="1:16" x14ac:dyDescent="0.25">
      <c r="A45" s="17"/>
      <c r="B45" s="3" t="s">
        <v>6</v>
      </c>
      <c r="C45" s="3">
        <f>489+128.5+484+78.5</f>
        <v>1180</v>
      </c>
      <c r="D45" s="3"/>
      <c r="E45" s="3"/>
      <c r="F45" s="3" t="s">
        <v>5</v>
      </c>
      <c r="G45" s="3">
        <f>502+512+78.5+128.5</f>
        <v>1221</v>
      </c>
      <c r="H45" s="18"/>
      <c r="I45" s="17"/>
      <c r="J45" s="3"/>
      <c r="K45" s="3" t="s">
        <v>6</v>
      </c>
      <c r="L45" s="3">
        <f>497+80+498</f>
        <v>1075</v>
      </c>
      <c r="M45" s="3"/>
      <c r="N45" s="3"/>
      <c r="O45" s="3" t="s">
        <v>5</v>
      </c>
      <c r="P45" s="18">
        <f>497+80+501</f>
        <v>1078</v>
      </c>
    </row>
    <row r="46" spans="1:16" x14ac:dyDescent="0.25">
      <c r="A46" s="17"/>
      <c r="B46" s="11" t="s">
        <v>8</v>
      </c>
      <c r="C46" s="11">
        <f>SUM(C43:C45)</f>
        <v>3774</v>
      </c>
      <c r="D46" s="3"/>
      <c r="E46" s="3"/>
      <c r="F46" s="3" t="s">
        <v>6</v>
      </c>
      <c r="G46" s="3">
        <f>489+484+78.5+128.5</f>
        <v>1180</v>
      </c>
      <c r="H46" s="18"/>
      <c r="I46" s="17"/>
      <c r="J46" s="3"/>
      <c r="K46" s="11" t="s">
        <v>8</v>
      </c>
      <c r="L46" s="11">
        <f>SUM(L43:L45)</f>
        <v>3419</v>
      </c>
      <c r="M46" s="3"/>
      <c r="N46" s="3"/>
      <c r="O46" s="3" t="s">
        <v>6</v>
      </c>
      <c r="P46" s="18">
        <f>497+80+498</f>
        <v>1075</v>
      </c>
    </row>
    <row r="47" spans="1:16" x14ac:dyDescent="0.25">
      <c r="A47" s="17"/>
      <c r="B47" s="3"/>
      <c r="C47" s="3"/>
      <c r="D47" s="3"/>
      <c r="E47" s="3"/>
      <c r="F47" s="11" t="s">
        <v>8</v>
      </c>
      <c r="G47" s="11">
        <f>SUM(G43:G46)</f>
        <v>6353</v>
      </c>
      <c r="H47" s="18"/>
      <c r="I47" s="17"/>
      <c r="J47" s="3"/>
      <c r="K47" s="12" t="s">
        <v>8</v>
      </c>
      <c r="L47" s="12">
        <f>L46</f>
        <v>3419</v>
      </c>
      <c r="M47" s="3"/>
      <c r="N47" s="3"/>
      <c r="O47" s="11" t="s">
        <v>8</v>
      </c>
      <c r="P47" s="26">
        <f>SUM(P43:P46)</f>
        <v>5821</v>
      </c>
    </row>
    <row r="48" spans="1:16" x14ac:dyDescent="0.25">
      <c r="A48" s="17"/>
      <c r="B48" s="12" t="s">
        <v>8</v>
      </c>
      <c r="C48" s="12">
        <f>C46</f>
        <v>3774</v>
      </c>
      <c r="D48" s="3"/>
      <c r="E48" s="3"/>
      <c r="F48" s="12" t="s">
        <v>8</v>
      </c>
      <c r="G48" s="12">
        <f>G47</f>
        <v>6353</v>
      </c>
      <c r="H48" s="18"/>
      <c r="I48" s="17"/>
      <c r="J48" s="3"/>
      <c r="K48" s="3"/>
      <c r="L48" s="3"/>
      <c r="M48" s="3"/>
      <c r="N48" s="3"/>
      <c r="O48" s="12" t="s">
        <v>8</v>
      </c>
      <c r="P48" s="27">
        <f>P47</f>
        <v>5821</v>
      </c>
    </row>
    <row r="49" spans="1:16" x14ac:dyDescent="0.25">
      <c r="A49" s="15" t="s">
        <v>15</v>
      </c>
      <c r="B49" s="10"/>
      <c r="C49" s="10"/>
      <c r="D49" s="10"/>
      <c r="E49" s="10"/>
      <c r="F49" s="10"/>
      <c r="G49" s="10"/>
      <c r="H49" s="16"/>
      <c r="I49" s="15" t="s">
        <v>15</v>
      </c>
      <c r="J49" s="10"/>
      <c r="K49" s="10"/>
      <c r="L49" s="10"/>
      <c r="M49" s="10"/>
      <c r="N49" s="10"/>
      <c r="O49" s="10"/>
      <c r="P49" s="16"/>
    </row>
    <row r="50" spans="1:16" x14ac:dyDescent="0.25">
      <c r="A50" s="17" t="s">
        <v>2</v>
      </c>
      <c r="B50" s="3" t="s">
        <v>4</v>
      </c>
      <c r="C50" s="3">
        <f>+(500+222)*2</f>
        <v>1444</v>
      </c>
      <c r="D50" s="3"/>
      <c r="E50" s="3" t="s">
        <v>3</v>
      </c>
      <c r="F50" s="3" t="s">
        <v>7</v>
      </c>
      <c r="G50" s="3">
        <f>+(495+246)*2</f>
        <v>1482</v>
      </c>
      <c r="H50" s="18"/>
      <c r="I50" s="17"/>
      <c r="J50" s="3" t="s">
        <v>2</v>
      </c>
      <c r="K50" s="3" t="s">
        <v>4</v>
      </c>
      <c r="L50" s="3">
        <f>+C50</f>
        <v>1444</v>
      </c>
      <c r="M50" s="3"/>
      <c r="N50" s="3" t="s">
        <v>3</v>
      </c>
      <c r="O50" s="3" t="s">
        <v>7</v>
      </c>
      <c r="P50" s="18">
        <f>+G50</f>
        <v>1482</v>
      </c>
    </row>
    <row r="51" spans="1:16" x14ac:dyDescent="0.25">
      <c r="A51" s="17"/>
      <c r="B51" s="3" t="s">
        <v>5</v>
      </c>
      <c r="C51" s="3">
        <f t="shared" ref="C51:C52" si="8">+(500+222)*2</f>
        <v>1444</v>
      </c>
      <c r="D51" s="3"/>
      <c r="E51" s="3"/>
      <c r="F51" s="3" t="s">
        <v>4</v>
      </c>
      <c r="G51" s="3">
        <f t="shared" ref="G51:G53" si="9">+(495+246)*2</f>
        <v>1482</v>
      </c>
      <c r="H51" s="18"/>
      <c r="I51" s="17"/>
      <c r="J51" s="3"/>
      <c r="K51" s="3" t="s">
        <v>5</v>
      </c>
      <c r="L51" s="3">
        <f t="shared" ref="L51:L52" si="10">+C51</f>
        <v>1444</v>
      </c>
      <c r="M51" s="3"/>
      <c r="N51" s="3"/>
      <c r="O51" s="3" t="s">
        <v>4</v>
      </c>
      <c r="P51" s="18">
        <f t="shared" ref="P51:P53" si="11">+G51</f>
        <v>1482</v>
      </c>
    </row>
    <row r="52" spans="1:16" x14ac:dyDescent="0.25">
      <c r="A52" s="17"/>
      <c r="B52" s="3" t="s">
        <v>6</v>
      </c>
      <c r="C52" s="3">
        <f t="shared" si="8"/>
        <v>1444</v>
      </c>
      <c r="D52" s="3"/>
      <c r="E52" s="3"/>
      <c r="F52" s="3" t="s">
        <v>5</v>
      </c>
      <c r="G52" s="3">
        <f t="shared" si="9"/>
        <v>1482</v>
      </c>
      <c r="H52" s="18"/>
      <c r="I52" s="17"/>
      <c r="J52" s="3"/>
      <c r="K52" s="3" t="s">
        <v>6</v>
      </c>
      <c r="L52" s="3">
        <f t="shared" si="10"/>
        <v>1444</v>
      </c>
      <c r="M52" s="3"/>
      <c r="N52" s="3"/>
      <c r="O52" s="3" t="s">
        <v>5</v>
      </c>
      <c r="P52" s="18">
        <f t="shared" si="11"/>
        <v>1482</v>
      </c>
    </row>
    <row r="53" spans="1:16" x14ac:dyDescent="0.25">
      <c r="A53" s="17"/>
      <c r="B53" s="11" t="s">
        <v>8</v>
      </c>
      <c r="C53" s="11">
        <f>SUM(C50:C52)</f>
        <v>4332</v>
      </c>
      <c r="D53" s="3"/>
      <c r="E53" s="3"/>
      <c r="F53" s="3" t="s">
        <v>6</v>
      </c>
      <c r="G53" s="3">
        <f t="shared" si="9"/>
        <v>1482</v>
      </c>
      <c r="H53" s="18"/>
      <c r="I53" s="17"/>
      <c r="J53" s="3"/>
      <c r="K53" s="11" t="s">
        <v>8</v>
      </c>
      <c r="L53" s="11">
        <f>SUM(L50:L52)</f>
        <v>4332</v>
      </c>
      <c r="M53" s="3"/>
      <c r="N53" s="3"/>
      <c r="O53" s="3" t="s">
        <v>6</v>
      </c>
      <c r="P53" s="18">
        <f t="shared" si="11"/>
        <v>1482</v>
      </c>
    </row>
    <row r="54" spans="1:16" x14ac:dyDescent="0.25">
      <c r="A54" s="17"/>
      <c r="B54" s="12" t="s">
        <v>8</v>
      </c>
      <c r="C54" s="12">
        <f>C53</f>
        <v>4332</v>
      </c>
      <c r="D54" s="3"/>
      <c r="E54" s="3"/>
      <c r="F54" s="11" t="s">
        <v>8</v>
      </c>
      <c r="G54" s="11">
        <f>SUM(G50:G53)</f>
        <v>5928</v>
      </c>
      <c r="H54" s="18"/>
      <c r="I54" s="17"/>
      <c r="J54" s="3"/>
      <c r="K54" s="12" t="s">
        <v>8</v>
      </c>
      <c r="L54" s="12">
        <f>L53</f>
        <v>4332</v>
      </c>
      <c r="M54" s="3"/>
      <c r="N54" s="3"/>
      <c r="O54" s="11" t="s">
        <v>8</v>
      </c>
      <c r="P54" s="26">
        <f>SUM(P50:P53)</f>
        <v>5928</v>
      </c>
    </row>
    <row r="55" spans="1:16" x14ac:dyDescent="0.25">
      <c r="A55" s="17"/>
      <c r="B55" s="3"/>
      <c r="C55" s="3"/>
      <c r="D55" s="3"/>
      <c r="E55" s="3"/>
      <c r="F55" s="12" t="s">
        <v>8</v>
      </c>
      <c r="G55" s="12">
        <f>G54</f>
        <v>5928</v>
      </c>
      <c r="H55" s="18"/>
      <c r="I55" s="17"/>
      <c r="J55" s="3"/>
      <c r="K55" s="3"/>
      <c r="L55" s="3"/>
      <c r="M55" s="3"/>
      <c r="N55" s="3"/>
      <c r="O55" s="12" t="s">
        <v>8</v>
      </c>
      <c r="P55" s="27">
        <f>P54</f>
        <v>5928</v>
      </c>
    </row>
    <row r="56" spans="1:16" ht="15.75" thickBot="1" x14ac:dyDescent="0.3">
      <c r="A56" s="28"/>
      <c r="B56" s="29"/>
      <c r="C56" s="29"/>
      <c r="D56" s="29"/>
      <c r="E56" s="29"/>
      <c r="F56" s="29"/>
      <c r="G56" s="29"/>
      <c r="H56" s="35"/>
      <c r="I56" s="28"/>
      <c r="J56" s="29"/>
      <c r="K56" s="29"/>
      <c r="L56" s="29"/>
      <c r="M56" s="29"/>
      <c r="N56" s="29"/>
      <c r="O56" s="29"/>
      <c r="P56" s="35"/>
    </row>
    <row r="57" spans="1:16" x14ac:dyDescent="0.25">
      <c r="A57" s="31" t="s">
        <v>9</v>
      </c>
      <c r="B57" s="32"/>
      <c r="C57" s="32"/>
      <c r="D57" s="32"/>
      <c r="E57" s="32"/>
      <c r="F57" s="32"/>
      <c r="G57" s="32"/>
      <c r="H57" s="33"/>
      <c r="I57" s="31" t="s">
        <v>9</v>
      </c>
      <c r="J57" s="32"/>
      <c r="K57" s="32"/>
      <c r="L57" s="32"/>
      <c r="M57" s="32"/>
      <c r="N57" s="32"/>
      <c r="O57" s="32"/>
      <c r="P57" s="33"/>
    </row>
    <row r="58" spans="1:16" x14ac:dyDescent="0.25">
      <c r="A58" s="15" t="s">
        <v>13</v>
      </c>
      <c r="B58" s="10"/>
      <c r="C58" s="10"/>
      <c r="D58" s="10"/>
      <c r="E58" s="10"/>
      <c r="F58" s="10"/>
      <c r="G58" s="10"/>
      <c r="H58" s="16"/>
      <c r="I58" s="15" t="s">
        <v>13</v>
      </c>
      <c r="J58" s="10"/>
      <c r="K58" s="10"/>
      <c r="L58" s="10"/>
      <c r="M58" s="10"/>
      <c r="N58" s="10"/>
      <c r="O58" s="10"/>
      <c r="P58" s="16"/>
    </row>
    <row r="59" spans="1:16" x14ac:dyDescent="0.25">
      <c r="A59" s="17" t="s">
        <v>2</v>
      </c>
      <c r="B59" s="3" t="s">
        <v>4</v>
      </c>
      <c r="C59" s="3">
        <f>783+128.5+794+78.5</f>
        <v>1784</v>
      </c>
      <c r="D59" s="3"/>
      <c r="E59" s="3" t="s">
        <v>3</v>
      </c>
      <c r="F59" s="3" t="s">
        <v>7</v>
      </c>
      <c r="G59" s="3">
        <f>827+310+836+310+128.5+78.5</f>
        <v>2490</v>
      </c>
      <c r="H59" s="18"/>
      <c r="I59" s="17"/>
      <c r="J59" s="3" t="s">
        <v>2</v>
      </c>
      <c r="K59" s="3" t="s">
        <v>4</v>
      </c>
      <c r="L59" s="3">
        <f>794+80+794</f>
        <v>1668</v>
      </c>
      <c r="M59" s="3"/>
      <c r="N59" s="3" t="s">
        <v>3</v>
      </c>
      <c r="O59" s="3" t="s">
        <v>7</v>
      </c>
      <c r="P59" s="18">
        <f>869+80+870</f>
        <v>1819</v>
      </c>
    </row>
    <row r="60" spans="1:16" x14ac:dyDescent="0.25">
      <c r="A60" s="17"/>
      <c r="B60" s="3" t="s">
        <v>5</v>
      </c>
      <c r="C60" s="3">
        <f>708+128.5+718+78.5</f>
        <v>1633</v>
      </c>
      <c r="D60" s="3"/>
      <c r="E60" s="3"/>
      <c r="F60" s="3" t="s">
        <v>4</v>
      </c>
      <c r="G60" s="3">
        <f>784+128.5+794+78.5</f>
        <v>1785</v>
      </c>
      <c r="H60" s="18"/>
      <c r="I60" s="17"/>
      <c r="J60" s="3"/>
      <c r="K60" s="3" t="s">
        <v>5</v>
      </c>
      <c r="L60" s="3">
        <f>719+80+720</f>
        <v>1519</v>
      </c>
      <c r="M60" s="3"/>
      <c r="N60" s="3"/>
      <c r="O60" s="3" t="s">
        <v>4</v>
      </c>
      <c r="P60" s="18">
        <f>794+80+795</f>
        <v>1669</v>
      </c>
    </row>
    <row r="61" spans="1:16" x14ac:dyDescent="0.25">
      <c r="A61" s="17"/>
      <c r="B61" s="3" t="s">
        <v>6</v>
      </c>
      <c r="C61" s="3">
        <f>633+128.5+643+78.5</f>
        <v>1483</v>
      </c>
      <c r="D61" s="3"/>
      <c r="E61" s="3"/>
      <c r="F61" s="3" t="s">
        <v>5</v>
      </c>
      <c r="G61" s="3">
        <f>708+128.5+718+78.5</f>
        <v>1633</v>
      </c>
      <c r="H61" s="18"/>
      <c r="I61" s="17"/>
      <c r="J61" s="3"/>
      <c r="K61" s="3" t="s">
        <v>6</v>
      </c>
      <c r="L61" s="3">
        <f>644+80+720</f>
        <v>1444</v>
      </c>
      <c r="M61" s="3"/>
      <c r="N61" s="3"/>
      <c r="O61" s="3" t="s">
        <v>5</v>
      </c>
      <c r="P61" s="18">
        <f>719+80+720</f>
        <v>1519</v>
      </c>
    </row>
    <row r="62" spans="1:16" x14ac:dyDescent="0.25">
      <c r="A62" s="17"/>
      <c r="B62" s="11" t="s">
        <v>8</v>
      </c>
      <c r="C62" s="11">
        <f>SUM(C59:C61)</f>
        <v>4900</v>
      </c>
      <c r="D62" s="3"/>
      <c r="E62" s="3"/>
      <c r="F62" s="3" t="s">
        <v>6</v>
      </c>
      <c r="G62" s="3">
        <f>633+128.5+643+78.5</f>
        <v>1483</v>
      </c>
      <c r="H62" s="18"/>
      <c r="I62" s="17"/>
      <c r="J62" s="3"/>
      <c r="K62" s="11" t="s">
        <v>8</v>
      </c>
      <c r="L62" s="11">
        <f>SUM(L59:L61)</f>
        <v>4631</v>
      </c>
      <c r="M62" s="3"/>
      <c r="N62" s="3"/>
      <c r="O62" s="3" t="s">
        <v>6</v>
      </c>
      <c r="P62" s="18">
        <f>644+80+645</f>
        <v>1369</v>
      </c>
    </row>
    <row r="63" spans="1:16" x14ac:dyDescent="0.25">
      <c r="A63" s="17"/>
      <c r="B63" s="12" t="s">
        <v>8</v>
      </c>
      <c r="C63" s="12">
        <f>C62</f>
        <v>4900</v>
      </c>
      <c r="D63" s="3"/>
      <c r="E63" s="3"/>
      <c r="F63" s="11" t="s">
        <v>8</v>
      </c>
      <c r="G63" s="11">
        <f>SUM(G59:G62)</f>
        <v>7391</v>
      </c>
      <c r="H63" s="18"/>
      <c r="I63" s="17"/>
      <c r="J63" s="3"/>
      <c r="K63" s="12" t="s">
        <v>8</v>
      </c>
      <c r="L63" s="12">
        <f>L62</f>
        <v>4631</v>
      </c>
      <c r="M63" s="3"/>
      <c r="N63" s="3"/>
      <c r="O63" s="11" t="s">
        <v>8</v>
      </c>
      <c r="P63" s="26">
        <f>SUM(P59:P62)</f>
        <v>6376</v>
      </c>
    </row>
    <row r="64" spans="1:16" x14ac:dyDescent="0.25">
      <c r="A64" s="17"/>
      <c r="B64" s="3"/>
      <c r="C64" s="3"/>
      <c r="D64" s="3"/>
      <c r="E64" s="3"/>
      <c r="F64" s="12" t="s">
        <v>8</v>
      </c>
      <c r="G64" s="12">
        <f>G63</f>
        <v>7391</v>
      </c>
      <c r="H64" s="18"/>
      <c r="I64" s="17"/>
      <c r="J64" s="3"/>
      <c r="K64" s="3"/>
      <c r="L64" s="3"/>
      <c r="M64" s="3"/>
      <c r="N64" s="3"/>
      <c r="O64" s="12" t="s">
        <v>8</v>
      </c>
      <c r="P64" s="27">
        <f>P63</f>
        <v>6376</v>
      </c>
    </row>
    <row r="65" spans="1:16" s="4" customFormat="1" x14ac:dyDescent="0.25">
      <c r="A65" s="41"/>
      <c r="B65" s="5"/>
      <c r="C65" s="5"/>
      <c r="D65" s="5"/>
      <c r="E65" s="5"/>
      <c r="F65" s="42"/>
      <c r="G65" s="42"/>
      <c r="H65" s="43"/>
      <c r="I65" s="41"/>
      <c r="J65" s="5"/>
      <c r="K65" s="5"/>
      <c r="L65" s="5"/>
      <c r="M65" s="5"/>
      <c r="N65" s="5"/>
      <c r="O65" s="42"/>
      <c r="P65" s="44"/>
    </row>
    <row r="66" spans="1:16" x14ac:dyDescent="0.25">
      <c r="A66" s="15" t="s">
        <v>15</v>
      </c>
      <c r="B66" s="10"/>
      <c r="C66" s="10"/>
      <c r="D66" s="10"/>
      <c r="E66" s="10"/>
      <c r="F66" s="10"/>
      <c r="G66" s="10"/>
      <c r="H66" s="16"/>
      <c r="I66" s="15" t="s">
        <v>15</v>
      </c>
      <c r="J66" s="10"/>
      <c r="K66" s="10"/>
      <c r="L66" s="10"/>
      <c r="M66" s="10"/>
      <c r="N66" s="10"/>
      <c r="O66" s="10"/>
      <c r="P66" s="16"/>
    </row>
    <row r="67" spans="1:16" x14ac:dyDescent="0.25">
      <c r="A67" s="17" t="s">
        <v>2</v>
      </c>
      <c r="B67" s="3" t="s">
        <v>4</v>
      </c>
      <c r="C67" s="3">
        <f>+C50</f>
        <v>1444</v>
      </c>
      <c r="D67" s="3"/>
      <c r="E67" s="3" t="s">
        <v>3</v>
      </c>
      <c r="F67" s="3" t="s">
        <v>7</v>
      </c>
      <c r="G67" s="3">
        <f>+G50</f>
        <v>1482</v>
      </c>
      <c r="H67" s="18"/>
      <c r="I67" s="17"/>
      <c r="J67" s="3" t="s">
        <v>2</v>
      </c>
      <c r="K67" s="3" t="s">
        <v>4</v>
      </c>
      <c r="L67" s="3">
        <f>+L50</f>
        <v>1444</v>
      </c>
      <c r="M67" s="3"/>
      <c r="N67" s="3" t="s">
        <v>3</v>
      </c>
      <c r="O67" s="3" t="s">
        <v>7</v>
      </c>
      <c r="P67" s="18">
        <f>+P50</f>
        <v>1482</v>
      </c>
    </row>
    <row r="68" spans="1:16" x14ac:dyDescent="0.25">
      <c r="A68" s="17"/>
      <c r="B68" s="3" t="s">
        <v>5</v>
      </c>
      <c r="C68" s="3">
        <f>+C51</f>
        <v>1444</v>
      </c>
      <c r="D68" s="3"/>
      <c r="E68" s="3"/>
      <c r="F68" s="3" t="s">
        <v>4</v>
      </c>
      <c r="G68" s="3">
        <f>+G51</f>
        <v>1482</v>
      </c>
      <c r="H68" s="18"/>
      <c r="I68" s="17"/>
      <c r="J68" s="3"/>
      <c r="K68" s="3" t="s">
        <v>5</v>
      </c>
      <c r="L68" s="3">
        <f>+L51</f>
        <v>1444</v>
      </c>
      <c r="M68" s="3"/>
      <c r="N68" s="3"/>
      <c r="O68" s="3" t="s">
        <v>4</v>
      </c>
      <c r="P68" s="18">
        <f>+P51</f>
        <v>1482</v>
      </c>
    </row>
    <row r="69" spans="1:16" x14ac:dyDescent="0.25">
      <c r="A69" s="17"/>
      <c r="B69" s="3" t="s">
        <v>6</v>
      </c>
      <c r="C69" s="3">
        <f>+C52</f>
        <v>1444</v>
      </c>
      <c r="D69" s="3"/>
      <c r="E69" s="3"/>
      <c r="F69" s="3" t="s">
        <v>5</v>
      </c>
      <c r="G69" s="3">
        <f>+G52</f>
        <v>1482</v>
      </c>
      <c r="H69" s="18"/>
      <c r="I69" s="17"/>
      <c r="J69" s="3"/>
      <c r="K69" s="3" t="s">
        <v>6</v>
      </c>
      <c r="L69" s="3">
        <f>+L52</f>
        <v>1444</v>
      </c>
      <c r="M69" s="3"/>
      <c r="N69" s="3"/>
      <c r="O69" s="3" t="s">
        <v>5</v>
      </c>
      <c r="P69" s="18">
        <f>+P52</f>
        <v>1482</v>
      </c>
    </row>
    <row r="70" spans="1:16" x14ac:dyDescent="0.25">
      <c r="A70" s="17"/>
      <c r="B70" s="11" t="s">
        <v>8</v>
      </c>
      <c r="C70" s="11">
        <f>SUM(C67:C69)</f>
        <v>4332</v>
      </c>
      <c r="D70" s="3"/>
      <c r="E70" s="3"/>
      <c r="F70" s="3" t="s">
        <v>6</v>
      </c>
      <c r="G70" s="3">
        <f>+G53</f>
        <v>1482</v>
      </c>
      <c r="H70" s="18"/>
      <c r="I70" s="17"/>
      <c r="J70" s="3"/>
      <c r="K70" s="11" t="s">
        <v>8</v>
      </c>
      <c r="L70" s="11">
        <f>SUM(L67:L69)</f>
        <v>4332</v>
      </c>
      <c r="M70" s="3"/>
      <c r="N70" s="3"/>
      <c r="O70" s="3" t="s">
        <v>6</v>
      </c>
      <c r="P70" s="18">
        <f>+P53</f>
        <v>1482</v>
      </c>
    </row>
    <row r="71" spans="1:16" x14ac:dyDescent="0.25">
      <c r="A71" s="17"/>
      <c r="B71" s="12" t="s">
        <v>8</v>
      </c>
      <c r="C71" s="12">
        <f>C70</f>
        <v>4332</v>
      </c>
      <c r="D71" s="3"/>
      <c r="E71" s="3"/>
      <c r="F71" s="11" t="s">
        <v>8</v>
      </c>
      <c r="G71" s="11">
        <f>SUM(G67:G70)</f>
        <v>5928</v>
      </c>
      <c r="H71" s="18"/>
      <c r="I71" s="17"/>
      <c r="J71" s="3"/>
      <c r="K71" s="12" t="s">
        <v>8</v>
      </c>
      <c r="L71" s="12">
        <f>L70</f>
        <v>4332</v>
      </c>
      <c r="M71" s="3"/>
      <c r="N71" s="3"/>
      <c r="O71" s="11" t="s">
        <v>8</v>
      </c>
      <c r="P71" s="26">
        <f>SUM(P67:P70)</f>
        <v>5928</v>
      </c>
    </row>
    <row r="72" spans="1:16" ht="15.75" thickBot="1" x14ac:dyDescent="0.3">
      <c r="A72" s="19"/>
      <c r="B72" s="20"/>
      <c r="C72" s="20"/>
      <c r="D72" s="20"/>
      <c r="E72" s="20"/>
      <c r="F72" s="39" t="s">
        <v>8</v>
      </c>
      <c r="G72" s="39">
        <f>G71</f>
        <v>5928</v>
      </c>
      <c r="H72" s="21"/>
      <c r="I72" s="19"/>
      <c r="J72" s="20"/>
      <c r="K72" s="20"/>
      <c r="L72" s="20"/>
      <c r="M72" s="20"/>
      <c r="N72" s="20"/>
      <c r="O72" s="39" t="s">
        <v>8</v>
      </c>
      <c r="P72" s="40">
        <f>P71</f>
        <v>5928</v>
      </c>
    </row>
    <row r="73" spans="1:16" s="4" customFormat="1" x14ac:dyDescent="0.25">
      <c r="A73" s="6"/>
      <c r="B73" s="6"/>
      <c r="C73" s="6"/>
      <c r="D73" s="6"/>
      <c r="E73" s="6"/>
      <c r="F73" s="45"/>
      <c r="G73" s="45"/>
      <c r="H73" s="6"/>
      <c r="I73" s="6"/>
      <c r="J73" s="6"/>
      <c r="K73" s="6"/>
      <c r="L73" s="6"/>
      <c r="M73" s="6"/>
      <c r="N73" s="6"/>
      <c r="O73" s="45"/>
      <c r="P73" s="45"/>
    </row>
    <row r="74" spans="1:16" ht="8.25" customHeigh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ht="15.75" thickBot="1" x14ac:dyDescent="0.3"/>
    <row r="76" spans="1:16" ht="15.75" x14ac:dyDescent="0.25">
      <c r="A76" s="36" t="s">
        <v>16</v>
      </c>
      <c r="B76" s="37"/>
      <c r="C76" s="37"/>
      <c r="D76" s="37"/>
      <c r="E76" s="37"/>
      <c r="F76" s="37"/>
      <c r="G76" s="37"/>
      <c r="H76" s="38"/>
      <c r="I76" s="36" t="s">
        <v>16</v>
      </c>
      <c r="J76" s="37"/>
      <c r="K76" s="37"/>
      <c r="L76" s="37"/>
      <c r="M76" s="37"/>
      <c r="N76" s="37"/>
      <c r="O76" s="37"/>
      <c r="P76" s="38"/>
    </row>
    <row r="77" spans="1:16" x14ac:dyDescent="0.25">
      <c r="A77" s="50" t="s">
        <v>61</v>
      </c>
      <c r="B77" s="51"/>
      <c r="C77" s="51"/>
      <c r="D77" s="51"/>
      <c r="E77" s="51"/>
      <c r="F77" s="51"/>
      <c r="G77" s="51"/>
      <c r="H77" s="52"/>
      <c r="I77" s="51" t="s">
        <v>62</v>
      </c>
      <c r="J77" s="51"/>
      <c r="K77" s="51"/>
      <c r="L77" s="51"/>
      <c r="M77" s="51"/>
      <c r="N77" s="51"/>
      <c r="O77" s="51"/>
      <c r="P77" s="52"/>
    </row>
    <row r="78" spans="1:16" x14ac:dyDescent="0.25">
      <c r="A78" s="13" t="s">
        <v>1</v>
      </c>
      <c r="B78" s="9"/>
      <c r="C78" s="9"/>
      <c r="D78" s="9"/>
      <c r="E78" s="9"/>
      <c r="F78" s="9"/>
      <c r="G78" s="9"/>
      <c r="H78" s="14"/>
      <c r="I78" s="13" t="s">
        <v>1</v>
      </c>
      <c r="J78" s="9"/>
      <c r="K78" s="9"/>
      <c r="L78" s="9"/>
      <c r="M78" s="9"/>
      <c r="N78" s="9"/>
      <c r="O78" s="9"/>
      <c r="P78" s="14"/>
    </row>
    <row r="79" spans="1:16" x14ac:dyDescent="0.25">
      <c r="A79" s="15" t="s">
        <v>13</v>
      </c>
      <c r="B79" s="10"/>
      <c r="C79" s="10"/>
      <c r="D79" s="10"/>
      <c r="E79" s="10"/>
      <c r="F79" s="10"/>
      <c r="G79" s="10"/>
      <c r="H79" s="16"/>
      <c r="I79" s="15" t="s">
        <v>13</v>
      </c>
      <c r="J79" s="10"/>
      <c r="K79" s="10"/>
      <c r="L79" s="10"/>
      <c r="M79" s="10"/>
      <c r="N79" s="10"/>
      <c r="O79" s="10"/>
      <c r="P79" s="16"/>
    </row>
    <row r="80" spans="1:16" x14ac:dyDescent="0.25">
      <c r="A80" s="17" t="s">
        <v>2</v>
      </c>
      <c r="B80" s="3" t="s">
        <v>4</v>
      </c>
      <c r="C80" s="3">
        <f>518+528+538+218.5+78.5</f>
        <v>1881</v>
      </c>
      <c r="D80" s="3"/>
      <c r="E80" s="3" t="s">
        <v>3</v>
      </c>
      <c r="F80" s="3" t="s">
        <v>7</v>
      </c>
      <c r="G80" s="3">
        <f>580+312+218.5+78.5+581+310+570+310</f>
        <v>2960</v>
      </c>
      <c r="H80" s="18"/>
      <c r="I80" s="17"/>
      <c r="J80" s="3" t="s">
        <v>2</v>
      </c>
      <c r="K80" s="3" t="s">
        <v>4</v>
      </c>
      <c r="L80" s="3">
        <f>588+80+589</f>
        <v>1257</v>
      </c>
      <c r="M80" s="3"/>
      <c r="N80" s="3" t="s">
        <v>3</v>
      </c>
      <c r="O80" s="3" t="s">
        <v>7</v>
      </c>
      <c r="P80" s="18">
        <f>572+330+80+573+330</f>
        <v>1885</v>
      </c>
    </row>
    <row r="81" spans="1:16" x14ac:dyDescent="0.25">
      <c r="A81" s="17"/>
      <c r="B81" s="3" t="s">
        <v>5</v>
      </c>
      <c r="C81" s="3">
        <f>443+453+463+218.5+78.5</f>
        <v>1656</v>
      </c>
      <c r="D81" s="3"/>
      <c r="E81" s="3"/>
      <c r="F81" s="3" t="s">
        <v>4</v>
      </c>
      <c r="G81" s="3">
        <f>505+312+218.5+78.5+506+310+495+310</f>
        <v>2735</v>
      </c>
      <c r="H81" s="18"/>
      <c r="I81" s="17"/>
      <c r="J81" s="3"/>
      <c r="K81" s="3" t="s">
        <v>5</v>
      </c>
      <c r="L81" s="3">
        <f>553+80+554</f>
        <v>1187</v>
      </c>
      <c r="M81" s="3"/>
      <c r="N81" s="3"/>
      <c r="O81" s="3" t="s">
        <v>4</v>
      </c>
      <c r="P81" s="18">
        <f>524+318+80+525+318</f>
        <v>1765</v>
      </c>
    </row>
    <row r="82" spans="1:16" x14ac:dyDescent="0.25">
      <c r="A82" s="17"/>
      <c r="B82" s="3" t="s">
        <v>6</v>
      </c>
      <c r="C82" s="3">
        <f>445+437+433+218.5+78.5</f>
        <v>1612</v>
      </c>
      <c r="D82" s="3"/>
      <c r="E82" s="3"/>
      <c r="F82" s="3" t="s">
        <v>5</v>
      </c>
      <c r="G82" s="3">
        <f>443+218.5+78.5+453+310+463</f>
        <v>1966</v>
      </c>
      <c r="H82" s="18"/>
      <c r="I82" s="17"/>
      <c r="J82" s="3"/>
      <c r="K82" s="3" t="s">
        <v>6</v>
      </c>
      <c r="L82" s="3">
        <f>497+80+498</f>
        <v>1075</v>
      </c>
      <c r="M82" s="3"/>
      <c r="N82" s="3"/>
      <c r="O82" s="3" t="s">
        <v>5</v>
      </c>
      <c r="P82" s="18">
        <f>497+80+501</f>
        <v>1078</v>
      </c>
    </row>
    <row r="83" spans="1:16" x14ac:dyDescent="0.25">
      <c r="A83" s="17"/>
      <c r="B83" s="11" t="s">
        <v>8</v>
      </c>
      <c r="C83" s="11">
        <f>SUM(C80:C82)</f>
        <v>5149</v>
      </c>
      <c r="D83" s="3"/>
      <c r="E83" s="3"/>
      <c r="F83" s="3" t="s">
        <v>6</v>
      </c>
      <c r="G83" s="3">
        <f>445+218.5+78.5+437+310+433</f>
        <v>1922</v>
      </c>
      <c r="H83" s="18"/>
      <c r="I83" s="17"/>
      <c r="J83" s="3"/>
      <c r="K83" s="11" t="s">
        <v>8</v>
      </c>
      <c r="L83" s="11">
        <f>SUM(L80:L82)</f>
        <v>3519</v>
      </c>
      <c r="M83" s="3"/>
      <c r="N83" s="3"/>
      <c r="O83" s="3" t="s">
        <v>6</v>
      </c>
      <c r="P83" s="18">
        <f>497+80+498</f>
        <v>1075</v>
      </c>
    </row>
    <row r="84" spans="1:16" x14ac:dyDescent="0.25">
      <c r="A84" s="17"/>
      <c r="B84" s="12" t="s">
        <v>8</v>
      </c>
      <c r="C84" s="12">
        <f>C83</f>
        <v>5149</v>
      </c>
      <c r="D84" s="3"/>
      <c r="E84" s="3"/>
      <c r="F84" s="11" t="s">
        <v>8</v>
      </c>
      <c r="G84" s="11">
        <f>SUM(G80:G83)</f>
        <v>9583</v>
      </c>
      <c r="H84" s="18"/>
      <c r="I84" s="17"/>
      <c r="J84" s="3"/>
      <c r="K84" s="12" t="s">
        <v>8</v>
      </c>
      <c r="L84" s="12">
        <f>L83</f>
        <v>3519</v>
      </c>
      <c r="M84" s="3"/>
      <c r="N84" s="3"/>
      <c r="O84" s="11" t="s">
        <v>8</v>
      </c>
      <c r="P84" s="26">
        <f>SUM(P80:P83)</f>
        <v>5803</v>
      </c>
    </row>
    <row r="85" spans="1:16" x14ac:dyDescent="0.25">
      <c r="A85" s="17"/>
      <c r="B85" s="3"/>
      <c r="C85" s="3"/>
      <c r="D85" s="3"/>
      <c r="E85" s="3"/>
      <c r="F85" s="12" t="s">
        <v>8</v>
      </c>
      <c r="G85" s="12">
        <f>G84</f>
        <v>9583</v>
      </c>
      <c r="H85" s="18"/>
      <c r="I85" s="17"/>
      <c r="J85" s="3"/>
      <c r="K85" s="3"/>
      <c r="L85" s="3"/>
      <c r="M85" s="3"/>
      <c r="N85" s="3"/>
      <c r="O85" s="12" t="s">
        <v>8</v>
      </c>
      <c r="P85" s="27">
        <f>P84</f>
        <v>5803</v>
      </c>
    </row>
    <row r="86" spans="1:16" x14ac:dyDescent="0.25">
      <c r="A86" s="15" t="s">
        <v>17</v>
      </c>
      <c r="B86" s="10"/>
      <c r="C86" s="10"/>
      <c r="D86" s="10"/>
      <c r="E86" s="10"/>
      <c r="F86" s="10"/>
      <c r="G86" s="10"/>
      <c r="H86" s="16"/>
      <c r="I86" s="15" t="s">
        <v>17</v>
      </c>
      <c r="J86" s="10"/>
      <c r="K86" s="10"/>
      <c r="L86" s="10"/>
      <c r="M86" s="10"/>
      <c r="N86" s="10"/>
      <c r="O86" s="10"/>
      <c r="P86" s="16"/>
    </row>
    <row r="87" spans="1:16" x14ac:dyDescent="0.25">
      <c r="A87" s="17" t="s">
        <v>2</v>
      </c>
      <c r="B87" s="3" t="s">
        <v>4</v>
      </c>
      <c r="C87" s="3">
        <f>+(500+202)*2</f>
        <v>1404</v>
      </c>
      <c r="D87" s="3"/>
      <c r="E87" s="3" t="s">
        <v>3</v>
      </c>
      <c r="F87" s="3" t="s">
        <v>7</v>
      </c>
      <c r="G87" s="3">
        <f>C87</f>
        <v>1404</v>
      </c>
      <c r="H87" s="24"/>
      <c r="I87" s="3"/>
      <c r="J87" s="3" t="s">
        <v>2</v>
      </c>
      <c r="K87" s="3" t="s">
        <v>4</v>
      </c>
      <c r="L87" s="3">
        <f>+C87</f>
        <v>1404</v>
      </c>
      <c r="M87" s="3"/>
      <c r="N87" s="3" t="s">
        <v>3</v>
      </c>
      <c r="O87" s="3" t="s">
        <v>7</v>
      </c>
      <c r="P87" s="18">
        <f>+G87</f>
        <v>1404</v>
      </c>
    </row>
    <row r="88" spans="1:16" x14ac:dyDescent="0.25">
      <c r="A88" s="17"/>
      <c r="B88" s="3" t="s">
        <v>5</v>
      </c>
      <c r="C88" s="3">
        <f t="shared" ref="C88:C89" si="12">+(500+202)*2</f>
        <v>1404</v>
      </c>
      <c r="D88" s="3"/>
      <c r="E88" s="3"/>
      <c r="F88" s="3" t="s">
        <v>4</v>
      </c>
      <c r="G88" s="3">
        <f t="shared" ref="G88:G89" si="13">C88</f>
        <v>1404</v>
      </c>
      <c r="H88" s="24"/>
      <c r="I88" s="3"/>
      <c r="J88" s="3"/>
      <c r="K88" s="3" t="s">
        <v>5</v>
      </c>
      <c r="L88" s="3">
        <f t="shared" ref="L88:L89" si="14">+C88</f>
        <v>1404</v>
      </c>
      <c r="M88" s="3"/>
      <c r="N88" s="3"/>
      <c r="O88" s="3" t="s">
        <v>4</v>
      </c>
      <c r="P88" s="18">
        <f t="shared" ref="P88:P90" si="15">+G88</f>
        <v>1404</v>
      </c>
    </row>
    <row r="89" spans="1:16" x14ac:dyDescent="0.25">
      <c r="A89" s="17"/>
      <c r="B89" s="3" t="s">
        <v>6</v>
      </c>
      <c r="C89" s="3">
        <f t="shared" si="12"/>
        <v>1404</v>
      </c>
      <c r="D89" s="3"/>
      <c r="E89" s="3"/>
      <c r="F89" s="3" t="s">
        <v>5</v>
      </c>
      <c r="G89" s="3">
        <f t="shared" si="13"/>
        <v>1404</v>
      </c>
      <c r="H89" s="18"/>
      <c r="I89" s="17"/>
      <c r="J89" s="3"/>
      <c r="K89" s="3" t="s">
        <v>6</v>
      </c>
      <c r="L89" s="3">
        <f t="shared" si="14"/>
        <v>1404</v>
      </c>
      <c r="M89" s="3"/>
      <c r="N89" s="3"/>
      <c r="O89" s="3" t="s">
        <v>5</v>
      </c>
      <c r="P89" s="18">
        <f t="shared" si="15"/>
        <v>1404</v>
      </c>
    </row>
    <row r="90" spans="1:16" x14ac:dyDescent="0.25">
      <c r="A90" s="17"/>
      <c r="B90" s="11" t="s">
        <v>8</v>
      </c>
      <c r="C90" s="11">
        <f>SUM(C87:C89)</f>
        <v>4212</v>
      </c>
      <c r="D90" s="3"/>
      <c r="E90" s="3"/>
      <c r="F90" s="3" t="s">
        <v>6</v>
      </c>
      <c r="G90" s="3">
        <f>G89</f>
        <v>1404</v>
      </c>
      <c r="H90" s="18"/>
      <c r="I90" s="17"/>
      <c r="J90" s="3"/>
      <c r="K90" s="11" t="s">
        <v>8</v>
      </c>
      <c r="L90" s="11">
        <f>SUM(L87:L89)</f>
        <v>4212</v>
      </c>
      <c r="M90" s="3"/>
      <c r="N90" s="3"/>
      <c r="O90" s="3" t="s">
        <v>6</v>
      </c>
      <c r="P90" s="18">
        <f t="shared" si="15"/>
        <v>1404</v>
      </c>
    </row>
    <row r="91" spans="1:16" x14ac:dyDescent="0.25">
      <c r="A91" s="17"/>
      <c r="B91" s="12" t="s">
        <v>8</v>
      </c>
      <c r="C91" s="12">
        <f>C90</f>
        <v>4212</v>
      </c>
      <c r="D91" s="3"/>
      <c r="E91" s="3"/>
      <c r="F91" s="11" t="s">
        <v>8</v>
      </c>
      <c r="G91" s="11">
        <f>SUM(G87:G90)</f>
        <v>5616</v>
      </c>
      <c r="H91" s="18"/>
      <c r="I91" s="17"/>
      <c r="J91" s="3"/>
      <c r="K91" s="12" t="s">
        <v>8</v>
      </c>
      <c r="L91" s="12">
        <f>L90</f>
        <v>4212</v>
      </c>
      <c r="M91" s="3"/>
      <c r="N91" s="3"/>
      <c r="O91" s="11" t="s">
        <v>8</v>
      </c>
      <c r="P91" s="26">
        <f>SUM(P87:P90)</f>
        <v>5616</v>
      </c>
    </row>
    <row r="92" spans="1:16" x14ac:dyDescent="0.25">
      <c r="A92" s="17"/>
      <c r="B92" s="3"/>
      <c r="C92" s="3"/>
      <c r="D92" s="3"/>
      <c r="E92" s="3"/>
      <c r="F92" s="12" t="s">
        <v>8</v>
      </c>
      <c r="G92" s="12">
        <f>G91</f>
        <v>5616</v>
      </c>
      <c r="H92" s="18"/>
      <c r="I92" s="17"/>
      <c r="J92" s="3"/>
      <c r="K92" s="3"/>
      <c r="L92" s="3"/>
      <c r="M92" s="3"/>
      <c r="N92" s="3"/>
      <c r="O92" s="12" t="s">
        <v>8</v>
      </c>
      <c r="P92" s="27">
        <f>P91</f>
        <v>5616</v>
      </c>
    </row>
    <row r="93" spans="1:16" ht="15.75" thickBot="1" x14ac:dyDescent="0.3">
      <c r="A93" s="19"/>
      <c r="B93" s="20"/>
      <c r="C93" s="20"/>
      <c r="D93" s="20"/>
      <c r="E93" s="20"/>
      <c r="F93" s="20"/>
      <c r="G93" s="20"/>
      <c r="H93" s="21"/>
      <c r="I93" s="19"/>
      <c r="J93" s="20"/>
      <c r="K93" s="20"/>
      <c r="L93" s="20"/>
      <c r="M93" s="20"/>
      <c r="N93" s="20"/>
      <c r="O93" s="20"/>
      <c r="P93" s="21"/>
    </row>
    <row r="94" spans="1:16" x14ac:dyDescent="0.25">
      <c r="A94" s="31" t="s">
        <v>9</v>
      </c>
      <c r="B94" s="32"/>
      <c r="C94" s="32"/>
      <c r="D94" s="32"/>
      <c r="E94" s="32"/>
      <c r="F94" s="32"/>
      <c r="G94" s="32"/>
      <c r="H94" s="33"/>
      <c r="I94" s="31" t="s">
        <v>9</v>
      </c>
      <c r="J94" s="32"/>
      <c r="K94" s="32"/>
      <c r="L94" s="32"/>
      <c r="M94" s="32"/>
      <c r="N94" s="32"/>
      <c r="O94" s="32"/>
      <c r="P94" s="33"/>
    </row>
    <row r="95" spans="1:16" x14ac:dyDescent="0.25">
      <c r="A95" s="15" t="s">
        <v>13</v>
      </c>
      <c r="B95" s="10"/>
      <c r="C95" s="10"/>
      <c r="D95" s="10"/>
      <c r="E95" s="10"/>
      <c r="F95" s="10"/>
      <c r="G95" s="10"/>
      <c r="H95" s="16"/>
      <c r="I95" s="15" t="s">
        <v>13</v>
      </c>
      <c r="J95" s="10"/>
      <c r="K95" s="10"/>
      <c r="L95" s="10"/>
      <c r="M95" s="10"/>
      <c r="N95" s="10"/>
      <c r="O95" s="10"/>
      <c r="P95" s="16"/>
    </row>
    <row r="96" spans="1:16" x14ac:dyDescent="0.25">
      <c r="A96" s="17" t="s">
        <v>2</v>
      </c>
      <c r="B96" s="3" t="s">
        <v>4</v>
      </c>
      <c r="C96" s="3">
        <f>785+128.5+794+70.5</f>
        <v>1778</v>
      </c>
      <c r="D96" s="3"/>
      <c r="E96" s="3" t="s">
        <v>3</v>
      </c>
      <c r="F96" s="3" t="s">
        <v>7</v>
      </c>
      <c r="G96" s="3">
        <f>836+310+128.5+827+310+70.5</f>
        <v>2482</v>
      </c>
      <c r="H96" s="18"/>
      <c r="I96" s="17"/>
      <c r="J96" s="3" t="s">
        <v>2</v>
      </c>
      <c r="K96" s="3" t="s">
        <v>4</v>
      </c>
      <c r="L96" s="3">
        <f>794+80+795</f>
        <v>1669</v>
      </c>
      <c r="M96" s="3"/>
      <c r="N96" s="3" t="s">
        <v>3</v>
      </c>
      <c r="O96" s="3" t="s">
        <v>7</v>
      </c>
      <c r="P96" s="18">
        <f>869+80+870</f>
        <v>1819</v>
      </c>
    </row>
    <row r="97" spans="1:16" x14ac:dyDescent="0.25">
      <c r="A97" s="17"/>
      <c r="B97" s="3" t="s">
        <v>5</v>
      </c>
      <c r="C97" s="3">
        <f>708+128.5+718+70.5</f>
        <v>1625</v>
      </c>
      <c r="D97" s="3"/>
      <c r="E97" s="3"/>
      <c r="F97" s="3" t="s">
        <v>4</v>
      </c>
      <c r="G97" s="3">
        <f>784+128.5+794+70.5</f>
        <v>1777</v>
      </c>
      <c r="H97" s="18"/>
      <c r="I97" s="17"/>
      <c r="J97" s="3"/>
      <c r="K97" s="3" t="s">
        <v>5</v>
      </c>
      <c r="L97" s="3">
        <f>719+80+720</f>
        <v>1519</v>
      </c>
      <c r="M97" s="3"/>
      <c r="N97" s="3"/>
      <c r="O97" s="3" t="s">
        <v>4</v>
      </c>
      <c r="P97" s="18">
        <f>794+80+795</f>
        <v>1669</v>
      </c>
    </row>
    <row r="98" spans="1:16" x14ac:dyDescent="0.25">
      <c r="A98" s="17"/>
      <c r="B98" s="3" t="s">
        <v>6</v>
      </c>
      <c r="C98" s="3">
        <f>633+128.5+643+70.5</f>
        <v>1475</v>
      </c>
      <c r="D98" s="3"/>
      <c r="E98" s="3"/>
      <c r="F98" s="3" t="s">
        <v>5</v>
      </c>
      <c r="G98" s="3">
        <f>708+128.5+70.5+718</f>
        <v>1625</v>
      </c>
      <c r="H98" s="18"/>
      <c r="I98" s="17"/>
      <c r="J98" s="3"/>
      <c r="K98" s="3" t="s">
        <v>6</v>
      </c>
      <c r="L98" s="3">
        <f>644+80+645</f>
        <v>1369</v>
      </c>
      <c r="M98" s="3"/>
      <c r="N98" s="3"/>
      <c r="O98" s="3" t="s">
        <v>5</v>
      </c>
      <c r="P98" s="18">
        <f>719+80+720</f>
        <v>1519</v>
      </c>
    </row>
    <row r="99" spans="1:16" x14ac:dyDescent="0.25">
      <c r="A99" s="17"/>
      <c r="B99" s="11" t="s">
        <v>8</v>
      </c>
      <c r="C99" s="11">
        <f>SUM(C96:C98)</f>
        <v>4878</v>
      </c>
      <c r="D99" s="3"/>
      <c r="E99" s="3"/>
      <c r="F99" s="3" t="s">
        <v>6</v>
      </c>
      <c r="G99" s="3">
        <f>633+128.5+643+70.5</f>
        <v>1475</v>
      </c>
      <c r="H99" s="18"/>
      <c r="I99" s="17"/>
      <c r="J99" s="3"/>
      <c r="K99" s="11" t="s">
        <v>8</v>
      </c>
      <c r="L99" s="11">
        <f>SUM(L96:L98)</f>
        <v>4557</v>
      </c>
      <c r="M99" s="3"/>
      <c r="N99" s="3"/>
      <c r="O99" s="3" t="s">
        <v>6</v>
      </c>
      <c r="P99" s="18">
        <f>644+645+80</f>
        <v>1369</v>
      </c>
    </row>
    <row r="100" spans="1:16" x14ac:dyDescent="0.25">
      <c r="A100" s="17"/>
      <c r="B100" s="12" t="s">
        <v>8</v>
      </c>
      <c r="C100" s="12">
        <f>C99</f>
        <v>4878</v>
      </c>
      <c r="D100" s="3"/>
      <c r="E100" s="3"/>
      <c r="F100" s="11" t="s">
        <v>8</v>
      </c>
      <c r="G100" s="11">
        <f>+SUM(G96:G99)</f>
        <v>7359</v>
      </c>
      <c r="H100" s="18"/>
      <c r="I100" s="17"/>
      <c r="J100" s="3"/>
      <c r="K100" s="12" t="s">
        <v>8</v>
      </c>
      <c r="L100" s="12">
        <f>L99</f>
        <v>4557</v>
      </c>
      <c r="M100" s="3"/>
      <c r="N100" s="3"/>
      <c r="O100" s="11" t="s">
        <v>8</v>
      </c>
      <c r="P100" s="26">
        <f>SUM(P96:P99)</f>
        <v>6376</v>
      </c>
    </row>
    <row r="101" spans="1:16" x14ac:dyDescent="0.25">
      <c r="A101" s="17"/>
      <c r="B101" s="3"/>
      <c r="C101" s="3"/>
      <c r="D101" s="3"/>
      <c r="E101" s="3"/>
      <c r="F101" s="12" t="s">
        <v>8</v>
      </c>
      <c r="G101" s="12">
        <f>G100</f>
        <v>7359</v>
      </c>
      <c r="H101" s="18"/>
      <c r="I101" s="17"/>
      <c r="J101" s="3"/>
      <c r="K101" s="3"/>
      <c r="L101" s="3"/>
      <c r="M101" s="3"/>
      <c r="N101" s="3"/>
      <c r="O101" s="12" t="s">
        <v>8</v>
      </c>
      <c r="P101" s="27">
        <f>P100</f>
        <v>6376</v>
      </c>
    </row>
    <row r="102" spans="1:16" x14ac:dyDescent="0.25">
      <c r="A102" s="15" t="s">
        <v>17</v>
      </c>
      <c r="B102" s="10"/>
      <c r="C102" s="10"/>
      <c r="D102" s="10"/>
      <c r="E102" s="10"/>
      <c r="F102" s="10"/>
      <c r="G102" s="10"/>
      <c r="H102" s="16"/>
      <c r="I102" s="15" t="s">
        <v>17</v>
      </c>
      <c r="J102" s="10"/>
      <c r="K102" s="10"/>
      <c r="L102" s="10"/>
      <c r="M102" s="10"/>
      <c r="N102" s="10"/>
      <c r="O102" s="10"/>
      <c r="P102" s="16"/>
    </row>
    <row r="103" spans="1:16" x14ac:dyDescent="0.25">
      <c r="A103" s="17" t="s">
        <v>2</v>
      </c>
      <c r="B103" s="3" t="s">
        <v>4</v>
      </c>
      <c r="C103" s="3">
        <f>(495+244)*2</f>
        <v>1478</v>
      </c>
      <c r="D103" s="3"/>
      <c r="E103" s="3" t="s">
        <v>3</v>
      </c>
      <c r="F103" s="3" t="s">
        <v>7</v>
      </c>
      <c r="G103" s="3">
        <f>C103</f>
        <v>1478</v>
      </c>
      <c r="H103" s="18"/>
      <c r="I103" s="17"/>
      <c r="J103" s="3" t="s">
        <v>2</v>
      </c>
      <c r="K103" s="3" t="s">
        <v>4</v>
      </c>
      <c r="L103" s="3">
        <f>G103</f>
        <v>1478</v>
      </c>
      <c r="M103" s="3"/>
      <c r="N103" s="3" t="s">
        <v>3</v>
      </c>
      <c r="O103" s="3" t="s">
        <v>7</v>
      </c>
      <c r="P103" s="18">
        <f>G103</f>
        <v>1478</v>
      </c>
    </row>
    <row r="104" spans="1:16" x14ac:dyDescent="0.25">
      <c r="A104" s="17"/>
      <c r="B104" s="3" t="s">
        <v>5</v>
      </c>
      <c r="C104" s="3">
        <f t="shared" ref="C104:C105" si="16">(495+244)*2</f>
        <v>1478</v>
      </c>
      <c r="D104" s="3"/>
      <c r="E104" s="3"/>
      <c r="F104" s="3" t="s">
        <v>4</v>
      </c>
      <c r="G104" s="3">
        <f t="shared" ref="G104:G105" si="17">C104</f>
        <v>1478</v>
      </c>
      <c r="H104" s="18"/>
      <c r="I104" s="17"/>
      <c r="J104" s="3"/>
      <c r="K104" s="3" t="s">
        <v>5</v>
      </c>
      <c r="L104" s="3">
        <f t="shared" ref="L104:L105" si="18">G104</f>
        <v>1478</v>
      </c>
      <c r="M104" s="3"/>
      <c r="N104" s="3"/>
      <c r="O104" s="3" t="s">
        <v>4</v>
      </c>
      <c r="P104" s="18">
        <f t="shared" ref="P104:P106" si="19">G104</f>
        <v>1478</v>
      </c>
    </row>
    <row r="105" spans="1:16" x14ac:dyDescent="0.25">
      <c r="A105" s="17"/>
      <c r="B105" s="3" t="s">
        <v>6</v>
      </c>
      <c r="C105" s="3">
        <f t="shared" si="16"/>
        <v>1478</v>
      </c>
      <c r="D105" s="3"/>
      <c r="E105" s="3"/>
      <c r="F105" s="3" t="s">
        <v>5</v>
      </c>
      <c r="G105" s="3">
        <f t="shared" si="17"/>
        <v>1478</v>
      </c>
      <c r="H105" s="18"/>
      <c r="I105" s="17"/>
      <c r="J105" s="3"/>
      <c r="K105" s="3" t="s">
        <v>6</v>
      </c>
      <c r="L105" s="3">
        <f t="shared" si="18"/>
        <v>1478</v>
      </c>
      <c r="M105" s="3"/>
      <c r="N105" s="3"/>
      <c r="O105" s="3" t="s">
        <v>5</v>
      </c>
      <c r="P105" s="18">
        <f t="shared" si="19"/>
        <v>1478</v>
      </c>
    </row>
    <row r="106" spans="1:16" x14ac:dyDescent="0.25">
      <c r="A106" s="17"/>
      <c r="B106" s="11" t="s">
        <v>8</v>
      </c>
      <c r="C106" s="11">
        <f>SUM(C103:C105)</f>
        <v>4434</v>
      </c>
      <c r="D106" s="3"/>
      <c r="E106" s="3"/>
      <c r="F106" s="3" t="s">
        <v>6</v>
      </c>
      <c r="G106" s="3">
        <f>C105</f>
        <v>1478</v>
      </c>
      <c r="H106" s="18"/>
      <c r="I106" s="17"/>
      <c r="J106" s="3"/>
      <c r="K106" s="11" t="s">
        <v>8</v>
      </c>
      <c r="L106" s="11">
        <f>SUM(L103:L105)</f>
        <v>4434</v>
      </c>
      <c r="M106" s="3"/>
      <c r="N106" s="3"/>
      <c r="O106" s="3" t="s">
        <v>6</v>
      </c>
      <c r="P106" s="18">
        <f t="shared" si="19"/>
        <v>1478</v>
      </c>
    </row>
    <row r="107" spans="1:16" x14ac:dyDescent="0.25">
      <c r="A107" s="17"/>
      <c r="B107" s="12" t="s">
        <v>8</v>
      </c>
      <c r="C107" s="12">
        <f>C106</f>
        <v>4434</v>
      </c>
      <c r="D107" s="3"/>
      <c r="E107" s="3"/>
      <c r="F107" s="11" t="s">
        <v>8</v>
      </c>
      <c r="G107" s="11">
        <f>SUM(G103:G106)</f>
        <v>5912</v>
      </c>
      <c r="H107" s="18"/>
      <c r="I107" s="17"/>
      <c r="J107" s="3"/>
      <c r="K107" s="12" t="s">
        <v>8</v>
      </c>
      <c r="L107" s="12">
        <f>L106</f>
        <v>4434</v>
      </c>
      <c r="M107" s="3"/>
      <c r="N107" s="3"/>
      <c r="O107" s="11" t="s">
        <v>8</v>
      </c>
      <c r="P107" s="26">
        <f>SUM(P103:P106)</f>
        <v>5912</v>
      </c>
    </row>
    <row r="108" spans="1:16" x14ac:dyDescent="0.25">
      <c r="A108" s="17"/>
      <c r="B108" s="3"/>
      <c r="C108" s="3"/>
      <c r="D108" s="3"/>
      <c r="E108" s="3"/>
      <c r="F108" s="12" t="s">
        <v>8</v>
      </c>
      <c r="G108" s="12">
        <f>G107</f>
        <v>5912</v>
      </c>
      <c r="H108" s="18"/>
      <c r="I108" s="17"/>
      <c r="J108" s="3"/>
      <c r="K108" s="3"/>
      <c r="L108" s="3"/>
      <c r="M108" s="3"/>
      <c r="N108" s="3"/>
      <c r="O108" s="12" t="s">
        <v>8</v>
      </c>
      <c r="P108" s="27">
        <f>P107</f>
        <v>5912</v>
      </c>
    </row>
    <row r="109" spans="1:16" ht="15.75" thickBot="1" x14ac:dyDescent="0.3">
      <c r="A109" s="19"/>
      <c r="B109" s="20"/>
      <c r="C109" s="20"/>
      <c r="D109" s="20"/>
      <c r="E109" s="20"/>
      <c r="F109" s="20"/>
      <c r="G109" s="20"/>
      <c r="H109" s="21"/>
      <c r="I109" s="19"/>
      <c r="J109" s="20"/>
      <c r="K109" s="20"/>
      <c r="L109" s="20"/>
      <c r="M109" s="20"/>
      <c r="N109" s="20"/>
      <c r="O109" s="20"/>
      <c r="P109" s="21"/>
    </row>
  </sheetData>
  <mergeCells count="2">
    <mergeCell ref="A1:P1"/>
    <mergeCell ref="A2:P2"/>
  </mergeCells>
  <conditionalFormatting sqref="A12:P12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49:P49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86:P8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2"/>
  <sheetViews>
    <sheetView tabSelected="1" workbookViewId="0">
      <selection activeCell="N5" sqref="N5"/>
    </sheetView>
  </sheetViews>
  <sheetFormatPr baseColWidth="10" defaultRowHeight="15" x14ac:dyDescent="0.25"/>
  <cols>
    <col min="1" max="1" width="16.85546875" bestFit="1" customWidth="1"/>
    <col min="4" max="4" width="14" customWidth="1"/>
    <col min="10" max="10" width="24" customWidth="1"/>
    <col min="14" max="14" width="13" bestFit="1" customWidth="1"/>
  </cols>
  <sheetData>
    <row r="1" spans="1:15" x14ac:dyDescent="0.25">
      <c r="A1" t="s">
        <v>19</v>
      </c>
      <c r="B1" t="s">
        <v>24</v>
      </c>
      <c r="E1" t="s">
        <v>41</v>
      </c>
      <c r="F1" t="s">
        <v>42</v>
      </c>
    </row>
    <row r="2" spans="1:15" x14ac:dyDescent="0.25">
      <c r="A2" t="s">
        <v>20</v>
      </c>
      <c r="B2" s="2" t="s">
        <v>26</v>
      </c>
      <c r="F2" t="s">
        <v>43</v>
      </c>
    </row>
    <row r="3" spans="1:15" x14ac:dyDescent="0.25">
      <c r="A3" t="s">
        <v>21</v>
      </c>
      <c r="B3" s="2" t="s">
        <v>25</v>
      </c>
    </row>
    <row r="4" spans="1:15" x14ac:dyDescent="0.25">
      <c r="A4" t="s">
        <v>22</v>
      </c>
      <c r="B4" s="2" t="s">
        <v>27</v>
      </c>
      <c r="N4" t="s">
        <v>11</v>
      </c>
    </row>
    <row r="5" spans="1:15" x14ac:dyDescent="0.25">
      <c r="A5" t="s">
        <v>23</v>
      </c>
      <c r="B5" s="2" t="s">
        <v>28</v>
      </c>
      <c r="D5" t="s">
        <v>31</v>
      </c>
      <c r="E5" t="s">
        <v>42</v>
      </c>
      <c r="J5" t="s">
        <v>29</v>
      </c>
      <c r="K5" t="s">
        <v>44</v>
      </c>
      <c r="N5" t="s">
        <v>31</v>
      </c>
      <c r="O5" t="s">
        <v>66</v>
      </c>
    </row>
    <row r="6" spans="1:15" x14ac:dyDescent="0.25">
      <c r="E6" t="s">
        <v>43</v>
      </c>
      <c r="J6" t="s">
        <v>39</v>
      </c>
      <c r="K6" t="s">
        <v>18</v>
      </c>
      <c r="O6" t="s">
        <v>67</v>
      </c>
    </row>
    <row r="7" spans="1:15" x14ac:dyDescent="0.25">
      <c r="A7" t="s">
        <v>29</v>
      </c>
      <c r="B7" t="s">
        <v>44</v>
      </c>
      <c r="J7" t="s">
        <v>40</v>
      </c>
      <c r="K7" t="s">
        <v>42</v>
      </c>
      <c r="O7" t="s">
        <v>32</v>
      </c>
    </row>
    <row r="8" spans="1:15" x14ac:dyDescent="0.25">
      <c r="B8" t="s">
        <v>30</v>
      </c>
      <c r="J8" t="s">
        <v>37</v>
      </c>
      <c r="K8" t="s">
        <v>47</v>
      </c>
    </row>
    <row r="9" spans="1:15" x14ac:dyDescent="0.25">
      <c r="D9" t="s">
        <v>58</v>
      </c>
      <c r="E9" t="s">
        <v>59</v>
      </c>
      <c r="J9" t="s">
        <v>33</v>
      </c>
      <c r="K9" t="s">
        <v>46</v>
      </c>
    </row>
    <row r="10" spans="1:15" x14ac:dyDescent="0.25">
      <c r="A10" t="s">
        <v>31</v>
      </c>
      <c r="B10" t="s">
        <v>34</v>
      </c>
      <c r="E10" t="s">
        <v>60</v>
      </c>
      <c r="J10" t="s">
        <v>58</v>
      </c>
      <c r="K10" t="s">
        <v>59</v>
      </c>
    </row>
    <row r="11" spans="1:15" x14ac:dyDescent="0.25">
      <c r="B11" t="s">
        <v>35</v>
      </c>
    </row>
    <row r="12" spans="1:15" x14ac:dyDescent="0.25">
      <c r="B12" t="s">
        <v>18</v>
      </c>
      <c r="J12" t="s">
        <v>56</v>
      </c>
      <c r="K12">
        <f>+Résultat!C18</f>
        <v>6306.5</v>
      </c>
    </row>
    <row r="13" spans="1:15" x14ac:dyDescent="0.25">
      <c r="B13" t="s">
        <v>36</v>
      </c>
      <c r="J13" t="s">
        <v>55</v>
      </c>
    </row>
    <row r="14" spans="1:15" x14ac:dyDescent="0.25">
      <c r="B14" t="s">
        <v>32</v>
      </c>
      <c r="J14" t="s">
        <v>57</v>
      </c>
      <c r="K14">
        <f>+Résultat!C18</f>
        <v>6306.5</v>
      </c>
    </row>
    <row r="15" spans="1:15" x14ac:dyDescent="0.25">
      <c r="B15" t="s">
        <v>52</v>
      </c>
    </row>
    <row r="16" spans="1:15" x14ac:dyDescent="0.25">
      <c r="B16" t="s">
        <v>53</v>
      </c>
    </row>
    <row r="17" spans="1:8" x14ac:dyDescent="0.25">
      <c r="B17" t="s">
        <v>54</v>
      </c>
    </row>
    <row r="20" spans="1:8" x14ac:dyDescent="0.25">
      <c r="A20" t="s">
        <v>33</v>
      </c>
      <c r="B20" t="s">
        <v>10</v>
      </c>
      <c r="H20" s="8"/>
    </row>
    <row r="21" spans="1:8" x14ac:dyDescent="0.25">
      <c r="B21" t="s">
        <v>46</v>
      </c>
    </row>
    <row r="22" spans="1:8" x14ac:dyDescent="0.25">
      <c r="B22" t="s">
        <v>45</v>
      </c>
    </row>
    <row r="24" spans="1:8" x14ac:dyDescent="0.25">
      <c r="A24" t="s">
        <v>38</v>
      </c>
      <c r="B24" s="7" t="s">
        <v>47</v>
      </c>
    </row>
    <row r="25" spans="1:8" x14ac:dyDescent="0.25">
      <c r="B25" s="2" t="s">
        <v>48</v>
      </c>
      <c r="H25" s="8"/>
    </row>
    <row r="27" spans="1:8" x14ac:dyDescent="0.25">
      <c r="A27" t="s">
        <v>29</v>
      </c>
      <c r="B27" t="s">
        <v>44</v>
      </c>
    </row>
    <row r="28" spans="1:8" x14ac:dyDescent="0.25">
      <c r="A28" t="s">
        <v>39</v>
      </c>
      <c r="B28" t="s">
        <v>34</v>
      </c>
      <c r="C28" t="s">
        <v>36</v>
      </c>
      <c r="D28" t="s">
        <v>18</v>
      </c>
      <c r="E28" t="s">
        <v>34</v>
      </c>
      <c r="F28" t="s">
        <v>49</v>
      </c>
      <c r="G28" t="s">
        <v>50</v>
      </c>
    </row>
    <row r="29" spans="1:8" x14ac:dyDescent="0.25">
      <c r="A29" t="s">
        <v>40</v>
      </c>
      <c r="B29" t="s">
        <v>42</v>
      </c>
    </row>
    <row r="30" spans="1:8" x14ac:dyDescent="0.25">
      <c r="A30" t="s">
        <v>37</v>
      </c>
      <c r="B30" s="7" t="s">
        <v>47</v>
      </c>
    </row>
    <row r="31" spans="1:8" x14ac:dyDescent="0.25">
      <c r="A31" t="s">
        <v>33</v>
      </c>
      <c r="B31" t="s">
        <v>46</v>
      </c>
    </row>
    <row r="32" spans="1:8" x14ac:dyDescent="0.25">
      <c r="A32" t="s">
        <v>51</v>
      </c>
      <c r="B32">
        <f>Résultat!C18</f>
        <v>6306.5</v>
      </c>
    </row>
  </sheetData>
  <dataValidations count="8">
    <dataValidation type="list" allowBlank="1" showInputMessage="1" showErrorMessage="1" sqref="B29">
      <formula1>$F$1:$F$3</formula1>
    </dataValidation>
    <dataValidation type="list" allowBlank="1" showInputMessage="1" showErrorMessage="1" sqref="B30 K8">
      <formula1>$B$24:$B$26</formula1>
    </dataValidation>
    <dataValidation type="list" allowBlank="1" showInputMessage="1" showErrorMessage="1" sqref="B31 K9">
      <formula1>$B$20:$B$23</formula1>
    </dataValidation>
    <dataValidation type="list" allowBlank="1" showInputMessage="1" showErrorMessage="1" sqref="B27 K5">
      <formula1>$B$7:$B$9</formula1>
    </dataValidation>
    <dataValidation type="list" allowBlank="1" showInputMessage="1" showErrorMessage="1" sqref="B28:G28">
      <formula1>$B$10:$B$19</formula1>
    </dataValidation>
    <dataValidation type="list" allowBlank="1" showInputMessage="1" showErrorMessage="1" sqref="K6">
      <formula1>$B$10:$B$18</formula1>
    </dataValidation>
    <dataValidation type="list" allowBlank="1" showInputMessage="1" showErrorMessage="1" sqref="K7">
      <formula1>$E$5:$E$7</formula1>
    </dataValidation>
    <dataValidation type="list" allowBlank="1" showInputMessage="1" showErrorMessage="1" sqref="K10">
      <formula1>$E$9:$E$11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1</vt:lpstr>
      <vt:lpstr>Résultat</vt:lpstr>
      <vt:lpstr>hors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Adil Bouzidi</dc:creator>
  <cp:lastModifiedBy>Adil Bouzidi</cp:lastModifiedBy>
  <dcterms:created xsi:type="dcterms:W3CDTF">2015-10-26T22:00:09Z</dcterms:created>
  <dcterms:modified xsi:type="dcterms:W3CDTF">2015-11-04T11:00:06Z</dcterms:modified>
</cp:coreProperties>
</file>