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480" yWindow="72" windowWidth="7980" windowHeight="3936" tabRatio="703" activeTab="2"/>
  </bookViews>
  <sheets>
    <sheet name="Matrice" sheetId="20" r:id="rId1"/>
    <sheet name="CRA Récapitulatif" sheetId="17" r:id="rId2"/>
    <sheet name="CRA Janvier" sheetId="39" r:id="rId3"/>
  </sheets>
  <externalReferences>
    <externalReference r:id="rId4"/>
  </externalReferences>
  <definedNames>
    <definedName name="annee">#REF!</definedName>
    <definedName name="AnneeCourante">#REF!</definedName>
    <definedName name="DateDebut">#REF!</definedName>
    <definedName name="DateEnreg">#REF!</definedName>
    <definedName name="DateFin">#REF!</definedName>
    <definedName name="dimanche">#REF!</definedName>
    <definedName name="dimanche_15">#REF!</definedName>
    <definedName name="dimanche_15_1">#REF!</definedName>
    <definedName name="jeudi">#REF!</definedName>
    <definedName name="jeudi_15">#REF!</definedName>
    <definedName name="jeudi_15_1">#REF!</definedName>
    <definedName name="Jfr">[1]Data!$C$3:$C$12</definedName>
    <definedName name="lundi">#REF!</definedName>
    <definedName name="lundi_15">#REF!</definedName>
    <definedName name="lundi_15_1">#REF!</definedName>
    <definedName name="lundi1">#REF!</definedName>
    <definedName name="mardi">#REF!</definedName>
    <definedName name="mardi_15">#REF!</definedName>
    <definedName name="mardi_15_1">#REF!</definedName>
    <definedName name="mercredi">#REF!</definedName>
    <definedName name="mercredi_15">#REF!</definedName>
    <definedName name="mercredi_15_1">#REF!</definedName>
    <definedName name="MotifVide">#REF!</definedName>
    <definedName name="régime_15j">#REF!</definedName>
    <definedName name="samedi">#REF!</definedName>
    <definedName name="samedi_15">#REF!</definedName>
    <definedName name="samedi_15_1">#REF!</definedName>
    <definedName name="Selection_Mois_CRA" localSheetId="2">#REF!</definedName>
    <definedName name="Selection_Mois_CRA" localSheetId="1">#REF!</definedName>
    <definedName name="sp">#REF!</definedName>
    <definedName name="StatutSamedi">#REF!</definedName>
    <definedName name="une_minute">#REF!</definedName>
    <definedName name="vendredi">#REF!</definedName>
    <definedName name="vendredi_15">#REF!</definedName>
    <definedName name="vendredi_15_1">#REF!</definedName>
    <definedName name="_xlnm.Print_Area" localSheetId="2">'CRA Janvier'!$A$1:$AN$22</definedName>
    <definedName name="_xlnm.Print_Area" localSheetId="1">'CRA Récapitulatif'!$A$2:$AM$33</definedName>
  </definedNames>
  <calcPr calcId="125725"/>
</workbook>
</file>

<file path=xl/calcChain.xml><?xml version="1.0" encoding="utf-8"?>
<calcChain xmlns="http://schemas.openxmlformats.org/spreadsheetml/2006/main">
  <c r="A24" i="39"/>
  <c r="E18"/>
  <c r="AL20" i="17"/>
  <c r="D20"/>
  <c r="AL18"/>
  <c r="D18"/>
  <c r="C10"/>
  <c r="E10" s="1"/>
  <c r="C11" s="1"/>
  <c r="E11" s="1"/>
  <c r="C12" s="1"/>
  <c r="E12" s="1"/>
  <c r="C13" s="1"/>
  <c r="E13" s="1"/>
  <c r="C14" s="1"/>
  <c r="E14" s="1"/>
  <c r="C15" s="1"/>
  <c r="E15" s="1"/>
  <c r="C16" s="1"/>
  <c r="E16" s="1"/>
  <c r="C17" s="1"/>
  <c r="E17" s="1"/>
  <c r="C18" s="1"/>
  <c r="E18" s="1"/>
  <c r="C19" s="1"/>
  <c r="E19" s="1"/>
  <c r="C20" s="1"/>
  <c r="E20" s="1"/>
  <c r="C21" s="1"/>
  <c r="E21" s="1"/>
  <c r="D10"/>
  <c r="B11"/>
  <c r="AH10" i="39" s="1" a="1"/>
  <c r="AH10" s="1"/>
  <c r="D11" i="17"/>
  <c r="B12"/>
  <c r="D12"/>
  <c r="B13"/>
  <c r="D13"/>
  <c r="B14"/>
  <c r="D14"/>
  <c r="B15"/>
  <c r="D15"/>
  <c r="B16"/>
  <c r="B17"/>
  <c r="B18"/>
  <c r="B24" i="39" s="1"/>
  <c r="C24" s="1"/>
  <c r="B19" i="17"/>
  <c r="B20"/>
  <c r="B21"/>
  <c r="AL15"/>
  <c r="G9" i="39"/>
  <c r="H9" s="1"/>
  <c r="B16" i="20"/>
  <c r="N1"/>
  <c r="N2"/>
  <c r="N3"/>
  <c r="N4"/>
  <c r="N5"/>
  <c r="N6"/>
  <c r="N7"/>
  <c r="N8"/>
  <c r="N9"/>
  <c r="N10"/>
  <c r="N11"/>
  <c r="N12"/>
  <c r="N13"/>
  <c r="N14"/>
  <c r="AL12" i="17"/>
  <c r="M22" i="20"/>
  <c r="M23"/>
  <c r="L22"/>
  <c r="K22"/>
  <c r="J22"/>
  <c r="I22"/>
  <c r="H22"/>
  <c r="G22"/>
  <c r="F22"/>
  <c r="F23"/>
  <c r="E22"/>
  <c r="E23"/>
  <c r="D22"/>
  <c r="D23"/>
  <c r="C22"/>
  <c r="C23"/>
  <c r="B22"/>
  <c r="C21"/>
  <c r="D21"/>
  <c r="E21"/>
  <c r="F21"/>
  <c r="G21"/>
  <c r="H21"/>
  <c r="I21"/>
  <c r="J21"/>
  <c r="K21"/>
  <c r="L21"/>
  <c r="M21"/>
  <c r="AL14" i="17"/>
  <c r="AL13"/>
  <c r="AL11"/>
  <c r="AL21"/>
  <c r="D21"/>
  <c r="AL19"/>
  <c r="D19"/>
  <c r="AL17"/>
  <c r="D17"/>
  <c r="AL16"/>
  <c r="D16"/>
  <c r="C10" i="39"/>
  <c r="B6"/>
  <c r="B4"/>
  <c r="B3"/>
  <c r="B2" i="17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B6"/>
  <c r="B4"/>
  <c r="B3"/>
  <c r="B15" i="20"/>
  <c r="F25"/>
  <c r="K25"/>
  <c r="J25"/>
  <c r="I25"/>
  <c r="H25"/>
  <c r="G25"/>
  <c r="E25"/>
  <c r="D25"/>
  <c r="B25"/>
  <c r="B21"/>
  <c r="B23"/>
  <c r="J23"/>
  <c r="L23"/>
  <c r="N15"/>
  <c r="N16"/>
  <c r="I23"/>
  <c r="G23"/>
  <c r="K23"/>
  <c r="H23"/>
  <c r="C25"/>
  <c r="L25"/>
  <c r="AL10" i="17"/>
  <c r="AL22"/>
  <c r="I10" i="39" l="1" a="1"/>
  <c r="I10" s="1"/>
  <c r="M10" a="1"/>
  <c r="M10" s="1"/>
  <c r="Q10" a="1"/>
  <c r="Q10" s="1"/>
  <c r="U10" a="1"/>
  <c r="U10" s="1"/>
  <c r="Y10" a="1"/>
  <c r="Y10" s="1"/>
  <c r="AC10" a="1"/>
  <c r="AC10" s="1"/>
  <c r="AG10" a="1"/>
  <c r="AG10" s="1"/>
  <c r="AK10" a="1"/>
  <c r="AK10" s="1"/>
  <c r="H10" a="1"/>
  <c r="H10" s="1"/>
  <c r="L10" a="1"/>
  <c r="L10" s="1"/>
  <c r="P10" a="1"/>
  <c r="P10" s="1"/>
  <c r="T10" a="1"/>
  <c r="T10" s="1"/>
  <c r="X10" a="1"/>
  <c r="X10" s="1"/>
  <c r="AB10" a="1"/>
  <c r="AB10" s="1"/>
  <c r="AF10" a="1"/>
  <c r="AF10" s="1"/>
  <c r="AJ10" a="1"/>
  <c r="AJ10" s="1"/>
  <c r="G10" a="1"/>
  <c r="G10" s="1"/>
  <c r="K10" a="1"/>
  <c r="K10" s="1"/>
  <c r="O10" a="1"/>
  <c r="O10" s="1"/>
  <c r="S10" a="1"/>
  <c r="S10" s="1"/>
  <c r="W10" a="1"/>
  <c r="W10" s="1"/>
  <c r="AA10" a="1"/>
  <c r="AA10" s="1"/>
  <c r="AE10" a="1"/>
  <c r="AE10" s="1"/>
  <c r="AI10" a="1"/>
  <c r="AI10" s="1"/>
  <c r="J10" a="1"/>
  <c r="J10" s="1"/>
  <c r="N10" a="1"/>
  <c r="N10" s="1"/>
  <c r="R10" a="1"/>
  <c r="R10" s="1"/>
  <c r="V10" a="1"/>
  <c r="V10" s="1"/>
  <c r="Z10" a="1"/>
  <c r="Z10" s="1"/>
  <c r="AD10" a="1"/>
  <c r="AD10" s="1"/>
  <c r="I9"/>
  <c r="J9" l="1"/>
  <c r="K9" l="1"/>
  <c r="L9" l="1"/>
  <c r="M9" l="1"/>
  <c r="N9" l="1"/>
  <c r="O9" l="1"/>
  <c r="P9" l="1"/>
  <c r="Q9" l="1"/>
  <c r="R9" l="1"/>
  <c r="S9" l="1"/>
  <c r="T9" l="1"/>
  <c r="U9" l="1"/>
  <c r="V9" l="1"/>
  <c r="W9" l="1"/>
  <c r="X9" l="1"/>
  <c r="Y9" l="1"/>
  <c r="Z9" l="1"/>
  <c r="AA9" l="1"/>
  <c r="AB9" l="1"/>
  <c r="AC9" l="1"/>
  <c r="AD9" l="1"/>
  <c r="AE9" l="1"/>
  <c r="AF9" l="1"/>
  <c r="AG9" l="1"/>
  <c r="AH9" l="1"/>
  <c r="AI9" l="1"/>
  <c r="AJ9" l="1"/>
  <c r="D10" l="1"/>
  <c r="E10" s="1"/>
  <c r="AK9"/>
  <c r="AL10" l="1"/>
</calcChain>
</file>

<file path=xl/sharedStrings.xml><?xml version="1.0" encoding="utf-8"?>
<sst xmlns="http://schemas.openxmlformats.org/spreadsheetml/2006/main" count="98" uniqueCount="36">
  <si>
    <t>Année</t>
  </si>
  <si>
    <t>Mois</t>
  </si>
  <si>
    <t>Nb jour</t>
  </si>
  <si>
    <t>Jours fériés</t>
  </si>
  <si>
    <t>Période :</t>
  </si>
  <si>
    <t>TOTAL</t>
  </si>
  <si>
    <t>BON POUR PRESTATION CONFORME</t>
  </si>
  <si>
    <t>Signature</t>
  </si>
  <si>
    <t>Responsable Client</t>
  </si>
  <si>
    <t>RAF à M-1</t>
  </si>
  <si>
    <t>RAF</t>
  </si>
  <si>
    <t>Total du mois</t>
  </si>
  <si>
    <t>Jour de l'an</t>
  </si>
  <si>
    <t>Lundi de Pâques</t>
  </si>
  <si>
    <t>Fête du Travail</t>
  </si>
  <si>
    <t>Ascension </t>
  </si>
  <si>
    <t>Lundi de Pentecôte</t>
  </si>
  <si>
    <t>Assomption </t>
  </si>
  <si>
    <t>Toussaint </t>
  </si>
  <si>
    <t>Noël</t>
  </si>
  <si>
    <t>14/18</t>
  </si>
  <si>
    <t>39/45</t>
  </si>
  <si>
    <t>14 Juillet</t>
  </si>
  <si>
    <t>Dates fériées</t>
  </si>
  <si>
    <r>
      <rPr>
        <b/>
        <sz val="12"/>
        <rFont val="Arial"/>
        <family val="2"/>
      </rPr>
      <t>Contrat</t>
    </r>
    <r>
      <rPr>
        <sz val="12"/>
        <rFont val="Arial"/>
        <family val="2"/>
      </rPr>
      <t xml:space="preserve"> :</t>
    </r>
  </si>
  <si>
    <r>
      <rPr>
        <b/>
        <sz val="12"/>
        <rFont val="Arial"/>
        <family val="2"/>
      </rPr>
      <t>Prestation de</t>
    </r>
    <r>
      <rPr>
        <sz val="12"/>
        <rFont val="Arial"/>
        <family val="2"/>
      </rPr>
      <t xml:space="preserve"> :</t>
    </r>
  </si>
  <si>
    <r>
      <rPr>
        <b/>
        <sz val="12"/>
        <rFont val="Arial"/>
        <family val="2"/>
      </rPr>
      <t>Fin de mission</t>
    </r>
    <r>
      <rPr>
        <sz val="12"/>
        <rFont val="Arial"/>
        <family val="2"/>
      </rPr>
      <t xml:space="preserve"> :</t>
    </r>
  </si>
  <si>
    <t>Année :</t>
  </si>
  <si>
    <t>Responsable Client :</t>
  </si>
  <si>
    <r>
      <rPr>
        <b/>
        <sz val="12"/>
        <rFont val="Arial"/>
        <family val="2"/>
      </rPr>
      <t>Mission</t>
    </r>
    <r>
      <rPr>
        <sz val="12"/>
        <rFont val="Arial"/>
        <family val="2"/>
      </rPr>
      <t xml:space="preserve"> :</t>
    </r>
  </si>
  <si>
    <t>RAF fin de mois</t>
  </si>
  <si>
    <t>RAF Début de mois</t>
  </si>
  <si>
    <t>Tx de prov</t>
  </si>
  <si>
    <t/>
  </si>
  <si>
    <t>INDEX('CRA Récapitulatif'!$B$9:$AK$21;EQUIV(TEXTE(B10;"mmmm");TEXTE('CRA Récapitulatif'!$B$9:$B$21;"mmmm");EQUIV(G$9;'CRA Récapitulatif'!$G$9:$AK$9)))</t>
  </si>
  <si>
    <t>INDEX('CRA Récapitulatif'!$G$9:$AK$21;EQUIV(TEXTE($B$10;"mmmm");TEXTE('CRA Récapitulatif'!$B$9:$B$21;"mmmm");0);EQUIV(G$9;'CRA Récapitulatif'!$G$9:$AK$9;0))</t>
  </si>
</sst>
</file>

<file path=xl/styles.xml><?xml version="1.0" encoding="utf-8"?>
<styleSheet xmlns="http://schemas.openxmlformats.org/spreadsheetml/2006/main">
  <numFmts count="7">
    <numFmt numFmtId="191" formatCode="yyyy"/>
    <numFmt numFmtId="198" formatCode="mmmm\ yyyy"/>
    <numFmt numFmtId="199" formatCode="mmm\ yyyy"/>
    <numFmt numFmtId="217" formatCode="mmmm"/>
    <numFmt numFmtId="221" formatCode="d"/>
    <numFmt numFmtId="222" formatCode="dd"/>
    <numFmt numFmtId="224" formatCode="m"/>
  </numFmts>
  <fonts count="8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0"/>
      <color rgb="FF0070C0"/>
      <name val="Arial"/>
      <family val="2"/>
    </font>
    <font>
      <sz val="10"/>
      <color theme="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lightUp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33CC"/>
        <bgColor indexed="64"/>
      </patternFill>
    </fill>
    <fill>
      <patternFill patternType="lightUp">
        <bgColor theme="0"/>
      </patternFill>
    </fill>
    <fill>
      <patternFill patternType="lightUp">
        <bgColor theme="3" tint="0.39997558519241921"/>
      </patternFill>
    </fill>
    <fill>
      <patternFill patternType="lightUp">
        <bgColor rgb="FFFF33CC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" fillId="0" borderId="0"/>
  </cellStyleXfs>
  <cellXfs count="120">
    <xf numFmtId="0" fontId="0" fillId="0" borderId="0" xfId="0"/>
    <xf numFmtId="0" fontId="1" fillId="4" borderId="0" xfId="1" applyFill="1"/>
    <xf numFmtId="0" fontId="2" fillId="4" borderId="0" xfId="1" applyFont="1" applyFill="1" applyAlignment="1">
      <alignment horizontal="left" vertical="center"/>
    </xf>
    <xf numFmtId="0" fontId="2" fillId="4" borderId="0" xfId="1" applyFont="1" applyFill="1"/>
    <xf numFmtId="198" fontId="2" fillId="4" borderId="0" xfId="1" applyNumberFormat="1" applyFont="1" applyFill="1" applyAlignment="1">
      <alignment horizontal="left" vertical="center"/>
    </xf>
    <xf numFmtId="199" fontId="3" fillId="4" borderId="0" xfId="1" applyNumberFormat="1" applyFont="1" applyFill="1" applyAlignment="1">
      <alignment horizontal="left" vertical="center"/>
    </xf>
    <xf numFmtId="199" fontId="3" fillId="4" borderId="0" xfId="1" applyNumberFormat="1" applyFont="1" applyFill="1" applyBorder="1" applyAlignment="1">
      <alignment horizontal="left" vertical="center"/>
    </xf>
    <xf numFmtId="0" fontId="2" fillId="4" borderId="0" xfId="1" applyFont="1" applyFill="1" applyBorder="1"/>
    <xf numFmtId="0" fontId="2" fillId="4" borderId="1" xfId="1" applyFont="1" applyFill="1" applyBorder="1" applyAlignment="1">
      <alignment horizontal="center" vertical="center"/>
    </xf>
    <xf numFmtId="0" fontId="2" fillId="4" borderId="2" xfId="1" applyFont="1" applyFill="1" applyBorder="1" applyAlignment="1"/>
    <xf numFmtId="0" fontId="2" fillId="4" borderId="3" xfId="1" applyFont="1" applyFill="1" applyBorder="1" applyAlignment="1"/>
    <xf numFmtId="0" fontId="2" fillId="4" borderId="16" xfId="1" applyFont="1" applyFill="1" applyBorder="1"/>
    <xf numFmtId="0" fontId="2" fillId="4" borderId="0" xfId="1" applyFont="1" applyFill="1" applyBorder="1" applyAlignment="1"/>
    <xf numFmtId="0" fontId="2" fillId="4" borderId="4" xfId="1" applyFont="1" applyFill="1" applyBorder="1" applyAlignment="1"/>
    <xf numFmtId="0" fontId="2" fillId="4" borderId="17" xfId="1" applyFont="1" applyFill="1" applyBorder="1"/>
    <xf numFmtId="0" fontId="2" fillId="4" borderId="0" xfId="1" applyFont="1" applyFill="1" applyBorder="1" applyAlignment="1">
      <alignment horizontal="center"/>
    </xf>
    <xf numFmtId="0" fontId="2" fillId="4" borderId="4" xfId="1" applyFont="1" applyFill="1" applyBorder="1" applyAlignment="1">
      <alignment horizontal="center"/>
    </xf>
    <xf numFmtId="0" fontId="2" fillId="4" borderId="5" xfId="1" applyFont="1" applyFill="1" applyBorder="1" applyAlignment="1">
      <alignment horizontal="center"/>
    </xf>
    <xf numFmtId="0" fontId="2" fillId="4" borderId="6" xfId="1" applyFont="1" applyFill="1" applyBorder="1" applyAlignment="1">
      <alignment horizontal="center"/>
    </xf>
    <xf numFmtId="0" fontId="2" fillId="4" borderId="18" xfId="1" applyFont="1" applyFill="1" applyBorder="1"/>
    <xf numFmtId="0" fontId="2" fillId="4" borderId="0" xfId="1" applyFont="1" applyFill="1" applyBorder="1" applyAlignment="1">
      <alignment horizontal="left" vertical="center"/>
    </xf>
    <xf numFmtId="199" fontId="2" fillId="5" borderId="1" xfId="1" applyNumberFormat="1" applyFont="1" applyFill="1" applyBorder="1" applyAlignment="1">
      <alignment horizontal="center" vertical="top" wrapText="1"/>
    </xf>
    <xf numFmtId="198" fontId="3" fillId="4" borderId="7" xfId="1" applyNumberFormat="1" applyFont="1" applyFill="1" applyBorder="1" applyAlignment="1">
      <alignment horizontal="left" vertical="center"/>
    </xf>
    <xf numFmtId="0" fontId="3" fillId="4" borderId="0" xfId="1" applyFont="1" applyFill="1" applyAlignment="1">
      <alignment horizontal="left" vertical="center"/>
    </xf>
    <xf numFmtId="0" fontId="1" fillId="2" borderId="19" xfId="1" applyFill="1" applyBorder="1"/>
    <xf numFmtId="0" fontId="2" fillId="4" borderId="0" xfId="1" applyFont="1" applyFill="1" applyAlignment="1">
      <alignment horizontal="right" vertical="center"/>
    </xf>
    <xf numFmtId="0" fontId="2" fillId="4" borderId="0" xfId="1" applyFont="1" applyFill="1" applyAlignment="1">
      <alignment horizontal="right"/>
    </xf>
    <xf numFmtId="49" fontId="2" fillId="4" borderId="0" xfId="1" applyNumberFormat="1" applyFont="1" applyFill="1" applyAlignment="1">
      <alignment horizontal="left" vertical="center"/>
    </xf>
    <xf numFmtId="0" fontId="2" fillId="4" borderId="8" xfId="1" applyFont="1" applyFill="1" applyBorder="1" applyAlignment="1">
      <alignment horizontal="right" vertical="center"/>
    </xf>
    <xf numFmtId="0" fontId="3" fillId="4" borderId="0" xfId="1" applyFont="1" applyFill="1" applyAlignment="1">
      <alignment horizontal="right" vertical="center"/>
    </xf>
    <xf numFmtId="0" fontId="3" fillId="4" borderId="0" xfId="1" applyFont="1" applyFill="1" applyAlignment="1">
      <alignment horizontal="right"/>
    </xf>
    <xf numFmtId="222" fontId="2" fillId="4" borderId="0" xfId="1" applyNumberFormat="1" applyFont="1" applyFill="1"/>
    <xf numFmtId="14" fontId="2" fillId="4" borderId="0" xfId="1" applyNumberFormat="1" applyFont="1" applyFill="1"/>
    <xf numFmtId="199" fontId="2" fillId="6" borderId="1" xfId="1" applyNumberFormat="1" applyFont="1" applyFill="1" applyBorder="1" applyAlignment="1">
      <alignment horizontal="center" vertical="top" wrapText="1"/>
    </xf>
    <xf numFmtId="0" fontId="4" fillId="7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right" vertical="center"/>
    </xf>
    <xf numFmtId="0" fontId="5" fillId="4" borderId="0" xfId="1" applyFont="1" applyFill="1" applyAlignment="1">
      <alignment horizontal="left" vertical="center"/>
    </xf>
    <xf numFmtId="217" fontId="2" fillId="8" borderId="7" xfId="1" applyNumberFormat="1" applyFont="1" applyFill="1" applyBorder="1" applyAlignment="1">
      <alignment horizontal="left" vertical="center"/>
    </xf>
    <xf numFmtId="0" fontId="4" fillId="9" borderId="1" xfId="1" applyFont="1" applyFill="1" applyBorder="1" applyAlignment="1">
      <alignment horizontal="center" vertical="center"/>
    </xf>
    <xf numFmtId="49" fontId="2" fillId="4" borderId="1" xfId="1" applyNumberFormat="1" applyFont="1" applyFill="1" applyBorder="1" applyAlignment="1">
      <alignment horizontal="center" vertical="center"/>
    </xf>
    <xf numFmtId="0" fontId="0" fillId="4" borderId="0" xfId="0" applyFill="1"/>
    <xf numFmtId="191" fontId="1" fillId="4" borderId="0" xfId="0" applyNumberFormat="1" applyFont="1" applyFill="1" applyAlignment="1">
      <alignment horizontal="left" vertical="top" wrapText="1"/>
    </xf>
    <xf numFmtId="0" fontId="1" fillId="4" borderId="0" xfId="0" applyFont="1" applyFill="1" applyAlignment="1">
      <alignment horizontal="left" vertical="top" wrapText="1"/>
    </xf>
    <xf numFmtId="217" fontId="0" fillId="4" borderId="0" xfId="0" applyNumberFormat="1" applyFill="1"/>
    <xf numFmtId="14" fontId="1" fillId="10" borderId="0" xfId="1" applyNumberFormat="1" applyFont="1" applyFill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49" fontId="1" fillId="10" borderId="0" xfId="0" applyNumberFormat="1" applyFont="1" applyFill="1" applyAlignment="1">
      <alignment horizontal="center" vertical="center"/>
    </xf>
    <xf numFmtId="0" fontId="0" fillId="10" borderId="0" xfId="0" applyFill="1"/>
    <xf numFmtId="14" fontId="1" fillId="10" borderId="0" xfId="0" applyNumberFormat="1" applyFont="1" applyFill="1" applyAlignment="1">
      <alignment horizontal="center" vertical="center"/>
    </xf>
    <xf numFmtId="0" fontId="6" fillId="10" borderId="0" xfId="0" applyFont="1" applyFill="1" applyAlignment="1">
      <alignment horizontal="center" vertical="center"/>
    </xf>
    <xf numFmtId="14" fontId="6" fillId="10" borderId="0" xfId="0" applyNumberFormat="1" applyFont="1" applyFill="1" applyAlignment="1">
      <alignment horizontal="center" vertical="center"/>
    </xf>
    <xf numFmtId="0" fontId="1" fillId="11" borderId="20" xfId="1" quotePrefix="1" applyFont="1" applyFill="1" applyBorder="1" applyAlignment="1">
      <alignment horizontal="left" vertical="center"/>
    </xf>
    <xf numFmtId="0" fontId="1" fillId="11" borderId="20" xfId="1" applyFont="1" applyFill="1" applyBorder="1" applyAlignment="1">
      <alignment horizontal="left" vertical="center"/>
    </xf>
    <xf numFmtId="0" fontId="7" fillId="4" borderId="0" xfId="0" applyFont="1" applyFill="1"/>
    <xf numFmtId="0" fontId="1" fillId="12" borderId="0" xfId="1" applyNumberFormat="1" applyFill="1" applyAlignment="1">
      <alignment horizontal="center" vertical="center"/>
    </xf>
    <xf numFmtId="224" fontId="0" fillId="12" borderId="0" xfId="0" applyNumberFormat="1" applyFill="1" applyAlignment="1">
      <alignment horizontal="center"/>
    </xf>
    <xf numFmtId="0" fontId="1" fillId="10" borderId="0" xfId="1" applyNumberFormat="1" applyFill="1" applyAlignment="1">
      <alignment horizontal="center" vertical="center"/>
    </xf>
    <xf numFmtId="0" fontId="1" fillId="4" borderId="0" xfId="0" applyFont="1" applyFill="1"/>
    <xf numFmtId="0" fontId="3" fillId="4" borderId="0" xfId="1" applyFont="1" applyFill="1" applyAlignment="1">
      <alignment horizontal="left" vertical="center"/>
    </xf>
    <xf numFmtId="0" fontId="2" fillId="13" borderId="1" xfId="1" applyFont="1" applyFill="1" applyBorder="1" applyAlignment="1">
      <alignment horizontal="center" vertical="center"/>
    </xf>
    <xf numFmtId="0" fontId="2" fillId="14" borderId="1" xfId="1" applyFont="1" applyFill="1" applyBorder="1" applyAlignment="1">
      <alignment horizontal="center" vertical="center"/>
    </xf>
    <xf numFmtId="0" fontId="4" fillId="15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16" borderId="1" xfId="1" applyFont="1" applyFill="1" applyBorder="1" applyAlignment="1">
      <alignment horizontal="center" vertical="center"/>
    </xf>
    <xf numFmtId="9" fontId="1" fillId="4" borderId="1" xfId="0" applyNumberFormat="1" applyFont="1" applyFill="1" applyBorder="1"/>
    <xf numFmtId="14" fontId="0" fillId="4" borderId="0" xfId="0" applyNumberFormat="1" applyFill="1"/>
    <xf numFmtId="217" fontId="1" fillId="4" borderId="0" xfId="0" applyNumberFormat="1" applyFont="1" applyFill="1"/>
    <xf numFmtId="49" fontId="1" fillId="17" borderId="0" xfId="1" applyNumberFormat="1" applyFont="1" applyFill="1" applyBorder="1" applyAlignment="1">
      <alignment horizontal="left" vertical="center"/>
    </xf>
    <xf numFmtId="10" fontId="1" fillId="17" borderId="0" xfId="1" quotePrefix="1" applyNumberFormat="1" applyFont="1" applyFill="1" applyBorder="1" applyAlignment="1">
      <alignment vertical="center"/>
    </xf>
    <xf numFmtId="14" fontId="1" fillId="17" borderId="0" xfId="1" applyNumberFormat="1" applyFont="1" applyFill="1" applyBorder="1" applyAlignment="1">
      <alignment horizontal="left" vertical="center"/>
    </xf>
    <xf numFmtId="10" fontId="1" fillId="17" borderId="0" xfId="1" quotePrefix="1" applyNumberFormat="1" applyFont="1" applyFill="1" applyBorder="1" applyAlignment="1">
      <alignment horizontal="left" vertical="center"/>
    </xf>
    <xf numFmtId="0" fontId="1" fillId="18" borderId="0" xfId="1" quotePrefix="1" applyFont="1" applyFill="1" applyBorder="1" applyAlignment="1">
      <alignment horizontal="left" vertical="center"/>
    </xf>
    <xf numFmtId="198" fontId="0" fillId="4" borderId="0" xfId="0" applyNumberFormat="1" applyFill="1"/>
    <xf numFmtId="0" fontId="1" fillId="18" borderId="0" xfId="1" quotePrefix="1" applyFont="1" applyFill="1" applyBorder="1" applyAlignment="1">
      <alignment vertical="center"/>
    </xf>
    <xf numFmtId="221" fontId="2" fillId="4" borderId="1" xfId="1" applyNumberFormat="1" applyFont="1" applyFill="1" applyBorder="1" applyAlignment="1">
      <alignment horizontal="center" vertical="center"/>
    </xf>
    <xf numFmtId="0" fontId="4" fillId="19" borderId="7" xfId="1" applyFont="1" applyFill="1" applyBorder="1" applyAlignment="1">
      <alignment horizontal="center" vertical="center"/>
    </xf>
    <xf numFmtId="217" fontId="2" fillId="4" borderId="0" xfId="1" applyNumberFormat="1" applyFont="1" applyFill="1"/>
    <xf numFmtId="1" fontId="2" fillId="17" borderId="1" xfId="0" applyNumberFormat="1" applyFont="1" applyFill="1" applyBorder="1" applyAlignment="1">
      <alignment horizontal="center" vertical="center" shrinkToFit="1"/>
    </xf>
    <xf numFmtId="217" fontId="3" fillId="4" borderId="7" xfId="1" applyNumberFormat="1" applyFont="1" applyFill="1" applyBorder="1" applyAlignment="1">
      <alignment horizontal="left" vertical="center"/>
    </xf>
    <xf numFmtId="9" fontId="1" fillId="17" borderId="0" xfId="1" quotePrefix="1" applyNumberFormat="1" applyFont="1" applyFill="1" applyBorder="1" applyAlignment="1">
      <alignment horizontal="left" vertical="center"/>
    </xf>
    <xf numFmtId="0" fontId="1" fillId="18" borderId="0" xfId="1" quotePrefix="1" applyFont="1" applyFill="1" applyBorder="1" applyAlignment="1">
      <alignment horizontal="left" vertical="center"/>
    </xf>
    <xf numFmtId="49" fontId="1" fillId="17" borderId="0" xfId="1" applyNumberFormat="1" applyFont="1" applyFill="1" applyBorder="1" applyAlignment="1">
      <alignment horizontal="left" vertical="center"/>
    </xf>
    <xf numFmtId="14" fontId="1" fillId="17" borderId="0" xfId="1" applyNumberFormat="1" applyFont="1" applyFill="1" applyBorder="1" applyAlignment="1">
      <alignment horizontal="left" vertical="center"/>
    </xf>
    <xf numFmtId="0" fontId="1" fillId="18" borderId="0" xfId="1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18" borderId="0" xfId="1" applyNumberFormat="1" applyFont="1" applyFill="1" applyBorder="1" applyAlignment="1">
      <alignment horizontal="left" vertical="center"/>
    </xf>
    <xf numFmtId="49" fontId="1" fillId="18" borderId="0" xfId="1" applyNumberFormat="1" applyFont="1" applyFill="1" applyBorder="1" applyAlignment="1">
      <alignment horizontal="left" vertical="center"/>
    </xf>
    <xf numFmtId="198" fontId="1" fillId="18" borderId="0" xfId="1" applyNumberFormat="1" applyFont="1" applyFill="1" applyBorder="1" applyAlignment="1">
      <alignment horizontal="left" vertical="center"/>
    </xf>
    <xf numFmtId="0" fontId="1" fillId="17" borderId="0" xfId="1" applyFont="1" applyFill="1" applyBorder="1" applyAlignment="1">
      <alignment horizontal="left" vertical="center"/>
    </xf>
    <xf numFmtId="0" fontId="1" fillId="17" borderId="0" xfId="1" quotePrefix="1" applyFont="1" applyFill="1" applyBorder="1" applyAlignment="1">
      <alignment horizontal="left" vertical="center"/>
    </xf>
    <xf numFmtId="0" fontId="3" fillId="4" borderId="0" xfId="1" applyFont="1" applyFill="1" applyAlignment="1">
      <alignment horizontal="left" vertical="center"/>
    </xf>
    <xf numFmtId="0" fontId="2" fillId="6" borderId="9" xfId="1" applyFont="1" applyFill="1" applyBorder="1" applyAlignment="1">
      <alignment horizontal="center" vertical="center"/>
    </xf>
    <xf numFmtId="0" fontId="2" fillId="6" borderId="10" xfId="1" applyFont="1" applyFill="1" applyBorder="1" applyAlignment="1">
      <alignment horizontal="center" vertical="center"/>
    </xf>
    <xf numFmtId="0" fontId="2" fillId="6" borderId="11" xfId="1" applyFont="1" applyFill="1" applyBorder="1" applyAlignment="1">
      <alignment horizontal="center" vertical="center"/>
    </xf>
    <xf numFmtId="0" fontId="2" fillId="4" borderId="12" xfId="1" applyFont="1" applyFill="1" applyBorder="1" applyAlignment="1">
      <alignment horizontal="right" vertical="center"/>
    </xf>
    <xf numFmtId="0" fontId="2" fillId="4" borderId="3" xfId="1" applyFont="1" applyFill="1" applyBorder="1" applyAlignment="1">
      <alignment horizontal="right" vertical="center"/>
    </xf>
    <xf numFmtId="0" fontId="2" fillId="4" borderId="13" xfId="1" applyFont="1" applyFill="1" applyBorder="1" applyAlignment="1">
      <alignment horizontal="right" vertical="center"/>
    </xf>
    <xf numFmtId="0" fontId="2" fillId="4" borderId="4" xfId="1" applyFont="1" applyFill="1" applyBorder="1" applyAlignment="1">
      <alignment horizontal="right" vertical="center"/>
    </xf>
    <xf numFmtId="0" fontId="2" fillId="4" borderId="14" xfId="1" applyFont="1" applyFill="1" applyBorder="1" applyAlignment="1">
      <alignment horizontal="right" vertical="center"/>
    </xf>
    <xf numFmtId="0" fontId="2" fillId="4" borderId="6" xfId="1" applyFont="1" applyFill="1" applyBorder="1" applyAlignment="1">
      <alignment horizontal="right" vertical="center"/>
    </xf>
    <xf numFmtId="0" fontId="2" fillId="20" borderId="8" xfId="1" applyFont="1" applyFill="1" applyBorder="1" applyAlignment="1">
      <alignment horizontal="center" vertical="center"/>
    </xf>
    <xf numFmtId="0" fontId="2" fillId="20" borderId="15" xfId="1" applyFont="1" applyFill="1" applyBorder="1" applyAlignment="1">
      <alignment horizontal="center" vertical="center"/>
    </xf>
    <xf numFmtId="0" fontId="2" fillId="20" borderId="7" xfId="1" applyFont="1" applyFill="1" applyBorder="1" applyAlignment="1">
      <alignment horizontal="center" vertical="center"/>
    </xf>
    <xf numFmtId="0" fontId="2" fillId="10" borderId="8" xfId="1" applyFont="1" applyFill="1" applyBorder="1" applyAlignment="1">
      <alignment horizontal="right" vertical="center"/>
    </xf>
    <xf numFmtId="0" fontId="2" fillId="10" borderId="7" xfId="1" applyFont="1" applyFill="1" applyBorder="1" applyAlignment="1">
      <alignment horizontal="right" vertical="center"/>
    </xf>
    <xf numFmtId="0" fontId="2" fillId="10" borderId="8" xfId="1" applyFont="1" applyFill="1" applyBorder="1" applyAlignment="1">
      <alignment horizontal="left" vertical="center"/>
    </xf>
    <xf numFmtId="0" fontId="2" fillId="10" borderId="15" xfId="1" applyFont="1" applyFill="1" applyBorder="1" applyAlignment="1">
      <alignment horizontal="left" vertical="center"/>
    </xf>
    <xf numFmtId="0" fontId="2" fillId="10" borderId="7" xfId="1" applyFont="1" applyFill="1" applyBorder="1" applyAlignment="1">
      <alignment horizontal="left" vertical="center"/>
    </xf>
    <xf numFmtId="0" fontId="2" fillId="10" borderId="8" xfId="1" applyFont="1" applyFill="1" applyBorder="1" applyAlignment="1">
      <alignment horizontal="center" vertical="center"/>
    </xf>
    <xf numFmtId="0" fontId="2" fillId="10" borderId="15" xfId="1" applyFont="1" applyFill="1" applyBorder="1" applyAlignment="1">
      <alignment horizontal="center" vertical="center"/>
    </xf>
    <xf numFmtId="0" fontId="2" fillId="10" borderId="7" xfId="1" applyFont="1" applyFill="1" applyBorder="1" applyAlignment="1">
      <alignment horizontal="center" vertical="center"/>
    </xf>
    <xf numFmtId="0" fontId="2" fillId="4" borderId="12" xfId="1" applyFont="1" applyFill="1" applyBorder="1" applyAlignment="1">
      <alignment vertical="center"/>
    </xf>
    <xf numFmtId="0" fontId="2" fillId="4" borderId="3" xfId="1" applyFont="1" applyFill="1" applyBorder="1" applyAlignment="1">
      <alignment vertical="center"/>
    </xf>
    <xf numFmtId="0" fontId="2" fillId="4" borderId="13" xfId="1" applyFont="1" applyFill="1" applyBorder="1" applyAlignment="1">
      <alignment vertical="center"/>
    </xf>
    <xf numFmtId="0" fontId="2" fillId="4" borderId="4" xfId="1" applyFont="1" applyFill="1" applyBorder="1" applyAlignment="1">
      <alignment vertical="center"/>
    </xf>
    <xf numFmtId="0" fontId="2" fillId="4" borderId="13" xfId="1" applyFont="1" applyFill="1" applyBorder="1" applyAlignment="1">
      <alignment horizontal="left" vertical="center"/>
    </xf>
    <xf numFmtId="0" fontId="2" fillId="4" borderId="4" xfId="1" applyFont="1" applyFill="1" applyBorder="1" applyAlignment="1">
      <alignment horizontal="left" vertical="center"/>
    </xf>
    <xf numFmtId="0" fontId="2" fillId="4" borderId="14" xfId="1" applyFont="1" applyFill="1" applyBorder="1" applyAlignment="1">
      <alignment horizontal="left" vertical="center"/>
    </xf>
    <xf numFmtId="0" fontId="2" fillId="4" borderId="6" xfId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18">
    <dxf>
      <font>
        <color theme="0"/>
      </font>
      <border>
        <left style="thin">
          <color indexed="64"/>
        </left>
        <right/>
        <top/>
        <bottom/>
      </border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indexed="4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dicateurs_EDV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c"/>
      <sheetName val="Menu"/>
      <sheetName val="Calcul"/>
      <sheetName val="Volumetrie"/>
      <sheetName val="Tableaux"/>
      <sheetName val="Extract Diu"/>
      <sheetName val="Extract Arch+dri"/>
      <sheetName val="Extract Dim"/>
      <sheetName val="Extract OS400"/>
      <sheetName val="DRI closes"/>
      <sheetName val="Data"/>
      <sheetName val="Historic"/>
      <sheetName val="Tab_Resp"/>
      <sheetName val="Tab_F-O"/>
      <sheetName val="Parms"/>
      <sheetName val="Calendri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C3">
            <v>38718</v>
          </cell>
        </row>
        <row r="4">
          <cell r="C4">
            <v>38824</v>
          </cell>
        </row>
        <row r="5">
          <cell r="C5">
            <v>38838</v>
          </cell>
        </row>
        <row r="6">
          <cell r="C6">
            <v>38845</v>
          </cell>
        </row>
        <row r="7">
          <cell r="C7">
            <v>38862</v>
          </cell>
        </row>
        <row r="8">
          <cell r="C8">
            <v>38872</v>
          </cell>
        </row>
        <row r="9">
          <cell r="C9">
            <v>38912</v>
          </cell>
        </row>
        <row r="10">
          <cell r="C10">
            <v>38944</v>
          </cell>
        </row>
        <row r="11">
          <cell r="C11">
            <v>39022</v>
          </cell>
        </row>
        <row r="12">
          <cell r="C12">
            <v>39032</v>
          </cell>
        </row>
      </sheetData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5">
    <tabColor rgb="FFFF0000"/>
  </sheetPr>
  <dimension ref="A1:P36"/>
  <sheetViews>
    <sheetView zoomScale="85" zoomScaleNormal="85" workbookViewId="0">
      <selection activeCell="C16" sqref="C16"/>
    </sheetView>
  </sheetViews>
  <sheetFormatPr baseColWidth="10" defaultColWidth="11.44140625" defaultRowHeight="13.2"/>
  <cols>
    <col min="1" max="1" width="23.33203125" style="40" bestFit="1" customWidth="1"/>
    <col min="2" max="2" width="14.6640625" style="40" customWidth="1"/>
    <col min="3" max="3" width="14.88671875" style="40" customWidth="1"/>
    <col min="4" max="10" width="13" style="40" customWidth="1"/>
    <col min="11" max="11" width="12.5546875" style="40" customWidth="1"/>
    <col min="12" max="12" width="16.44140625" style="40" customWidth="1"/>
    <col min="13" max="13" width="13" style="40" customWidth="1"/>
    <col min="14" max="14" width="10.33203125" style="40" bestFit="1" customWidth="1"/>
    <col min="15" max="15" width="10.109375" style="40" bestFit="1" customWidth="1"/>
    <col min="16" max="16" width="11.44140625" style="40" bestFit="1" customWidth="1"/>
    <col min="17" max="19" width="10.109375" style="40" bestFit="1" customWidth="1"/>
    <col min="20" max="20" width="17.109375" style="40" bestFit="1" customWidth="1"/>
    <col min="21" max="23" width="10.109375" style="40" bestFit="1" customWidth="1"/>
    <col min="24" max="16384" width="11.44140625" style="40"/>
  </cols>
  <sheetData>
    <row r="1" spans="1:16">
      <c r="A1" s="51"/>
      <c r="B1" s="83"/>
      <c r="C1" s="80"/>
      <c r="D1" s="80"/>
      <c r="E1" s="83"/>
      <c r="F1" s="80"/>
      <c r="G1" s="80"/>
      <c r="H1" s="89"/>
      <c r="I1" s="90"/>
      <c r="J1" s="90"/>
      <c r="K1" s="89"/>
      <c r="L1" s="90"/>
      <c r="M1" s="90"/>
      <c r="N1" s="57">
        <f>YEAR(DATE(2012,1,1))</f>
        <v>2012</v>
      </c>
      <c r="O1" s="84" t="s">
        <v>32</v>
      </c>
      <c r="P1" s="64">
        <v>0.15</v>
      </c>
    </row>
    <row r="2" spans="1:16">
      <c r="A2" s="52"/>
      <c r="B2" s="83"/>
      <c r="C2" s="83"/>
      <c r="D2" s="83"/>
      <c r="E2" s="83"/>
      <c r="F2" s="83"/>
      <c r="G2" s="83"/>
      <c r="H2" s="89"/>
      <c r="I2" s="89"/>
      <c r="J2" s="89"/>
      <c r="K2" s="89"/>
      <c r="L2" s="89"/>
      <c r="M2" s="89"/>
      <c r="N2" s="57">
        <f>YEAR(DATE(N1+1,1,1))</f>
        <v>2013</v>
      </c>
      <c r="O2" s="85"/>
      <c r="P2" s="64">
        <v>0.2</v>
      </c>
    </row>
    <row r="3" spans="1:16">
      <c r="A3" s="52"/>
      <c r="B3" s="83"/>
      <c r="C3" s="83"/>
      <c r="D3" s="83"/>
      <c r="E3" s="83"/>
      <c r="F3" s="83"/>
      <c r="G3" s="83"/>
      <c r="H3" s="89"/>
      <c r="I3" s="89"/>
      <c r="J3" s="89"/>
      <c r="K3" s="89"/>
      <c r="L3" s="89"/>
      <c r="M3" s="89"/>
      <c r="N3" s="57">
        <f t="shared" ref="N3:N15" si="0">YEAR(DATE(N2+1,1,1))</f>
        <v>2014</v>
      </c>
      <c r="O3" s="85"/>
      <c r="P3" s="64">
        <v>0.25</v>
      </c>
    </row>
    <row r="4" spans="1:16">
      <c r="A4" s="52"/>
      <c r="B4" s="83"/>
      <c r="C4" s="83"/>
      <c r="D4" s="83"/>
      <c r="E4" s="83"/>
      <c r="F4" s="83"/>
      <c r="G4" s="83"/>
      <c r="H4" s="89"/>
      <c r="I4" s="89"/>
      <c r="J4" s="89"/>
      <c r="K4" s="89"/>
      <c r="L4" s="89"/>
      <c r="M4" s="89"/>
      <c r="N4" s="57">
        <f t="shared" si="0"/>
        <v>2015</v>
      </c>
      <c r="O4" s="85"/>
      <c r="P4" s="64">
        <v>0.3</v>
      </c>
    </row>
    <row r="5" spans="1:16">
      <c r="A5" s="51"/>
      <c r="B5" s="80"/>
      <c r="C5" s="80"/>
      <c r="D5" s="80"/>
      <c r="E5" s="80"/>
      <c r="F5" s="80"/>
      <c r="G5" s="80"/>
      <c r="H5" s="90"/>
      <c r="I5" s="90"/>
      <c r="J5" s="90"/>
      <c r="K5" s="90"/>
      <c r="L5" s="90"/>
      <c r="M5" s="90"/>
      <c r="N5" s="57">
        <f t="shared" si="0"/>
        <v>2016</v>
      </c>
      <c r="O5" s="85"/>
      <c r="P5" s="64">
        <v>0.35</v>
      </c>
    </row>
    <row r="6" spans="1:16">
      <c r="A6" s="51"/>
      <c r="B6" s="80"/>
      <c r="C6" s="80"/>
      <c r="D6" s="80"/>
      <c r="E6" s="80"/>
      <c r="F6" s="80"/>
      <c r="G6" s="80"/>
      <c r="H6" s="90"/>
      <c r="I6" s="90"/>
      <c r="J6" s="90"/>
      <c r="K6" s="90"/>
      <c r="L6" s="90"/>
      <c r="M6" s="90"/>
      <c r="N6" s="57">
        <f t="shared" si="0"/>
        <v>2017</v>
      </c>
      <c r="O6" s="85"/>
      <c r="P6" s="64">
        <v>0.4</v>
      </c>
    </row>
    <row r="7" spans="1:16">
      <c r="A7" s="52"/>
      <c r="B7" s="88">
        <v>41274</v>
      </c>
      <c r="C7" s="88"/>
      <c r="D7" s="88"/>
      <c r="E7" s="88"/>
      <c r="F7" s="88"/>
      <c r="G7" s="88"/>
      <c r="H7" s="81"/>
      <c r="I7" s="81"/>
      <c r="J7" s="81"/>
      <c r="K7" s="81"/>
      <c r="L7" s="81"/>
      <c r="M7" s="81"/>
      <c r="N7" s="57">
        <f t="shared" si="0"/>
        <v>2018</v>
      </c>
      <c r="O7" s="85"/>
      <c r="P7" s="64">
        <v>0.45</v>
      </c>
    </row>
    <row r="8" spans="1:16">
      <c r="A8" s="52"/>
      <c r="B8" s="86"/>
      <c r="C8" s="87"/>
      <c r="D8" s="87"/>
      <c r="E8" s="86"/>
      <c r="F8" s="87"/>
      <c r="G8" s="87"/>
      <c r="H8" s="81"/>
      <c r="I8" s="81"/>
      <c r="J8" s="81"/>
      <c r="K8" s="81"/>
      <c r="L8" s="81"/>
      <c r="M8" s="81"/>
      <c r="N8" s="57">
        <f t="shared" si="0"/>
        <v>2019</v>
      </c>
      <c r="O8" s="85"/>
      <c r="P8" s="64">
        <v>0.5</v>
      </c>
    </row>
    <row r="9" spans="1:16">
      <c r="A9" s="52"/>
      <c r="B9" s="80"/>
      <c r="C9" s="80"/>
      <c r="D9" s="80"/>
      <c r="E9" s="80"/>
      <c r="F9" s="80"/>
      <c r="G9" s="80"/>
      <c r="H9" s="90"/>
      <c r="I9" s="90"/>
      <c r="J9" s="90"/>
      <c r="K9" s="90"/>
      <c r="L9" s="90"/>
      <c r="M9" s="90"/>
      <c r="N9" s="57">
        <f t="shared" si="0"/>
        <v>2020</v>
      </c>
      <c r="O9" s="85"/>
      <c r="P9" s="64">
        <v>0.55000000000000004</v>
      </c>
    </row>
    <row r="10" spans="1:16">
      <c r="A10" s="51"/>
      <c r="B10" s="80"/>
      <c r="C10" s="80"/>
      <c r="D10" s="80"/>
      <c r="E10" s="80"/>
      <c r="F10" s="80"/>
      <c r="G10" s="80"/>
      <c r="H10" s="90"/>
      <c r="I10" s="90"/>
      <c r="J10" s="90"/>
      <c r="K10" s="90"/>
      <c r="L10" s="90"/>
      <c r="M10" s="90"/>
      <c r="N10" s="57">
        <f t="shared" si="0"/>
        <v>2021</v>
      </c>
      <c r="O10" s="57"/>
    </row>
    <row r="11" spans="1:16">
      <c r="A11" s="51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57">
        <f t="shared" si="0"/>
        <v>2022</v>
      </c>
    </row>
    <row r="12" spans="1:16">
      <c r="A12" s="51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57">
        <f t="shared" si="0"/>
        <v>2023</v>
      </c>
    </row>
    <row r="13" spans="1:16">
      <c r="A13" s="51"/>
      <c r="B13" s="70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57">
        <f t="shared" si="0"/>
        <v>2024</v>
      </c>
    </row>
    <row r="14" spans="1:16">
      <c r="A14" s="51"/>
      <c r="B14" s="71">
        <v>2012</v>
      </c>
      <c r="C14" s="73"/>
      <c r="D14" s="73"/>
      <c r="E14" s="71">
        <v>2012</v>
      </c>
      <c r="F14" s="71"/>
      <c r="G14" s="71"/>
      <c r="H14" s="71">
        <v>2012</v>
      </c>
      <c r="I14" s="71"/>
      <c r="J14" s="71"/>
      <c r="K14" s="71">
        <v>2012</v>
      </c>
      <c r="L14" s="71"/>
      <c r="M14" s="71"/>
      <c r="N14" s="57">
        <f t="shared" si="0"/>
        <v>2025</v>
      </c>
    </row>
    <row r="15" spans="1:16">
      <c r="A15" s="52"/>
      <c r="B15" s="82">
        <f>FLOOR(DAY(MINUTE(B14/38)/2+56)&amp;"/5/"&amp;B14,7)-34</f>
        <v>41007</v>
      </c>
      <c r="C15" s="82"/>
      <c r="D15" s="82"/>
      <c r="E15" s="69"/>
      <c r="F15" s="69"/>
      <c r="G15" s="69"/>
      <c r="H15" s="69"/>
      <c r="I15" s="69"/>
      <c r="J15" s="69"/>
      <c r="K15" s="69"/>
      <c r="L15" s="69"/>
      <c r="M15" s="69"/>
      <c r="N15" s="57">
        <f t="shared" si="0"/>
        <v>2026</v>
      </c>
    </row>
    <row r="16" spans="1:16">
      <c r="A16" s="52"/>
      <c r="B16" s="69">
        <f ca="1">TODAY()</f>
        <v>41185</v>
      </c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57">
        <f>YEAR(DATE(N15+1,1,1))</f>
        <v>2027</v>
      </c>
    </row>
    <row r="17" spans="1:14">
      <c r="A17" s="51"/>
      <c r="B17" s="81"/>
      <c r="C17" s="81"/>
      <c r="D17" s="81"/>
      <c r="E17" s="67"/>
      <c r="F17" s="67"/>
      <c r="G17" s="67"/>
      <c r="H17" s="67"/>
      <c r="I17" s="67"/>
      <c r="J17" s="67"/>
      <c r="K17" s="67"/>
      <c r="L17" s="67"/>
      <c r="M17" s="67"/>
    </row>
    <row r="18" spans="1:14">
      <c r="A18" s="51"/>
      <c r="B18" s="81"/>
      <c r="C18" s="81"/>
      <c r="D18" s="81"/>
      <c r="E18" s="67"/>
      <c r="F18" s="67"/>
      <c r="G18" s="67"/>
      <c r="H18" s="67"/>
      <c r="I18" s="67"/>
      <c r="J18" s="67"/>
      <c r="K18" s="67"/>
      <c r="L18" s="67"/>
      <c r="M18" s="67"/>
      <c r="N18" s="53"/>
    </row>
    <row r="21" spans="1:14">
      <c r="A21" s="24" t="s">
        <v>0</v>
      </c>
      <c r="B21" s="54">
        <f t="shared" ref="B21:M21" si="1">$B14</f>
        <v>2012</v>
      </c>
      <c r="C21" s="54">
        <f t="shared" si="1"/>
        <v>2012</v>
      </c>
      <c r="D21" s="54">
        <f t="shared" si="1"/>
        <v>2012</v>
      </c>
      <c r="E21" s="54">
        <f t="shared" si="1"/>
        <v>2012</v>
      </c>
      <c r="F21" s="54">
        <f t="shared" si="1"/>
        <v>2012</v>
      </c>
      <c r="G21" s="54">
        <f t="shared" si="1"/>
        <v>2012</v>
      </c>
      <c r="H21" s="54">
        <f t="shared" si="1"/>
        <v>2012</v>
      </c>
      <c r="I21" s="54">
        <f t="shared" si="1"/>
        <v>2012</v>
      </c>
      <c r="J21" s="54">
        <f t="shared" si="1"/>
        <v>2012</v>
      </c>
      <c r="K21" s="54">
        <f t="shared" si="1"/>
        <v>2012</v>
      </c>
      <c r="L21" s="54">
        <f t="shared" si="1"/>
        <v>2012</v>
      </c>
      <c r="M21" s="54">
        <f t="shared" si="1"/>
        <v>2012</v>
      </c>
    </row>
    <row r="22" spans="1:14">
      <c r="A22" s="24" t="s">
        <v>1</v>
      </c>
      <c r="B22" s="55">
        <f>DATE($B$14,1,1)</f>
        <v>40909</v>
      </c>
      <c r="C22" s="55">
        <f>DATE($B$14,2,1)</f>
        <v>40940</v>
      </c>
      <c r="D22" s="55">
        <f>DATE($B$14,3,1)</f>
        <v>40969</v>
      </c>
      <c r="E22" s="55">
        <f>DATE($B$14,4,1)</f>
        <v>41000</v>
      </c>
      <c r="F22" s="55">
        <f>DATE($B$14,5,1)</f>
        <v>41030</v>
      </c>
      <c r="G22" s="55">
        <f>DATE($B$14,6,1)</f>
        <v>41061</v>
      </c>
      <c r="H22" s="55">
        <f>DATE($B$14,7,1)</f>
        <v>41091</v>
      </c>
      <c r="I22" s="55">
        <f>DATE($B$14,8,1)</f>
        <v>41122</v>
      </c>
      <c r="J22" s="55">
        <f>DATE($B$14,9,1)</f>
        <v>41153</v>
      </c>
      <c r="K22" s="55">
        <f>DATE($B$14,10,1)</f>
        <v>41183</v>
      </c>
      <c r="L22" s="55">
        <f>DATE($B$14,11,1)</f>
        <v>41214</v>
      </c>
      <c r="M22" s="55">
        <f>DATE($B$14,12,1)</f>
        <v>41244</v>
      </c>
    </row>
    <row r="23" spans="1:14">
      <c r="A23" s="24" t="s">
        <v>2</v>
      </c>
      <c r="B23" s="56">
        <f>EOMONTH(B22,0)-(EOMONTH(B22,-1))</f>
        <v>31</v>
      </c>
      <c r="C23" s="56">
        <f t="shared" ref="C23:M23" si="2">DAY(DATE($B14,MONTH(C22)+1,1)-1)</f>
        <v>29</v>
      </c>
      <c r="D23" s="56">
        <f t="shared" si="2"/>
        <v>31</v>
      </c>
      <c r="E23" s="56">
        <f t="shared" si="2"/>
        <v>30</v>
      </c>
      <c r="F23" s="56">
        <f t="shared" si="2"/>
        <v>31</v>
      </c>
      <c r="G23" s="56">
        <f t="shared" si="2"/>
        <v>30</v>
      </c>
      <c r="H23" s="56">
        <f t="shared" si="2"/>
        <v>31</v>
      </c>
      <c r="I23" s="56">
        <f t="shared" si="2"/>
        <v>31</v>
      </c>
      <c r="J23" s="56">
        <f t="shared" si="2"/>
        <v>30</v>
      </c>
      <c r="K23" s="56">
        <f t="shared" si="2"/>
        <v>31</v>
      </c>
      <c r="L23" s="56">
        <f t="shared" si="2"/>
        <v>30</v>
      </c>
      <c r="M23" s="56">
        <f t="shared" si="2"/>
        <v>31</v>
      </c>
    </row>
    <row r="24" spans="1:14">
      <c r="A24" s="24" t="s">
        <v>3</v>
      </c>
      <c r="B24" s="44" t="s">
        <v>12</v>
      </c>
      <c r="C24" s="44" t="s">
        <v>13</v>
      </c>
      <c r="D24" s="45" t="s">
        <v>14</v>
      </c>
      <c r="E24" s="45" t="s">
        <v>21</v>
      </c>
      <c r="F24" s="45" t="s">
        <v>15</v>
      </c>
      <c r="G24" s="46" t="s">
        <v>22</v>
      </c>
      <c r="H24" s="45" t="s">
        <v>17</v>
      </c>
      <c r="I24" s="45" t="s">
        <v>18</v>
      </c>
      <c r="J24" s="45" t="s">
        <v>20</v>
      </c>
      <c r="K24" s="45" t="s">
        <v>19</v>
      </c>
      <c r="L24" s="49" t="s">
        <v>16</v>
      </c>
      <c r="M24" s="47"/>
    </row>
    <row r="25" spans="1:14">
      <c r="A25" s="24" t="s">
        <v>23</v>
      </c>
      <c r="B25" s="44">
        <f>DATE(B14,1,1)</f>
        <v>40909</v>
      </c>
      <c r="C25" s="44">
        <f>B15+1</f>
        <v>41008</v>
      </c>
      <c r="D25" s="44">
        <f>DATE(B14,5,1)</f>
        <v>41030</v>
      </c>
      <c r="E25" s="44">
        <f>DATE(B14,5,8)</f>
        <v>41037</v>
      </c>
      <c r="F25" s="48">
        <f>B15+39</f>
        <v>41046</v>
      </c>
      <c r="G25" s="48">
        <f>DATE(B14,7,14)</f>
        <v>41104</v>
      </c>
      <c r="H25" s="48">
        <f>DATE(B14,8,15)</f>
        <v>41136</v>
      </c>
      <c r="I25" s="48">
        <f>DATE(B14,11,1)</f>
        <v>41214</v>
      </c>
      <c r="J25" s="48">
        <f>DATE(B14,11,11)</f>
        <v>41224</v>
      </c>
      <c r="K25" s="48">
        <f>DATE(B14,12,24)</f>
        <v>41267</v>
      </c>
      <c r="L25" s="50">
        <f>B15+50</f>
        <v>41057</v>
      </c>
      <c r="M25" s="47"/>
    </row>
    <row r="29" spans="1:14">
      <c r="H29" s="72"/>
    </row>
    <row r="30" spans="1:14"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5"/>
    </row>
    <row r="32" spans="1:14">
      <c r="N32" s="41"/>
    </row>
    <row r="33" spans="3:15">
      <c r="N33" s="42"/>
      <c r="O33" s="43"/>
    </row>
    <row r="36" spans="3:15">
      <c r="C36" s="43"/>
    </row>
  </sheetData>
  <mergeCells count="52">
    <mergeCell ref="K12:M12"/>
    <mergeCell ref="K7:M7"/>
    <mergeCell ref="K8:M8"/>
    <mergeCell ref="K9:M9"/>
    <mergeCell ref="K10:M10"/>
    <mergeCell ref="K11:M11"/>
    <mergeCell ref="E12:G12"/>
    <mergeCell ref="H12:J12"/>
    <mergeCell ref="K1:M1"/>
    <mergeCell ref="K2:M2"/>
    <mergeCell ref="K3:M3"/>
    <mergeCell ref="K4:M4"/>
    <mergeCell ref="K5:M5"/>
    <mergeCell ref="K6:M6"/>
    <mergeCell ref="H6:J6"/>
    <mergeCell ref="H7:J7"/>
    <mergeCell ref="H8:J8"/>
    <mergeCell ref="H9:J9"/>
    <mergeCell ref="H10:J10"/>
    <mergeCell ref="H11:J11"/>
    <mergeCell ref="E7:G7"/>
    <mergeCell ref="E8:G8"/>
    <mergeCell ref="E9:G9"/>
    <mergeCell ref="E10:G10"/>
    <mergeCell ref="E11:G11"/>
    <mergeCell ref="H1:J1"/>
    <mergeCell ref="H2:J2"/>
    <mergeCell ref="H3:J3"/>
    <mergeCell ref="H4:J4"/>
    <mergeCell ref="H5:J5"/>
    <mergeCell ref="E1:G1"/>
    <mergeCell ref="E2:G2"/>
    <mergeCell ref="E3:G3"/>
    <mergeCell ref="E4:G4"/>
    <mergeCell ref="E5:G5"/>
    <mergeCell ref="E6:G6"/>
    <mergeCell ref="B18:D18"/>
    <mergeCell ref="B1:D1"/>
    <mergeCell ref="O1:O9"/>
    <mergeCell ref="B8:D8"/>
    <mergeCell ref="B4:D4"/>
    <mergeCell ref="B3:D3"/>
    <mergeCell ref="B2:D2"/>
    <mergeCell ref="B7:D7"/>
    <mergeCell ref="B12:D12"/>
    <mergeCell ref="B11:D11"/>
    <mergeCell ref="B10:D10"/>
    <mergeCell ref="B6:D6"/>
    <mergeCell ref="B5:D5"/>
    <mergeCell ref="B9:D9"/>
    <mergeCell ref="B17:D17"/>
    <mergeCell ref="B15:D15"/>
  </mergeCells>
  <dataValidations count="3">
    <dataValidation type="list" allowBlank="1" showInputMessage="1" showErrorMessage="1" promptTitle="Provisions pour charge" prompt="Selectionnez le Taux" sqref="B12:D12">
      <formula1>$P$4:$P$9</formula1>
    </dataValidation>
    <dataValidation type="list" allowBlank="1" showInputMessage="1" showErrorMessage="1" promptTitle="Année d'activité" prompt="Sélectionnez l'année de référence" sqref="B14:H14 K14:M14">
      <formula1>$N$1:$N$16</formula1>
    </dataValidation>
    <dataValidation allowBlank="1" showInputMessage="1" showErrorMessage="1" promptTitle="Provisions pour charge" prompt="Selectionnez le Taux" sqref="E12:G12 H12:J12 K12:M12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>
    <tabColor rgb="FF00B050"/>
    <pageSetUpPr fitToPage="1"/>
  </sheetPr>
  <dimension ref="A2:AL33"/>
  <sheetViews>
    <sheetView showGridLines="0" zoomScale="80" zoomScaleNormal="80" zoomScaleSheetLayoutView="100" workbookViewId="0">
      <selection activeCell="C34" sqref="C34"/>
    </sheetView>
  </sheetViews>
  <sheetFormatPr baseColWidth="10" defaultColWidth="11.44140625" defaultRowHeight="13.2"/>
  <cols>
    <col min="1" max="1" width="19.88671875" style="1" bestFit="1" customWidth="1"/>
    <col min="2" max="2" width="14.88671875" style="1" bestFit="1" customWidth="1"/>
    <col min="3" max="5" width="12.6640625" style="1" customWidth="1"/>
    <col min="6" max="6" width="2.88671875" style="1" customWidth="1"/>
    <col min="7" max="37" width="4.6640625" style="1" customWidth="1"/>
    <col min="38" max="38" width="8.88671875" style="1" bestFit="1" customWidth="1"/>
    <col min="39" max="16384" width="11.44140625" style="1"/>
  </cols>
  <sheetData>
    <row r="2" spans="1:38" ht="15.6">
      <c r="A2" s="35" t="s">
        <v>27</v>
      </c>
      <c r="B2" s="36">
        <f>Matrice!B14</f>
        <v>2012</v>
      </c>
    </row>
    <row r="3" spans="1:38" ht="15.6">
      <c r="A3" s="29"/>
      <c r="B3" s="2">
        <f>Matrice!B6</f>
        <v>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91"/>
      <c r="Q3" s="91"/>
      <c r="R3" s="91"/>
      <c r="S3" s="91"/>
      <c r="T3" s="91"/>
      <c r="U3" s="91"/>
      <c r="V3" s="91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</row>
    <row r="4" spans="1:38" ht="15.6">
      <c r="A4" s="29"/>
      <c r="B4" s="2">
        <f>Matrice!B5</f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23"/>
      <c r="Q4" s="23"/>
      <c r="R4" s="23"/>
      <c r="S4" s="23"/>
      <c r="T4" s="23"/>
      <c r="U4" s="23"/>
      <c r="V4" s="2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38" ht="15.6">
      <c r="A5" s="30"/>
      <c r="B5" s="2"/>
      <c r="C5" s="2"/>
      <c r="D5" s="2"/>
      <c r="E5" s="2"/>
      <c r="F5" s="2"/>
      <c r="G5" s="2"/>
      <c r="H5" s="3"/>
      <c r="J5" s="3"/>
      <c r="K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</row>
    <row r="6" spans="1:38" ht="15.6">
      <c r="A6" s="30"/>
      <c r="B6" s="27">
        <f>Matrice!B7</f>
        <v>41274</v>
      </c>
      <c r="C6" s="4"/>
      <c r="D6" s="4"/>
      <c r="E6" s="4"/>
      <c r="F6" s="4"/>
      <c r="G6" s="4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</row>
    <row r="7" spans="1:38" ht="15">
      <c r="A7" s="2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</row>
    <row r="8" spans="1:38" ht="15.6">
      <c r="A8" s="3"/>
      <c r="B8" s="3"/>
      <c r="C8" s="3"/>
      <c r="D8" s="3"/>
      <c r="E8" s="3"/>
      <c r="F8" s="3"/>
      <c r="G8" s="3"/>
      <c r="H8" s="5"/>
      <c r="I8" s="6"/>
      <c r="J8" s="6"/>
      <c r="K8" s="5"/>
      <c r="L8" s="5"/>
      <c r="M8" s="5"/>
      <c r="N8" s="5"/>
      <c r="O8" s="3"/>
      <c r="P8" s="7"/>
      <c r="Q8" s="7"/>
      <c r="R8" s="3"/>
      <c r="S8" s="3"/>
      <c r="T8" s="3"/>
      <c r="U8" s="3"/>
      <c r="V8" s="3"/>
      <c r="W8" s="7"/>
      <c r="X8" s="7"/>
      <c r="Y8" s="7"/>
      <c r="Z8" s="3"/>
      <c r="AA8" s="3"/>
      <c r="AB8" s="3"/>
      <c r="AC8" s="3"/>
      <c r="AD8" s="7"/>
      <c r="AE8" s="7"/>
      <c r="AF8" s="3"/>
      <c r="AG8" s="3"/>
      <c r="AH8" s="3"/>
      <c r="AI8" s="3"/>
      <c r="AJ8" s="3"/>
      <c r="AK8" s="7"/>
      <c r="AL8" s="7"/>
    </row>
    <row r="9" spans="1:38" ht="32.25" customHeight="1">
      <c r="A9" s="3"/>
      <c r="B9" s="3"/>
      <c r="C9" s="33" t="s">
        <v>9</v>
      </c>
      <c r="D9" s="33" t="s">
        <v>11</v>
      </c>
      <c r="E9" s="33" t="s">
        <v>10</v>
      </c>
      <c r="F9" s="3"/>
      <c r="G9" s="77">
        <f>1</f>
        <v>1</v>
      </c>
      <c r="H9" s="77">
        <f>G9+1</f>
        <v>2</v>
      </c>
      <c r="I9" s="77">
        <f t="shared" ref="I9:AK9" si="0">H9+1</f>
        <v>3</v>
      </c>
      <c r="J9" s="77">
        <f t="shared" si="0"/>
        <v>4</v>
      </c>
      <c r="K9" s="77">
        <f t="shared" si="0"/>
        <v>5</v>
      </c>
      <c r="L9" s="77">
        <f t="shared" si="0"/>
        <v>6</v>
      </c>
      <c r="M9" s="77">
        <f t="shared" si="0"/>
        <v>7</v>
      </c>
      <c r="N9" s="77">
        <f t="shared" si="0"/>
        <v>8</v>
      </c>
      <c r="O9" s="77">
        <f t="shared" si="0"/>
        <v>9</v>
      </c>
      <c r="P9" s="77">
        <f t="shared" si="0"/>
        <v>10</v>
      </c>
      <c r="Q9" s="77">
        <f t="shared" si="0"/>
        <v>11</v>
      </c>
      <c r="R9" s="77">
        <f t="shared" si="0"/>
        <v>12</v>
      </c>
      <c r="S9" s="77">
        <f t="shared" si="0"/>
        <v>13</v>
      </c>
      <c r="T9" s="77">
        <f t="shared" si="0"/>
        <v>14</v>
      </c>
      <c r="U9" s="77">
        <f t="shared" si="0"/>
        <v>15</v>
      </c>
      <c r="V9" s="77">
        <f t="shared" si="0"/>
        <v>16</v>
      </c>
      <c r="W9" s="77">
        <f t="shared" si="0"/>
        <v>17</v>
      </c>
      <c r="X9" s="77">
        <f t="shared" si="0"/>
        <v>18</v>
      </c>
      <c r="Y9" s="77">
        <f t="shared" si="0"/>
        <v>19</v>
      </c>
      <c r="Z9" s="77">
        <f t="shared" si="0"/>
        <v>20</v>
      </c>
      <c r="AA9" s="77">
        <f t="shared" si="0"/>
        <v>21</v>
      </c>
      <c r="AB9" s="77">
        <f t="shared" si="0"/>
        <v>22</v>
      </c>
      <c r="AC9" s="77">
        <f t="shared" si="0"/>
        <v>23</v>
      </c>
      <c r="AD9" s="77">
        <f t="shared" si="0"/>
        <v>24</v>
      </c>
      <c r="AE9" s="77">
        <f t="shared" si="0"/>
        <v>25</v>
      </c>
      <c r="AF9" s="77">
        <f t="shared" si="0"/>
        <v>26</v>
      </c>
      <c r="AG9" s="77">
        <f t="shared" si="0"/>
        <v>27</v>
      </c>
      <c r="AH9" s="77">
        <f t="shared" si="0"/>
        <v>28</v>
      </c>
      <c r="AI9" s="77">
        <f t="shared" si="0"/>
        <v>29</v>
      </c>
      <c r="AJ9" s="77">
        <f t="shared" si="0"/>
        <v>30</v>
      </c>
      <c r="AK9" s="77">
        <f t="shared" si="0"/>
        <v>31</v>
      </c>
      <c r="AL9" s="34" t="s">
        <v>5</v>
      </c>
    </row>
    <row r="10" spans="1:38" ht="20.100000000000001" customHeight="1">
      <c r="A10" s="92" t="s">
        <v>4</v>
      </c>
      <c r="B10" s="78">
        <v>40909</v>
      </c>
      <c r="C10" s="39">
        <f>Matrice!B8</f>
        <v>0</v>
      </c>
      <c r="D10" s="8">
        <f>AL10</f>
        <v>0</v>
      </c>
      <c r="E10" s="8">
        <f>C10-D10</f>
        <v>0</v>
      </c>
      <c r="F10" s="2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1">
        <f>SUM(G10:AK10)/4</f>
        <v>0</v>
      </c>
    </row>
    <row r="11" spans="1:38" ht="20.100000000000001" customHeight="1">
      <c r="A11" s="93"/>
      <c r="B11" s="37">
        <f>DATE(Matrice!$B$14,MONTH(Matrice!C$22),Matrice!C$23)</f>
        <v>40968</v>
      </c>
      <c r="C11" s="8">
        <f>E10</f>
        <v>0</v>
      </c>
      <c r="D11" s="8">
        <f>AL11</f>
        <v>0</v>
      </c>
      <c r="E11" s="8">
        <f>C11-D11</f>
        <v>0</v>
      </c>
      <c r="F11" s="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1">
        <f t="shared" ref="AL11:AL21" si="1">SUM(G11:AK11)/4</f>
        <v>0</v>
      </c>
    </row>
    <row r="12" spans="1:38" ht="20.100000000000001" customHeight="1">
      <c r="A12" s="93"/>
      <c r="B12" s="37">
        <f>DATE(Matrice!$B$14,MONTH(Matrice!D$22),Matrice!D$23)</f>
        <v>40999</v>
      </c>
      <c r="C12" s="8">
        <f t="shared" ref="C12:C21" si="2">E11</f>
        <v>0</v>
      </c>
      <c r="D12" s="8">
        <f t="shared" ref="D12:D21" si="3">AL12</f>
        <v>0</v>
      </c>
      <c r="E12" s="8">
        <f t="shared" ref="E12:E21" si="4">C12-D12</f>
        <v>0</v>
      </c>
      <c r="F12" s="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1">
        <f t="shared" si="1"/>
        <v>0</v>
      </c>
    </row>
    <row r="13" spans="1:38" ht="20.100000000000001" customHeight="1">
      <c r="A13" s="93"/>
      <c r="B13" s="37">
        <f>DATE(Matrice!$B$14,MONTH(Matrice!E$22),Matrice!E$23)</f>
        <v>41029</v>
      </c>
      <c r="C13" s="8">
        <f t="shared" si="2"/>
        <v>0</v>
      </c>
      <c r="D13" s="8">
        <f t="shared" si="3"/>
        <v>0</v>
      </c>
      <c r="E13" s="8">
        <f t="shared" si="4"/>
        <v>0</v>
      </c>
      <c r="F13" s="2"/>
      <c r="G13" s="62"/>
      <c r="H13" s="62"/>
      <c r="I13" s="62"/>
      <c r="J13" s="62"/>
      <c r="K13" s="62"/>
      <c r="L13" s="62"/>
      <c r="M13" s="62"/>
      <c r="N13" s="62"/>
      <c r="O13" s="63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1">
        <f>SUM(G13:AJ13)/4</f>
        <v>0</v>
      </c>
    </row>
    <row r="14" spans="1:38" ht="20.100000000000001" customHeight="1">
      <c r="A14" s="93"/>
      <c r="B14" s="37">
        <f>DATE(Matrice!$B$14,MONTH(Matrice!F$22),Matrice!F$23)</f>
        <v>41060</v>
      </c>
      <c r="C14" s="8">
        <f t="shared" si="2"/>
        <v>0</v>
      </c>
      <c r="D14" s="8">
        <f t="shared" si="3"/>
        <v>0</v>
      </c>
      <c r="E14" s="8">
        <f t="shared" si="4"/>
        <v>0</v>
      </c>
      <c r="F14" s="2"/>
      <c r="G14" s="63"/>
      <c r="H14" s="62"/>
      <c r="I14" s="62"/>
      <c r="J14" s="62"/>
      <c r="K14" s="62"/>
      <c r="L14" s="62"/>
      <c r="M14" s="62"/>
      <c r="N14" s="63"/>
      <c r="O14" s="62"/>
      <c r="P14" s="62"/>
      <c r="Q14" s="62"/>
      <c r="R14" s="62"/>
      <c r="S14" s="62"/>
      <c r="T14" s="62"/>
      <c r="U14" s="62"/>
      <c r="V14" s="62"/>
      <c r="W14" s="63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3"/>
      <c r="AI14" s="62"/>
      <c r="AJ14" s="62"/>
      <c r="AK14" s="62"/>
      <c r="AL14" s="61">
        <f t="shared" si="1"/>
        <v>0</v>
      </c>
    </row>
    <row r="15" spans="1:38" ht="20.100000000000001" customHeight="1">
      <c r="A15" s="93"/>
      <c r="B15" s="37">
        <f>DATE(Matrice!$B$14,MONTH(Matrice!G$22),Matrice!G$23)</f>
        <v>41090</v>
      </c>
      <c r="C15" s="8">
        <f t="shared" si="2"/>
        <v>0</v>
      </c>
      <c r="D15" s="8">
        <f t="shared" si="3"/>
        <v>4.5</v>
      </c>
      <c r="E15" s="8">
        <f t="shared" si="4"/>
        <v>-4.5</v>
      </c>
      <c r="F15" s="2"/>
      <c r="G15" s="8">
        <v>0</v>
      </c>
      <c r="H15" s="8"/>
      <c r="I15" s="8"/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/>
      <c r="P15" s="8"/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/>
      <c r="W15" s="8"/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/>
      <c r="AD15" s="8"/>
      <c r="AE15" s="8">
        <v>2</v>
      </c>
      <c r="AF15" s="8">
        <v>4</v>
      </c>
      <c r="AG15" s="8">
        <v>4</v>
      </c>
      <c r="AH15" s="8">
        <v>4</v>
      </c>
      <c r="AI15" s="8">
        <v>4</v>
      </c>
      <c r="AJ15" s="8"/>
      <c r="AK15" s="8"/>
      <c r="AL15" s="38">
        <f>SUM(G15:AK15)/4</f>
        <v>4.5</v>
      </c>
    </row>
    <row r="16" spans="1:38" s="3" customFormat="1" ht="20.100000000000001" customHeight="1">
      <c r="A16" s="93"/>
      <c r="B16" s="37">
        <f>DATE(Matrice!$B$14,MONTH(Matrice!H$22),Matrice!H$23)</f>
        <v>41121</v>
      </c>
      <c r="C16" s="8">
        <f t="shared" si="2"/>
        <v>-4.5</v>
      </c>
      <c r="D16" s="8">
        <f t="shared" si="3"/>
        <v>20.5</v>
      </c>
      <c r="E16" s="8">
        <f t="shared" si="4"/>
        <v>-25</v>
      </c>
      <c r="G16" s="8"/>
      <c r="H16" s="8">
        <v>4</v>
      </c>
      <c r="I16" s="8">
        <v>4</v>
      </c>
      <c r="J16" s="8">
        <v>4</v>
      </c>
      <c r="K16" s="8">
        <v>4</v>
      </c>
      <c r="L16" s="8">
        <v>4</v>
      </c>
      <c r="M16" s="8" t="s">
        <v>33</v>
      </c>
      <c r="N16" s="8" t="s">
        <v>33</v>
      </c>
      <c r="O16" s="8">
        <v>4</v>
      </c>
      <c r="P16" s="8">
        <v>4</v>
      </c>
      <c r="Q16" s="8">
        <v>4</v>
      </c>
      <c r="R16" s="8">
        <v>4</v>
      </c>
      <c r="S16" s="8">
        <v>4</v>
      </c>
      <c r="T16" s="8" t="s">
        <v>33</v>
      </c>
      <c r="U16" s="8" t="s">
        <v>33</v>
      </c>
      <c r="V16" s="8">
        <v>4</v>
      </c>
      <c r="W16" s="8">
        <v>4</v>
      </c>
      <c r="X16" s="8">
        <v>4</v>
      </c>
      <c r="Y16" s="8">
        <v>4</v>
      </c>
      <c r="Z16" s="8">
        <v>4</v>
      </c>
      <c r="AA16" s="8" t="s">
        <v>33</v>
      </c>
      <c r="AB16" s="8" t="s">
        <v>33</v>
      </c>
      <c r="AC16" s="8">
        <v>4</v>
      </c>
      <c r="AD16" s="8">
        <v>4</v>
      </c>
      <c r="AE16" s="8">
        <v>4</v>
      </c>
      <c r="AF16" s="8">
        <v>4</v>
      </c>
      <c r="AG16" s="8">
        <v>4</v>
      </c>
      <c r="AH16" s="8" t="s">
        <v>33</v>
      </c>
      <c r="AI16" s="8" t="s">
        <v>33</v>
      </c>
      <c r="AJ16" s="8">
        <v>2</v>
      </c>
      <c r="AK16" s="8">
        <v>0</v>
      </c>
      <c r="AL16" s="38">
        <f t="shared" si="1"/>
        <v>20.5</v>
      </c>
    </row>
    <row r="17" spans="1:38" ht="20.100000000000001" customHeight="1">
      <c r="A17" s="93"/>
      <c r="B17" s="37">
        <f>DATE(Matrice!$B$14,MONTH(Matrice!I$22),Matrice!I$23)</f>
        <v>41152</v>
      </c>
      <c r="C17" s="8">
        <f t="shared" si="2"/>
        <v>-25</v>
      </c>
      <c r="D17" s="8">
        <f t="shared" si="3"/>
        <v>7</v>
      </c>
      <c r="E17" s="8">
        <f t="shared" si="4"/>
        <v>-32</v>
      </c>
      <c r="F17" s="2"/>
      <c r="G17" s="8">
        <v>0</v>
      </c>
      <c r="H17" s="8">
        <v>0</v>
      </c>
      <c r="I17" s="8">
        <v>0</v>
      </c>
      <c r="J17" s="8" t="s">
        <v>33</v>
      </c>
      <c r="K17" s="8" t="s">
        <v>33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 t="s">
        <v>33</v>
      </c>
      <c r="R17" s="8" t="s">
        <v>33</v>
      </c>
      <c r="S17" s="8">
        <v>0</v>
      </c>
      <c r="T17" s="8">
        <v>0</v>
      </c>
      <c r="U17" s="59" t="s">
        <v>33</v>
      </c>
      <c r="V17" s="8">
        <v>0</v>
      </c>
      <c r="W17" s="8">
        <v>0</v>
      </c>
      <c r="X17" s="8" t="s">
        <v>33</v>
      </c>
      <c r="Y17" s="8" t="s">
        <v>33</v>
      </c>
      <c r="Z17" s="8">
        <v>0</v>
      </c>
      <c r="AA17" s="8">
        <v>0</v>
      </c>
      <c r="AB17" s="8">
        <v>0</v>
      </c>
      <c r="AC17" s="8">
        <v>4</v>
      </c>
      <c r="AD17" s="8">
        <v>4</v>
      </c>
      <c r="AE17" s="8" t="s">
        <v>33</v>
      </c>
      <c r="AF17" s="8" t="s">
        <v>33</v>
      </c>
      <c r="AG17" s="8">
        <v>4</v>
      </c>
      <c r="AH17" s="8">
        <v>4</v>
      </c>
      <c r="AI17" s="8">
        <v>4</v>
      </c>
      <c r="AJ17" s="8">
        <v>4</v>
      </c>
      <c r="AK17" s="8">
        <v>4</v>
      </c>
      <c r="AL17" s="38">
        <f t="shared" si="1"/>
        <v>7</v>
      </c>
    </row>
    <row r="18" spans="1:38" ht="20.100000000000001" customHeight="1">
      <c r="A18" s="93"/>
      <c r="B18" s="37">
        <f>DATE(Matrice!$B$14,MONTH(Matrice!J$22),Matrice!J$23)</f>
        <v>41182</v>
      </c>
      <c r="C18" s="8">
        <f t="shared" si="2"/>
        <v>-32</v>
      </c>
      <c r="D18" s="8">
        <f t="shared" si="3"/>
        <v>19.5</v>
      </c>
      <c r="E18" s="8">
        <f t="shared" si="4"/>
        <v>-51.5</v>
      </c>
      <c r="F18" s="2"/>
      <c r="G18" s="8" t="s">
        <v>33</v>
      </c>
      <c r="H18" s="8" t="s">
        <v>33</v>
      </c>
      <c r="I18" s="8">
        <v>4</v>
      </c>
      <c r="J18" s="8">
        <v>4</v>
      </c>
      <c r="K18" s="8">
        <v>4</v>
      </c>
      <c r="L18" s="8">
        <v>4</v>
      </c>
      <c r="M18" s="8">
        <v>4</v>
      </c>
      <c r="N18" s="8" t="s">
        <v>33</v>
      </c>
      <c r="O18" s="8" t="s">
        <v>33</v>
      </c>
      <c r="P18" s="8">
        <v>4</v>
      </c>
      <c r="Q18" s="8">
        <v>4</v>
      </c>
      <c r="R18" s="8">
        <v>4</v>
      </c>
      <c r="S18" s="8">
        <v>4</v>
      </c>
      <c r="T18" s="8">
        <v>4</v>
      </c>
      <c r="U18" s="8" t="s">
        <v>33</v>
      </c>
      <c r="V18" s="8" t="s">
        <v>33</v>
      </c>
      <c r="W18" s="8">
        <v>4</v>
      </c>
      <c r="X18" s="8">
        <v>4</v>
      </c>
      <c r="Y18" s="8">
        <v>4</v>
      </c>
      <c r="Z18" s="8">
        <v>4</v>
      </c>
      <c r="AA18" s="8">
        <v>2</v>
      </c>
      <c r="AB18" s="8" t="s">
        <v>33</v>
      </c>
      <c r="AC18" s="8" t="s">
        <v>33</v>
      </c>
      <c r="AD18" s="8">
        <v>4</v>
      </c>
      <c r="AE18" s="8">
        <v>4</v>
      </c>
      <c r="AF18" s="8">
        <v>4</v>
      </c>
      <c r="AG18" s="8">
        <v>4</v>
      </c>
      <c r="AH18" s="8">
        <v>4</v>
      </c>
      <c r="AI18" s="8" t="s">
        <v>33</v>
      </c>
      <c r="AJ18" s="8" t="s">
        <v>33</v>
      </c>
      <c r="AK18" s="8"/>
      <c r="AL18" s="38">
        <f>SUM(G18:AK18)/4</f>
        <v>19.5</v>
      </c>
    </row>
    <row r="19" spans="1:38" s="3" customFormat="1" ht="20.100000000000001" customHeight="1">
      <c r="A19" s="93"/>
      <c r="B19" s="37">
        <f>DATE(Matrice!$B$14,MONTH(Matrice!K$22),Matrice!K$23)</f>
        <v>41213</v>
      </c>
      <c r="C19" s="8">
        <f t="shared" si="2"/>
        <v>-51.5</v>
      </c>
      <c r="D19" s="8">
        <f t="shared" si="3"/>
        <v>23</v>
      </c>
      <c r="E19" s="8">
        <f t="shared" si="4"/>
        <v>-74.5</v>
      </c>
      <c r="G19" s="8">
        <v>4</v>
      </c>
      <c r="H19" s="8">
        <v>4</v>
      </c>
      <c r="I19" s="8">
        <v>4</v>
      </c>
      <c r="J19" s="8">
        <v>4</v>
      </c>
      <c r="K19" s="8">
        <v>4</v>
      </c>
      <c r="L19" s="8" t="s">
        <v>33</v>
      </c>
      <c r="M19" s="8" t="s">
        <v>33</v>
      </c>
      <c r="N19" s="8">
        <v>4</v>
      </c>
      <c r="O19" s="8">
        <v>4</v>
      </c>
      <c r="P19" s="8">
        <v>4</v>
      </c>
      <c r="Q19" s="8">
        <v>4</v>
      </c>
      <c r="R19" s="8">
        <v>4</v>
      </c>
      <c r="S19" s="8" t="s">
        <v>33</v>
      </c>
      <c r="T19" s="8" t="s">
        <v>33</v>
      </c>
      <c r="U19" s="8">
        <v>4</v>
      </c>
      <c r="V19" s="8">
        <v>4</v>
      </c>
      <c r="W19" s="8">
        <v>4</v>
      </c>
      <c r="X19" s="8">
        <v>4</v>
      </c>
      <c r="Y19" s="8">
        <v>4</v>
      </c>
      <c r="Z19" s="8" t="s">
        <v>33</v>
      </c>
      <c r="AA19" s="8" t="s">
        <v>33</v>
      </c>
      <c r="AB19" s="8">
        <v>4</v>
      </c>
      <c r="AC19" s="8">
        <v>4</v>
      </c>
      <c r="AD19" s="8">
        <v>4</v>
      </c>
      <c r="AE19" s="8">
        <v>4</v>
      </c>
      <c r="AF19" s="8">
        <v>4</v>
      </c>
      <c r="AG19" s="8" t="s">
        <v>33</v>
      </c>
      <c r="AH19" s="8" t="s">
        <v>33</v>
      </c>
      <c r="AI19" s="8">
        <v>4</v>
      </c>
      <c r="AJ19" s="8">
        <v>4</v>
      </c>
      <c r="AK19" s="8">
        <v>4</v>
      </c>
      <c r="AL19" s="38">
        <f t="shared" si="1"/>
        <v>23</v>
      </c>
    </row>
    <row r="20" spans="1:38" s="3" customFormat="1" ht="20.100000000000001" customHeight="1">
      <c r="A20" s="93"/>
      <c r="B20" s="37">
        <f>DATE(Matrice!$B$14,MONTH(Matrice!L$22),Matrice!L$23)</f>
        <v>41243</v>
      </c>
      <c r="C20" s="8">
        <f t="shared" si="2"/>
        <v>-74.5</v>
      </c>
      <c r="D20" s="8">
        <f t="shared" si="3"/>
        <v>21</v>
      </c>
      <c r="E20" s="8">
        <f t="shared" si="4"/>
        <v>-95.5</v>
      </c>
      <c r="G20" s="59" t="s">
        <v>33</v>
      </c>
      <c r="H20" s="8">
        <v>4</v>
      </c>
      <c r="I20" s="8" t="s">
        <v>33</v>
      </c>
      <c r="J20" s="8" t="s">
        <v>33</v>
      </c>
      <c r="K20" s="8">
        <v>4</v>
      </c>
      <c r="L20" s="8">
        <v>4</v>
      </c>
      <c r="M20" s="8">
        <v>4</v>
      </c>
      <c r="N20" s="8">
        <v>4</v>
      </c>
      <c r="O20" s="8">
        <v>4</v>
      </c>
      <c r="P20" s="8" t="s">
        <v>33</v>
      </c>
      <c r="Q20" s="8" t="s">
        <v>33</v>
      </c>
      <c r="R20" s="8">
        <v>4</v>
      </c>
      <c r="S20" s="8">
        <v>4</v>
      </c>
      <c r="T20" s="8">
        <v>4</v>
      </c>
      <c r="U20" s="8">
        <v>4</v>
      </c>
      <c r="V20" s="8">
        <v>4</v>
      </c>
      <c r="W20" s="8" t="s">
        <v>33</v>
      </c>
      <c r="X20" s="8" t="s">
        <v>33</v>
      </c>
      <c r="Y20" s="8">
        <v>4</v>
      </c>
      <c r="Z20" s="8">
        <v>4</v>
      </c>
      <c r="AA20" s="8">
        <v>4</v>
      </c>
      <c r="AB20" s="8">
        <v>4</v>
      </c>
      <c r="AC20" s="8">
        <v>4</v>
      </c>
      <c r="AD20" s="8" t="s">
        <v>33</v>
      </c>
      <c r="AE20" s="8" t="s">
        <v>33</v>
      </c>
      <c r="AF20" s="8">
        <v>4</v>
      </c>
      <c r="AG20" s="8">
        <v>4</v>
      </c>
      <c r="AH20" s="8">
        <v>4</v>
      </c>
      <c r="AI20" s="8">
        <v>4</v>
      </c>
      <c r="AJ20" s="8">
        <v>4</v>
      </c>
      <c r="AK20" s="8"/>
      <c r="AL20" s="38">
        <f>SUM(G20:AK20)/4</f>
        <v>21</v>
      </c>
    </row>
    <row r="21" spans="1:38" ht="20.100000000000001" customHeight="1">
      <c r="A21" s="94"/>
      <c r="B21" s="37">
        <f>DATE(Matrice!$B$14,MONTH(Matrice!M$22),Matrice!M$23)</f>
        <v>41274</v>
      </c>
      <c r="C21" s="8">
        <f t="shared" si="2"/>
        <v>-95.5</v>
      </c>
      <c r="D21" s="8">
        <f t="shared" si="3"/>
        <v>20</v>
      </c>
      <c r="E21" s="8">
        <f t="shared" si="4"/>
        <v>-115.5</v>
      </c>
      <c r="F21" s="3"/>
      <c r="G21" s="8" t="s">
        <v>33</v>
      </c>
      <c r="H21" s="8" t="s">
        <v>33</v>
      </c>
      <c r="I21" s="8">
        <v>4</v>
      </c>
      <c r="J21" s="8">
        <v>4</v>
      </c>
      <c r="K21" s="8">
        <v>4</v>
      </c>
      <c r="L21" s="8">
        <v>4</v>
      </c>
      <c r="M21" s="8">
        <v>4</v>
      </c>
      <c r="N21" s="8" t="s">
        <v>33</v>
      </c>
      <c r="O21" s="8" t="s">
        <v>33</v>
      </c>
      <c r="P21" s="8">
        <v>4</v>
      </c>
      <c r="Q21" s="8">
        <v>4</v>
      </c>
      <c r="R21" s="8">
        <v>4</v>
      </c>
      <c r="S21" s="8">
        <v>4</v>
      </c>
      <c r="T21" s="8">
        <v>4</v>
      </c>
      <c r="U21" s="8" t="s">
        <v>33</v>
      </c>
      <c r="V21" s="8" t="s">
        <v>33</v>
      </c>
      <c r="W21" s="8">
        <v>4</v>
      </c>
      <c r="X21" s="8">
        <v>4</v>
      </c>
      <c r="Y21" s="8">
        <v>4</v>
      </c>
      <c r="Z21" s="8">
        <v>4</v>
      </c>
      <c r="AA21" s="8">
        <v>4</v>
      </c>
      <c r="AB21" s="8" t="s">
        <v>33</v>
      </c>
      <c r="AC21" s="8" t="s">
        <v>33</v>
      </c>
      <c r="AD21" s="59" t="s">
        <v>33</v>
      </c>
      <c r="AE21" s="8">
        <v>4</v>
      </c>
      <c r="AF21" s="8">
        <v>4</v>
      </c>
      <c r="AG21" s="8">
        <v>4</v>
      </c>
      <c r="AH21" s="8">
        <v>4</v>
      </c>
      <c r="AI21" s="8" t="s">
        <v>33</v>
      </c>
      <c r="AJ21" s="8" t="s">
        <v>33</v>
      </c>
      <c r="AK21" s="8">
        <v>4</v>
      </c>
      <c r="AL21" s="38">
        <f t="shared" si="1"/>
        <v>20</v>
      </c>
    </row>
    <row r="22" spans="1:38" ht="15.6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4">
        <f>SUM(AL10:AL21)</f>
        <v>115.5</v>
      </c>
    </row>
    <row r="23" spans="1:38" ht="15">
      <c r="A23" s="101" t="s">
        <v>6</v>
      </c>
      <c r="B23" s="102"/>
      <c r="C23" s="102"/>
      <c r="D23" s="102"/>
      <c r="E23" s="102"/>
      <c r="F23" s="102"/>
      <c r="G23" s="102"/>
      <c r="H23" s="102"/>
      <c r="I23" s="10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ht="15">
      <c r="A24" s="104" t="s">
        <v>28</v>
      </c>
      <c r="B24" s="105"/>
      <c r="C24" s="106"/>
      <c r="D24" s="107"/>
      <c r="E24" s="107"/>
      <c r="F24" s="107"/>
      <c r="G24" s="107"/>
      <c r="H24" s="107"/>
      <c r="I24" s="108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" ht="15">
      <c r="A25" s="95" t="s">
        <v>7</v>
      </c>
      <c r="B25" s="96"/>
      <c r="C25" s="9"/>
      <c r="D25" s="9"/>
      <c r="E25" s="9"/>
      <c r="F25" s="9"/>
      <c r="G25" s="9"/>
      <c r="H25" s="9"/>
      <c r="I25" s="10"/>
      <c r="J25" s="11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</row>
    <row r="26" spans="1:38" ht="15">
      <c r="A26" s="97"/>
      <c r="B26" s="98"/>
      <c r="C26" s="12"/>
      <c r="D26" s="12"/>
      <c r="E26" s="12"/>
      <c r="F26" s="12"/>
      <c r="G26" s="12"/>
      <c r="H26" s="12"/>
      <c r="I26" s="13"/>
      <c r="J26" s="14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</row>
    <row r="27" spans="1:38" ht="15">
      <c r="A27" s="97"/>
      <c r="B27" s="98"/>
      <c r="C27" s="12"/>
      <c r="D27" s="12"/>
      <c r="E27" s="12"/>
      <c r="F27" s="12"/>
      <c r="G27" s="12"/>
      <c r="H27" s="12"/>
      <c r="I27" s="13"/>
      <c r="J27" s="14"/>
      <c r="K27" s="3"/>
      <c r="L27" s="3"/>
      <c r="M27" s="3"/>
      <c r="N27" s="3"/>
      <c r="O27" s="3"/>
      <c r="P27" s="31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  <row r="28" spans="1:38" ht="15">
      <c r="A28" s="97"/>
      <c r="B28" s="98"/>
      <c r="C28" s="12"/>
      <c r="D28" s="12"/>
      <c r="E28" s="12"/>
      <c r="F28" s="12"/>
      <c r="G28" s="32"/>
      <c r="H28" s="12"/>
      <c r="I28" s="13"/>
      <c r="J28" s="14"/>
      <c r="K28" s="3"/>
      <c r="L28" s="3"/>
      <c r="M28" s="3"/>
      <c r="N28" s="3"/>
      <c r="O28" s="3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"/>
      <c r="AJ28" s="3"/>
      <c r="AK28" s="3"/>
      <c r="AL28" s="3"/>
    </row>
    <row r="29" spans="1:38" ht="15">
      <c r="A29" s="97"/>
      <c r="B29" s="98"/>
      <c r="C29" s="15"/>
      <c r="D29" s="15"/>
      <c r="E29" s="15"/>
      <c r="F29" s="15"/>
      <c r="G29" s="15"/>
      <c r="H29" s="15"/>
      <c r="I29" s="16"/>
      <c r="J29" s="14"/>
      <c r="K29" s="3"/>
      <c r="L29" s="3"/>
      <c r="M29" s="3"/>
      <c r="N29" s="3"/>
      <c r="O29" s="3"/>
      <c r="AI29" s="3"/>
      <c r="AJ29" s="3"/>
      <c r="AK29" s="3"/>
      <c r="AL29" s="3"/>
    </row>
    <row r="30" spans="1:38" ht="15">
      <c r="A30" s="97"/>
      <c r="B30" s="98"/>
      <c r="C30" s="15"/>
      <c r="D30" s="15"/>
      <c r="E30" s="15"/>
      <c r="F30" s="15"/>
      <c r="G30" s="31"/>
      <c r="H30" s="15"/>
      <c r="I30" s="16"/>
      <c r="J30" s="14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" ht="15">
      <c r="A31" s="97"/>
      <c r="B31" s="98"/>
      <c r="C31" s="15"/>
      <c r="D31" s="15"/>
      <c r="E31" s="15"/>
      <c r="F31" s="15"/>
      <c r="G31" s="15"/>
      <c r="H31" s="15"/>
      <c r="I31" s="16"/>
      <c r="J31" s="14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ht="15">
      <c r="A32" s="99"/>
      <c r="B32" s="100"/>
      <c r="C32" s="17"/>
      <c r="D32" s="17"/>
      <c r="E32" s="17"/>
      <c r="F32" s="17"/>
      <c r="G32" s="17"/>
      <c r="H32" s="17"/>
      <c r="I32" s="18"/>
      <c r="J32" s="19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ht="15">
      <c r="A33" s="20"/>
      <c r="B33" s="20"/>
      <c r="C33" s="15"/>
      <c r="D33" s="15"/>
      <c r="E33" s="15"/>
      <c r="F33" s="15"/>
      <c r="G33" s="15"/>
      <c r="H33" s="15"/>
      <c r="I33" s="15"/>
      <c r="J33" s="7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</sheetData>
  <dataConsolidate/>
  <mergeCells count="6">
    <mergeCell ref="P3:V3"/>
    <mergeCell ref="A10:A21"/>
    <mergeCell ref="A25:B32"/>
    <mergeCell ref="A23:I23"/>
    <mergeCell ref="A24:B24"/>
    <mergeCell ref="C24:I24"/>
  </mergeCells>
  <conditionalFormatting sqref="G9:AK9">
    <cfRule type="expression" dxfId="17" priority="49" stopIfTrue="1">
      <formula>estouvrable(G9)</formula>
    </cfRule>
  </conditionalFormatting>
  <conditionalFormatting sqref="G11:AK11">
    <cfRule type="expression" dxfId="16" priority="15">
      <formula>WEEKDAY(DATE($B$2,2,G$9),2)&gt;5</formula>
    </cfRule>
  </conditionalFormatting>
  <conditionalFormatting sqref="G12:AK12">
    <cfRule type="expression" dxfId="15" priority="14">
      <formula>WEEKDAY(DATE($B$2,3,G$9),2)&gt;5</formula>
    </cfRule>
  </conditionalFormatting>
  <conditionalFormatting sqref="G13:AK13">
    <cfRule type="expression" dxfId="14" priority="13">
      <formula>WEEKDAY(DATE($B$2,4,G$9),2)&gt;5</formula>
    </cfRule>
  </conditionalFormatting>
  <conditionalFormatting sqref="G14:AK14">
    <cfRule type="expression" dxfId="13" priority="12">
      <formula>WEEKDAY(DATE($B$2,5,G$9),2)&gt;5</formula>
    </cfRule>
  </conditionalFormatting>
  <conditionalFormatting sqref="G15:AK15">
    <cfRule type="expression" dxfId="12" priority="11">
      <formula>WEEKDAY(DATE($B$2,6,G$9),2)&gt;5</formula>
    </cfRule>
  </conditionalFormatting>
  <conditionalFormatting sqref="G17:AK17">
    <cfRule type="expression" dxfId="11" priority="9">
      <formula>WEEKDAY(DATE($B$2,8,G$9),2)&gt;5</formula>
    </cfRule>
  </conditionalFormatting>
  <conditionalFormatting sqref="G18:AK18">
    <cfRule type="expression" dxfId="10" priority="8">
      <formula>WEEKDAY(DATE($B$2,9,G$9),2)&gt;5</formula>
    </cfRule>
  </conditionalFormatting>
  <conditionalFormatting sqref="G19:AK19">
    <cfRule type="expression" dxfId="9" priority="7">
      <formula>WEEKDAY(DATE($B$2,10,G$9),2)&gt;5</formula>
    </cfRule>
  </conditionalFormatting>
  <conditionalFormatting sqref="G20:AK20">
    <cfRule type="expression" dxfId="8" priority="6">
      <formula>WEEKDAY(DATE($B$2,11,G$9),2)&gt;5</formula>
    </cfRule>
  </conditionalFormatting>
  <conditionalFormatting sqref="G21:AK21">
    <cfRule type="expression" dxfId="7" priority="5">
      <formula>WEEKDAY(DATE($B$2,12,G$9),2)&gt;5</formula>
    </cfRule>
  </conditionalFormatting>
  <conditionalFormatting sqref="G16:AK16">
    <cfRule type="expression" dxfId="6" priority="2">
      <formula>WEEKDAY(DATE($B$2,7,G$9),2)&gt;5</formula>
    </cfRule>
  </conditionalFormatting>
  <conditionalFormatting sqref="G10:AK10">
    <cfRule type="expression" dxfId="5" priority="1">
      <formula>WEEKDAY(DATE($B$2,1,G$9),2)&gt;5</formula>
    </cfRule>
  </conditionalFormatting>
  <printOptions horizontalCentered="1"/>
  <pageMargins left="0.19685039370078741" right="0.19685039370078741" top="0.74803149606299213" bottom="0.74803149606299213" header="0.31496062992125984" footer="0.31496062992125984"/>
  <pageSetup paperSize="9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4">
    <tabColor rgb="FF92D050"/>
    <pageSetUpPr fitToPage="1"/>
  </sheetPr>
  <dimension ref="A2:AM24"/>
  <sheetViews>
    <sheetView showGridLines="0" tabSelected="1" zoomScale="80" zoomScaleNormal="80" zoomScaleSheetLayoutView="85" workbookViewId="0">
      <selection activeCell="G10" sqref="G10"/>
    </sheetView>
  </sheetViews>
  <sheetFormatPr baseColWidth="10" defaultColWidth="8.33203125" defaultRowHeight="15"/>
  <cols>
    <col min="1" max="1" width="19.88671875" style="3" bestFit="1" customWidth="1"/>
    <col min="2" max="2" width="22" style="3" customWidth="1"/>
    <col min="3" max="5" width="12.6640625" style="3" customWidth="1"/>
    <col min="6" max="6" width="2.88671875" style="3" customWidth="1"/>
    <col min="7" max="7" width="13.109375" style="3" customWidth="1"/>
    <col min="8" max="8" width="12.44140625" style="3" bestFit="1" customWidth="1"/>
    <col min="9" max="37" width="4.6640625" style="3" customWidth="1"/>
    <col min="38" max="39" width="8.88671875" style="3" bestFit="1" customWidth="1"/>
    <col min="40" max="16384" width="8.33203125" style="3"/>
  </cols>
  <sheetData>
    <row r="2" spans="1:39" ht="15.6">
      <c r="A2" s="35" t="s">
        <v>27</v>
      </c>
      <c r="B2" s="36"/>
    </row>
    <row r="3" spans="1:39" ht="15.6">
      <c r="A3" s="25" t="s">
        <v>29</v>
      </c>
      <c r="B3" s="2">
        <f>Matrice!B6</f>
        <v>0</v>
      </c>
      <c r="P3" s="91"/>
      <c r="Q3" s="91"/>
      <c r="R3" s="91"/>
      <c r="S3" s="91"/>
      <c r="T3" s="91"/>
      <c r="U3" s="91"/>
      <c r="V3" s="91"/>
    </row>
    <row r="4" spans="1:39" ht="15.6">
      <c r="A4" s="25" t="s">
        <v>24</v>
      </c>
      <c r="B4" s="2">
        <f>Matrice!B5</f>
        <v>0</v>
      </c>
      <c r="P4" s="58"/>
      <c r="Q4" s="58"/>
      <c r="R4" s="58"/>
      <c r="S4" s="58"/>
      <c r="T4" s="58"/>
      <c r="U4" s="58"/>
      <c r="V4" s="58"/>
    </row>
    <row r="5" spans="1:39" ht="15.6">
      <c r="A5" s="26" t="s">
        <v>25</v>
      </c>
      <c r="B5" s="2"/>
      <c r="C5" s="2"/>
      <c r="D5" s="2"/>
      <c r="E5" s="2"/>
      <c r="F5" s="2"/>
      <c r="G5" s="2"/>
    </row>
    <row r="6" spans="1:39" ht="15.6">
      <c r="A6" s="26" t="s">
        <v>26</v>
      </c>
      <c r="B6" s="4">
        <f>Matrice!B7</f>
        <v>41274</v>
      </c>
      <c r="C6" s="4"/>
      <c r="D6" s="4"/>
      <c r="E6" s="4"/>
      <c r="F6" s="4"/>
      <c r="G6" s="4"/>
    </row>
    <row r="8" spans="1:39" ht="15.6">
      <c r="H8" s="5"/>
      <c r="I8" s="6"/>
      <c r="J8" s="6"/>
      <c r="K8" s="5"/>
      <c r="L8" s="5"/>
      <c r="M8" s="5"/>
      <c r="N8" s="5"/>
      <c r="P8" s="7"/>
      <c r="Q8" s="7"/>
      <c r="W8" s="7"/>
      <c r="X8" s="7"/>
      <c r="Y8" s="7"/>
      <c r="AD8" s="7"/>
      <c r="AE8" s="7"/>
      <c r="AL8" s="7"/>
      <c r="AM8" s="7"/>
    </row>
    <row r="9" spans="1:39" ht="30">
      <c r="C9" s="21" t="s">
        <v>31</v>
      </c>
      <c r="D9" s="21" t="s">
        <v>11</v>
      </c>
      <c r="E9" s="21" t="s">
        <v>30</v>
      </c>
      <c r="G9" s="74">
        <f>DAY(B10)</f>
        <v>1</v>
      </c>
      <c r="H9" s="74">
        <f t="shared" ref="H9:AI9" si="0">G9+1</f>
        <v>2</v>
      </c>
      <c r="I9" s="74">
        <f t="shared" si="0"/>
        <v>3</v>
      </c>
      <c r="J9" s="74">
        <f t="shared" si="0"/>
        <v>4</v>
      </c>
      <c r="K9" s="74">
        <f t="shared" si="0"/>
        <v>5</v>
      </c>
      <c r="L9" s="74">
        <f t="shared" si="0"/>
        <v>6</v>
      </c>
      <c r="M9" s="74">
        <f t="shared" si="0"/>
        <v>7</v>
      </c>
      <c r="N9" s="74">
        <f t="shared" si="0"/>
        <v>8</v>
      </c>
      <c r="O9" s="74">
        <f t="shared" si="0"/>
        <v>9</v>
      </c>
      <c r="P9" s="74">
        <f t="shared" si="0"/>
        <v>10</v>
      </c>
      <c r="Q9" s="74">
        <f t="shared" si="0"/>
        <v>11</v>
      </c>
      <c r="R9" s="74">
        <f t="shared" si="0"/>
        <v>12</v>
      </c>
      <c r="S9" s="74">
        <f t="shared" si="0"/>
        <v>13</v>
      </c>
      <c r="T9" s="74">
        <f t="shared" si="0"/>
        <v>14</v>
      </c>
      <c r="U9" s="74">
        <f t="shared" si="0"/>
        <v>15</v>
      </c>
      <c r="V9" s="74">
        <f t="shared" si="0"/>
        <v>16</v>
      </c>
      <c r="W9" s="74">
        <f t="shared" si="0"/>
        <v>17</v>
      </c>
      <c r="X9" s="74">
        <f t="shared" si="0"/>
        <v>18</v>
      </c>
      <c r="Y9" s="74">
        <f t="shared" si="0"/>
        <v>19</v>
      </c>
      <c r="Z9" s="74">
        <f t="shared" si="0"/>
        <v>20</v>
      </c>
      <c r="AA9" s="74">
        <f t="shared" si="0"/>
        <v>21</v>
      </c>
      <c r="AB9" s="74">
        <f t="shared" si="0"/>
        <v>22</v>
      </c>
      <c r="AC9" s="74">
        <f t="shared" si="0"/>
        <v>23</v>
      </c>
      <c r="AD9" s="74">
        <f t="shared" si="0"/>
        <v>24</v>
      </c>
      <c r="AE9" s="74">
        <f t="shared" si="0"/>
        <v>25</v>
      </c>
      <c r="AF9" s="74">
        <f t="shared" si="0"/>
        <v>26</v>
      </c>
      <c r="AG9" s="74">
        <f t="shared" si="0"/>
        <v>27</v>
      </c>
      <c r="AH9" s="74">
        <f t="shared" si="0"/>
        <v>28</v>
      </c>
      <c r="AI9" s="74">
        <f t="shared" si="0"/>
        <v>29</v>
      </c>
      <c r="AJ9" s="74">
        <f>AI9+1</f>
        <v>30</v>
      </c>
      <c r="AK9" s="74">
        <f>AJ9+1</f>
        <v>31</v>
      </c>
      <c r="AL9" s="75" t="s">
        <v>5</v>
      </c>
    </row>
    <row r="10" spans="1:39" ht="15.6">
      <c r="A10" s="28" t="s">
        <v>4</v>
      </c>
      <c r="B10" s="22">
        <v>41244</v>
      </c>
      <c r="C10" s="39">
        <f>Matrice!B8</f>
        <v>0</v>
      </c>
      <c r="D10" s="8">
        <f>SUM(G10:AJ10)/4</f>
        <v>19</v>
      </c>
      <c r="E10" s="8">
        <f>C10-D10</f>
        <v>-19</v>
      </c>
      <c r="F10" s="2"/>
      <c r="G10" s="74" t="str">
        <f t="array" ref="G10">INDEX('CRA Récapitulatif'!$G$9:$AK$21,MATCH(TEXT($B$10,"mmmm"),TEXT('CRA Récapitulatif'!$B$9:$B$21,"mmmm"),0),COLUMN(A:A))</f>
        <v/>
      </c>
      <c r="H10" s="74" t="str">
        <f t="array" ref="H10">INDEX('CRA Récapitulatif'!$G$9:$AK$21,MATCH(TEXT($B$10,"mmmm"),TEXT('CRA Récapitulatif'!$B$9:$B$21,"mmmm"),0),COLUMN(B:B))</f>
        <v/>
      </c>
      <c r="I10" s="74">
        <f t="array" ref="I10">INDEX('CRA Récapitulatif'!$G$9:$AK$21,MATCH(TEXT($B$10,"mmmm"),TEXT('CRA Récapitulatif'!$B$9:$B$21,"mmmm"),0),COLUMN(C:C))</f>
        <v>4</v>
      </c>
      <c r="J10" s="74">
        <f t="array" ref="J10">INDEX('CRA Récapitulatif'!$G$9:$AK$21,MATCH(TEXT($B$10,"mmmm"),TEXT('CRA Récapitulatif'!$B$9:$B$21,"mmmm"),0),COLUMN(D:D))</f>
        <v>4</v>
      </c>
      <c r="K10" s="74">
        <f t="array" ref="K10">INDEX('CRA Récapitulatif'!$G$9:$AK$21,MATCH(TEXT($B$10,"mmmm"),TEXT('CRA Récapitulatif'!$B$9:$B$21,"mmmm"),0),COLUMN(E:E))</f>
        <v>4</v>
      </c>
      <c r="L10" s="74">
        <f t="array" ref="L10">INDEX('CRA Récapitulatif'!$G$9:$AK$21,MATCH(TEXT($B$10,"mmmm"),TEXT('CRA Récapitulatif'!$B$9:$B$21,"mmmm"),0),COLUMN(F:F))</f>
        <v>4</v>
      </c>
      <c r="M10" s="74">
        <f t="array" ref="M10">INDEX('CRA Récapitulatif'!$G$9:$AK$21,MATCH(TEXT($B$10,"mmmm"),TEXT('CRA Récapitulatif'!$B$9:$B$21,"mmmm"),0),COLUMN(G:G))</f>
        <v>4</v>
      </c>
      <c r="N10" s="74" t="str">
        <f t="array" ref="N10">INDEX('CRA Récapitulatif'!$G$9:$AK$21,MATCH(TEXT($B$10,"mmmm"),TEXT('CRA Récapitulatif'!$B$9:$B$21,"mmmm"),0),COLUMN(H:H))</f>
        <v/>
      </c>
      <c r="O10" s="74" t="str">
        <f t="array" ref="O10">INDEX('CRA Récapitulatif'!$G$9:$AK$21,MATCH(TEXT($B$10,"mmmm"),TEXT('CRA Récapitulatif'!$B$9:$B$21,"mmmm"),0),COLUMN(I:I))</f>
        <v/>
      </c>
      <c r="P10" s="74">
        <f t="array" ref="P10">INDEX('CRA Récapitulatif'!$G$9:$AK$21,MATCH(TEXT($B$10,"mmmm"),TEXT('CRA Récapitulatif'!$B$9:$B$21,"mmmm"),0),COLUMN(J:J))</f>
        <v>4</v>
      </c>
      <c r="Q10" s="74">
        <f t="array" ref="Q10">INDEX('CRA Récapitulatif'!$G$9:$AK$21,MATCH(TEXT($B$10,"mmmm"),TEXT('CRA Récapitulatif'!$B$9:$B$21,"mmmm"),0),COLUMN(K:K))</f>
        <v>4</v>
      </c>
      <c r="R10" s="74">
        <f t="array" ref="R10">INDEX('CRA Récapitulatif'!$G$9:$AK$21,MATCH(TEXT($B$10,"mmmm"),TEXT('CRA Récapitulatif'!$B$9:$B$21,"mmmm"),0),COLUMN(L:L))</f>
        <v>4</v>
      </c>
      <c r="S10" s="74">
        <f t="array" ref="S10">INDEX('CRA Récapitulatif'!$G$9:$AK$21,MATCH(TEXT($B$10,"mmmm"),TEXT('CRA Récapitulatif'!$B$9:$B$21,"mmmm"),0),COLUMN(M:M))</f>
        <v>4</v>
      </c>
      <c r="T10" s="74">
        <f t="array" ref="T10">INDEX('CRA Récapitulatif'!$G$9:$AK$21,MATCH(TEXT($B$10,"mmmm"),TEXT('CRA Récapitulatif'!$B$9:$B$21,"mmmm"),0),COLUMN(N:N))</f>
        <v>4</v>
      </c>
      <c r="U10" s="74" t="str">
        <f t="array" ref="U10">INDEX('CRA Récapitulatif'!$G$9:$AK$21,MATCH(TEXT($B$10,"mmmm"),TEXT('CRA Récapitulatif'!$B$9:$B$21,"mmmm"),0),COLUMN(O:O))</f>
        <v/>
      </c>
      <c r="V10" s="74" t="str">
        <f t="array" ref="V10">INDEX('CRA Récapitulatif'!$G$9:$AK$21,MATCH(TEXT($B$10,"mmmm"),TEXT('CRA Récapitulatif'!$B$9:$B$21,"mmmm"),0),COLUMN(P:P))</f>
        <v/>
      </c>
      <c r="W10" s="74">
        <f t="array" ref="W10">INDEX('CRA Récapitulatif'!$G$9:$AK$21,MATCH(TEXT($B$10,"mmmm"),TEXT('CRA Récapitulatif'!$B$9:$B$21,"mmmm"),0),COLUMN(Q:Q))</f>
        <v>4</v>
      </c>
      <c r="X10" s="74">
        <f t="array" ref="X10">INDEX('CRA Récapitulatif'!$G$9:$AK$21,MATCH(TEXT($B$10,"mmmm"),TEXT('CRA Récapitulatif'!$B$9:$B$21,"mmmm"),0),COLUMN(R:R))</f>
        <v>4</v>
      </c>
      <c r="Y10" s="74">
        <f t="array" ref="Y10">INDEX('CRA Récapitulatif'!$G$9:$AK$21,MATCH(TEXT($B$10,"mmmm"),TEXT('CRA Récapitulatif'!$B$9:$B$21,"mmmm"),0),COLUMN(S:S))</f>
        <v>4</v>
      </c>
      <c r="Z10" s="74">
        <f t="array" ref="Z10">INDEX('CRA Récapitulatif'!$G$9:$AK$21,MATCH(TEXT($B$10,"mmmm"),TEXT('CRA Récapitulatif'!$B$9:$B$21,"mmmm"),0),COLUMN(T:T))</f>
        <v>4</v>
      </c>
      <c r="AA10" s="74">
        <f t="array" ref="AA10">INDEX('CRA Récapitulatif'!$G$9:$AK$21,MATCH(TEXT($B$10,"mmmm"),TEXT('CRA Récapitulatif'!$B$9:$B$21,"mmmm"),0),COLUMN(U:U))</f>
        <v>4</v>
      </c>
      <c r="AB10" s="74" t="str">
        <f t="array" ref="AB10">INDEX('CRA Récapitulatif'!$G$9:$AK$21,MATCH(TEXT($B$10,"mmmm"),TEXT('CRA Récapitulatif'!$B$9:$B$21,"mmmm"),0),COLUMN(V:V))</f>
        <v/>
      </c>
      <c r="AC10" s="74" t="str">
        <f t="array" ref="AC10">INDEX('CRA Récapitulatif'!$G$9:$AK$21,MATCH(TEXT($B$10,"mmmm"),TEXT('CRA Récapitulatif'!$B$9:$B$21,"mmmm"),0),COLUMN(W:W))</f>
        <v/>
      </c>
      <c r="AD10" s="74" t="str">
        <f t="array" ref="AD10">INDEX('CRA Récapitulatif'!$G$9:$AK$21,MATCH(TEXT($B$10,"mmmm"),TEXT('CRA Récapitulatif'!$B$9:$B$21,"mmmm"),0),COLUMN(X:X))</f>
        <v/>
      </c>
      <c r="AE10" s="74">
        <f t="array" ref="AE10">INDEX('CRA Récapitulatif'!$G$9:$AK$21,MATCH(TEXT($B$10,"mmmm"),TEXT('CRA Récapitulatif'!$B$9:$B$21,"mmmm"),0),COLUMN(Y:Y))</f>
        <v>4</v>
      </c>
      <c r="AF10" s="74">
        <f t="array" ref="AF10">INDEX('CRA Récapitulatif'!$G$9:$AK$21,MATCH(TEXT($B$10,"mmmm"),TEXT('CRA Récapitulatif'!$B$9:$B$21,"mmmm"),0),COLUMN(Z:Z))</f>
        <v>4</v>
      </c>
      <c r="AG10" s="74">
        <f t="array" ref="AG10">INDEX('CRA Récapitulatif'!$G$9:$AK$21,MATCH(TEXT($B$10,"mmmm"),TEXT('CRA Récapitulatif'!$B$9:$B$21,"mmmm"),0),COLUMN(AA:AA))</f>
        <v>4</v>
      </c>
      <c r="AH10" s="74">
        <f t="array" ref="AH10">INDEX('CRA Récapitulatif'!$G$9:$AK$21,MATCH(TEXT($B$10,"mmmm"),TEXT('CRA Récapitulatif'!$B$9:$B$21,"mmmm"),0),COLUMN(AB:AB))</f>
        <v>4</v>
      </c>
      <c r="AI10" s="74" t="str">
        <f t="array" ref="AI10">INDEX('CRA Récapitulatif'!$G$9:$AK$21,MATCH(TEXT($B$10,"mmmm"),TEXT('CRA Récapitulatif'!$B$9:$B$21,"mmmm"),0),COLUMN(AC:AC))</f>
        <v/>
      </c>
      <c r="AJ10" s="74" t="str">
        <f t="array" ref="AJ10">INDEX('CRA Récapitulatif'!$G$9:$AK$21,MATCH(TEXT($B$10,"mmmm"),TEXT('CRA Récapitulatif'!$B$9:$B$21,"mmmm"),0),COLUMN(AD:AD))</f>
        <v/>
      </c>
      <c r="AK10" s="74">
        <f t="array" ref="AK10">INDEX('CRA Récapitulatif'!$G$9:$AK$21,MATCH(TEXT($B$10,"mmmm"),TEXT('CRA Récapitulatif'!$B$9:$B$21,"mmmm"),0),COLUMN(AE:AE))</f>
        <v>4</v>
      </c>
      <c r="AL10" s="75">
        <f>SUM(H10:AK10)/4</f>
        <v>20</v>
      </c>
    </row>
    <row r="11" spans="1:39">
      <c r="G11" s="3" t="s">
        <v>33</v>
      </c>
      <c r="H11" s="3" t="s">
        <v>33</v>
      </c>
      <c r="AK11" s="7"/>
    </row>
    <row r="12" spans="1:39">
      <c r="A12" s="101" t="s">
        <v>6</v>
      </c>
      <c r="B12" s="102"/>
      <c r="C12" s="102"/>
      <c r="D12" s="102"/>
      <c r="E12" s="102"/>
      <c r="F12" s="102"/>
      <c r="G12" s="102"/>
      <c r="H12" s="102"/>
      <c r="I12" s="103"/>
    </row>
    <row r="13" spans="1:39">
      <c r="A13" s="106" t="s">
        <v>8</v>
      </c>
      <c r="B13" s="108"/>
      <c r="C13" s="109"/>
      <c r="D13" s="110"/>
      <c r="E13" s="110"/>
      <c r="F13" s="110"/>
      <c r="G13" s="110"/>
      <c r="H13" s="110"/>
      <c r="I13" s="111"/>
    </row>
    <row r="14" spans="1:39">
      <c r="A14" s="112" t="s">
        <v>7</v>
      </c>
      <c r="B14" s="113"/>
      <c r="C14" s="9"/>
      <c r="D14" s="9"/>
      <c r="E14" s="9"/>
      <c r="F14" s="9"/>
      <c r="G14" s="9"/>
      <c r="H14" s="9"/>
      <c r="I14" s="10"/>
      <c r="J14" s="11"/>
    </row>
    <row r="15" spans="1:39">
      <c r="A15" s="114"/>
      <c r="B15" s="115"/>
      <c r="C15" s="12"/>
      <c r="D15" s="12"/>
      <c r="E15" s="12"/>
      <c r="F15" s="12"/>
      <c r="G15" s="12"/>
      <c r="H15" s="12"/>
      <c r="I15" s="13"/>
      <c r="J15" s="14"/>
    </row>
    <row r="16" spans="1:39">
      <c r="A16" s="114"/>
      <c r="B16" s="115"/>
      <c r="C16" s="12"/>
      <c r="D16" s="12"/>
      <c r="E16" s="12"/>
      <c r="F16" s="12"/>
      <c r="G16" s="12"/>
      <c r="H16" s="12"/>
      <c r="I16" s="13"/>
      <c r="J16" s="14"/>
    </row>
    <row r="17" spans="1:15">
      <c r="A17" s="114"/>
      <c r="B17" s="115"/>
      <c r="C17" s="12"/>
      <c r="D17" s="12"/>
      <c r="E17" s="12"/>
      <c r="F17" s="12"/>
      <c r="G17" s="12"/>
      <c r="H17" s="12"/>
      <c r="I17" s="13"/>
      <c r="J17" s="14"/>
    </row>
    <row r="18" spans="1:15">
      <c r="A18" s="116"/>
      <c r="B18" s="117"/>
      <c r="C18" s="15"/>
      <c r="D18" s="15"/>
      <c r="E18" s="76">
        <f>MONTH(B10)</f>
        <v>12</v>
      </c>
      <c r="F18" s="15"/>
      <c r="G18" s="15"/>
      <c r="H18" s="15"/>
      <c r="I18" s="16"/>
      <c r="J18" s="14"/>
    </row>
    <row r="19" spans="1:15">
      <c r="A19" s="116"/>
      <c r="B19" s="117"/>
      <c r="C19" s="15"/>
      <c r="D19" s="15"/>
      <c r="E19" s="15"/>
      <c r="F19" s="15"/>
      <c r="G19" s="15"/>
      <c r="H19" s="15"/>
      <c r="I19" s="16"/>
      <c r="J19" s="14"/>
    </row>
    <row r="20" spans="1:15">
      <c r="A20" s="116"/>
      <c r="B20" s="117"/>
      <c r="C20" s="15"/>
      <c r="D20" s="15"/>
      <c r="E20" s="15"/>
      <c r="F20" s="15"/>
      <c r="G20" s="15"/>
      <c r="H20" s="15"/>
      <c r="I20" s="16"/>
      <c r="J20" s="14"/>
    </row>
    <row r="21" spans="1:15">
      <c r="A21" s="118"/>
      <c r="B21" s="119"/>
      <c r="C21" s="17"/>
      <c r="D21" s="17"/>
      <c r="E21" s="17"/>
      <c r="F21" s="17"/>
      <c r="G21" s="17"/>
      <c r="H21" s="17"/>
      <c r="I21" s="18"/>
      <c r="J21" s="19"/>
      <c r="O21" s="32"/>
    </row>
    <row r="22" spans="1:15">
      <c r="A22" s="20" t="s">
        <v>35</v>
      </c>
      <c r="B22" s="20"/>
      <c r="C22" s="15"/>
      <c r="D22" s="15"/>
      <c r="E22" s="15"/>
      <c r="F22" s="15"/>
      <c r="G22" s="15"/>
      <c r="H22" s="15"/>
      <c r="I22" s="15"/>
      <c r="J22" s="7"/>
    </row>
    <row r="23" spans="1:15">
      <c r="A23" s="3" t="s">
        <v>34</v>
      </c>
    </row>
    <row r="24" spans="1:15">
      <c r="A24" s="3" t="str">
        <f>TEXT(B10,"mmmm")</f>
        <v>décembre</v>
      </c>
      <c r="B24" s="3" t="str">
        <f>TEXT('CRA Récapitulatif'!B18,"mmmm")</f>
        <v>septembre</v>
      </c>
      <c r="C24" s="3" t="str">
        <f>IF(A24=B24,"OK","KO")</f>
        <v>KO</v>
      </c>
    </row>
  </sheetData>
  <sheetCalcPr fullCalcOnLoad="1"/>
  <dataConsolidate/>
  <mergeCells count="12">
    <mergeCell ref="A16:B16"/>
    <mergeCell ref="A17:B17"/>
    <mergeCell ref="A18:B18"/>
    <mergeCell ref="A19:B19"/>
    <mergeCell ref="A20:B20"/>
    <mergeCell ref="A21:B21"/>
    <mergeCell ref="P3:V3"/>
    <mergeCell ref="A12:I12"/>
    <mergeCell ref="A13:B13"/>
    <mergeCell ref="C13:I13"/>
    <mergeCell ref="A14:B14"/>
    <mergeCell ref="A15:B15"/>
  </mergeCells>
  <conditionalFormatting sqref="G9">
    <cfRule type="expression" dxfId="4" priority="18">
      <formula>WEEKDAY(DATE(YEAR($B$10),MONTH($B$10),G$9),2)&gt;5</formula>
    </cfRule>
  </conditionalFormatting>
  <conditionalFormatting sqref="H9:AK9">
    <cfRule type="expression" dxfId="3" priority="15">
      <formula>WEEKDAY(DATE(YEAR($B$10),MONTH($B$10),H$9),2)&gt;5</formula>
    </cfRule>
  </conditionalFormatting>
  <conditionalFormatting sqref="G10:AK10">
    <cfRule type="expression" dxfId="2" priority="14">
      <formula>WEEKDAY(DATE(YEAR($B$10),MONTH($B$10),G$9),2)&gt;5</formula>
    </cfRule>
  </conditionalFormatting>
  <conditionalFormatting sqref="AK10">
    <cfRule type="expression" dxfId="1" priority="6">
      <formula>WEEKDAY(DATE(YEAR($B$10),MONTH($B$10),AK$9),2)&gt;5</formula>
    </cfRule>
  </conditionalFormatting>
  <conditionalFormatting sqref="AI9">
    <cfRule type="cellIs" dxfId="0" priority="3" stopIfTrue="1" operator="greaterThan">
      <formula>DAY(EOMONTH($B$10,0))</formula>
    </cfRule>
  </conditionalFormatting>
  <printOptions horizontalCentered="1"/>
  <pageMargins left="0.19685039370078741" right="0.19685039370078741" top="0.74803149606299213" bottom="0.74803149606299213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Matrice</vt:lpstr>
      <vt:lpstr>CRA Récapitulatif</vt:lpstr>
      <vt:lpstr>CRA Janvier</vt:lpstr>
      <vt:lpstr>'CRA Janvier'!Zone_d_impression</vt:lpstr>
      <vt:lpstr>'CRA Récapitulatif'!Zone_d_impression</vt:lpstr>
    </vt:vector>
  </TitlesOfParts>
  <Company>création personnelle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Calcul Jours fériés et heures-jours ouvrables</dc:title>
  <dc:subject>calculs heures ouvrables, jours ouvrables</dc:subject>
  <dc:creator>Jeau-Marc Stoeffler</dc:creator>
  <dc:description>version ALIX 2007_x000d_
calculs heures ouvrables, jours ouvrables entre deux "dates-heures"_x000d_
VBA compatible Access et Excel</dc:description>
  <cp:lastModifiedBy>Patrick</cp:lastModifiedBy>
  <cp:lastPrinted>2012-09-19T14:51:55Z</cp:lastPrinted>
  <dcterms:created xsi:type="dcterms:W3CDTF">1999-10-26T09:46:59Z</dcterms:created>
  <dcterms:modified xsi:type="dcterms:W3CDTF">2012-10-03T16:34:33Z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