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8625" codeName="{EAAD5824-E589-9196-6FC8-2F1B51211585}"/>
  <workbookPr codeName="ThisWorkbook" defaultThemeVersion="124226"/>
  <mc:AlternateContent xmlns:mc="http://schemas.openxmlformats.org/markup-compatibility/2006">
    <mc:Choice Requires="x15">
      <x15ac:absPath xmlns:x15ac="http://schemas.microsoft.com/office/spreadsheetml/2010/11/ac" url="C:\Users\joel\Pictures\"/>
    </mc:Choice>
  </mc:AlternateContent>
  <bookViews>
    <workbookView xWindow="120" yWindow="420" windowWidth="28515" windowHeight="12285" tabRatio="943" activeTab="1"/>
  </bookViews>
  <sheets>
    <sheet name="Système" sheetId="153" r:id="rId1"/>
    <sheet name="Trame" sheetId="152" r:id="rId2"/>
  </sheets>
  <externalReferences>
    <externalReference r:id="rId3"/>
  </externalReferences>
  <definedNames>
    <definedName name="An">Système!$A$4</definedName>
    <definedName name="Dates">Système!$F$2:$F$23</definedName>
    <definedName name="Evenement">Système!$G$2:$G$23</definedName>
    <definedName name="Fériés">OFFSET(Système!$F$1,1,,COUNTA(Système!$F:$F)-1,)</definedName>
    <definedName name="Jours_chômés">Système!$D$2:$D$8</definedName>
    <definedName name="La_semaine">Système!$D$10</definedName>
    <definedName name="Le_Mois">Système!$D$9</definedName>
    <definedName name="Planning_Personnel">OFFSET('[1]Planning Vertical'!$G$1,1,1,732,40)</definedName>
    <definedName name="Premier_mois">Système!$A$2</definedName>
    <definedName name="valuevx">42.314159</definedName>
  </definedNames>
  <calcPr calcId="162913"/>
</workbook>
</file>

<file path=xl/calcChain.xml><?xml version="1.0" encoding="utf-8"?>
<calcChain xmlns="http://schemas.openxmlformats.org/spreadsheetml/2006/main">
  <c r="CM6" i="152" l="1"/>
  <c r="CN6" i="152"/>
  <c r="CO6" i="152"/>
  <c r="CP6" i="152"/>
  <c r="CQ6" i="152"/>
  <c r="CR6" i="152"/>
  <c r="CM7" i="152"/>
  <c r="CN7" i="152"/>
  <c r="CO7" i="152"/>
  <c r="CP7" i="152"/>
  <c r="CQ7" i="152"/>
  <c r="CR7" i="152"/>
  <c r="CM8" i="152"/>
  <c r="CN8" i="152"/>
  <c r="CO8" i="152"/>
  <c r="CP8" i="152"/>
  <c r="CQ8" i="152"/>
  <c r="CR8" i="152"/>
  <c r="CM9" i="152"/>
  <c r="CN9" i="152"/>
  <c r="CO9" i="152"/>
  <c r="CP9" i="152"/>
  <c r="CQ9" i="152"/>
  <c r="CR9" i="152"/>
  <c r="CM10" i="152"/>
  <c r="CN10" i="152"/>
  <c r="CO10" i="152"/>
  <c r="CP10" i="152"/>
  <c r="CQ10" i="152"/>
  <c r="CR10" i="152"/>
  <c r="CM11" i="152"/>
  <c r="CN11" i="152"/>
  <c r="CO11" i="152"/>
  <c r="CP11" i="152"/>
  <c r="CQ11" i="152"/>
  <c r="CR11" i="152"/>
  <c r="CM12" i="152"/>
  <c r="CN12" i="152"/>
  <c r="CO12" i="152"/>
  <c r="CP12" i="152"/>
  <c r="CQ12" i="152"/>
  <c r="CR12" i="152"/>
  <c r="CM13" i="152"/>
  <c r="CN13" i="152"/>
  <c r="CO13" i="152"/>
  <c r="CP13" i="152"/>
  <c r="CQ13" i="152"/>
  <c r="CR13" i="152"/>
  <c r="CM14" i="152"/>
  <c r="CN14" i="152"/>
  <c r="CO14" i="152"/>
  <c r="CP14" i="152"/>
  <c r="CQ14" i="152"/>
  <c r="CR14" i="152"/>
  <c r="CN5" i="152"/>
  <c r="CO5" i="152"/>
  <c r="CP5" i="152"/>
  <c r="CQ5" i="152"/>
  <c r="CR5" i="152"/>
  <c r="CM5" i="152"/>
  <c r="BF1" i="153"/>
  <c r="CM4" i="152" s="1"/>
  <c r="E5" i="153"/>
  <c r="BK2" i="153" l="1"/>
  <c r="BJ2" i="153" s="1"/>
  <c r="BG2" i="153" l="1"/>
  <c r="BE2" i="153"/>
  <c r="BI2" i="153"/>
  <c r="BF2" i="153"/>
  <c r="BH2" i="153"/>
  <c r="L3" i="152"/>
  <c r="K3" i="152"/>
  <c r="L19" i="152"/>
  <c r="L20" i="152"/>
  <c r="L21" i="152"/>
  <c r="L22" i="152"/>
  <c r="K20" i="152"/>
  <c r="K21" i="152"/>
  <c r="K22" i="152"/>
  <c r="L13" i="152"/>
  <c r="L14" i="152"/>
  <c r="L15" i="152"/>
  <c r="L16" i="152"/>
  <c r="K14" i="152"/>
  <c r="K15" i="152"/>
  <c r="K16" i="152"/>
  <c r="L26" i="152"/>
  <c r="L27" i="152"/>
  <c r="K27" i="152"/>
  <c r="K26" i="152"/>
  <c r="K19" i="152"/>
  <c r="K13" i="152"/>
  <c r="B26" i="152"/>
  <c r="B27" i="152"/>
  <c r="B28" i="152"/>
  <c r="B29" i="152"/>
  <c r="B30" i="152"/>
  <c r="B31" i="152"/>
  <c r="B32" i="152"/>
  <c r="A27" i="152"/>
  <c r="A28" i="152"/>
  <c r="A29" i="152"/>
  <c r="A30" i="152"/>
  <c r="A31" i="152"/>
  <c r="A32" i="152"/>
  <c r="A26" i="152"/>
  <c r="B19" i="152"/>
  <c r="B20" i="152"/>
  <c r="B21" i="152"/>
  <c r="A20" i="152"/>
  <c r="A21" i="152"/>
  <c r="A19" i="152"/>
  <c r="B13" i="152"/>
  <c r="B14" i="152"/>
  <c r="B15" i="152"/>
  <c r="A14" i="152"/>
  <c r="A15" i="152"/>
  <c r="A13" i="152"/>
  <c r="L8" i="152"/>
  <c r="L9" i="152"/>
  <c r="K9" i="152"/>
  <c r="K8" i="152"/>
  <c r="B8" i="152"/>
  <c r="B9" i="152"/>
  <c r="B10" i="152"/>
  <c r="A9" i="152"/>
  <c r="A10" i="152"/>
  <c r="A8" i="152"/>
  <c r="D9" i="153" l="1"/>
  <c r="F23" i="153"/>
  <c r="F12" i="153"/>
  <c r="E11" i="153"/>
  <c r="F11" i="153" s="1"/>
  <c r="E10" i="153"/>
  <c r="F21" i="153" s="1"/>
  <c r="D10" i="153"/>
  <c r="E9" i="153"/>
  <c r="F20" i="153" s="1"/>
  <c r="E8" i="153"/>
  <c r="F19" i="153" s="1"/>
  <c r="D8" i="153"/>
  <c r="E7" i="153"/>
  <c r="F18" i="153" s="1"/>
  <c r="D7" i="153"/>
  <c r="E6" i="153"/>
  <c r="F17" i="153" s="1"/>
  <c r="D6" i="153"/>
  <c r="F16" i="153"/>
  <c r="D5" i="153"/>
  <c r="E4" i="153"/>
  <c r="F15" i="153" s="1"/>
  <c r="D4" i="153"/>
  <c r="E3" i="153"/>
  <c r="F14" i="153" s="1"/>
  <c r="D3" i="153"/>
  <c r="E2" i="153"/>
  <c r="F13" i="153" s="1"/>
  <c r="D2" i="153"/>
  <c r="F2" i="153" l="1"/>
  <c r="F9" i="153"/>
  <c r="F3" i="153"/>
  <c r="F5" i="153"/>
  <c r="F7" i="153"/>
  <c r="F22" i="153"/>
  <c r="F4" i="153"/>
  <c r="F6" i="153"/>
  <c r="F8" i="153"/>
  <c r="F10" i="153"/>
  <c r="B3" i="152" l="1"/>
  <c r="X3" i="152" s="1"/>
  <c r="AB3" i="152" l="1"/>
  <c r="CS2" i="152" l="1"/>
  <c r="AK3" i="152"/>
  <c r="CR2" i="152" l="1"/>
  <c r="CM2" i="152"/>
  <c r="CO2" i="152"/>
  <c r="CN2" i="152"/>
  <c r="CQ2" i="152"/>
  <c r="CP2" i="152"/>
  <c r="AT3" i="152"/>
  <c r="B2" i="152"/>
  <c r="AB5" i="152" l="1"/>
  <c r="AC5" i="152" s="1"/>
  <c r="X2" i="152"/>
  <c r="CD3" i="152"/>
  <c r="AK5" i="152"/>
  <c r="BC3" i="152"/>
  <c r="AT5" i="152"/>
  <c r="AU5" i="152" s="1"/>
  <c r="AV5" i="152" s="1"/>
  <c r="AW5" i="152" s="1"/>
  <c r="AX5" i="152" s="1"/>
  <c r="AY5" i="152" s="1"/>
  <c r="AZ5" i="152" s="1"/>
  <c r="CC18" i="152" l="1"/>
  <c r="CC25" i="152"/>
  <c r="CC6" i="152"/>
  <c r="CC7" i="152"/>
  <c r="CC9" i="152"/>
  <c r="CC11" i="152"/>
  <c r="CC15" i="152"/>
  <c r="CC8" i="152"/>
  <c r="CC10" i="152"/>
  <c r="CC12" i="152"/>
  <c r="CC14" i="152"/>
  <c r="CC16" i="152"/>
  <c r="CE14" i="152"/>
  <c r="CG14" i="152"/>
  <c r="CI14" i="152"/>
  <c r="CD15" i="152"/>
  <c r="CF15" i="152"/>
  <c r="CH15" i="152"/>
  <c r="CJ15" i="152"/>
  <c r="CE16" i="152"/>
  <c r="CG16" i="152"/>
  <c r="CI16" i="152"/>
  <c r="CE18" i="152"/>
  <c r="CG18" i="152"/>
  <c r="CI18" i="152"/>
  <c r="CD19" i="152"/>
  <c r="CF19" i="152"/>
  <c r="CH19" i="152"/>
  <c r="CJ19" i="152"/>
  <c r="CE20" i="152"/>
  <c r="CG20" i="152"/>
  <c r="CI20" i="152"/>
  <c r="CD21" i="152"/>
  <c r="CF21" i="152"/>
  <c r="CH21" i="152"/>
  <c r="CJ21" i="152"/>
  <c r="CE22" i="152"/>
  <c r="CG22" i="152"/>
  <c r="CI22" i="152"/>
  <c r="CD23" i="152"/>
  <c r="CF23" i="152"/>
  <c r="CH23" i="152"/>
  <c r="CJ23" i="152"/>
  <c r="CE24" i="152"/>
  <c r="CG24" i="152"/>
  <c r="CI24" i="152"/>
  <c r="CD25" i="152"/>
  <c r="CF25" i="152"/>
  <c r="CH25" i="152"/>
  <c r="CJ25" i="152"/>
  <c r="CE26" i="152"/>
  <c r="CG26" i="152"/>
  <c r="CI26" i="152"/>
  <c r="CD27" i="152"/>
  <c r="CF27" i="152"/>
  <c r="CH27" i="152"/>
  <c r="CJ27" i="152"/>
  <c r="CE28" i="152"/>
  <c r="CG28" i="152"/>
  <c r="CI28" i="152"/>
  <c r="CD29" i="152"/>
  <c r="CF29" i="152"/>
  <c r="CH29" i="152"/>
  <c r="CJ29" i="152"/>
  <c r="CE30" i="152"/>
  <c r="CG30" i="152"/>
  <c r="CI30" i="152"/>
  <c r="CD31" i="152"/>
  <c r="CF31" i="152"/>
  <c r="CH31" i="152"/>
  <c r="CJ31" i="152"/>
  <c r="CD14" i="152"/>
  <c r="CF14" i="152"/>
  <c r="CH14" i="152"/>
  <c r="CJ14" i="152"/>
  <c r="CE15" i="152"/>
  <c r="CG15" i="152"/>
  <c r="CI15" i="152"/>
  <c r="CD16" i="152"/>
  <c r="CF16" i="152"/>
  <c r="CH16" i="152"/>
  <c r="CJ16" i="152"/>
  <c r="CD18" i="152"/>
  <c r="CF18" i="152"/>
  <c r="CJ18" i="152"/>
  <c r="CG19" i="152"/>
  <c r="CD20" i="152"/>
  <c r="CH20" i="152"/>
  <c r="CE21" i="152"/>
  <c r="CI21" i="152"/>
  <c r="CF22" i="152"/>
  <c r="CJ22" i="152"/>
  <c r="CG23" i="152"/>
  <c r="CD24" i="152"/>
  <c r="CH24" i="152"/>
  <c r="CE25" i="152"/>
  <c r="CI25" i="152"/>
  <c r="CF26" i="152"/>
  <c r="CJ26" i="152"/>
  <c r="CG27" i="152"/>
  <c r="CD28" i="152"/>
  <c r="CH28" i="152"/>
  <c r="CE29" i="152"/>
  <c r="CI29" i="152"/>
  <c r="CF30" i="152"/>
  <c r="CJ30" i="152"/>
  <c r="CG31" i="152"/>
  <c r="CH18" i="152"/>
  <c r="CE19" i="152"/>
  <c r="CI19" i="152"/>
  <c r="CF20" i="152"/>
  <c r="CJ20" i="152"/>
  <c r="CG21" i="152"/>
  <c r="CD22" i="152"/>
  <c r="CH22" i="152"/>
  <c r="CE23" i="152"/>
  <c r="CI23" i="152"/>
  <c r="CF24" i="152"/>
  <c r="CJ24" i="152"/>
  <c r="CG25" i="152"/>
  <c r="CD26" i="152"/>
  <c r="CH26" i="152"/>
  <c r="CE27" i="152"/>
  <c r="CI27" i="152"/>
  <c r="CF28" i="152"/>
  <c r="CJ28" i="152"/>
  <c r="CG29" i="152"/>
  <c r="CD30" i="152"/>
  <c r="CH30" i="152"/>
  <c r="CE31" i="152"/>
  <c r="CI31" i="152"/>
  <c r="CD6" i="152"/>
  <c r="CF6" i="152"/>
  <c r="CH6" i="152"/>
  <c r="CJ6" i="152"/>
  <c r="CE7" i="152"/>
  <c r="CG7" i="152"/>
  <c r="CI7" i="152"/>
  <c r="CD8" i="152"/>
  <c r="CF8" i="152"/>
  <c r="CH8" i="152"/>
  <c r="CJ8" i="152"/>
  <c r="CE9" i="152"/>
  <c r="CG9" i="152"/>
  <c r="CI9" i="152"/>
  <c r="CD10" i="152"/>
  <c r="CF10" i="152"/>
  <c r="CH10" i="152"/>
  <c r="CJ10" i="152"/>
  <c r="CE11" i="152"/>
  <c r="CG11" i="152"/>
  <c r="CI11" i="152"/>
  <c r="CD12" i="152"/>
  <c r="CF12" i="152"/>
  <c r="CH12" i="152"/>
  <c r="CJ12" i="152"/>
  <c r="CE6" i="152"/>
  <c r="CG6" i="152"/>
  <c r="CI6" i="152"/>
  <c r="CD7" i="152"/>
  <c r="CF7" i="152"/>
  <c r="CH7" i="152"/>
  <c r="CJ7" i="152"/>
  <c r="CE8" i="152"/>
  <c r="CG8" i="152"/>
  <c r="CI8" i="152"/>
  <c r="CD9" i="152"/>
  <c r="CF9" i="152"/>
  <c r="CH9" i="152"/>
  <c r="CJ9" i="152"/>
  <c r="CE10" i="152"/>
  <c r="CG10" i="152"/>
  <c r="CI10" i="152"/>
  <c r="CD11" i="152"/>
  <c r="CF11" i="152"/>
  <c r="CH11" i="152"/>
  <c r="CJ11" i="152"/>
  <c r="CE12" i="152"/>
  <c r="CG12" i="152"/>
  <c r="CI12" i="152"/>
  <c r="CJ39" i="152"/>
  <c r="I32" i="152" s="1"/>
  <c r="CH39" i="152"/>
  <c r="G32" i="152" s="1"/>
  <c r="CI39" i="152"/>
  <c r="H32" i="152" s="1"/>
  <c r="CJ38" i="152"/>
  <c r="CH38" i="152"/>
  <c r="G31" i="152" s="1"/>
  <c r="CI38" i="152"/>
  <c r="H31" i="152" s="1"/>
  <c r="CJ37" i="152"/>
  <c r="I30" i="152" s="1"/>
  <c r="CH37" i="152"/>
  <c r="G30" i="152" s="1"/>
  <c r="CI37" i="152"/>
  <c r="H30" i="152" s="1"/>
  <c r="CJ36" i="152"/>
  <c r="I29" i="152" s="1"/>
  <c r="CH36" i="152"/>
  <c r="G29" i="152" s="1"/>
  <c r="CI36" i="152"/>
  <c r="H29" i="152" s="1"/>
  <c r="CJ35" i="152"/>
  <c r="I28" i="152" s="1"/>
  <c r="CH35" i="152"/>
  <c r="G28" i="152" s="1"/>
  <c r="CI35" i="152"/>
  <c r="H28" i="152" s="1"/>
  <c r="CJ34" i="152"/>
  <c r="I27" i="152" s="1"/>
  <c r="CH34" i="152"/>
  <c r="G27" i="152" s="1"/>
  <c r="CI34" i="152"/>
  <c r="H27" i="152" s="1"/>
  <c r="CH33" i="152"/>
  <c r="G26" i="152" s="1"/>
  <c r="CJ33" i="152"/>
  <c r="I26" i="152" s="1"/>
  <c r="CI33" i="152"/>
  <c r="H26" i="152" s="1"/>
  <c r="CJ42" i="152"/>
  <c r="CH42" i="152"/>
  <c r="CF42" i="152"/>
  <c r="CI42" i="152"/>
  <c r="CG42" i="152"/>
  <c r="CE42" i="152"/>
  <c r="CI41" i="152"/>
  <c r="CJ41" i="152"/>
  <c r="CG41" i="152"/>
  <c r="CH41" i="152"/>
  <c r="CE41" i="152"/>
  <c r="CF41" i="152"/>
  <c r="CD41" i="152"/>
  <c r="CD42" i="152"/>
  <c r="CJ5" i="152"/>
  <c r="CH5" i="152"/>
  <c r="CF5" i="152"/>
  <c r="CD5" i="152"/>
  <c r="CI5" i="152"/>
  <c r="CG5" i="152"/>
  <c r="CE5" i="152"/>
  <c r="AD5" i="152"/>
  <c r="I31" i="152"/>
  <c r="BL3" i="152"/>
  <c r="BC5" i="152"/>
  <c r="BD5" i="152" s="1"/>
  <c r="BE5" i="152" s="1"/>
  <c r="BF5" i="152" s="1"/>
  <c r="BG5" i="152" s="1"/>
  <c r="BH5" i="152" s="1"/>
  <c r="BI5" i="152" s="1"/>
  <c r="AE5" i="152" l="1"/>
  <c r="BU3" i="152"/>
  <c r="BU5" i="152" s="1"/>
  <c r="BV5" i="152" s="1"/>
  <c r="BW5" i="152" s="1"/>
  <c r="BX5" i="152" s="1"/>
  <c r="BY5" i="152" s="1"/>
  <c r="BZ5" i="152" s="1"/>
  <c r="CA5" i="152" s="1"/>
  <c r="BL5" i="152"/>
  <c r="BM5" i="152" s="1"/>
  <c r="BN5" i="152" l="1"/>
  <c r="AF5" i="152"/>
  <c r="AL5" i="152"/>
  <c r="AM5" i="152" s="1"/>
  <c r="AN5" i="152" s="1"/>
  <c r="AO5" i="152" s="1"/>
  <c r="AP5" i="152" s="1"/>
  <c r="AQ5" i="152" s="1"/>
  <c r="BO5" i="152" l="1"/>
  <c r="AG5" i="152"/>
  <c r="BB3" i="153"/>
  <c r="BB5" i="153" s="1"/>
  <c r="AX3" i="153"/>
  <c r="AY3" i="153" s="1"/>
  <c r="AT3" i="153"/>
  <c r="AT5" i="153" s="1"/>
  <c r="AP3" i="153"/>
  <c r="AQ3" i="153" s="1"/>
  <c r="AL3" i="153"/>
  <c r="AL5" i="153" s="1"/>
  <c r="AH3" i="153"/>
  <c r="AI3" i="153" s="1"/>
  <c r="AD3" i="153"/>
  <c r="AD5" i="153" s="1"/>
  <c r="Z3" i="153"/>
  <c r="AA3" i="153" s="1"/>
  <c r="V3" i="153"/>
  <c r="V5" i="153" s="1"/>
  <c r="R3" i="153"/>
  <c r="S3" i="153" s="1"/>
  <c r="N3" i="153"/>
  <c r="N5" i="153" s="1"/>
  <c r="J3" i="153"/>
  <c r="K3" i="153" s="1"/>
  <c r="BA2" i="153"/>
  <c r="AW2" i="153"/>
  <c r="AS2" i="153"/>
  <c r="AO2" i="153"/>
  <c r="AK2" i="153"/>
  <c r="AG2" i="153"/>
  <c r="AC2" i="153"/>
  <c r="Y2" i="153"/>
  <c r="U2" i="153"/>
  <c r="Q2" i="153"/>
  <c r="M2" i="153"/>
  <c r="I2" i="153"/>
  <c r="BP5" i="152" l="1"/>
  <c r="AH5" i="152"/>
  <c r="Q27" i="152"/>
  <c r="S27" i="152"/>
  <c r="M14" i="152"/>
  <c r="Q3" i="152"/>
  <c r="O9" i="152"/>
  <c r="I9" i="152"/>
  <c r="O13" i="152"/>
  <c r="S13" i="152"/>
  <c r="Q14" i="152"/>
  <c r="O15" i="152"/>
  <c r="S15" i="152"/>
  <c r="Q16" i="152"/>
  <c r="E13" i="152"/>
  <c r="I13" i="152"/>
  <c r="P27" i="152"/>
  <c r="S26" i="152"/>
  <c r="O26" i="152"/>
  <c r="B18" i="152"/>
  <c r="M8" i="152"/>
  <c r="C10" i="152"/>
  <c r="M15" i="152"/>
  <c r="C15" i="152"/>
  <c r="M22" i="152"/>
  <c r="P3" i="152"/>
  <c r="N9" i="152"/>
  <c r="F8" i="152"/>
  <c r="H9" i="152"/>
  <c r="P13" i="152"/>
  <c r="N14" i="152"/>
  <c r="R14" i="152"/>
  <c r="P15" i="152"/>
  <c r="N16" i="152"/>
  <c r="R16" i="152"/>
  <c r="F13" i="152"/>
  <c r="D14" i="152"/>
  <c r="F14" i="152"/>
  <c r="H14" i="152"/>
  <c r="D15" i="152"/>
  <c r="F15" i="152"/>
  <c r="H15" i="152"/>
  <c r="N19" i="152"/>
  <c r="P19" i="152"/>
  <c r="R19" i="152"/>
  <c r="N20" i="152"/>
  <c r="P20" i="152"/>
  <c r="R20" i="152"/>
  <c r="N21" i="152"/>
  <c r="P21" i="152"/>
  <c r="R21" i="152"/>
  <c r="N22" i="152"/>
  <c r="P22" i="152"/>
  <c r="R22" i="152"/>
  <c r="D19" i="152"/>
  <c r="F19" i="152"/>
  <c r="H19" i="152"/>
  <c r="D20" i="152"/>
  <c r="F20" i="152"/>
  <c r="H20" i="152"/>
  <c r="D21" i="152"/>
  <c r="F21" i="152"/>
  <c r="H21" i="152"/>
  <c r="N3" i="152"/>
  <c r="R3" i="152"/>
  <c r="N8" i="152"/>
  <c r="R8" i="152"/>
  <c r="P9" i="152"/>
  <c r="D8" i="152"/>
  <c r="H8" i="152"/>
  <c r="F9" i="152"/>
  <c r="D10" i="152"/>
  <c r="H10" i="152"/>
  <c r="N13" i="152"/>
  <c r="R13" i="152"/>
  <c r="P14" i="152"/>
  <c r="N15" i="152"/>
  <c r="R15" i="152"/>
  <c r="P16" i="152"/>
  <c r="D13" i="152"/>
  <c r="H13" i="152"/>
  <c r="E14" i="152"/>
  <c r="G14" i="152"/>
  <c r="I14" i="152"/>
  <c r="E15" i="152"/>
  <c r="G15" i="152"/>
  <c r="I15" i="152"/>
  <c r="O19" i="152"/>
  <c r="Q19" i="152"/>
  <c r="S19" i="152"/>
  <c r="O20" i="152"/>
  <c r="Q20" i="152"/>
  <c r="S20" i="152"/>
  <c r="O21" i="152"/>
  <c r="Q21" i="152"/>
  <c r="S21" i="152"/>
  <c r="O22" i="152"/>
  <c r="Q22" i="152"/>
  <c r="S22" i="152"/>
  <c r="E19" i="152"/>
  <c r="G19" i="152"/>
  <c r="I19" i="152"/>
  <c r="E20" i="152"/>
  <c r="G20" i="152"/>
  <c r="I20" i="152"/>
  <c r="E21" i="152"/>
  <c r="G21" i="152"/>
  <c r="I21" i="152"/>
  <c r="I1" i="153"/>
  <c r="I3" i="153"/>
  <c r="Q3" i="153"/>
  <c r="Y3" i="153"/>
  <c r="AG3" i="153"/>
  <c r="AO3" i="153"/>
  <c r="AW3" i="153"/>
  <c r="V7" i="153"/>
  <c r="W5" i="153"/>
  <c r="U5" i="153"/>
  <c r="AD7" i="153"/>
  <c r="AE5" i="153"/>
  <c r="AC5" i="153"/>
  <c r="AL7" i="153"/>
  <c r="AM5" i="153"/>
  <c r="AK5" i="153"/>
  <c r="AT7" i="153"/>
  <c r="AU5" i="153"/>
  <c r="AS5" i="153"/>
  <c r="BB7" i="153"/>
  <c r="BC5" i="153"/>
  <c r="BA5" i="153"/>
  <c r="N7" i="153"/>
  <c r="O5" i="153"/>
  <c r="M5" i="153"/>
  <c r="M3" i="153"/>
  <c r="O3" i="153"/>
  <c r="U3" i="153"/>
  <c r="W3" i="153"/>
  <c r="AC3" i="153"/>
  <c r="AE3" i="153"/>
  <c r="AK3" i="153"/>
  <c r="AM3" i="153"/>
  <c r="AS3" i="153"/>
  <c r="AU3" i="153"/>
  <c r="BA3" i="153"/>
  <c r="BC3" i="153"/>
  <c r="J5" i="153"/>
  <c r="R5" i="153"/>
  <c r="Z5" i="153"/>
  <c r="AH5" i="153"/>
  <c r="AP5" i="153"/>
  <c r="AX5" i="153"/>
  <c r="B1" i="153"/>
  <c r="BQ5" i="152" l="1"/>
  <c r="F10" i="152"/>
  <c r="D9" i="152"/>
  <c r="R9" i="152"/>
  <c r="P8" i="152"/>
  <c r="C20" i="152"/>
  <c r="M20" i="152"/>
  <c r="C13" i="152"/>
  <c r="M13" i="152"/>
  <c r="C8" i="152"/>
  <c r="M3" i="152"/>
  <c r="M26" i="152"/>
  <c r="Q26" i="152"/>
  <c r="N27" i="152"/>
  <c r="R27" i="152"/>
  <c r="G13" i="152"/>
  <c r="S16" i="152"/>
  <c r="O16" i="152"/>
  <c r="Q15" i="152"/>
  <c r="S14" i="152"/>
  <c r="O14" i="152"/>
  <c r="Q13" i="152"/>
  <c r="G10" i="152"/>
  <c r="G8" i="152"/>
  <c r="M21" i="152"/>
  <c r="C9" i="152"/>
  <c r="E9" i="152"/>
  <c r="S9" i="152"/>
  <c r="Q8" i="152"/>
  <c r="C14" i="152"/>
  <c r="P26" i="152"/>
  <c r="M27" i="152"/>
  <c r="I10" i="152"/>
  <c r="E10" i="152"/>
  <c r="G9" i="152"/>
  <c r="I8" i="152"/>
  <c r="E8" i="152"/>
  <c r="Q9" i="152"/>
  <c r="S8" i="152"/>
  <c r="O8" i="152"/>
  <c r="S3" i="152"/>
  <c r="O3" i="152"/>
  <c r="C19" i="152"/>
  <c r="M19" i="152"/>
  <c r="M16" i="152"/>
  <c r="M9" i="152"/>
  <c r="C21" i="152"/>
  <c r="B12" i="152"/>
  <c r="N26" i="152"/>
  <c r="R26" i="152"/>
  <c r="O27" i="152"/>
  <c r="AQ5" i="153"/>
  <c r="AO5" i="153"/>
  <c r="AP7" i="153"/>
  <c r="AY5" i="153"/>
  <c r="AW5" i="153"/>
  <c r="AX7" i="153"/>
  <c r="AI5" i="153"/>
  <c r="AG5" i="153"/>
  <c r="AH7" i="153"/>
  <c r="S5" i="153"/>
  <c r="Q5" i="153"/>
  <c r="R7" i="153"/>
  <c r="AA5" i="153"/>
  <c r="Y5" i="153"/>
  <c r="Z7" i="153"/>
  <c r="K5" i="153"/>
  <c r="I5" i="153"/>
  <c r="J7" i="153"/>
  <c r="N9" i="153"/>
  <c r="O7" i="153"/>
  <c r="M7" i="153"/>
  <c r="BB9" i="153"/>
  <c r="BC7" i="153"/>
  <c r="BA7" i="153"/>
  <c r="AT9" i="153"/>
  <c r="AU7" i="153"/>
  <c r="AS7" i="153"/>
  <c r="AL9" i="153"/>
  <c r="AM7" i="153"/>
  <c r="AK7" i="153"/>
  <c r="AD9" i="153"/>
  <c r="AE7" i="153"/>
  <c r="AC7" i="153"/>
  <c r="V9" i="153"/>
  <c r="W7" i="153"/>
  <c r="U7" i="153"/>
  <c r="BR5" i="152" l="1"/>
  <c r="M6" i="152"/>
  <c r="N6" i="152" s="1"/>
  <c r="O6" i="152" s="1"/>
  <c r="P6" i="152" s="1"/>
  <c r="Q6" i="152" s="1"/>
  <c r="R6" i="152" s="1"/>
  <c r="S6" i="152" s="1"/>
  <c r="K23" i="152"/>
  <c r="L23" i="152"/>
  <c r="K17" i="152"/>
  <c r="L17" i="152"/>
  <c r="K10" i="152"/>
  <c r="L10" i="152"/>
  <c r="K4" i="153"/>
  <c r="AA4" i="153"/>
  <c r="AQ4" i="153"/>
  <c r="O4" i="153"/>
  <c r="AE4" i="153"/>
  <c r="AU4" i="153"/>
  <c r="S4" i="153"/>
  <c r="AI4" i="153"/>
  <c r="AY4" i="153"/>
  <c r="W6" i="153"/>
  <c r="AE6" i="153"/>
  <c r="AM6" i="153"/>
  <c r="AU6" i="153"/>
  <c r="BC6" i="153"/>
  <c r="O6" i="153"/>
  <c r="W4" i="153"/>
  <c r="AM4" i="153"/>
  <c r="BC4" i="153"/>
  <c r="W8" i="153"/>
  <c r="AE8" i="153"/>
  <c r="AM8" i="153"/>
  <c r="AU8" i="153"/>
  <c r="BC8" i="153"/>
  <c r="O8" i="153"/>
  <c r="K6" i="153"/>
  <c r="AA6" i="153"/>
  <c r="S6" i="153"/>
  <c r="AI6" i="153"/>
  <c r="AY6" i="153"/>
  <c r="AQ6" i="153"/>
  <c r="AD11" i="153"/>
  <c r="AE10" i="153"/>
  <c r="AE9" i="153"/>
  <c r="AC9" i="153"/>
  <c r="AL11" i="153"/>
  <c r="AM10" i="153"/>
  <c r="AM9" i="153"/>
  <c r="AK9" i="153"/>
  <c r="BB11" i="153"/>
  <c r="BC10" i="153"/>
  <c r="BC9" i="153"/>
  <c r="BA9" i="153"/>
  <c r="K8" i="153"/>
  <c r="K7" i="153"/>
  <c r="I7" i="153"/>
  <c r="J9" i="153"/>
  <c r="AA8" i="153"/>
  <c r="AA7" i="153"/>
  <c r="Y7" i="153"/>
  <c r="Z9" i="153"/>
  <c r="S8" i="153"/>
  <c r="S7" i="153"/>
  <c r="Q7" i="153"/>
  <c r="R9" i="153"/>
  <c r="AI8" i="153"/>
  <c r="AI7" i="153"/>
  <c r="AG7" i="153"/>
  <c r="AH9" i="153"/>
  <c r="AY8" i="153"/>
  <c r="AY7" i="153"/>
  <c r="AW7" i="153"/>
  <c r="AX9" i="153"/>
  <c r="AQ8" i="153"/>
  <c r="AQ7" i="153"/>
  <c r="AO7" i="153"/>
  <c r="AP9" i="153"/>
  <c r="V11" i="153"/>
  <c r="W10" i="153"/>
  <c r="W9" i="153"/>
  <c r="U9" i="153"/>
  <c r="AT11" i="153"/>
  <c r="AU10" i="153"/>
  <c r="AU9" i="153"/>
  <c r="AS9" i="153"/>
  <c r="N11" i="153"/>
  <c r="O10" i="153"/>
  <c r="O9" i="153"/>
  <c r="M9" i="153"/>
  <c r="M2" i="152" l="1"/>
  <c r="N2" i="152" s="1"/>
  <c r="O2" i="152" s="1"/>
  <c r="P2" i="152" s="1"/>
  <c r="Q2" i="152" s="1"/>
  <c r="R2" i="152" s="1"/>
  <c r="S2" i="152" s="1"/>
  <c r="C6" i="152"/>
  <c r="D6" i="152" s="1"/>
  <c r="E6" i="152" s="1"/>
  <c r="F6" i="152" s="1"/>
  <c r="G6" i="152" s="1"/>
  <c r="H6" i="152" s="1"/>
  <c r="I6" i="152" s="1"/>
  <c r="O23" i="152"/>
  <c r="Q23" i="152"/>
  <c r="S23" i="152"/>
  <c r="N23" i="152"/>
  <c r="P23" i="152"/>
  <c r="R23" i="152"/>
  <c r="M23" i="152"/>
  <c r="O17" i="152"/>
  <c r="Q17" i="152"/>
  <c r="S17" i="152"/>
  <c r="N17" i="152"/>
  <c r="P17" i="152"/>
  <c r="R17" i="152"/>
  <c r="M17" i="152"/>
  <c r="O10" i="152"/>
  <c r="Q10" i="152"/>
  <c r="S10" i="152"/>
  <c r="N10" i="152"/>
  <c r="P10" i="152"/>
  <c r="R10" i="152"/>
  <c r="M10" i="152"/>
  <c r="N13" i="153"/>
  <c r="O12" i="153"/>
  <c r="O11" i="153"/>
  <c r="M11" i="153"/>
  <c r="AQ10" i="153"/>
  <c r="AQ9" i="153"/>
  <c r="AO9" i="153"/>
  <c r="AP11" i="153"/>
  <c r="AY10" i="153"/>
  <c r="AY9" i="153"/>
  <c r="AW9" i="153"/>
  <c r="AX11" i="153"/>
  <c r="AI10" i="153"/>
  <c r="AI9" i="153"/>
  <c r="AG9" i="153"/>
  <c r="AH11" i="153"/>
  <c r="S10" i="153"/>
  <c r="S9" i="153"/>
  <c r="Q9" i="153"/>
  <c r="R11" i="153"/>
  <c r="AA10" i="153"/>
  <c r="AA9" i="153"/>
  <c r="Y9" i="153"/>
  <c r="Z11" i="153"/>
  <c r="K10" i="153"/>
  <c r="K9" i="153"/>
  <c r="I9" i="153"/>
  <c r="J11" i="153"/>
  <c r="AT13" i="153"/>
  <c r="AU12" i="153"/>
  <c r="AU11" i="153"/>
  <c r="AS11" i="153"/>
  <c r="V13" i="153"/>
  <c r="W12" i="153"/>
  <c r="W11" i="153"/>
  <c r="U11" i="153"/>
  <c r="BB13" i="153"/>
  <c r="BC12" i="153"/>
  <c r="BC11" i="153"/>
  <c r="BA11" i="153"/>
  <c r="AL13" i="153"/>
  <c r="AM12" i="153"/>
  <c r="AM11" i="153"/>
  <c r="AK11" i="153"/>
  <c r="AD13" i="153"/>
  <c r="AE12" i="153"/>
  <c r="AE11" i="153"/>
  <c r="AC11" i="153"/>
  <c r="AL15" i="153" l="1"/>
  <c r="AM14" i="153"/>
  <c r="AM13" i="153"/>
  <c r="AK13" i="153"/>
  <c r="BB15" i="153"/>
  <c r="BC14" i="153"/>
  <c r="BC13" i="153"/>
  <c r="BA13" i="153"/>
  <c r="V15" i="153"/>
  <c r="W14" i="153"/>
  <c r="W13" i="153"/>
  <c r="U13" i="153"/>
  <c r="AT15" i="153"/>
  <c r="AU14" i="153"/>
  <c r="AU13" i="153"/>
  <c r="AS13" i="153"/>
  <c r="K12" i="153"/>
  <c r="K11" i="153"/>
  <c r="I11" i="153"/>
  <c r="J13" i="153"/>
  <c r="AA12" i="153"/>
  <c r="AA11" i="153"/>
  <c r="Y11" i="153"/>
  <c r="Z13" i="153"/>
  <c r="S12" i="153"/>
  <c r="S11" i="153"/>
  <c r="Q11" i="153"/>
  <c r="R13" i="153"/>
  <c r="AI12" i="153"/>
  <c r="AI11" i="153"/>
  <c r="AG11" i="153"/>
  <c r="AH13" i="153"/>
  <c r="AY12" i="153"/>
  <c r="AY11" i="153"/>
  <c r="AW11" i="153"/>
  <c r="AX13" i="153"/>
  <c r="AQ12" i="153"/>
  <c r="AQ11" i="153"/>
  <c r="AO11" i="153"/>
  <c r="AP13" i="153"/>
  <c r="AD15" i="153"/>
  <c r="AE14" i="153"/>
  <c r="AE13" i="153"/>
  <c r="AC13" i="153"/>
  <c r="N15" i="153"/>
  <c r="O14" i="153"/>
  <c r="O13" i="153"/>
  <c r="M13" i="153"/>
  <c r="N17" i="153" l="1"/>
  <c r="O16" i="153"/>
  <c r="O15" i="153"/>
  <c r="M15" i="153"/>
  <c r="AD17" i="153"/>
  <c r="AE16" i="153"/>
  <c r="AE15" i="153"/>
  <c r="AC15" i="153"/>
  <c r="AQ14" i="153"/>
  <c r="AQ13" i="153"/>
  <c r="AO13" i="153"/>
  <c r="AP15" i="153"/>
  <c r="AY14" i="153"/>
  <c r="AY13" i="153"/>
  <c r="AW13" i="153"/>
  <c r="AX15" i="153"/>
  <c r="AI14" i="153"/>
  <c r="AI13" i="153"/>
  <c r="AG13" i="153"/>
  <c r="AH15" i="153"/>
  <c r="S14" i="153"/>
  <c r="S13" i="153"/>
  <c r="Q13" i="153"/>
  <c r="R15" i="153"/>
  <c r="AA14" i="153"/>
  <c r="AA13" i="153"/>
  <c r="Y13" i="153"/>
  <c r="Z15" i="153"/>
  <c r="K14" i="153"/>
  <c r="K13" i="153"/>
  <c r="I13" i="153"/>
  <c r="J15" i="153"/>
  <c r="AT17" i="153"/>
  <c r="AU16" i="153"/>
  <c r="AU15" i="153"/>
  <c r="AS15" i="153"/>
  <c r="V17" i="153"/>
  <c r="W16" i="153"/>
  <c r="W15" i="153"/>
  <c r="U15" i="153"/>
  <c r="BB17" i="153"/>
  <c r="BA15" i="153"/>
  <c r="BC16" i="153"/>
  <c r="BC15" i="153"/>
  <c r="AL17" i="153"/>
  <c r="AM16" i="153"/>
  <c r="AM15" i="153"/>
  <c r="AK15" i="153"/>
  <c r="V19" i="153" l="1"/>
  <c r="U17" i="153"/>
  <c r="W18" i="153"/>
  <c r="W17" i="153"/>
  <c r="AT19" i="153"/>
  <c r="AU18" i="153"/>
  <c r="AU17" i="153"/>
  <c r="AS17" i="153"/>
  <c r="K16" i="153"/>
  <c r="J17" i="153"/>
  <c r="K15" i="153"/>
  <c r="I15" i="153"/>
  <c r="AA16" i="153"/>
  <c r="Z17" i="153"/>
  <c r="AA15" i="153"/>
  <c r="Y15" i="153"/>
  <c r="S16" i="153"/>
  <c r="S15" i="153"/>
  <c r="Q15" i="153"/>
  <c r="R17" i="153"/>
  <c r="AI16" i="153"/>
  <c r="AI15" i="153"/>
  <c r="AG15" i="153"/>
  <c r="AH17" i="153"/>
  <c r="AY16" i="153"/>
  <c r="AY15" i="153"/>
  <c r="AW15" i="153"/>
  <c r="AX17" i="153"/>
  <c r="AQ16" i="153"/>
  <c r="AP17" i="153"/>
  <c r="AQ15" i="153"/>
  <c r="AO15" i="153"/>
  <c r="AL19" i="153"/>
  <c r="AK17" i="153"/>
  <c r="AM18" i="153"/>
  <c r="AM17" i="153"/>
  <c r="BB19" i="153"/>
  <c r="BA17" i="153"/>
  <c r="BC18" i="153"/>
  <c r="BC17" i="153"/>
  <c r="AD19" i="153"/>
  <c r="AE18" i="153"/>
  <c r="AE17" i="153"/>
  <c r="AC17" i="153"/>
  <c r="N19" i="153"/>
  <c r="O18" i="153"/>
  <c r="O17" i="153"/>
  <c r="M17" i="153"/>
  <c r="N21" i="153" l="1"/>
  <c r="O20" i="153"/>
  <c r="O19" i="153"/>
  <c r="M19" i="153"/>
  <c r="AL21" i="153"/>
  <c r="AK19" i="153"/>
  <c r="AM20" i="153"/>
  <c r="AM19" i="153"/>
  <c r="AQ18" i="153"/>
  <c r="AQ17" i="153"/>
  <c r="AO17" i="153"/>
  <c r="AP19" i="153"/>
  <c r="AY18" i="153"/>
  <c r="AY17" i="153"/>
  <c r="AW17" i="153"/>
  <c r="AX19" i="153"/>
  <c r="AI18" i="153"/>
  <c r="AI17" i="153"/>
  <c r="AG17" i="153"/>
  <c r="AH19" i="153"/>
  <c r="S18" i="153"/>
  <c r="S17" i="153"/>
  <c r="Q17" i="153"/>
  <c r="R19" i="153"/>
  <c r="AA18" i="153"/>
  <c r="AA17" i="153"/>
  <c r="Y17" i="153"/>
  <c r="Z19" i="153"/>
  <c r="K18" i="153"/>
  <c r="K17" i="153"/>
  <c r="I17" i="153"/>
  <c r="J19" i="153"/>
  <c r="AD21" i="153"/>
  <c r="AE20" i="153"/>
  <c r="AE19" i="153"/>
  <c r="AC19" i="153"/>
  <c r="BB21" i="153"/>
  <c r="BA19" i="153"/>
  <c r="BC20" i="153"/>
  <c r="BC19" i="153"/>
  <c r="AT21" i="153"/>
  <c r="AU20" i="153"/>
  <c r="AU19" i="153"/>
  <c r="AS19" i="153"/>
  <c r="V21" i="153"/>
  <c r="U19" i="153"/>
  <c r="W20" i="153"/>
  <c r="W19" i="153"/>
  <c r="W22" i="153" l="1"/>
  <c r="V23" i="153"/>
  <c r="U21" i="153"/>
  <c r="W21" i="153"/>
  <c r="K20" i="153"/>
  <c r="K19" i="153"/>
  <c r="I19" i="153"/>
  <c r="J21" i="153"/>
  <c r="AA20" i="153"/>
  <c r="AA19" i="153"/>
  <c r="Y19" i="153"/>
  <c r="Z21" i="153"/>
  <c r="S20" i="153"/>
  <c r="S19" i="153"/>
  <c r="Q19" i="153"/>
  <c r="R21" i="153"/>
  <c r="AI20" i="153"/>
  <c r="AI19" i="153"/>
  <c r="AG19" i="153"/>
  <c r="AH21" i="153"/>
  <c r="AX21" i="153"/>
  <c r="AY20" i="153"/>
  <c r="AY19" i="153"/>
  <c r="AW19" i="153"/>
  <c r="AQ20" i="153"/>
  <c r="AQ19" i="153"/>
  <c r="AO19" i="153"/>
  <c r="AP21" i="153"/>
  <c r="AU22" i="153"/>
  <c r="AT23" i="153"/>
  <c r="AU21" i="153"/>
  <c r="AS21" i="153"/>
  <c r="BC22" i="153"/>
  <c r="BC21" i="153"/>
  <c r="BA21" i="153"/>
  <c r="BB23" i="153"/>
  <c r="AE22" i="153"/>
  <c r="AD23" i="153"/>
  <c r="AE21" i="153"/>
  <c r="AC21" i="153"/>
  <c r="AM22" i="153"/>
  <c r="AL23" i="153"/>
  <c r="AK21" i="153"/>
  <c r="AM21" i="153"/>
  <c r="O22" i="153"/>
  <c r="N23" i="153"/>
  <c r="O21" i="153"/>
  <c r="M21" i="153"/>
  <c r="O24" i="153" l="1"/>
  <c r="O23" i="153"/>
  <c r="M23" i="153"/>
  <c r="N25" i="153"/>
  <c r="AM24" i="153"/>
  <c r="AM23" i="153"/>
  <c r="AK23" i="153"/>
  <c r="AL25" i="153"/>
  <c r="AE24" i="153"/>
  <c r="AE23" i="153"/>
  <c r="AC23" i="153"/>
  <c r="AD25" i="153"/>
  <c r="BC24" i="153"/>
  <c r="BC23" i="153"/>
  <c r="BA23" i="153"/>
  <c r="BB25" i="153"/>
  <c r="AU24" i="153"/>
  <c r="AU23" i="153"/>
  <c r="AS23" i="153"/>
  <c r="AT25" i="153"/>
  <c r="AP23" i="153"/>
  <c r="AQ22" i="153"/>
  <c r="AQ21" i="153"/>
  <c r="AO21" i="153"/>
  <c r="AH23" i="153"/>
  <c r="AI22" i="153"/>
  <c r="AI21" i="153"/>
  <c r="AG21" i="153"/>
  <c r="R23" i="153"/>
  <c r="S22" i="153"/>
  <c r="S21" i="153"/>
  <c r="Q21" i="153"/>
  <c r="Z23" i="153"/>
  <c r="AA22" i="153"/>
  <c r="AA21" i="153"/>
  <c r="Y21" i="153"/>
  <c r="J23" i="153"/>
  <c r="K22" i="153"/>
  <c r="K21" i="153"/>
  <c r="I21" i="153"/>
  <c r="W24" i="153"/>
  <c r="W23" i="153"/>
  <c r="U23" i="153"/>
  <c r="V25" i="153"/>
  <c r="AX23" i="153"/>
  <c r="AY22" i="153"/>
  <c r="AY21" i="153"/>
  <c r="AW21" i="153"/>
  <c r="AX25" i="153" l="1"/>
  <c r="AY24" i="153"/>
  <c r="AY23" i="153"/>
  <c r="AW23" i="153"/>
  <c r="J25" i="153"/>
  <c r="K24" i="153"/>
  <c r="K23" i="153"/>
  <c r="I23" i="153"/>
  <c r="Z25" i="153"/>
  <c r="AA24" i="153"/>
  <c r="AA23" i="153"/>
  <c r="Y23" i="153"/>
  <c r="R25" i="153"/>
  <c r="S24" i="153"/>
  <c r="S23" i="153"/>
  <c r="Q23" i="153"/>
  <c r="AH25" i="153"/>
  <c r="AI24" i="153"/>
  <c r="AI23" i="153"/>
  <c r="AG23" i="153"/>
  <c r="W26" i="153"/>
  <c r="W25" i="153"/>
  <c r="U25" i="153"/>
  <c r="V27" i="153"/>
  <c r="AU26" i="153"/>
  <c r="AU25" i="153"/>
  <c r="AS25" i="153"/>
  <c r="AT27" i="153"/>
  <c r="BC26" i="153"/>
  <c r="BC25" i="153"/>
  <c r="BA25" i="153"/>
  <c r="BB27" i="153"/>
  <c r="AE26" i="153"/>
  <c r="AE25" i="153"/>
  <c r="AC25" i="153"/>
  <c r="AD27" i="153"/>
  <c r="AM26" i="153"/>
  <c r="AM25" i="153"/>
  <c r="AK25" i="153"/>
  <c r="AL27" i="153"/>
  <c r="O26" i="153"/>
  <c r="O25" i="153"/>
  <c r="M25" i="153"/>
  <c r="N27" i="153"/>
  <c r="AP25" i="153"/>
  <c r="AQ24" i="153"/>
  <c r="AQ23" i="153"/>
  <c r="AO23" i="153"/>
  <c r="AP27" i="153" l="1"/>
  <c r="AQ26" i="153"/>
  <c r="AQ25" i="153"/>
  <c r="AO25" i="153"/>
  <c r="O28" i="153"/>
  <c r="O27" i="153"/>
  <c r="M27" i="153"/>
  <c r="N29" i="153"/>
  <c r="AM28" i="153"/>
  <c r="AM27" i="153"/>
  <c r="AK27" i="153"/>
  <c r="AL29" i="153"/>
  <c r="AE28" i="153"/>
  <c r="AE27" i="153"/>
  <c r="AC27" i="153"/>
  <c r="AD29" i="153"/>
  <c r="BC28" i="153"/>
  <c r="BC27" i="153"/>
  <c r="BA27" i="153"/>
  <c r="BB29" i="153"/>
  <c r="AU28" i="153"/>
  <c r="AU27" i="153"/>
  <c r="AS27" i="153"/>
  <c r="AT29" i="153"/>
  <c r="W28" i="153"/>
  <c r="W27" i="153"/>
  <c r="U27" i="153"/>
  <c r="V29" i="153"/>
  <c r="AH27" i="153"/>
  <c r="AI26" i="153"/>
  <c r="AI25" i="153"/>
  <c r="AG25" i="153"/>
  <c r="R27" i="153"/>
  <c r="S26" i="153"/>
  <c r="S25" i="153"/>
  <c r="Q25" i="153"/>
  <c r="Z27" i="153"/>
  <c r="AA26" i="153"/>
  <c r="AA25" i="153"/>
  <c r="Y25" i="153"/>
  <c r="J27" i="153"/>
  <c r="K26" i="153"/>
  <c r="K25" i="153"/>
  <c r="I25" i="153"/>
  <c r="AX27" i="153"/>
  <c r="AY26" i="153"/>
  <c r="AY25" i="153"/>
  <c r="AW25" i="153"/>
  <c r="AX29" i="153" l="1"/>
  <c r="AY28" i="153"/>
  <c r="AY27" i="153"/>
  <c r="AW27" i="153"/>
  <c r="Z29" i="153"/>
  <c r="AA28" i="153"/>
  <c r="AA27" i="153"/>
  <c r="Y27" i="153"/>
  <c r="W30" i="153"/>
  <c r="W29" i="153"/>
  <c r="U29" i="153"/>
  <c r="V31" i="153"/>
  <c r="AU30" i="153"/>
  <c r="AU29" i="153"/>
  <c r="AS29" i="153"/>
  <c r="AT31" i="153"/>
  <c r="BC30" i="153"/>
  <c r="BC29" i="153"/>
  <c r="BA29" i="153"/>
  <c r="BB31" i="153"/>
  <c r="AE30" i="153"/>
  <c r="AE29" i="153"/>
  <c r="AC29" i="153"/>
  <c r="AD31" i="153"/>
  <c r="AM30" i="153"/>
  <c r="AM29" i="153"/>
  <c r="AK29" i="153"/>
  <c r="AL31" i="153"/>
  <c r="O30" i="153"/>
  <c r="O29" i="153"/>
  <c r="M29" i="153"/>
  <c r="N31" i="153"/>
  <c r="J29" i="153"/>
  <c r="K28" i="153"/>
  <c r="K27" i="153"/>
  <c r="I27" i="153"/>
  <c r="R29" i="153"/>
  <c r="S28" i="153"/>
  <c r="S27" i="153"/>
  <c r="Q27" i="153"/>
  <c r="AH29" i="153"/>
  <c r="AI28" i="153"/>
  <c r="AI27" i="153"/>
  <c r="AG27" i="153"/>
  <c r="AP29" i="153"/>
  <c r="AQ28" i="153"/>
  <c r="AQ27" i="153"/>
  <c r="AO27" i="153"/>
  <c r="AP31" i="153" l="1"/>
  <c r="AQ30" i="153"/>
  <c r="AQ29" i="153"/>
  <c r="AO29" i="153"/>
  <c r="AH31" i="153"/>
  <c r="AI30" i="153"/>
  <c r="AI29" i="153"/>
  <c r="AG29" i="153"/>
  <c r="R31" i="153"/>
  <c r="S30" i="153"/>
  <c r="S29" i="153"/>
  <c r="Q29" i="153"/>
  <c r="O32" i="153"/>
  <c r="O31" i="153"/>
  <c r="M31" i="153"/>
  <c r="N33" i="153"/>
  <c r="AM32" i="153"/>
  <c r="AM31" i="153"/>
  <c r="AK31" i="153"/>
  <c r="AL33" i="153"/>
  <c r="AE32" i="153"/>
  <c r="AE31" i="153"/>
  <c r="AC31" i="153"/>
  <c r="AD33" i="153"/>
  <c r="BC32" i="153"/>
  <c r="BC31" i="153"/>
  <c r="BA31" i="153"/>
  <c r="BB33" i="153"/>
  <c r="AU32" i="153"/>
  <c r="AU31" i="153"/>
  <c r="AS31" i="153"/>
  <c r="AT33" i="153"/>
  <c r="W32" i="153"/>
  <c r="W31" i="153"/>
  <c r="U31" i="153"/>
  <c r="V33" i="153"/>
  <c r="J31" i="153"/>
  <c r="K30" i="153"/>
  <c r="K29" i="153"/>
  <c r="I29" i="153"/>
  <c r="Z31" i="153"/>
  <c r="AA30" i="153"/>
  <c r="AA29" i="153"/>
  <c r="Y29" i="153"/>
  <c r="AX31" i="153"/>
  <c r="AY30" i="153"/>
  <c r="AY29" i="153"/>
  <c r="AW29" i="153"/>
  <c r="AX33" i="153" l="1"/>
  <c r="AY32" i="153"/>
  <c r="AY31" i="153"/>
  <c r="AW31" i="153"/>
  <c r="Z33" i="153"/>
  <c r="AA32" i="153"/>
  <c r="AA31" i="153"/>
  <c r="Y31" i="153"/>
  <c r="J33" i="153"/>
  <c r="K32" i="153"/>
  <c r="K31" i="153"/>
  <c r="I31" i="153"/>
  <c r="W34" i="153"/>
  <c r="W33" i="153"/>
  <c r="U33" i="153"/>
  <c r="V35" i="153"/>
  <c r="AT35" i="153"/>
  <c r="AU34" i="153"/>
  <c r="AU33" i="153"/>
  <c r="AS33" i="153"/>
  <c r="BB35" i="153"/>
  <c r="BC34" i="153"/>
  <c r="BC33" i="153"/>
  <c r="BA33" i="153"/>
  <c r="AD35" i="153"/>
  <c r="AE34" i="153"/>
  <c r="AE33" i="153"/>
  <c r="AC33" i="153"/>
  <c r="AL35" i="153"/>
  <c r="AM34" i="153"/>
  <c r="AM33" i="153"/>
  <c r="AK33" i="153"/>
  <c r="O34" i="153"/>
  <c r="O33" i="153"/>
  <c r="M33" i="153"/>
  <c r="N35" i="153"/>
  <c r="R33" i="153"/>
  <c r="S32" i="153"/>
  <c r="S31" i="153"/>
  <c r="Q31" i="153"/>
  <c r="AH33" i="153"/>
  <c r="AI32" i="153"/>
  <c r="AI31" i="153"/>
  <c r="AG31" i="153"/>
  <c r="AP33" i="153"/>
  <c r="AQ32" i="153"/>
  <c r="AQ31" i="153"/>
  <c r="AO31" i="153"/>
  <c r="AP35" i="153" l="1"/>
  <c r="AQ34" i="153"/>
  <c r="AQ33" i="153"/>
  <c r="AO33" i="153"/>
  <c r="AH35" i="153"/>
  <c r="AI34" i="153"/>
  <c r="AI33" i="153"/>
  <c r="AG33" i="153"/>
  <c r="R35" i="153"/>
  <c r="S34" i="153"/>
  <c r="S33" i="153"/>
  <c r="Q33" i="153"/>
  <c r="AD37" i="153"/>
  <c r="AC35" i="153"/>
  <c r="AE36" i="153"/>
  <c r="AE35" i="153"/>
  <c r="AT37" i="153"/>
  <c r="AS35" i="153"/>
  <c r="AU36" i="153"/>
  <c r="AU35" i="153"/>
  <c r="N37" i="153"/>
  <c r="O35" i="153"/>
  <c r="M35" i="153"/>
  <c r="O36" i="153"/>
  <c r="V37" i="153"/>
  <c r="W36" i="153"/>
  <c r="W35" i="153"/>
  <c r="U35" i="153"/>
  <c r="AL37" i="153"/>
  <c r="AM36" i="153"/>
  <c r="AM35" i="153"/>
  <c r="AK35" i="153"/>
  <c r="BB37" i="153"/>
  <c r="BC36" i="153"/>
  <c r="BC35" i="153"/>
  <c r="BA35" i="153"/>
  <c r="J35" i="153"/>
  <c r="K34" i="153"/>
  <c r="K33" i="153"/>
  <c r="I33" i="153"/>
  <c r="Z35" i="153"/>
  <c r="AA34" i="153"/>
  <c r="AA33" i="153"/>
  <c r="Y33" i="153"/>
  <c r="AX35" i="153"/>
  <c r="AY34" i="153"/>
  <c r="AY33" i="153"/>
  <c r="AW33" i="153"/>
  <c r="K36" i="153" l="1"/>
  <c r="J37" i="153"/>
  <c r="K35" i="153"/>
  <c r="I35" i="153"/>
  <c r="BC38" i="153"/>
  <c r="BC37" i="153"/>
  <c r="BA37" i="153"/>
  <c r="BB39" i="153"/>
  <c r="AM38" i="153"/>
  <c r="AM37" i="153"/>
  <c r="AK37" i="153"/>
  <c r="AL39" i="153"/>
  <c r="AX37" i="153"/>
  <c r="AY36" i="153"/>
  <c r="AY35" i="153"/>
  <c r="AW35" i="153"/>
  <c r="Z37" i="153"/>
  <c r="AA36" i="153"/>
  <c r="AA35" i="153"/>
  <c r="Y35" i="153"/>
  <c r="W38" i="153"/>
  <c r="W37" i="153"/>
  <c r="U37" i="153"/>
  <c r="V39" i="153"/>
  <c r="O38" i="153"/>
  <c r="O37" i="153"/>
  <c r="N39" i="153"/>
  <c r="M37" i="153"/>
  <c r="AU38" i="153"/>
  <c r="AU37" i="153"/>
  <c r="AS37" i="153"/>
  <c r="AT39" i="153"/>
  <c r="AE38" i="153"/>
  <c r="AE37" i="153"/>
  <c r="AC37" i="153"/>
  <c r="AD39" i="153"/>
  <c r="R37" i="153"/>
  <c r="S36" i="153"/>
  <c r="S35" i="153"/>
  <c r="Q35" i="153"/>
  <c r="AH37" i="153"/>
  <c r="AI36" i="153"/>
  <c r="AI35" i="153"/>
  <c r="AG35" i="153"/>
  <c r="AP37" i="153"/>
  <c r="AQ36" i="153"/>
  <c r="AQ35" i="153"/>
  <c r="AO35" i="153"/>
  <c r="AP39" i="153" l="1"/>
  <c r="AQ38" i="153"/>
  <c r="AQ37" i="153"/>
  <c r="AO37" i="153"/>
  <c r="AH39" i="153"/>
  <c r="AI38" i="153"/>
  <c r="AI37" i="153"/>
  <c r="AG37" i="153"/>
  <c r="R39" i="153"/>
  <c r="S38" i="153"/>
  <c r="S37" i="153"/>
  <c r="Q37" i="153"/>
  <c r="O40" i="153"/>
  <c r="O39" i="153"/>
  <c r="M39" i="153"/>
  <c r="N41" i="153"/>
  <c r="AE40" i="153"/>
  <c r="AE39" i="153"/>
  <c r="AC39" i="153"/>
  <c r="AD41" i="153"/>
  <c r="AU40" i="153"/>
  <c r="AU39" i="153"/>
  <c r="AS39" i="153"/>
  <c r="AT41" i="153"/>
  <c r="W40" i="153"/>
  <c r="W39" i="153"/>
  <c r="U39" i="153"/>
  <c r="V41" i="153"/>
  <c r="AM40" i="153"/>
  <c r="AM39" i="153"/>
  <c r="AK39" i="153"/>
  <c r="AL41" i="153"/>
  <c r="BC40" i="153"/>
  <c r="BC39" i="153"/>
  <c r="BA39" i="153"/>
  <c r="BB41" i="153"/>
  <c r="J39" i="153"/>
  <c r="K38" i="153"/>
  <c r="K37" i="153"/>
  <c r="I37" i="153"/>
  <c r="Z39" i="153"/>
  <c r="AA38" i="153"/>
  <c r="AA37" i="153"/>
  <c r="Y37" i="153"/>
  <c r="AX39" i="153"/>
  <c r="AY38" i="153"/>
  <c r="AY37" i="153"/>
  <c r="AW37" i="153"/>
  <c r="AX41" i="153" l="1"/>
  <c r="AY40" i="153"/>
  <c r="AY39" i="153"/>
  <c r="AW39" i="153"/>
  <c r="BC42" i="153"/>
  <c r="BC41" i="153"/>
  <c r="BA41" i="153"/>
  <c r="BB43" i="153"/>
  <c r="AM42" i="153"/>
  <c r="AM41" i="153"/>
  <c r="AK41" i="153"/>
  <c r="AL43" i="153"/>
  <c r="W42" i="153"/>
  <c r="W41" i="153"/>
  <c r="U41" i="153"/>
  <c r="V43" i="153"/>
  <c r="AU42" i="153"/>
  <c r="AU41" i="153"/>
  <c r="AS41" i="153"/>
  <c r="AT43" i="153"/>
  <c r="AE42" i="153"/>
  <c r="AE41" i="153"/>
  <c r="AC41" i="153"/>
  <c r="AD43" i="153"/>
  <c r="O42" i="153"/>
  <c r="O41" i="153"/>
  <c r="M41" i="153"/>
  <c r="N43" i="153"/>
  <c r="Z41" i="153"/>
  <c r="AA40" i="153"/>
  <c r="AA39" i="153"/>
  <c r="Y39" i="153"/>
  <c r="J41" i="153"/>
  <c r="K40" i="153"/>
  <c r="K39" i="153"/>
  <c r="I39" i="153"/>
  <c r="R41" i="153"/>
  <c r="S40" i="153"/>
  <c r="S39" i="153"/>
  <c r="Q39" i="153"/>
  <c r="AH41" i="153"/>
  <c r="AI40" i="153"/>
  <c r="AI39" i="153"/>
  <c r="AG39" i="153"/>
  <c r="AP41" i="153"/>
  <c r="AQ40" i="153"/>
  <c r="AQ39" i="153"/>
  <c r="AO39" i="153"/>
  <c r="AP43" i="153" l="1"/>
  <c r="AQ42" i="153"/>
  <c r="AQ41" i="153"/>
  <c r="AO41" i="153"/>
  <c r="R43" i="153"/>
  <c r="S42" i="153"/>
  <c r="S41" i="153"/>
  <c r="Q41" i="153"/>
  <c r="O44" i="153"/>
  <c r="O43" i="153"/>
  <c r="M43" i="153"/>
  <c r="N45" i="153"/>
  <c r="AE44" i="153"/>
  <c r="AE43" i="153"/>
  <c r="AC43" i="153"/>
  <c r="AD45" i="153"/>
  <c r="AU44" i="153"/>
  <c r="AU43" i="153"/>
  <c r="AS43" i="153"/>
  <c r="AT45" i="153"/>
  <c r="W44" i="153"/>
  <c r="W43" i="153"/>
  <c r="U43" i="153"/>
  <c r="V45" i="153"/>
  <c r="AM44" i="153"/>
  <c r="AM43" i="153"/>
  <c r="AK43" i="153"/>
  <c r="AL45" i="153"/>
  <c r="BC44" i="153"/>
  <c r="BC43" i="153"/>
  <c r="BA43" i="153"/>
  <c r="BB45" i="153"/>
  <c r="AH43" i="153"/>
  <c r="AI42" i="153"/>
  <c r="AI41" i="153"/>
  <c r="AG41" i="153"/>
  <c r="J43" i="153"/>
  <c r="K42" i="153"/>
  <c r="K41" i="153"/>
  <c r="I41" i="153"/>
  <c r="Z43" i="153"/>
  <c r="AA42" i="153"/>
  <c r="AA41" i="153"/>
  <c r="Y41" i="153"/>
  <c r="AX43" i="153"/>
  <c r="AY42" i="153"/>
  <c r="AY41" i="153"/>
  <c r="AW41" i="153"/>
  <c r="AX45" i="153" l="1"/>
  <c r="AY44" i="153"/>
  <c r="AY43" i="153"/>
  <c r="AW43" i="153"/>
  <c r="J45" i="153"/>
  <c r="K44" i="153"/>
  <c r="K43" i="153"/>
  <c r="I43" i="153"/>
  <c r="AH45" i="153"/>
  <c r="AI44" i="153"/>
  <c r="AI43" i="153"/>
  <c r="AG43" i="153"/>
  <c r="BB47" i="153"/>
  <c r="BC46" i="153"/>
  <c r="BC45" i="153"/>
  <c r="BA45" i="153"/>
  <c r="AL47" i="153"/>
  <c r="AM46" i="153"/>
  <c r="AM45" i="153"/>
  <c r="AK45" i="153"/>
  <c r="V47" i="153"/>
  <c r="W46" i="153"/>
  <c r="W45" i="153"/>
  <c r="U45" i="153"/>
  <c r="AT47" i="153"/>
  <c r="AU45" i="153"/>
  <c r="AS45" i="153"/>
  <c r="AU46" i="153"/>
  <c r="AD47" i="153"/>
  <c r="AE46" i="153"/>
  <c r="AE45" i="153"/>
  <c r="AC45" i="153"/>
  <c r="N47" i="153"/>
  <c r="O46" i="153"/>
  <c r="O45" i="153"/>
  <c r="M45" i="153"/>
  <c r="Z45" i="153"/>
  <c r="AA44" i="153"/>
  <c r="AA43" i="153"/>
  <c r="Y43" i="153"/>
  <c r="R45" i="153"/>
  <c r="S44" i="153"/>
  <c r="S43" i="153"/>
  <c r="Q43" i="153"/>
  <c r="AP45" i="153"/>
  <c r="AQ44" i="153"/>
  <c r="AQ43" i="153"/>
  <c r="AO43" i="153"/>
  <c r="AQ46" i="153" l="1"/>
  <c r="AP47" i="153"/>
  <c r="AQ45" i="153"/>
  <c r="AO45" i="153"/>
  <c r="R47" i="153"/>
  <c r="S46" i="153"/>
  <c r="S45" i="153"/>
  <c r="Q45" i="153"/>
  <c r="Z47" i="153"/>
  <c r="AA46" i="153"/>
  <c r="AA45" i="153"/>
  <c r="Y45" i="153"/>
  <c r="N49" i="153"/>
  <c r="M47" i="153"/>
  <c r="O48" i="153"/>
  <c r="O47" i="153"/>
  <c r="AD49" i="153"/>
  <c r="AC47" i="153"/>
  <c r="AE48" i="153"/>
  <c r="AE47" i="153"/>
  <c r="AT49" i="153"/>
  <c r="AS47" i="153"/>
  <c r="AU48" i="153"/>
  <c r="AU47" i="153"/>
  <c r="V49" i="153"/>
  <c r="W48" i="153"/>
  <c r="W47" i="153"/>
  <c r="U47" i="153"/>
  <c r="AL49" i="153"/>
  <c r="AM48" i="153"/>
  <c r="AM47" i="153"/>
  <c r="AK47" i="153"/>
  <c r="BB49" i="153"/>
  <c r="BC48" i="153"/>
  <c r="BC47" i="153"/>
  <c r="BA47" i="153"/>
  <c r="AH47" i="153"/>
  <c r="AI46" i="153"/>
  <c r="AI45" i="153"/>
  <c r="AG45" i="153"/>
  <c r="J47" i="153"/>
  <c r="K46" i="153"/>
  <c r="K45" i="153"/>
  <c r="I45" i="153"/>
  <c r="AY46" i="153"/>
  <c r="AX47" i="153"/>
  <c r="AY45" i="153"/>
  <c r="AW45" i="153"/>
  <c r="AQ48" i="153" l="1"/>
  <c r="AQ47" i="153"/>
  <c r="AO47" i="153"/>
  <c r="AP49" i="153"/>
  <c r="AY48" i="153"/>
  <c r="AY47" i="153"/>
  <c r="AW47" i="153"/>
  <c r="AX49" i="153"/>
  <c r="K48" i="153"/>
  <c r="K47" i="153"/>
  <c r="I47" i="153"/>
  <c r="J49" i="153"/>
  <c r="AI48" i="153"/>
  <c r="AI47" i="153"/>
  <c r="AG47" i="153"/>
  <c r="AH49" i="153"/>
  <c r="BB51" i="153"/>
  <c r="BC50" i="153"/>
  <c r="BC49" i="153"/>
  <c r="BA49" i="153"/>
  <c r="AL51" i="153"/>
  <c r="AM50" i="153"/>
  <c r="AM49" i="153"/>
  <c r="AK49" i="153"/>
  <c r="V51" i="153"/>
  <c r="W50" i="153"/>
  <c r="W49" i="153"/>
  <c r="U49" i="153"/>
  <c r="AT51" i="153"/>
  <c r="AS49" i="153"/>
  <c r="AU50" i="153"/>
  <c r="AU49" i="153"/>
  <c r="AD51" i="153"/>
  <c r="AC49" i="153"/>
  <c r="AE50" i="153"/>
  <c r="AE49" i="153"/>
  <c r="N51" i="153"/>
  <c r="M49" i="153"/>
  <c r="O50" i="153"/>
  <c r="O49" i="153"/>
  <c r="AA48" i="153"/>
  <c r="AA47" i="153"/>
  <c r="Y47" i="153"/>
  <c r="Z49" i="153"/>
  <c r="S48" i="153"/>
  <c r="S47" i="153"/>
  <c r="Q47" i="153"/>
  <c r="R49" i="153"/>
  <c r="S50" i="153" l="1"/>
  <c r="S49" i="153"/>
  <c r="Q49" i="153"/>
  <c r="R51" i="153"/>
  <c r="AA50" i="153"/>
  <c r="AA49" i="153"/>
  <c r="Y49" i="153"/>
  <c r="Z51" i="153"/>
  <c r="AI50" i="153"/>
  <c r="AI49" i="153"/>
  <c r="AG49" i="153"/>
  <c r="AH51" i="153"/>
  <c r="K50" i="153"/>
  <c r="K49" i="153"/>
  <c r="I49" i="153"/>
  <c r="J51" i="153"/>
  <c r="AY50" i="153"/>
  <c r="AY49" i="153"/>
  <c r="AW49" i="153"/>
  <c r="AX51" i="153"/>
  <c r="AQ50" i="153"/>
  <c r="AQ49" i="153"/>
  <c r="AO49" i="153"/>
  <c r="AP51" i="153"/>
  <c r="N53" i="153"/>
  <c r="M51" i="153"/>
  <c r="O52" i="153"/>
  <c r="O51" i="153"/>
  <c r="AD53" i="153"/>
  <c r="AC51" i="153"/>
  <c r="AE52" i="153"/>
  <c r="AE51" i="153"/>
  <c r="AU52" i="153"/>
  <c r="AT53" i="153"/>
  <c r="AS51" i="153"/>
  <c r="AU51" i="153"/>
  <c r="V53" i="153"/>
  <c r="W52" i="153"/>
  <c r="W51" i="153"/>
  <c r="U51" i="153"/>
  <c r="AL53" i="153"/>
  <c r="AM52" i="153"/>
  <c r="AM51" i="153"/>
  <c r="AK51" i="153"/>
  <c r="BC52" i="153"/>
  <c r="BB53" i="153"/>
  <c r="BC51" i="153"/>
  <c r="BA51" i="153"/>
  <c r="BC54" i="153" l="1"/>
  <c r="BC53" i="153"/>
  <c r="BA53" i="153"/>
  <c r="BB55" i="153"/>
  <c r="AU54" i="153"/>
  <c r="AU53" i="153"/>
  <c r="AS53" i="153"/>
  <c r="AT55" i="153"/>
  <c r="AP53" i="153"/>
  <c r="AQ52" i="153"/>
  <c r="AQ51" i="153"/>
  <c r="AO51" i="153"/>
  <c r="AX53" i="153"/>
  <c r="AY52" i="153"/>
  <c r="AY51" i="153"/>
  <c r="AW51" i="153"/>
  <c r="J53" i="153"/>
  <c r="K52" i="153"/>
  <c r="K51" i="153"/>
  <c r="I51" i="153"/>
  <c r="AH53" i="153"/>
  <c r="AI52" i="153"/>
  <c r="AI51" i="153"/>
  <c r="AG51" i="153"/>
  <c r="Z53" i="153"/>
  <c r="AA52" i="153"/>
  <c r="AA51" i="153"/>
  <c r="Y51" i="153"/>
  <c r="R53" i="153"/>
  <c r="S52" i="153"/>
  <c r="S51" i="153"/>
  <c r="Q51" i="153"/>
  <c r="AM54" i="153"/>
  <c r="AM53" i="153"/>
  <c r="AK53" i="153"/>
  <c r="AL55" i="153"/>
  <c r="W54" i="153"/>
  <c r="W53" i="153"/>
  <c r="U53" i="153"/>
  <c r="V55" i="153"/>
  <c r="AE54" i="153"/>
  <c r="AE53" i="153"/>
  <c r="AC53" i="153"/>
  <c r="AD55" i="153"/>
  <c r="O54" i="153"/>
  <c r="O53" i="153"/>
  <c r="M53" i="153"/>
  <c r="N55" i="153"/>
  <c r="O56" i="153" l="1"/>
  <c r="O55" i="153"/>
  <c r="M55" i="153"/>
  <c r="N57" i="153"/>
  <c r="AE56" i="153"/>
  <c r="AE55" i="153"/>
  <c r="AC55" i="153"/>
  <c r="AD57" i="153"/>
  <c r="W56" i="153"/>
  <c r="W55" i="153"/>
  <c r="U55" i="153"/>
  <c r="V57" i="153"/>
  <c r="AL57" i="153"/>
  <c r="AM56" i="153"/>
  <c r="AM55" i="153"/>
  <c r="AK55" i="153"/>
  <c r="AT57" i="153"/>
  <c r="AU56" i="153"/>
  <c r="AU55" i="153"/>
  <c r="AS55" i="153"/>
  <c r="BB57" i="153"/>
  <c r="BC56" i="153"/>
  <c r="BC55" i="153"/>
  <c r="BA55" i="153"/>
  <c r="R55" i="153"/>
  <c r="S54" i="153"/>
  <c r="S53" i="153"/>
  <c r="Q53" i="153"/>
  <c r="Z55" i="153"/>
  <c r="AA54" i="153"/>
  <c r="AA53" i="153"/>
  <c r="Y53" i="153"/>
  <c r="AH55" i="153"/>
  <c r="AI54" i="153"/>
  <c r="AI53" i="153"/>
  <c r="AG53" i="153"/>
  <c r="J55" i="153"/>
  <c r="K54" i="153"/>
  <c r="K53" i="153"/>
  <c r="I53" i="153"/>
  <c r="AX55" i="153"/>
  <c r="AY54" i="153"/>
  <c r="AY53" i="153"/>
  <c r="AW53" i="153"/>
  <c r="AP55" i="153"/>
  <c r="AQ54" i="153"/>
  <c r="AQ53" i="153"/>
  <c r="AO53" i="153"/>
  <c r="V59" i="153" l="1"/>
  <c r="W57" i="153"/>
  <c r="U57" i="153"/>
  <c r="W58" i="153"/>
  <c r="AD59" i="153"/>
  <c r="AE58" i="153"/>
  <c r="AE57" i="153"/>
  <c r="AC57" i="153"/>
  <c r="N59" i="153"/>
  <c r="O58" i="153"/>
  <c r="O57" i="153"/>
  <c r="M57" i="153"/>
  <c r="AP57" i="153"/>
  <c r="AQ56" i="153"/>
  <c r="AQ55" i="153"/>
  <c r="AO55" i="153"/>
  <c r="AX57" i="153"/>
  <c r="AY56" i="153"/>
  <c r="AY55" i="153"/>
  <c r="AW55" i="153"/>
  <c r="J57" i="153"/>
  <c r="K56" i="153"/>
  <c r="K55" i="153"/>
  <c r="I55" i="153"/>
  <c r="AH57" i="153"/>
  <c r="AI56" i="153"/>
  <c r="AI55" i="153"/>
  <c r="AG55" i="153"/>
  <c r="Z57" i="153"/>
  <c r="AA56" i="153"/>
  <c r="AA55" i="153"/>
  <c r="Y55" i="153"/>
  <c r="R57" i="153"/>
  <c r="S56" i="153"/>
  <c r="S55" i="153"/>
  <c r="Q55" i="153"/>
  <c r="BB59" i="153"/>
  <c r="BA57" i="153"/>
  <c r="BC58" i="153"/>
  <c r="BC57" i="153"/>
  <c r="AT59" i="153"/>
  <c r="AU58" i="153"/>
  <c r="AU57" i="153"/>
  <c r="AS57" i="153"/>
  <c r="AL59" i="153"/>
  <c r="AK57" i="153"/>
  <c r="AM58" i="153"/>
  <c r="AM57" i="153"/>
  <c r="AL61" i="153" l="1"/>
  <c r="AK59" i="153"/>
  <c r="AM60" i="153"/>
  <c r="AM59" i="153"/>
  <c r="AT61" i="153"/>
  <c r="AU60" i="153"/>
  <c r="AU59" i="153"/>
  <c r="AS59" i="153"/>
  <c r="BB61" i="153"/>
  <c r="BA59" i="153"/>
  <c r="BC60" i="153"/>
  <c r="BC59" i="153"/>
  <c r="S58" i="153"/>
  <c r="R59" i="153"/>
  <c r="S57" i="153"/>
  <c r="Q57" i="153"/>
  <c r="AA58" i="153"/>
  <c r="Z59" i="153"/>
  <c r="AA57" i="153"/>
  <c r="Y57" i="153"/>
  <c r="AI58" i="153"/>
  <c r="AH59" i="153"/>
  <c r="AI57" i="153"/>
  <c r="AG57" i="153"/>
  <c r="K58" i="153"/>
  <c r="J59" i="153"/>
  <c r="K57" i="153"/>
  <c r="I57" i="153"/>
  <c r="AY58" i="153"/>
  <c r="AY57" i="153"/>
  <c r="AW57" i="153"/>
  <c r="AX59" i="153"/>
  <c r="AQ58" i="153"/>
  <c r="AQ57" i="153"/>
  <c r="AO57" i="153"/>
  <c r="AP59" i="153"/>
  <c r="N61" i="153"/>
  <c r="O60" i="153"/>
  <c r="O59" i="153"/>
  <c r="M59" i="153"/>
  <c r="AD61" i="153"/>
  <c r="AE60" i="153"/>
  <c r="AE59" i="153"/>
  <c r="AC59" i="153"/>
  <c r="V61" i="153"/>
  <c r="U59" i="153"/>
  <c r="W60" i="153"/>
  <c r="W59" i="153"/>
  <c r="AP61" i="153" l="1"/>
  <c r="AQ60" i="153"/>
  <c r="AQ59" i="153"/>
  <c r="AO59" i="153"/>
  <c r="AX61" i="153"/>
  <c r="AY60" i="153"/>
  <c r="AY59" i="153"/>
  <c r="AW59" i="153"/>
  <c r="K60" i="153"/>
  <c r="K59" i="153"/>
  <c r="I59" i="153"/>
  <c r="J61" i="153"/>
  <c r="AI60" i="153"/>
  <c r="AI59" i="153"/>
  <c r="AG59" i="153"/>
  <c r="AH61" i="153"/>
  <c r="AA60" i="153"/>
  <c r="AA59" i="153"/>
  <c r="Y59" i="153"/>
  <c r="Z61" i="153"/>
  <c r="S60" i="153"/>
  <c r="S59" i="153"/>
  <c r="Q59" i="153"/>
  <c r="R61" i="153"/>
  <c r="W62" i="153"/>
  <c r="V63" i="153"/>
  <c r="U61" i="153"/>
  <c r="W61" i="153"/>
  <c r="AE62" i="153"/>
  <c r="AD63" i="153"/>
  <c r="AE61" i="153"/>
  <c r="AC61" i="153"/>
  <c r="O62" i="153"/>
  <c r="N63" i="153"/>
  <c r="O61" i="153"/>
  <c r="M61" i="153"/>
  <c r="BC62" i="153"/>
  <c r="BC61" i="153"/>
  <c r="BA61" i="153"/>
  <c r="BB63" i="153"/>
  <c r="AU62" i="153"/>
  <c r="AU61" i="153"/>
  <c r="AS61" i="153"/>
  <c r="AT63" i="153"/>
  <c r="AM62" i="153"/>
  <c r="AM61" i="153"/>
  <c r="AL63" i="153"/>
  <c r="AK61" i="153"/>
  <c r="AM64" i="153" l="1"/>
  <c r="AM63" i="153"/>
  <c r="AK63" i="153"/>
  <c r="AU64" i="153"/>
  <c r="AU63" i="153"/>
  <c r="AS63" i="153"/>
  <c r="BC64" i="153"/>
  <c r="BC63" i="153"/>
  <c r="BA63" i="153"/>
  <c r="O64" i="153"/>
  <c r="O63" i="153"/>
  <c r="M63" i="153"/>
  <c r="AE64" i="153"/>
  <c r="AE63" i="153"/>
  <c r="AC63" i="153"/>
  <c r="W64" i="153"/>
  <c r="W63" i="153"/>
  <c r="U63" i="153"/>
  <c r="R63" i="153"/>
  <c r="S62" i="153"/>
  <c r="S61" i="153"/>
  <c r="Q61" i="153"/>
  <c r="Z63" i="153"/>
  <c r="AA62" i="153"/>
  <c r="AA61" i="153"/>
  <c r="Y61" i="153"/>
  <c r="AH63" i="153"/>
  <c r="AI62" i="153"/>
  <c r="AI61" i="153"/>
  <c r="AG61" i="153"/>
  <c r="J63" i="153"/>
  <c r="K62" i="153"/>
  <c r="K61" i="153"/>
  <c r="I61" i="153"/>
  <c r="AX63" i="153"/>
  <c r="AY62" i="153"/>
  <c r="AY61" i="153"/>
  <c r="AW61" i="153"/>
  <c r="AP63" i="153"/>
  <c r="AQ62" i="153"/>
  <c r="AQ61" i="153"/>
  <c r="AO61" i="153"/>
  <c r="AQ64" i="153" l="1"/>
  <c r="AQ63" i="153"/>
  <c r="AO63" i="153"/>
  <c r="AY64" i="153"/>
  <c r="AY63" i="153"/>
  <c r="AW63" i="153"/>
  <c r="K64" i="153"/>
  <c r="K63" i="153"/>
  <c r="I63" i="153"/>
  <c r="AI64" i="153"/>
  <c r="AI63" i="153"/>
  <c r="AG63" i="153"/>
  <c r="AA64" i="153"/>
  <c r="AA63" i="153"/>
  <c r="Y63" i="153"/>
  <c r="S64" i="153"/>
  <c r="S63" i="153"/>
  <c r="Q63" i="153"/>
</calcChain>
</file>

<file path=xl/sharedStrings.xml><?xml version="1.0" encoding="utf-8"?>
<sst xmlns="http://schemas.openxmlformats.org/spreadsheetml/2006/main" count="425" uniqueCount="180">
  <si>
    <t>VSD</t>
  </si>
  <si>
    <t>Lundi</t>
  </si>
  <si>
    <t>Mardi</t>
  </si>
  <si>
    <t>Jeudi</t>
  </si>
  <si>
    <t>Samedi</t>
  </si>
  <si>
    <t>Semaine n°:</t>
  </si>
  <si>
    <t>NUIT</t>
  </si>
  <si>
    <t>FIXE</t>
  </si>
  <si>
    <t>3X8</t>
  </si>
  <si>
    <t>2X8</t>
  </si>
  <si>
    <t>MATIN</t>
  </si>
  <si>
    <t>SOIR</t>
  </si>
  <si>
    <t xml:space="preserve">  </t>
  </si>
  <si>
    <t>WEEK-END</t>
  </si>
  <si>
    <t>&lt;               VSD                &gt;</t>
  </si>
  <si>
    <t>NORMALE</t>
  </si>
  <si>
    <t>Année :</t>
  </si>
  <si>
    <t>Mercredi</t>
  </si>
  <si>
    <t>Vendredi</t>
  </si>
  <si>
    <t>Dimanche</t>
  </si>
  <si>
    <t>Equipe 1</t>
  </si>
  <si>
    <t>Equipe 2</t>
  </si>
  <si>
    <t>Cycle 1</t>
  </si>
  <si>
    <t>Cycle 2</t>
  </si>
  <si>
    <t>Cycle 3</t>
  </si>
  <si>
    <t>Soir</t>
  </si>
  <si>
    <t>Matin</t>
  </si>
  <si>
    <t>Nuit</t>
  </si>
  <si>
    <t>Premier mois du planning</t>
  </si>
  <si>
    <t>Chômé ?</t>
  </si>
  <si>
    <t>Jours chômés</t>
  </si>
  <si>
    <t>Année du jour férié</t>
  </si>
  <si>
    <t>Dates</t>
  </si>
  <si>
    <t>Jour Fériés</t>
  </si>
  <si>
    <t>Lundi de pâques</t>
  </si>
  <si>
    <t>Fête du travail</t>
  </si>
  <si>
    <t>Jeudi de l'ascension</t>
  </si>
  <si>
    <t>Victoire 1945</t>
  </si>
  <si>
    <t>Lundi de Pentecôte</t>
  </si>
  <si>
    <t>Fête nationale</t>
  </si>
  <si>
    <t>L'Assomption</t>
  </si>
  <si>
    <t>La Toussaint</t>
  </si>
  <si>
    <t>Noël</t>
  </si>
  <si>
    <t>Jour de l'an</t>
  </si>
  <si>
    <t>Armistice</t>
  </si>
  <si>
    <t>Janvier</t>
  </si>
  <si>
    <t>Année</t>
  </si>
  <si>
    <t>Semaine:</t>
  </si>
  <si>
    <t>&lt;           VSD            &gt;</t>
  </si>
  <si>
    <t>Cycle</t>
  </si>
  <si>
    <t>Cycle 4</t>
  </si>
  <si>
    <t>Cycle 5</t>
  </si>
  <si>
    <t>Cycle 6</t>
  </si>
  <si>
    <t>N° mois</t>
  </si>
  <si>
    <t>N° semaine</t>
  </si>
  <si>
    <t>Modele de base</t>
  </si>
  <si>
    <t>S1</t>
  </si>
  <si>
    <t>S2</t>
  </si>
  <si>
    <t>S3</t>
  </si>
  <si>
    <t>S4</t>
  </si>
  <si>
    <t>S5</t>
  </si>
  <si>
    <t>S6</t>
  </si>
  <si>
    <t>S7</t>
  </si>
  <si>
    <t>S13</t>
  </si>
  <si>
    <t>S8</t>
  </si>
  <si>
    <t>S9</t>
  </si>
  <si>
    <t>S10</t>
  </si>
  <si>
    <t>S11</t>
  </si>
  <si>
    <t>S12</t>
  </si>
  <si>
    <t>S19</t>
  </si>
  <si>
    <t>S25</t>
  </si>
  <si>
    <t>S31</t>
  </si>
  <si>
    <t>S37</t>
  </si>
  <si>
    <t>S43</t>
  </si>
  <si>
    <t>S49</t>
  </si>
  <si>
    <t>S14</t>
  </si>
  <si>
    <t>S20</t>
  </si>
  <si>
    <t>S26</t>
  </si>
  <si>
    <t>S32</t>
  </si>
  <si>
    <t>S38</t>
  </si>
  <si>
    <t>S44</t>
  </si>
  <si>
    <t>S50</t>
  </si>
  <si>
    <t>S15</t>
  </si>
  <si>
    <t>S21</t>
  </si>
  <si>
    <t>S27</t>
  </si>
  <si>
    <t>S33</t>
  </si>
  <si>
    <t>S39</t>
  </si>
  <si>
    <t>S45</t>
  </si>
  <si>
    <t>S51</t>
  </si>
  <si>
    <t>S16</t>
  </si>
  <si>
    <t>S22</t>
  </si>
  <si>
    <t>S28</t>
  </si>
  <si>
    <t>S34</t>
  </si>
  <si>
    <t>S40</t>
  </si>
  <si>
    <t>S46</t>
  </si>
  <si>
    <t>S52</t>
  </si>
  <si>
    <t>S17</t>
  </si>
  <si>
    <t>S23</t>
  </si>
  <si>
    <t>S29</t>
  </si>
  <si>
    <t>S35</t>
  </si>
  <si>
    <t>S41</t>
  </si>
  <si>
    <t>S47</t>
  </si>
  <si>
    <t>S18</t>
  </si>
  <si>
    <t>S24</t>
  </si>
  <si>
    <t>S30</t>
  </si>
  <si>
    <t>S36</t>
  </si>
  <si>
    <t>S42</t>
  </si>
  <si>
    <t>S48</t>
  </si>
  <si>
    <t>nom1</t>
  </si>
  <si>
    <t>prenom1</t>
  </si>
  <si>
    <t>nom2</t>
  </si>
  <si>
    <t>prenom2</t>
  </si>
  <si>
    <t>nom3</t>
  </si>
  <si>
    <t>prenom3</t>
  </si>
  <si>
    <t>nom4</t>
  </si>
  <si>
    <t>prenom4</t>
  </si>
  <si>
    <t>nom5</t>
  </si>
  <si>
    <t>prenom5</t>
  </si>
  <si>
    <t>nom6</t>
  </si>
  <si>
    <t>prenom6</t>
  </si>
  <si>
    <t>nom7</t>
  </si>
  <si>
    <t>prenom7</t>
  </si>
  <si>
    <t>nom8</t>
  </si>
  <si>
    <t>prenom8</t>
  </si>
  <si>
    <t>nom9</t>
  </si>
  <si>
    <t>prenom9</t>
  </si>
  <si>
    <t>nom10</t>
  </si>
  <si>
    <t>prenom10</t>
  </si>
  <si>
    <t>nom11</t>
  </si>
  <si>
    <t>prenom11</t>
  </si>
  <si>
    <t>nom12</t>
  </si>
  <si>
    <t>prenom12</t>
  </si>
  <si>
    <t>nom13</t>
  </si>
  <si>
    <t>prenom13</t>
  </si>
  <si>
    <t>nom14</t>
  </si>
  <si>
    <t>prenom14</t>
  </si>
  <si>
    <t>nom15</t>
  </si>
  <si>
    <t>prenom15</t>
  </si>
  <si>
    <t>nom16</t>
  </si>
  <si>
    <t>prenom16</t>
  </si>
  <si>
    <t>nom17</t>
  </si>
  <si>
    <t>prenom17</t>
  </si>
  <si>
    <t>nom18</t>
  </si>
  <si>
    <t>prenom18</t>
  </si>
  <si>
    <t>nom19</t>
  </si>
  <si>
    <t>prenom19</t>
  </si>
  <si>
    <t>nom20</t>
  </si>
  <si>
    <t>prenom20</t>
  </si>
  <si>
    <t>nom21</t>
  </si>
  <si>
    <t>prenom21</t>
  </si>
  <si>
    <t>nom22</t>
  </si>
  <si>
    <t>prenom22</t>
  </si>
  <si>
    <t>nom23</t>
  </si>
  <si>
    <t>prenom23</t>
  </si>
  <si>
    <t>nom24</t>
  </si>
  <si>
    <t>prenom24</t>
  </si>
  <si>
    <t>nom25</t>
  </si>
  <si>
    <t>prenom25</t>
  </si>
  <si>
    <t>nom26</t>
  </si>
  <si>
    <t>prenom26</t>
  </si>
  <si>
    <t>nom27</t>
  </si>
  <si>
    <t>prenom27</t>
  </si>
  <si>
    <t>nom28</t>
  </si>
  <si>
    <t>prenom28</t>
  </si>
  <si>
    <t>nom29</t>
  </si>
  <si>
    <t>prenom29</t>
  </si>
  <si>
    <t>nom30</t>
  </si>
  <si>
    <t>prenom30</t>
  </si>
  <si>
    <t>nom31</t>
  </si>
  <si>
    <t>prenom31</t>
  </si>
  <si>
    <t>nom32</t>
  </si>
  <si>
    <t>prenom32</t>
  </si>
  <si>
    <t>Responsable</t>
  </si>
  <si>
    <t>Numéro de la première semaine</t>
  </si>
  <si>
    <t>Nombre de semaine à créer</t>
  </si>
  <si>
    <t>Année de la première semaine</t>
  </si>
  <si>
    <t xml:space="preserve">Responsable :    </t>
  </si>
  <si>
    <t>RTT</t>
  </si>
  <si>
    <t xml:space="preserve">RTT </t>
  </si>
  <si>
    <t xml:space="preserve"> 1/2 RTT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</si>
</sst>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2">
    <numFmt numFmtId="44" formatCode="_-* #,##0.00\ &quot;€&quot;_-;\-* #,##0.00\ &quot;€&quot;_-;_-* &quot;-&quot;??\ &quot;€&quot;_-;_-@_-"/>
    <numFmt numFmtId="164" formatCode="_-* #,##0.00\ _F_-;\-* #,##0.00\ _F_-;_-* &quot;-&quot;??\ _F_-;_-@_-"/>
    <numFmt numFmtId="165" formatCode="_-* #,##0_-;\-* #,##0_-;_-* &quot;-&quot;_-;_-@_-"/>
    <numFmt numFmtId="166" formatCode="_-* #,##0.00_-;\-* #,##0.00_-;_-* &quot;-&quot;??_-;_-@_-"/>
    <numFmt numFmtId="167" formatCode="_-&quot;L.&quot;\ * #,##0_-;\-&quot;L.&quot;\ * #,##0_-;_-&quot;L.&quot;\ * &quot;-&quot;_-;_-@_-"/>
    <numFmt numFmtId="168" formatCode="_-&quot;L.&quot;\ * #,##0.00_-;\-&quot;L.&quot;\ * #,##0.00_-;_-&quot;L.&quot;\ * &quot;-&quot;??_-;_-@_-"/>
    <numFmt numFmtId="169" formatCode="ddd"/>
    <numFmt numFmtId="170" formatCode="dd"/>
    <numFmt numFmtId="171" formatCode="#.##0\.00"/>
    <numFmt numFmtId="172" formatCode="#\.00"/>
    <numFmt numFmtId="173" formatCode="\$#\.00"/>
    <numFmt numFmtId="174" formatCode="d/m;@"/>
  </numFmts>
  <fonts count="34"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0"/>
      <name val="Times New Roman"/>
      <family val="1"/>
    </font>
    <font>
      <sz val="14"/>
      <name val="Times New Roman"/>
      <family val="1"/>
    </font>
    <font>
      <b/>
      <sz val="14"/>
      <name val="Times New Roman"/>
      <family val="1"/>
    </font>
    <font>
      <b/>
      <sz val="10"/>
      <name val="Times New Roman"/>
      <family val="1"/>
    </font>
    <font>
      <sz val="9"/>
      <name val="Times New Roman"/>
      <family val="1"/>
    </font>
    <font>
      <b/>
      <sz val="10"/>
      <name val="Arial"/>
      <family val="2"/>
    </font>
    <font>
      <b/>
      <sz val="9"/>
      <name val="Arial"/>
      <family val="2"/>
    </font>
    <font>
      <sz val="8"/>
      <name val="Times New Roman"/>
      <family val="1"/>
    </font>
    <font>
      <sz val="12"/>
      <name val="Times New Roman"/>
      <family val="1"/>
    </font>
    <font>
      <b/>
      <sz val="16"/>
      <name val="Times New Roman"/>
      <family val="1"/>
    </font>
    <font>
      <b/>
      <sz val="11"/>
      <color theme="1"/>
      <name val="Calibri"/>
      <family val="2"/>
      <scheme val="minor"/>
    </font>
    <font>
      <sz val="10"/>
      <name val="Calibri"/>
      <family val="2"/>
      <scheme val="minor"/>
    </font>
    <font>
      <sz val="22"/>
      <name val="Calibri"/>
      <family val="2"/>
      <scheme val="minor"/>
    </font>
    <font>
      <sz val="8"/>
      <name val="Calibri"/>
      <family val="2"/>
      <scheme val="minor"/>
    </font>
    <font>
      <b/>
      <sz val="8"/>
      <name val="Arial"/>
      <family val="2"/>
    </font>
    <font>
      <sz val="7"/>
      <name val="Arial"/>
      <family val="2"/>
    </font>
    <font>
      <sz val="1"/>
      <color indexed="8"/>
      <name val="Courier"/>
      <family val="3"/>
    </font>
    <font>
      <b/>
      <sz val="1"/>
      <color indexed="8"/>
      <name val="Courier"/>
      <family val="3"/>
    </font>
    <font>
      <sz val="10"/>
      <name val="Verdana"/>
      <family val="2"/>
    </font>
    <font>
      <sz val="10"/>
      <name val="Arial"/>
      <family val="2"/>
      <charset val="1"/>
    </font>
    <font>
      <b/>
      <sz val="6"/>
      <name val="Arial"/>
      <family val="2"/>
    </font>
    <font>
      <sz val="6"/>
      <name val="Arial"/>
      <family val="2"/>
    </font>
    <font>
      <sz val="11"/>
      <color rgb="FF141414"/>
      <name val="Georgia"/>
      <family val="1"/>
    </font>
    <font>
      <b/>
      <sz val="7"/>
      <name val="Times New Roman"/>
      <family val="1"/>
    </font>
    <font>
      <sz val="22"/>
      <color theme="1"/>
      <name val="Calibri"/>
      <family val="2"/>
      <scheme val="minor"/>
    </font>
  </fonts>
  <fills count="14">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indexed="22"/>
        <bgColor indexed="64"/>
      </patternFill>
    </fill>
    <fill>
      <patternFill patternType="solid">
        <fgColor indexed="43"/>
        <bgColor indexed="64"/>
      </patternFill>
    </fill>
    <fill>
      <patternFill patternType="solid">
        <fgColor theme="4" tint="0.79998168889431442"/>
        <bgColor indexed="65"/>
      </patternFill>
    </fill>
    <fill>
      <patternFill patternType="solid">
        <fgColor rgb="FF00B05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tint="-0.14999847407452621"/>
        <bgColor indexed="64"/>
      </patternFill>
    </fill>
    <fill>
      <patternFill patternType="solid">
        <fgColor rgb="FF92D050"/>
        <bgColor indexed="64"/>
      </patternFill>
    </fill>
  </fills>
  <borders count="45">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style="medium">
        <color indexed="64"/>
      </bottom>
      <diagonal/>
    </border>
    <border>
      <left/>
      <right style="thin">
        <color indexed="64"/>
      </right>
      <top/>
      <bottom/>
      <diagonal/>
    </border>
    <border>
      <left/>
      <right style="thin">
        <color indexed="64"/>
      </right>
      <top style="thin">
        <color indexed="64"/>
      </top>
      <bottom style="medium">
        <color indexed="64"/>
      </bottom>
      <diagonal/>
    </border>
    <border>
      <left/>
      <right style="thin">
        <color indexed="64"/>
      </right>
      <top style="thin">
        <color indexed="64"/>
      </top>
      <bottom/>
      <diagonal/>
    </border>
    <border>
      <left/>
      <right/>
      <top/>
      <bottom style="medium">
        <color indexed="64"/>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right style="thin">
        <color indexed="64"/>
      </right>
      <top style="medium">
        <color indexed="64"/>
      </top>
      <bottom style="medium">
        <color indexed="64"/>
      </bottom>
      <diagonal/>
    </border>
    <border>
      <left style="medium">
        <color indexed="64"/>
      </left>
      <right/>
      <top/>
      <bottom style="medium">
        <color indexed="64"/>
      </bottom>
      <diagonal/>
    </border>
    <border>
      <left style="thin">
        <color indexed="64"/>
      </left>
      <right style="thin">
        <color indexed="64"/>
      </right>
      <top/>
      <bottom/>
      <diagonal/>
    </border>
    <border>
      <left style="thin">
        <color indexed="64"/>
      </left>
      <right/>
      <top/>
      <bottom/>
      <diagonal/>
    </border>
    <border>
      <left/>
      <right/>
      <top style="thin">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style="medium">
        <color indexed="64"/>
      </left>
      <right/>
      <top style="medium">
        <color indexed="64"/>
      </top>
      <bottom style="medium">
        <color indexed="64"/>
      </bottom>
      <diagonal/>
    </border>
    <border>
      <left style="thin">
        <color indexed="64"/>
      </left>
      <right/>
      <top style="thin">
        <color indexed="64"/>
      </top>
      <bottom style="medium">
        <color indexed="64"/>
      </bottom>
      <diagonal/>
    </border>
  </borders>
  <cellStyleXfs count="34">
    <xf numFmtId="0" fontId="0" fillId="0" borderId="0"/>
    <xf numFmtId="0" fontId="8" fillId="0" borderId="0"/>
    <xf numFmtId="164" fontId="8" fillId="0" borderId="0" applyFont="0" applyFill="0" applyBorder="0" applyAlignment="0" applyProtection="0"/>
    <xf numFmtId="0" fontId="7" fillId="0" borderId="0"/>
    <xf numFmtId="0" fontId="7" fillId="0" borderId="0"/>
    <xf numFmtId="0" fontId="17" fillId="0" borderId="0"/>
    <xf numFmtId="9" fontId="17" fillId="0" borderId="0" applyFont="0" applyFill="0" applyBorder="0" applyAlignment="0" applyProtection="0"/>
    <xf numFmtId="0" fontId="6" fillId="6" borderId="0" applyNumberFormat="0" applyBorder="0" applyAlignment="0" applyProtection="0"/>
    <xf numFmtId="165" fontId="8" fillId="0" borderId="0" applyFont="0" applyFill="0" applyBorder="0" applyAlignment="0" applyProtection="0"/>
    <xf numFmtId="166" fontId="8" fillId="0" borderId="0" applyFont="0" applyFill="0" applyBorder="0" applyAlignment="0" applyProtection="0"/>
    <xf numFmtId="0" fontId="8" fillId="0" borderId="0"/>
    <xf numFmtId="0" fontId="8" fillId="0" borderId="0"/>
    <xf numFmtId="0" fontId="9" fillId="0" borderId="0"/>
    <xf numFmtId="0" fontId="8" fillId="0" borderId="0"/>
    <xf numFmtId="0" fontId="8" fillId="0" borderId="0"/>
    <xf numFmtId="0" fontId="8" fillId="0" borderId="0"/>
    <xf numFmtId="0" fontId="8" fillId="0" borderId="0"/>
    <xf numFmtId="0" fontId="9" fillId="0" borderId="0"/>
    <xf numFmtId="0" fontId="9" fillId="0" borderId="0"/>
    <xf numFmtId="9" fontId="8" fillId="0" borderId="0" applyFont="0" applyFill="0" applyBorder="0" applyAlignment="0" applyProtection="0"/>
    <xf numFmtId="167" fontId="8" fillId="0" borderId="0" applyFont="0" applyFill="0" applyBorder="0" applyAlignment="0" applyProtection="0"/>
    <xf numFmtId="168" fontId="8" fillId="0" borderId="0" applyFont="0" applyFill="0" applyBorder="0" applyAlignment="0" applyProtection="0"/>
    <xf numFmtId="0" fontId="5" fillId="0" borderId="0"/>
    <xf numFmtId="0" fontId="25" fillId="0" borderId="0">
      <protection locked="0"/>
    </xf>
    <xf numFmtId="0" fontId="26" fillId="0" borderId="0">
      <protection locked="0"/>
    </xf>
    <xf numFmtId="0" fontId="26" fillId="0" borderId="0">
      <protection locked="0"/>
    </xf>
    <xf numFmtId="44" fontId="27" fillId="0" borderId="0" applyFont="0" applyFill="0" applyBorder="0" applyAlignment="0" applyProtection="0"/>
    <xf numFmtId="0" fontId="28" fillId="0" borderId="0"/>
    <xf numFmtId="171" fontId="25" fillId="0" borderId="0">
      <protection locked="0"/>
    </xf>
    <xf numFmtId="172" fontId="25" fillId="0" borderId="0">
      <protection locked="0"/>
    </xf>
    <xf numFmtId="173" fontId="25" fillId="0" borderId="0">
      <protection locked="0"/>
    </xf>
    <xf numFmtId="0" fontId="8" fillId="0" borderId="0"/>
    <xf numFmtId="0" fontId="5" fillId="0" borderId="0"/>
    <xf numFmtId="0" fontId="8" fillId="5" borderId="0"/>
  </cellStyleXfs>
  <cellXfs count="243">
    <xf numFmtId="0" fontId="0" fillId="0" borderId="0" xfId="0"/>
    <xf numFmtId="0" fontId="10" fillId="0" borderId="0" xfId="1" applyFont="1"/>
    <xf numFmtId="0" fontId="9" fillId="0" borderId="0" xfId="1" applyFont="1"/>
    <xf numFmtId="0" fontId="11" fillId="0" borderId="0" xfId="1" applyFont="1" applyBorder="1" applyAlignment="1">
      <alignment horizontal="center" vertical="center"/>
    </xf>
    <xf numFmtId="0" fontId="9" fillId="3" borderId="0" xfId="1" applyFont="1" applyFill="1" applyBorder="1"/>
    <xf numFmtId="0" fontId="9" fillId="0" borderId="0" xfId="1" applyFont="1" applyBorder="1"/>
    <xf numFmtId="0" fontId="9" fillId="3" borderId="21" xfId="1" applyFont="1" applyFill="1" applyBorder="1" applyAlignment="1">
      <alignment horizontal="center"/>
    </xf>
    <xf numFmtId="0" fontId="9" fillId="3" borderId="4" xfId="1" applyFont="1" applyFill="1" applyBorder="1" applyAlignment="1">
      <alignment horizontal="center" vertical="center"/>
    </xf>
    <xf numFmtId="0" fontId="8" fillId="0" borderId="0" xfId="1"/>
    <xf numFmtId="0" fontId="9" fillId="0" borderId="0" xfId="1" applyFont="1" applyFill="1" applyBorder="1" applyAlignment="1">
      <alignment horizontal="center"/>
    </xf>
    <xf numFmtId="0" fontId="12" fillId="3" borderId="4" xfId="1" applyFont="1" applyFill="1" applyBorder="1" applyAlignment="1">
      <alignment horizontal="center" vertical="center"/>
    </xf>
    <xf numFmtId="0" fontId="8" fillId="0" borderId="0" xfId="1" applyFont="1"/>
    <xf numFmtId="0" fontId="14" fillId="0" borderId="25" xfId="1" applyFont="1" applyBorder="1" applyAlignment="1"/>
    <xf numFmtId="0" fontId="8" fillId="0" borderId="0" xfId="1" applyBorder="1"/>
    <xf numFmtId="0" fontId="9" fillId="3" borderId="7" xfId="1" applyFont="1" applyFill="1" applyBorder="1" applyAlignment="1">
      <alignment horizontal="center" vertical="center"/>
    </xf>
    <xf numFmtId="0" fontId="12" fillId="3" borderId="7" xfId="1" applyFont="1" applyFill="1" applyBorder="1" applyAlignment="1">
      <alignment horizontal="center" vertical="center"/>
    </xf>
    <xf numFmtId="0" fontId="8" fillId="0" borderId="0" xfId="1" applyFont="1" applyBorder="1"/>
    <xf numFmtId="16" fontId="12" fillId="3" borderId="4" xfId="1" applyNumberFormat="1" applyFont="1" applyFill="1" applyBorder="1" applyAlignment="1">
      <alignment horizontal="center" vertical="center"/>
    </xf>
    <xf numFmtId="0" fontId="12" fillId="0" borderId="28" xfId="1" applyFont="1" applyBorder="1"/>
    <xf numFmtId="0" fontId="12" fillId="0" borderId="21" xfId="1" applyFont="1" applyFill="1" applyBorder="1" applyAlignment="1">
      <alignment vertical="center"/>
    </xf>
    <xf numFmtId="0" fontId="9" fillId="4" borderId="4" xfId="1" applyFont="1" applyFill="1" applyBorder="1" applyAlignment="1">
      <alignment vertical="center"/>
    </xf>
    <xf numFmtId="0" fontId="10" fillId="0" borderId="0" xfId="1" applyFont="1" applyAlignment="1">
      <alignment vertical="center"/>
    </xf>
    <xf numFmtId="0" fontId="9" fillId="0" borderId="0" xfId="1" applyFont="1" applyAlignment="1">
      <alignment vertical="center"/>
    </xf>
    <xf numFmtId="0" fontId="9" fillId="0" borderId="0" xfId="1" applyFont="1" applyBorder="1" applyAlignment="1">
      <alignment vertical="center"/>
    </xf>
    <xf numFmtId="0" fontId="9" fillId="7" borderId="4" xfId="1" applyFont="1" applyFill="1" applyBorder="1" applyAlignment="1">
      <alignment vertical="center"/>
    </xf>
    <xf numFmtId="0" fontId="18" fillId="0" borderId="0" xfId="1" applyFont="1"/>
    <xf numFmtId="0" fontId="9" fillId="0" borderId="0" xfId="1" applyFont="1" applyAlignment="1">
      <alignment textRotation="90"/>
    </xf>
    <xf numFmtId="0" fontId="9" fillId="0" borderId="0" xfId="1" applyFont="1" applyAlignment="1">
      <alignment vertical="center" textRotation="90"/>
    </xf>
    <xf numFmtId="0" fontId="16" fillId="3" borderId="4" xfId="1" applyFont="1" applyFill="1" applyBorder="1" applyAlignment="1">
      <alignment horizontal="center" vertical="center"/>
    </xf>
    <xf numFmtId="0" fontId="9" fillId="0" borderId="4" xfId="1" applyFont="1" applyBorder="1" applyAlignment="1">
      <alignment vertical="center"/>
    </xf>
    <xf numFmtId="0" fontId="9" fillId="0" borderId="7" xfId="1" applyFont="1" applyBorder="1" applyAlignment="1">
      <alignment vertical="center"/>
    </xf>
    <xf numFmtId="0" fontId="13" fillId="3" borderId="4" xfId="1" applyFont="1" applyFill="1" applyBorder="1" applyAlignment="1">
      <alignment horizontal="center" vertical="center"/>
    </xf>
    <xf numFmtId="0" fontId="9" fillId="3" borderId="0" xfId="1" applyFont="1" applyFill="1" applyAlignment="1">
      <alignment horizontal="center" vertical="center"/>
    </xf>
    <xf numFmtId="0" fontId="9" fillId="3" borderId="0" xfId="1" applyFont="1" applyFill="1" applyBorder="1" applyAlignment="1">
      <alignment horizontal="center" vertical="center"/>
    </xf>
    <xf numFmtId="0" fontId="8" fillId="0" borderId="4" xfId="1" applyBorder="1" applyAlignment="1">
      <alignment vertical="center"/>
    </xf>
    <xf numFmtId="0" fontId="8" fillId="3" borderId="4" xfId="1" applyFill="1" applyBorder="1" applyAlignment="1">
      <alignment vertical="center"/>
    </xf>
    <xf numFmtId="0" fontId="9" fillId="0" borderId="0" xfId="1" applyFont="1" applyFill="1"/>
    <xf numFmtId="0" fontId="11" fillId="0" borderId="0" xfId="1" applyFont="1" applyFill="1" applyBorder="1" applyAlignment="1">
      <alignment horizontal="right" vertical="center" wrapText="1"/>
    </xf>
    <xf numFmtId="0" fontId="9" fillId="0" borderId="0" xfId="1" applyFont="1" applyFill="1" applyBorder="1"/>
    <xf numFmtId="0" fontId="9" fillId="0" borderId="0" xfId="1" applyFont="1" applyFill="1" applyAlignment="1">
      <alignment horizontal="center" vertical="center" wrapText="1"/>
    </xf>
    <xf numFmtId="0" fontId="8" fillId="0" borderId="0" xfId="1" applyFill="1"/>
    <xf numFmtId="0" fontId="8" fillId="0" borderId="0" xfId="1" applyFont="1" applyFill="1"/>
    <xf numFmtId="0" fontId="10" fillId="0" borderId="0" xfId="1" applyFont="1" applyAlignment="1">
      <alignment horizontal="right"/>
    </xf>
    <xf numFmtId="0" fontId="8" fillId="0" borderId="0" xfId="1" applyFill="1" applyBorder="1"/>
    <xf numFmtId="0" fontId="9" fillId="4" borderId="19" xfId="1" applyFont="1" applyFill="1" applyBorder="1" applyAlignment="1">
      <alignment vertical="center"/>
    </xf>
    <xf numFmtId="0" fontId="9" fillId="4" borderId="22" xfId="1" applyFont="1" applyFill="1" applyBorder="1" applyAlignment="1">
      <alignment vertical="center"/>
    </xf>
    <xf numFmtId="0" fontId="14" fillId="0" borderId="27" xfId="1" applyFont="1" applyBorder="1"/>
    <xf numFmtId="0" fontId="13" fillId="3" borderId="21" xfId="1" applyFont="1" applyFill="1" applyBorder="1" applyAlignment="1">
      <alignment horizontal="center"/>
    </xf>
    <xf numFmtId="0" fontId="13" fillId="0" borderId="21" xfId="1" applyFont="1" applyFill="1" applyBorder="1" applyAlignment="1">
      <alignment horizontal="center"/>
    </xf>
    <xf numFmtId="0" fontId="12" fillId="3" borderId="21" xfId="1" applyFont="1" applyFill="1" applyBorder="1" applyAlignment="1"/>
    <xf numFmtId="0" fontId="12" fillId="0" borderId="21" xfId="1" applyFont="1" applyBorder="1"/>
    <xf numFmtId="0" fontId="9" fillId="0" borderId="0" xfId="1" applyFont="1" applyFill="1" applyAlignment="1">
      <alignment vertical="center" textRotation="90"/>
    </xf>
    <xf numFmtId="0" fontId="9" fillId="0" borderId="0" xfId="1" applyFont="1" applyFill="1" applyAlignment="1">
      <alignment vertical="center"/>
    </xf>
    <xf numFmtId="0" fontId="9" fillId="0" borderId="0" xfId="1" applyFont="1" applyFill="1" applyBorder="1" applyAlignment="1">
      <alignment vertical="center"/>
    </xf>
    <xf numFmtId="0" fontId="9" fillId="0" borderId="35" xfId="1" applyFont="1" applyFill="1" applyBorder="1" applyAlignment="1">
      <alignment horizontal="center" vertical="center"/>
    </xf>
    <xf numFmtId="0" fontId="9" fillId="0" borderId="36" xfId="1" applyFont="1" applyFill="1" applyBorder="1" applyAlignment="1">
      <alignment horizontal="center" vertical="center" wrapText="1"/>
    </xf>
    <xf numFmtId="0" fontId="9" fillId="0" borderId="14" xfId="1" applyFont="1" applyFill="1" applyBorder="1" applyAlignment="1">
      <alignment horizontal="center" vertical="center" wrapText="1"/>
    </xf>
    <xf numFmtId="0" fontId="9" fillId="0" borderId="36" xfId="1" applyFont="1" applyFill="1" applyBorder="1" applyAlignment="1">
      <alignment horizontal="center" textRotation="90"/>
    </xf>
    <xf numFmtId="0" fontId="9" fillId="0" borderId="14" xfId="1" applyFont="1" applyFill="1" applyBorder="1" applyAlignment="1">
      <alignment horizontal="center" textRotation="90"/>
    </xf>
    <xf numFmtId="0" fontId="9" fillId="0" borderId="36" xfId="1" applyFont="1" applyFill="1" applyBorder="1" applyAlignment="1">
      <alignment horizontal="center" vertical="center"/>
    </xf>
    <xf numFmtId="0" fontId="9" fillId="0" borderId="14" xfId="1" applyFont="1" applyFill="1" applyBorder="1" applyAlignment="1">
      <alignment horizontal="center" vertical="center"/>
    </xf>
    <xf numFmtId="0" fontId="9" fillId="0" borderId="0" xfId="1" applyFont="1" applyFill="1" applyBorder="1" applyAlignment="1">
      <alignment horizontal="center" vertical="center"/>
    </xf>
    <xf numFmtId="0" fontId="14" fillId="0" borderId="36" xfId="1" applyFont="1" applyFill="1" applyBorder="1" applyAlignment="1">
      <alignment horizontal="center" vertical="center"/>
    </xf>
    <xf numFmtId="0" fontId="14" fillId="0" borderId="14" xfId="1" applyFont="1" applyFill="1" applyBorder="1" applyAlignment="1">
      <alignment horizontal="center" vertical="center"/>
    </xf>
    <xf numFmtId="0" fontId="8" fillId="0" borderId="36" xfId="1" applyFont="1" applyFill="1" applyBorder="1" applyAlignment="1">
      <alignment horizontal="center" vertical="center"/>
    </xf>
    <xf numFmtId="0" fontId="8" fillId="0" borderId="14" xfId="1" applyFont="1" applyFill="1" applyBorder="1" applyAlignment="1">
      <alignment horizontal="center" vertical="center"/>
    </xf>
    <xf numFmtId="0" fontId="8" fillId="0" borderId="36" xfId="1" applyFill="1" applyBorder="1" applyAlignment="1">
      <alignment horizontal="center" vertical="center"/>
    </xf>
    <xf numFmtId="0" fontId="8" fillId="0" borderId="14" xfId="1" applyFill="1" applyBorder="1" applyAlignment="1">
      <alignment horizontal="center" vertical="center"/>
    </xf>
    <xf numFmtId="0" fontId="8" fillId="0" borderId="36" xfId="1" applyFill="1" applyBorder="1" applyAlignment="1">
      <alignment vertical="center"/>
    </xf>
    <xf numFmtId="0" fontId="8" fillId="0" borderId="14" xfId="1" applyFill="1" applyBorder="1" applyAlignment="1">
      <alignment vertical="center"/>
    </xf>
    <xf numFmtId="0" fontId="9" fillId="0" borderId="37" xfId="1" applyFont="1" applyFill="1" applyBorder="1" applyAlignment="1"/>
    <xf numFmtId="0" fontId="9" fillId="0" borderId="0" xfId="1" applyFont="1" applyFill="1" applyAlignment="1"/>
    <xf numFmtId="0" fontId="19" fillId="8" borderId="4" xfId="22" applyFont="1" applyFill="1" applyBorder="1" applyAlignment="1">
      <alignment horizontal="center" vertical="center"/>
    </xf>
    <xf numFmtId="0" fontId="19" fillId="8" borderId="4" xfId="22" applyFont="1" applyFill="1" applyBorder="1" applyAlignment="1">
      <alignment vertical="center"/>
    </xf>
    <xf numFmtId="0" fontId="19" fillId="8" borderId="2" xfId="22" applyFont="1" applyFill="1" applyBorder="1" applyAlignment="1">
      <alignment horizontal="center" vertical="center"/>
    </xf>
    <xf numFmtId="0" fontId="5" fillId="0" borderId="0" xfId="22"/>
    <xf numFmtId="0" fontId="5" fillId="9" borderId="4" xfId="22" applyFill="1" applyBorder="1" applyAlignment="1">
      <alignment horizontal="left" vertical="center" indent="1"/>
    </xf>
    <xf numFmtId="0" fontId="5" fillId="9" borderId="4" xfId="22" applyFill="1" applyBorder="1" applyAlignment="1">
      <alignment horizontal="center" vertical="center"/>
    </xf>
    <xf numFmtId="0" fontId="5" fillId="9" borderId="3" xfId="22" applyFill="1" applyBorder="1" applyAlignment="1">
      <alignment horizontal="center" vertical="center"/>
    </xf>
    <xf numFmtId="14" fontId="20" fillId="9" borderId="4" xfId="22" applyNumberFormat="1" applyFont="1" applyFill="1" applyBorder="1" applyAlignment="1">
      <alignment horizontal="center" vertical="center"/>
    </xf>
    <xf numFmtId="0" fontId="20" fillId="9" borderId="4" xfId="22" applyFont="1" applyFill="1" applyBorder="1" applyAlignment="1">
      <alignment horizontal="left" vertical="center" indent="1"/>
    </xf>
    <xf numFmtId="0" fontId="5" fillId="0" borderId="0" xfId="22" applyAlignment="1">
      <alignment vertical="center"/>
    </xf>
    <xf numFmtId="0" fontId="5" fillId="9" borderId="4" xfId="22" applyFill="1" applyBorder="1"/>
    <xf numFmtId="0" fontId="5" fillId="9" borderId="3" xfId="22" applyFill="1" applyBorder="1" applyAlignment="1">
      <alignment horizontal="center"/>
    </xf>
    <xf numFmtId="0" fontId="5" fillId="9" borderId="4" xfId="22" applyFill="1" applyBorder="1" applyAlignment="1">
      <alignment horizontal="center"/>
    </xf>
    <xf numFmtId="16" fontId="20" fillId="9" borderId="4" xfId="22" applyNumberFormat="1" applyFont="1" applyFill="1" applyBorder="1" applyAlignment="1">
      <alignment horizontal="left" vertical="center" indent="1"/>
    </xf>
    <xf numFmtId="0" fontId="5" fillId="9" borderId="4" xfId="22" applyFill="1" applyBorder="1" applyAlignment="1">
      <alignment vertical="center"/>
    </xf>
    <xf numFmtId="0" fontId="5" fillId="0" borderId="0" xfId="22" applyNumberFormat="1" applyAlignment="1">
      <alignment vertical="center"/>
    </xf>
    <xf numFmtId="14" fontId="20" fillId="9" borderId="4" xfId="22" applyNumberFormat="1" applyFont="1" applyFill="1" applyBorder="1" applyAlignment="1">
      <alignment horizontal="left" vertical="center" indent="1"/>
    </xf>
    <xf numFmtId="14" fontId="20" fillId="0" borderId="0" xfId="22" applyNumberFormat="1" applyFont="1" applyFill="1" applyBorder="1" applyAlignment="1">
      <alignment horizontal="center" vertical="center"/>
    </xf>
    <xf numFmtId="0" fontId="8" fillId="0" borderId="35" xfId="1" applyFont="1" applyFill="1" applyBorder="1" applyAlignment="1" applyProtection="1">
      <alignment horizontal="center" vertical="center" wrapText="1"/>
      <protection hidden="1"/>
    </xf>
    <xf numFmtId="0" fontId="24" fillId="0" borderId="35" xfId="1" applyFont="1" applyFill="1" applyBorder="1" applyAlignment="1" applyProtection="1">
      <alignment horizontal="center" vertical="center" wrapText="1"/>
      <protection hidden="1"/>
    </xf>
    <xf numFmtId="0" fontId="20" fillId="0" borderId="0" xfId="1" applyFont="1"/>
    <xf numFmtId="0" fontId="23" fillId="0" borderId="11" xfId="1" applyFont="1" applyBorder="1" applyAlignment="1" applyProtection="1">
      <alignment horizontal="left" vertical="top" wrapText="1"/>
      <protection hidden="1"/>
    </xf>
    <xf numFmtId="0" fontId="29" fillId="0" borderId="7" xfId="1" applyFont="1" applyBorder="1" applyAlignment="1" applyProtection="1">
      <alignment horizontal="center" vertical="center" wrapText="1"/>
      <protection hidden="1"/>
    </xf>
    <xf numFmtId="0" fontId="30" fillId="0" borderId="35" xfId="1" applyFont="1" applyFill="1" applyBorder="1" applyAlignment="1" applyProtection="1">
      <alignment horizontal="center" vertical="center" wrapText="1"/>
      <protection hidden="1"/>
    </xf>
    <xf numFmtId="0" fontId="19" fillId="8" borderId="4" xfId="22" applyFont="1" applyFill="1" applyBorder="1" applyAlignment="1">
      <alignment horizontal="center" vertical="center" wrapText="1"/>
    </xf>
    <xf numFmtId="0" fontId="11" fillId="0" borderId="0" xfId="1" applyFont="1" applyAlignment="1">
      <alignment horizontal="right" vertical="center"/>
    </xf>
    <xf numFmtId="0" fontId="5" fillId="0" borderId="0" xfId="22" applyAlignment="1">
      <alignment horizontal="center" vertical="center"/>
    </xf>
    <xf numFmtId="0" fontId="9" fillId="0" borderId="14" xfId="1" applyFont="1" applyFill="1" applyBorder="1" applyAlignment="1">
      <alignment vertical="center"/>
    </xf>
    <xf numFmtId="0" fontId="9" fillId="2" borderId="19" xfId="1" applyFont="1" applyFill="1" applyBorder="1" applyAlignment="1">
      <alignment vertical="center"/>
    </xf>
    <xf numFmtId="0" fontId="9" fillId="2" borderId="22" xfId="1" applyFont="1" applyFill="1" applyBorder="1" applyAlignment="1">
      <alignment vertical="center"/>
    </xf>
    <xf numFmtId="0" fontId="12" fillId="0" borderId="25" xfId="1" applyFont="1" applyFill="1" applyBorder="1"/>
    <xf numFmtId="0" fontId="12" fillId="0" borderId="32" xfId="1" applyFont="1" applyFill="1" applyBorder="1" applyAlignment="1">
      <alignment horizontal="center" vertical="center"/>
    </xf>
    <xf numFmtId="0" fontId="11" fillId="0" borderId="4" xfId="1" applyNumberFormat="1" applyFont="1" applyFill="1" applyBorder="1" applyAlignment="1">
      <alignment horizontal="center" vertical="center"/>
    </xf>
    <xf numFmtId="0" fontId="13" fillId="0" borderId="4" xfId="1" applyFont="1" applyFill="1" applyBorder="1" applyAlignment="1">
      <alignment horizontal="center" vertical="center"/>
    </xf>
    <xf numFmtId="0" fontId="9" fillId="0" borderId="0" xfId="1" applyFont="1" applyFill="1" applyAlignment="1">
      <alignment horizontal="center" vertical="center"/>
    </xf>
    <xf numFmtId="0" fontId="18" fillId="0" borderId="0" xfId="1" applyFont="1" applyAlignment="1">
      <alignment horizontal="center"/>
    </xf>
    <xf numFmtId="0" fontId="9" fillId="0" borderId="7" xfId="1" applyFont="1" applyBorder="1"/>
    <xf numFmtId="174" fontId="9" fillId="3" borderId="4" xfId="1" applyNumberFormat="1" applyFont="1" applyFill="1" applyBorder="1" applyAlignment="1">
      <alignment horizontal="center" vertical="center"/>
    </xf>
    <xf numFmtId="0" fontId="9" fillId="0" borderId="7" xfId="1" applyFont="1" applyFill="1" applyBorder="1" applyAlignment="1">
      <alignment horizontal="center" vertical="center"/>
    </xf>
    <xf numFmtId="0" fontId="0" fillId="0" borderId="0" xfId="0" applyAlignment="1">
      <alignment vertical="center" wrapText="1"/>
    </xf>
    <xf numFmtId="0" fontId="31" fillId="0" borderId="0" xfId="0" applyFont="1" applyAlignment="1">
      <alignment vertical="center" wrapText="1"/>
    </xf>
    <xf numFmtId="174" fontId="12" fillId="3" borderId="4" xfId="1" applyNumberFormat="1" applyFont="1" applyFill="1" applyBorder="1" applyAlignment="1">
      <alignment horizontal="center" vertical="center"/>
    </xf>
    <xf numFmtId="0" fontId="4" fillId="0" borderId="0" xfId="22" applyFont="1" applyAlignment="1">
      <alignment horizontal="center"/>
    </xf>
    <xf numFmtId="0" fontId="19" fillId="0" borderId="4" xfId="22" applyFont="1" applyBorder="1" applyAlignment="1">
      <alignment horizontal="center" vertical="center"/>
    </xf>
    <xf numFmtId="0" fontId="5" fillId="0" borderId="4" xfId="22" applyBorder="1" applyAlignment="1">
      <alignment horizontal="center"/>
    </xf>
    <xf numFmtId="0" fontId="5" fillId="0" borderId="4" xfId="22" applyBorder="1" applyAlignment="1">
      <alignment horizontal="center" vertical="center"/>
    </xf>
    <xf numFmtId="0" fontId="5" fillId="3" borderId="4" xfId="22" applyFill="1" applyBorder="1" applyAlignment="1">
      <alignment horizontal="center" vertical="center"/>
    </xf>
    <xf numFmtId="0" fontId="12" fillId="0" borderId="4" xfId="1" applyFont="1" applyBorder="1" applyAlignment="1">
      <alignment vertical="center"/>
    </xf>
    <xf numFmtId="0" fontId="12" fillId="0" borderId="0" xfId="1" applyFont="1" applyAlignment="1">
      <alignment vertical="center"/>
    </xf>
    <xf numFmtId="0" fontId="12" fillId="0" borderId="21" xfId="1" applyFont="1" applyBorder="1" applyAlignment="1">
      <alignment horizontal="center" vertical="center"/>
    </xf>
    <xf numFmtId="0" fontId="12" fillId="0" borderId="0" xfId="1" applyFont="1" applyBorder="1" applyAlignment="1">
      <alignment horizontal="center" vertical="center"/>
    </xf>
    <xf numFmtId="0" fontId="12" fillId="0" borderId="0" xfId="1" applyFont="1" applyFill="1" applyAlignment="1">
      <alignment horizontal="center"/>
    </xf>
    <xf numFmtId="0" fontId="12" fillId="0" borderId="34" xfId="1" applyFont="1" applyFill="1" applyBorder="1" applyAlignment="1">
      <alignment horizontal="center"/>
    </xf>
    <xf numFmtId="0" fontId="12" fillId="0" borderId="17" xfId="1" applyFont="1" applyFill="1" applyBorder="1" applyAlignment="1">
      <alignment horizontal="center"/>
    </xf>
    <xf numFmtId="0" fontId="12" fillId="0" borderId="0" xfId="1" applyFont="1"/>
    <xf numFmtId="0" fontId="12" fillId="0" borderId="0" xfId="1" applyFont="1" applyFill="1"/>
    <xf numFmtId="0" fontId="12" fillId="3" borderId="25" xfId="1" applyFont="1" applyFill="1" applyBorder="1" applyAlignment="1">
      <alignment horizontal="center" vertical="center"/>
    </xf>
    <xf numFmtId="0" fontId="12" fillId="3" borderId="26" xfId="1" applyFont="1" applyFill="1" applyBorder="1" applyAlignment="1">
      <alignment horizontal="center" vertical="center"/>
    </xf>
    <xf numFmtId="0" fontId="12" fillId="3" borderId="0" xfId="1" applyFont="1" applyFill="1" applyBorder="1" applyAlignment="1">
      <alignment horizontal="center"/>
    </xf>
    <xf numFmtId="0" fontId="12" fillId="0" borderId="0" xfId="1" applyFont="1" applyFill="1" applyBorder="1" applyAlignment="1">
      <alignment horizontal="center"/>
    </xf>
    <xf numFmtId="0" fontId="12" fillId="0" borderId="0" xfId="1" applyFont="1" applyBorder="1" applyAlignment="1">
      <alignment horizontal="center"/>
    </xf>
    <xf numFmtId="0" fontId="12" fillId="0" borderId="17" xfId="1" applyFont="1" applyBorder="1"/>
    <xf numFmtId="0" fontId="12" fillId="3" borderId="27" xfId="1" applyFont="1" applyFill="1" applyBorder="1" applyAlignment="1">
      <alignment horizontal="center" vertical="center"/>
    </xf>
    <xf numFmtId="0" fontId="12" fillId="0" borderId="25" xfId="1" applyFont="1" applyBorder="1"/>
    <xf numFmtId="174" fontId="12" fillId="3" borderId="6" xfId="1" applyNumberFormat="1" applyFont="1" applyFill="1" applyBorder="1" applyAlignment="1">
      <alignment horizontal="center" vertical="center"/>
    </xf>
    <xf numFmtId="174" fontId="12" fillId="3" borderId="5" xfId="1" applyNumberFormat="1" applyFont="1" applyFill="1" applyBorder="1" applyAlignment="1">
      <alignment horizontal="center" vertical="center"/>
    </xf>
    <xf numFmtId="174" fontId="12" fillId="3" borderId="24" xfId="1" applyNumberFormat="1" applyFont="1" applyFill="1" applyBorder="1" applyAlignment="1">
      <alignment horizontal="center" vertical="center"/>
    </xf>
    <xf numFmtId="0" fontId="12" fillId="0" borderId="0" xfId="1" applyFont="1" applyBorder="1"/>
    <xf numFmtId="0" fontId="32" fillId="3" borderId="33" xfId="1" applyFont="1" applyFill="1" applyBorder="1" applyAlignment="1">
      <alignment horizontal="center" vertical="center"/>
    </xf>
    <xf numFmtId="0" fontId="32" fillId="3" borderId="26" xfId="1" applyFont="1" applyFill="1" applyBorder="1" applyAlignment="1">
      <alignment horizontal="center" vertical="center"/>
    </xf>
    <xf numFmtId="0" fontId="32" fillId="3" borderId="27" xfId="1" applyFont="1" applyFill="1" applyBorder="1" applyAlignment="1">
      <alignment horizontal="center" vertical="center"/>
    </xf>
    <xf numFmtId="0" fontId="32" fillId="3" borderId="19" xfId="1" applyFont="1" applyFill="1" applyBorder="1" applyAlignment="1">
      <alignment horizontal="center" vertical="center"/>
    </xf>
    <xf numFmtId="0" fontId="32" fillId="3" borderId="20" xfId="1" applyFont="1" applyFill="1" applyBorder="1" applyAlignment="1">
      <alignment horizontal="center" vertical="center"/>
    </xf>
    <xf numFmtId="0" fontId="32" fillId="3" borderId="22" xfId="1" applyFont="1" applyFill="1" applyBorder="1" applyAlignment="1">
      <alignment horizontal="center" vertical="center"/>
    </xf>
    <xf numFmtId="0" fontId="12" fillId="13" borderId="25" xfId="1" applyFont="1" applyFill="1" applyBorder="1" applyAlignment="1">
      <alignment vertical="center" wrapText="1"/>
    </xf>
    <xf numFmtId="0" fontId="12" fillId="13" borderId="27" xfId="1" applyFont="1" applyFill="1" applyBorder="1" applyAlignment="1">
      <alignment vertical="center" wrapText="1"/>
    </xf>
    <xf numFmtId="0" fontId="12" fillId="0" borderId="4" xfId="1" applyFont="1" applyFill="1" applyBorder="1" applyAlignment="1">
      <alignment horizontal="center" vertical="center"/>
    </xf>
    <xf numFmtId="0" fontId="12" fillId="0" borderId="4" xfId="1" applyFont="1" applyBorder="1" applyAlignment="1">
      <alignment horizontal="center" vertical="center"/>
    </xf>
    <xf numFmtId="49" fontId="9" fillId="3" borderId="0" xfId="1" applyNumberFormat="1" applyFont="1" applyFill="1" applyBorder="1" applyAlignment="1">
      <alignment horizontal="center" vertical="center"/>
    </xf>
    <xf numFmtId="174" fontId="12" fillId="3" borderId="1" xfId="1" applyNumberFormat="1" applyFont="1" applyFill="1" applyBorder="1" applyAlignment="1">
      <alignment horizontal="center" vertical="center"/>
    </xf>
    <xf numFmtId="0" fontId="5" fillId="0" borderId="4" xfId="22" applyBorder="1" applyAlignment="1">
      <alignment horizontal="center" vertical="center"/>
    </xf>
    <xf numFmtId="174" fontId="12" fillId="3" borderId="15" xfId="1" applyNumberFormat="1" applyFont="1" applyFill="1" applyBorder="1" applyAlignment="1">
      <alignment horizontal="center" vertical="center"/>
    </xf>
    <xf numFmtId="174" fontId="12" fillId="3" borderId="19" xfId="1" applyNumberFormat="1" applyFont="1" applyFill="1" applyBorder="1" applyAlignment="1">
      <alignment horizontal="center" vertical="center"/>
    </xf>
    <xf numFmtId="174" fontId="12" fillId="3" borderId="20" xfId="1" applyNumberFormat="1" applyFont="1" applyFill="1" applyBorder="1" applyAlignment="1">
      <alignment horizontal="center" vertical="center"/>
    </xf>
    <xf numFmtId="174" fontId="12" fillId="3" borderId="10" xfId="1" applyNumberFormat="1" applyFont="1" applyFill="1" applyBorder="1" applyAlignment="1">
      <alignment horizontal="center" vertical="center"/>
    </xf>
    <xf numFmtId="174" fontId="12" fillId="3" borderId="22" xfId="1" applyNumberFormat="1" applyFont="1" applyFill="1" applyBorder="1" applyAlignment="1">
      <alignment horizontal="center" vertical="center"/>
    </xf>
    <xf numFmtId="174" fontId="12" fillId="3" borderId="23" xfId="1" applyNumberFormat="1" applyFont="1" applyFill="1" applyBorder="1" applyAlignment="1">
      <alignment horizontal="center" vertical="center"/>
    </xf>
    <xf numFmtId="0" fontId="10" fillId="0" borderId="4" xfId="1" applyFont="1" applyBorder="1" applyAlignment="1">
      <alignment horizontal="center"/>
    </xf>
    <xf numFmtId="0" fontId="5" fillId="0" borderId="0" xfId="22" applyFill="1" applyBorder="1" applyAlignment="1">
      <alignment horizontal="center" vertical="center"/>
    </xf>
    <xf numFmtId="0" fontId="0" fillId="0" borderId="4" xfId="22" applyFont="1" applyBorder="1" applyAlignment="1">
      <alignment horizontal="center" vertical="center"/>
    </xf>
    <xf numFmtId="0" fontId="3" fillId="9" borderId="4" xfId="22" applyFont="1" applyFill="1" applyBorder="1" applyAlignment="1">
      <alignment horizontal="left" vertical="center" indent="1"/>
    </xf>
    <xf numFmtId="0" fontId="5" fillId="0" borderId="1" xfId="22" applyBorder="1" applyAlignment="1">
      <alignment vertical="center"/>
    </xf>
    <xf numFmtId="0" fontId="5" fillId="0" borderId="2" xfId="22" applyBorder="1" applyAlignment="1">
      <alignment vertical="center"/>
    </xf>
    <xf numFmtId="0" fontId="2" fillId="9" borderId="4" xfId="22" applyFont="1" applyFill="1" applyBorder="1" applyAlignment="1">
      <alignment horizontal="left" indent="1"/>
    </xf>
    <xf numFmtId="0" fontId="12" fillId="0" borderId="4" xfId="1" applyFont="1" applyFill="1" applyBorder="1" applyAlignment="1">
      <alignment horizontal="center" vertical="center"/>
    </xf>
    <xf numFmtId="0" fontId="9" fillId="0" borderId="4" xfId="1" applyFont="1" applyFill="1" applyBorder="1" applyAlignment="1">
      <alignment horizontal="center" vertical="center"/>
    </xf>
    <xf numFmtId="0" fontId="12" fillId="0" borderId="0" xfId="1" applyFont="1" applyFill="1" applyBorder="1" applyAlignment="1">
      <alignment horizontal="center" vertical="center"/>
    </xf>
    <xf numFmtId="0" fontId="5" fillId="0" borderId="4" xfId="22" applyBorder="1" applyAlignment="1">
      <alignment horizontal="center" vertical="center"/>
    </xf>
    <xf numFmtId="0" fontId="4" fillId="0" borderId="4" xfId="22" applyFont="1" applyBorder="1" applyAlignment="1">
      <alignment horizontal="center" vertical="center"/>
    </xf>
    <xf numFmtId="0" fontId="5" fillId="0" borderId="4" xfId="22" applyBorder="1" applyAlignment="1">
      <alignment horizontal="center" vertical="center"/>
    </xf>
    <xf numFmtId="174" fontId="12" fillId="3" borderId="14" xfId="1" applyNumberFormat="1" applyFont="1" applyFill="1" applyBorder="1" applyAlignment="1">
      <alignment horizontal="center" vertical="center"/>
    </xf>
    <xf numFmtId="0" fontId="12" fillId="0" borderId="0" xfId="1" applyFont="1" applyFill="1" applyBorder="1" applyAlignment="1">
      <alignment vertical="center"/>
    </xf>
    <xf numFmtId="0" fontId="12" fillId="0" borderId="1" xfId="1" applyFont="1" applyBorder="1" applyAlignment="1">
      <alignment vertical="center"/>
    </xf>
    <xf numFmtId="0" fontId="1" fillId="0" borderId="4" xfId="22" applyFont="1" applyBorder="1" applyAlignment="1">
      <alignment horizontal="center" vertical="center"/>
    </xf>
    <xf numFmtId="0" fontId="1" fillId="11" borderId="4" xfId="22" applyFont="1" applyFill="1" applyBorder="1" applyAlignment="1">
      <alignment horizontal="center" vertical="center"/>
    </xf>
    <xf numFmtId="0" fontId="21" fillId="10" borderId="3" xfId="1" applyFont="1" applyFill="1" applyBorder="1" applyAlignment="1" applyProtection="1">
      <alignment horizontal="center" vertical="center" wrapText="1"/>
      <protection hidden="1"/>
    </xf>
    <xf numFmtId="0" fontId="21" fillId="10" borderId="1" xfId="1" applyFont="1" applyFill="1" applyBorder="1" applyAlignment="1" applyProtection="1">
      <alignment horizontal="center" vertical="center" wrapText="1"/>
      <protection hidden="1"/>
    </xf>
    <xf numFmtId="0" fontId="21" fillId="10" borderId="2" xfId="1" applyFont="1" applyFill="1" applyBorder="1" applyAlignment="1" applyProtection="1">
      <alignment horizontal="center" vertical="center" wrapText="1"/>
      <protection hidden="1"/>
    </xf>
    <xf numFmtId="0" fontId="8" fillId="0" borderId="40" xfId="1" applyFont="1" applyFill="1" applyBorder="1" applyAlignment="1" applyProtection="1">
      <alignment horizontal="center" vertical="center" wrapText="1"/>
      <protection hidden="1"/>
    </xf>
    <xf numFmtId="0" fontId="8" fillId="0" borderId="29" xfId="1" applyFont="1" applyFill="1" applyBorder="1" applyAlignment="1" applyProtection="1">
      <alignment horizontal="center" vertical="center" wrapText="1"/>
      <protection hidden="1"/>
    </xf>
    <xf numFmtId="0" fontId="8" fillId="0" borderId="8" xfId="1" applyFont="1" applyFill="1" applyBorder="1" applyAlignment="1" applyProtection="1">
      <alignment horizontal="center" vertical="center" wrapText="1"/>
      <protection hidden="1"/>
    </xf>
    <xf numFmtId="0" fontId="8" fillId="0" borderId="9" xfId="1" applyFont="1" applyFill="1" applyBorder="1" applyAlignment="1" applyProtection="1">
      <alignment horizontal="center" vertical="center" wrapText="1"/>
      <protection hidden="1"/>
    </xf>
    <xf numFmtId="0" fontId="8" fillId="0" borderId="41" xfId="1" applyFont="1" applyFill="1" applyBorder="1" applyAlignment="1" applyProtection="1">
      <alignment horizontal="center" vertical="center" wrapText="1"/>
      <protection hidden="1"/>
    </xf>
    <xf numFmtId="169" fontId="22" fillId="0" borderId="42" xfId="1" applyNumberFormat="1" applyFont="1" applyFill="1" applyBorder="1" applyAlignment="1" applyProtection="1">
      <alignment horizontal="center" vertical="center" wrapText="1"/>
      <protection hidden="1"/>
    </xf>
    <xf numFmtId="169" fontId="22" fillId="0" borderId="40" xfId="1" applyNumberFormat="1" applyFont="1" applyFill="1" applyBorder="1" applyAlignment="1" applyProtection="1">
      <alignment horizontal="center" vertical="center" wrapText="1"/>
      <protection hidden="1"/>
    </xf>
    <xf numFmtId="170" fontId="22" fillId="0" borderId="16" xfId="1" applyNumberFormat="1" applyFont="1" applyFill="1" applyBorder="1" applyAlignment="1" applyProtection="1">
      <alignment horizontal="center" vertical="center" wrapText="1"/>
      <protection hidden="1"/>
    </xf>
    <xf numFmtId="170" fontId="22" fillId="0" borderId="8" xfId="1" applyNumberFormat="1" applyFont="1" applyFill="1" applyBorder="1" applyAlignment="1" applyProtection="1">
      <alignment horizontal="center" vertical="center" wrapText="1"/>
      <protection hidden="1"/>
    </xf>
    <xf numFmtId="169" fontId="22" fillId="0" borderId="12" xfId="1" applyNumberFormat="1" applyFont="1" applyFill="1" applyBorder="1" applyAlignment="1" applyProtection="1">
      <alignment horizontal="center" vertical="center" wrapText="1"/>
      <protection hidden="1"/>
    </xf>
    <xf numFmtId="169" fontId="22" fillId="0" borderId="9" xfId="1" applyNumberFormat="1" applyFont="1" applyFill="1" applyBorder="1" applyAlignment="1" applyProtection="1">
      <alignment horizontal="center" vertical="center" wrapText="1"/>
      <protection hidden="1"/>
    </xf>
    <xf numFmtId="0" fontId="12" fillId="0" borderId="21" xfId="1" applyFont="1" applyFill="1" applyBorder="1" applyAlignment="1">
      <alignment horizontal="center" vertical="center"/>
    </xf>
    <xf numFmtId="0" fontId="12" fillId="0" borderId="0" xfId="1" applyFont="1" applyFill="1" applyBorder="1" applyAlignment="1">
      <alignment horizontal="center" vertical="center"/>
    </xf>
    <xf numFmtId="0" fontId="15" fillId="2" borderId="38" xfId="1" applyFont="1" applyFill="1" applyBorder="1" applyAlignment="1">
      <alignment horizontal="center"/>
    </xf>
    <xf numFmtId="0" fontId="15" fillId="2" borderId="1" xfId="1" applyFont="1" applyFill="1" applyBorder="1" applyAlignment="1">
      <alignment horizontal="center"/>
    </xf>
    <xf numFmtId="0" fontId="12" fillId="0" borderId="43" xfId="1" applyFont="1" applyBorder="1" applyAlignment="1">
      <alignment horizontal="center" vertical="center"/>
    </xf>
    <xf numFmtId="0" fontId="12" fillId="0" borderId="31" xfId="1" applyFont="1" applyBorder="1" applyAlignment="1">
      <alignment horizontal="center" vertical="center"/>
    </xf>
    <xf numFmtId="0" fontId="11" fillId="0" borderId="0" xfId="1" applyFont="1" applyFill="1" applyBorder="1" applyAlignment="1">
      <alignment horizontal="center" vertical="center" wrapText="1"/>
    </xf>
    <xf numFmtId="0" fontId="15" fillId="2" borderId="39" xfId="1" applyFont="1" applyFill="1" applyBorder="1" applyAlignment="1">
      <alignment horizontal="center"/>
    </xf>
    <xf numFmtId="0" fontId="15" fillId="2" borderId="13" xfId="1" applyFont="1" applyFill="1" applyBorder="1" applyAlignment="1">
      <alignment horizontal="center"/>
    </xf>
    <xf numFmtId="0" fontId="15" fillId="2" borderId="30" xfId="1" applyFont="1" applyFill="1" applyBorder="1" applyAlignment="1">
      <alignment horizontal="center"/>
    </xf>
    <xf numFmtId="0" fontId="15" fillId="2" borderId="18" xfId="1" applyFont="1" applyFill="1" applyBorder="1" applyAlignment="1">
      <alignment horizontal="center"/>
    </xf>
    <xf numFmtId="0" fontId="9" fillId="12" borderId="4" xfId="1" applyFont="1" applyFill="1" applyBorder="1" applyAlignment="1">
      <alignment horizontal="center" vertical="center" wrapText="1"/>
    </xf>
    <xf numFmtId="0" fontId="9" fillId="3" borderId="4" xfId="1" applyFont="1" applyFill="1" applyBorder="1" applyAlignment="1">
      <alignment horizontal="center" vertical="center" wrapText="1"/>
    </xf>
    <xf numFmtId="0" fontId="11" fillId="0" borderId="4" xfId="1" applyFont="1" applyBorder="1" applyAlignment="1">
      <alignment horizontal="center" vertical="center" wrapText="1"/>
    </xf>
    <xf numFmtId="0" fontId="11" fillId="0" borderId="3" xfId="1" applyFont="1" applyBorder="1" applyAlignment="1">
      <alignment horizontal="center" vertical="center" wrapText="1"/>
    </xf>
    <xf numFmtId="0" fontId="12" fillId="0" borderId="4" xfId="1" applyFont="1" applyBorder="1" applyAlignment="1">
      <alignment horizontal="center" vertical="center"/>
    </xf>
    <xf numFmtId="0" fontId="12" fillId="0" borderId="4" xfId="1" applyFont="1" applyFill="1" applyBorder="1" applyAlignment="1">
      <alignment horizontal="center" vertical="center"/>
    </xf>
    <xf numFmtId="0" fontId="12" fillId="0" borderId="3" xfId="1" applyFont="1" applyFill="1" applyBorder="1" applyAlignment="1">
      <alignment horizontal="center" vertical="center"/>
    </xf>
    <xf numFmtId="0" fontId="12" fillId="0" borderId="11" xfId="1" applyFont="1" applyBorder="1" applyAlignment="1">
      <alignment horizontal="center" vertical="center"/>
    </xf>
    <xf numFmtId="0" fontId="12" fillId="0" borderId="35" xfId="1" applyFont="1" applyBorder="1" applyAlignment="1">
      <alignment horizontal="center" vertical="center"/>
    </xf>
    <xf numFmtId="0" fontId="12" fillId="0" borderId="7" xfId="1" applyFont="1" applyBorder="1" applyAlignment="1">
      <alignment horizontal="center" vertical="center"/>
    </xf>
    <xf numFmtId="0" fontId="14" fillId="0" borderId="11" xfId="1" applyFont="1" applyBorder="1" applyAlignment="1">
      <alignment horizontal="center" vertical="center"/>
    </xf>
    <xf numFmtId="0" fontId="14" fillId="0" borderId="35" xfId="1" applyFont="1" applyBorder="1" applyAlignment="1">
      <alignment horizontal="center" vertical="center"/>
    </xf>
    <xf numFmtId="0" fontId="14" fillId="0" borderId="7" xfId="1" applyFont="1" applyBorder="1" applyAlignment="1">
      <alignment horizontal="center" vertical="center"/>
    </xf>
    <xf numFmtId="0" fontId="14" fillId="0" borderId="12" xfId="1" applyFont="1" applyBorder="1" applyAlignment="1">
      <alignment horizontal="center" vertical="center"/>
    </xf>
    <xf numFmtId="0" fontId="14" fillId="0" borderId="36" xfId="1" applyFont="1" applyBorder="1" applyAlignment="1">
      <alignment horizontal="center" vertical="center"/>
    </xf>
    <xf numFmtId="0" fontId="14" fillId="0" borderId="9" xfId="1" applyFont="1" applyBorder="1" applyAlignment="1">
      <alignment horizontal="center" vertical="center"/>
    </xf>
    <xf numFmtId="0" fontId="12" fillId="0" borderId="12" xfId="1" applyFont="1" applyBorder="1" applyAlignment="1">
      <alignment horizontal="center" vertical="center"/>
    </xf>
    <xf numFmtId="0" fontId="12" fillId="0" borderId="16" xfId="1" applyFont="1" applyBorder="1" applyAlignment="1">
      <alignment horizontal="center" vertical="center"/>
    </xf>
    <xf numFmtId="0" fontId="12" fillId="0" borderId="9" xfId="1" applyFont="1" applyBorder="1" applyAlignment="1">
      <alignment horizontal="center" vertical="center"/>
    </xf>
    <xf numFmtId="0" fontId="12" fillId="0" borderId="8" xfId="1" applyFont="1" applyBorder="1" applyAlignment="1">
      <alignment horizontal="center" vertical="center"/>
    </xf>
    <xf numFmtId="0" fontId="9" fillId="3" borderId="44" xfId="1" applyFont="1" applyFill="1" applyBorder="1" applyAlignment="1">
      <alignment horizontal="center" vertical="center" wrapText="1"/>
    </xf>
    <xf numFmtId="0" fontId="9" fillId="3" borderId="13" xfId="1" applyFont="1" applyFill="1" applyBorder="1" applyAlignment="1">
      <alignment horizontal="center" vertical="center" wrapText="1"/>
    </xf>
    <xf numFmtId="0" fontId="9" fillId="3" borderId="15" xfId="1" applyFont="1" applyFill="1" applyBorder="1" applyAlignment="1">
      <alignment horizontal="center" vertical="center" wrapText="1"/>
    </xf>
    <xf numFmtId="174" fontId="12" fillId="3" borderId="11" xfId="1" applyNumberFormat="1" applyFont="1" applyFill="1" applyBorder="1" applyAlignment="1">
      <alignment horizontal="center" vertical="center"/>
    </xf>
    <xf numFmtId="174" fontId="12" fillId="3" borderId="35" xfId="1" applyNumberFormat="1" applyFont="1" applyFill="1" applyBorder="1" applyAlignment="1">
      <alignment horizontal="center" vertical="center"/>
    </xf>
    <xf numFmtId="174" fontId="12" fillId="3" borderId="7" xfId="1" applyNumberFormat="1" applyFont="1" applyFill="1" applyBorder="1" applyAlignment="1">
      <alignment horizontal="center" vertical="center"/>
    </xf>
    <xf numFmtId="0" fontId="15" fillId="2" borderId="3" xfId="1" applyFont="1" applyFill="1" applyBorder="1" applyAlignment="1">
      <alignment horizontal="center" vertical="center"/>
    </xf>
    <xf numFmtId="0" fontId="15" fillId="2" borderId="1" xfId="1" applyFont="1" applyFill="1" applyBorder="1" applyAlignment="1">
      <alignment horizontal="center" vertical="center"/>
    </xf>
    <xf numFmtId="0" fontId="15" fillId="2" borderId="2" xfId="1" applyFont="1" applyFill="1" applyBorder="1" applyAlignment="1">
      <alignment horizontal="center" vertical="center"/>
    </xf>
    <xf numFmtId="0" fontId="4" fillId="0" borderId="4" xfId="22" applyFont="1" applyBorder="1" applyAlignment="1">
      <alignment horizontal="center" vertical="center"/>
    </xf>
    <xf numFmtId="0" fontId="5" fillId="0" borderId="4" xfId="22" applyBorder="1" applyAlignment="1">
      <alignment horizontal="center" vertical="center"/>
    </xf>
    <xf numFmtId="0" fontId="4" fillId="0" borderId="0" xfId="22" applyFont="1" applyFill="1" applyBorder="1" applyAlignment="1">
      <alignment horizontal="center" vertical="center"/>
    </xf>
    <xf numFmtId="0" fontId="1" fillId="0" borderId="4" xfId="22" applyFont="1" applyBorder="1" applyAlignment="1">
      <alignment horizontal="center" vertical="center"/>
    </xf>
    <xf numFmtId="0" fontId="33" fillId="0" borderId="4" xfId="22" applyFont="1" applyBorder="1" applyAlignment="1">
      <alignment horizontal="center" vertical="center" textRotation="90"/>
    </xf>
    <xf numFmtId="0" fontId="9" fillId="2" borderId="10" xfId="1" applyFont="1" applyFill="1" applyBorder="1" applyAlignment="1">
      <alignment vertical="center"/>
    </xf>
    <xf numFmtId="0" fontId="9" fillId="2" borderId="23" xfId="1" applyFont="1" applyFill="1" applyBorder="1" applyAlignment="1">
      <alignment vertical="center"/>
    </xf>
    <xf numFmtId="0" fontId="9" fillId="2" borderId="6" xfId="1" applyFont="1" applyFill="1" applyBorder="1" applyAlignment="1">
      <alignment vertical="center"/>
    </xf>
    <xf numFmtId="0" fontId="9" fillId="2" borderId="24" xfId="1" applyFont="1" applyFill="1" applyBorder="1" applyAlignment="1">
      <alignment vertical="center"/>
    </xf>
    <xf numFmtId="0" fontId="9" fillId="2" borderId="25" xfId="1" applyFont="1" applyFill="1" applyBorder="1" applyAlignment="1">
      <alignment horizontal="left" vertical="center"/>
    </xf>
    <xf numFmtId="0" fontId="9" fillId="2" borderId="27" xfId="1" applyFont="1" applyFill="1" applyBorder="1" applyAlignment="1">
      <alignment horizontal="left" vertical="center"/>
    </xf>
    <xf numFmtId="0" fontId="9" fillId="11" borderId="4" xfId="1" applyFont="1" applyFill="1" applyBorder="1" applyAlignment="1">
      <alignment horizontal="center" vertical="center" wrapText="1"/>
    </xf>
  </cellXfs>
  <cellStyles count="34">
    <cellStyle name="20 % - Accent1 2" xfId="7"/>
    <cellStyle name="Date" xfId="23"/>
    <cellStyle name="En-tete1" xfId="24"/>
    <cellStyle name="En-tete2" xfId="25"/>
    <cellStyle name="Euro" xfId="26"/>
    <cellStyle name="Excel Built-in Normal" xfId="27"/>
    <cellStyle name="Financier" xfId="28"/>
    <cellStyle name="Fixe" xfId="29"/>
    <cellStyle name="Migliaia (0)_COSTIB~1" xfId="8"/>
    <cellStyle name="Migliaia_COSTIB~1" xfId="9"/>
    <cellStyle name="Milliers 2" xfId="2"/>
    <cellStyle name="Monetaire" xfId="30"/>
    <cellStyle name="Normal" xfId="0" builtinId="0"/>
    <cellStyle name="Normal 10" xfId="10"/>
    <cellStyle name="Normal 11" xfId="22"/>
    <cellStyle name="Normal 2" xfId="1"/>
    <cellStyle name="Normal 2 2" xfId="3"/>
    <cellStyle name="Normal 3" xfId="4"/>
    <cellStyle name="Normal 3 2" xfId="5"/>
    <cellStyle name="Normal 3 2 2" xfId="31"/>
    <cellStyle name="Normal 3 3" xfId="32"/>
    <cellStyle name="Normal 4" xfId="11"/>
    <cellStyle name="Normal 5" xfId="12"/>
    <cellStyle name="Normal 6" xfId="13"/>
    <cellStyle name="Normal 7" xfId="14"/>
    <cellStyle name="Normal 8" xfId="15"/>
    <cellStyle name="Normal 8 2" xfId="16"/>
    <cellStyle name="Normal 9" xfId="17"/>
    <cellStyle name="Normale_tariffebudget" xfId="18"/>
    <cellStyle name="Pourcentage 2" xfId="6"/>
    <cellStyle name="Pourcentage 3" xfId="19"/>
    <cellStyle name="Valuta (0)_COSTIB~1" xfId="20"/>
    <cellStyle name="Valuta_COSTIB~1" xfId="21"/>
    <cellStyle name="YELLOW" xfId="33"/>
  </cellStyles>
  <dxfs count="814">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ont>
        <color theme="0"/>
      </font>
    </dxf>
    <dxf>
      <font>
        <color theme="0"/>
      </font>
    </dxf>
    <dxf>
      <font>
        <color theme="0"/>
      </font>
    </dxf>
    <dxf>
      <font>
        <color theme="0"/>
      </font>
    </dxf>
    <dxf>
      <font>
        <color theme="0"/>
      </font>
    </dxf>
    <dxf>
      <font>
        <color rgb="FFFFFF99"/>
      </font>
    </dxf>
    <dxf>
      <font>
        <color rgb="FFFFFF99"/>
      </font>
    </dxf>
    <dxf>
      <font>
        <color rgb="FFFFFF99"/>
      </font>
    </dxf>
    <dxf>
      <font>
        <color theme="0"/>
      </font>
    </dxf>
    <dxf>
      <fill>
        <patternFill>
          <bgColor rgb="FF92D050"/>
        </patternFill>
      </fill>
    </dxf>
    <dxf>
      <fill>
        <patternFill>
          <bgColor theme="3" tint="0.79998168889431442"/>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ill>
        <patternFill>
          <bgColor rgb="FFFF00FF"/>
        </patternFill>
      </fill>
      <border>
        <left style="thin">
          <color auto="1"/>
        </left>
        <right style="thin">
          <color auto="1"/>
        </right>
        <top style="thin">
          <color auto="1"/>
        </top>
        <bottom style="thin">
          <color auto="1"/>
        </bottom>
      </border>
    </dxf>
    <dxf>
      <fill>
        <patternFill>
          <bgColor theme="7" tint="0.59996337778862885"/>
        </patternFill>
      </fill>
    </dxf>
    <dxf>
      <fill>
        <patternFill>
          <bgColor theme="5" tint="0.59996337778862885"/>
        </patternFill>
      </fill>
    </dxf>
    <dxf>
      <fill>
        <patternFill>
          <bgColor theme="5" tint="0.59996337778862885"/>
        </patternFill>
      </fill>
    </dxf>
    <dxf>
      <fill>
        <patternFill>
          <bgColor theme="7" tint="0.59996337778862885"/>
        </patternFill>
      </fill>
    </dxf>
    <dxf>
      <fill>
        <patternFill>
          <bgColor theme="8" tint="0.39994506668294322"/>
        </patternFill>
      </fill>
    </dxf>
    <dxf>
      <fill>
        <patternFill>
          <bgColor rgb="FF92D050"/>
        </patternFill>
      </fill>
    </dxf>
    <dxf>
      <font>
        <b/>
        <i val="0"/>
        <color rgb="FFFFFF00"/>
      </font>
      <fill>
        <patternFill>
          <bgColor rgb="FFFF0000"/>
        </patternFill>
      </fill>
    </dxf>
  </dxfs>
  <tableStyles count="0" defaultTableStyle="TableStyleMedium2" defaultPivotStyle="PivotStyleLight16"/>
  <colors>
    <mruColors>
      <color rgb="FF00FFFF"/>
      <color rgb="FFFFFF99"/>
      <color rgb="FF00823B"/>
      <color rgb="FF33CCFF"/>
      <color rgb="FF99FF66"/>
      <color rgb="FF00602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ctrlProps/ctrlProp1.xml><?xml version="1.0" encoding="utf-8"?>
<formControlPr xmlns="http://schemas.microsoft.com/office/spreadsheetml/2009/9/main" objectType="CheckBox" fmlaLink="C2" lockText="1" noThreeD="1"/>
</file>

<file path=xl/ctrlProps/ctrlProp2.xml><?xml version="1.0" encoding="utf-8"?>
<formControlPr xmlns="http://schemas.microsoft.com/office/spreadsheetml/2009/9/main" objectType="CheckBox" fmlaLink="C3" lockText="1" noThreeD="1"/>
</file>

<file path=xl/ctrlProps/ctrlProp3.xml><?xml version="1.0" encoding="utf-8"?>
<formControlPr xmlns="http://schemas.microsoft.com/office/spreadsheetml/2009/9/main" objectType="CheckBox" fmlaLink="C4" lockText="1" noThreeD="1"/>
</file>

<file path=xl/ctrlProps/ctrlProp4.xml><?xml version="1.0" encoding="utf-8"?>
<formControlPr xmlns="http://schemas.microsoft.com/office/spreadsheetml/2009/9/main" objectType="CheckBox" fmlaLink="C5" lockText="1" noThreeD="1"/>
</file>

<file path=xl/ctrlProps/ctrlProp5.xml><?xml version="1.0" encoding="utf-8"?>
<formControlPr xmlns="http://schemas.microsoft.com/office/spreadsheetml/2009/9/main" objectType="CheckBox" fmlaLink="C6" lockText="1" noThreeD="1"/>
</file>

<file path=xl/ctrlProps/ctrlProp6.xml><?xml version="1.0" encoding="utf-8"?>
<formControlPr xmlns="http://schemas.microsoft.com/office/spreadsheetml/2009/9/main" objectType="CheckBox" fmlaLink="C7" lockText="1" noThreeD="1"/>
</file>

<file path=xl/ctrlProps/ctrlProp7.xml><?xml version="1.0" encoding="utf-8"?>
<formControlPr xmlns="http://schemas.microsoft.com/office/spreadsheetml/2009/9/main" objectType="CheckBox" checked="Checked" fmlaLink="C8" lockText="1" noThreeD="1"/>
</file>

<file path=xl/ctrlProps/ctrlProp8.xml><?xml version="1.0" encoding="utf-8"?>
<formControlPr xmlns="http://schemas.microsoft.com/office/spreadsheetml/2009/9/main" objectType="CheckBox" fmlaLink="C3" lockText="1" noThreeD="1"/>
</file>

<file path=xl/ctrlProps/ctrlProp9.xml><?xml version="1.0" encoding="utf-8"?>
<formControlPr xmlns="http://schemas.microsoft.com/office/spreadsheetml/2009/9/main" objectType="CheckBox" fmlaLink="C3" lockText="1" noThreeD="1"/>
</file>

<file path=xl/ctrlProps/ctrlProp10.xml><?xml version="1.0" encoding="utf-8"?>
<formControlPr xmlns="http://schemas.microsoft.com/office/spreadsheetml/2009/9/main" objectType="CheckBox" fmlaLink="#REF!" lockText="1" noThreeD="1"/>
</file>

<file path=xl/ctrlProps/ctrlProp11.xml><?xml version="1.0" encoding="utf-8"?>
<formControlPr xmlns="http://schemas.microsoft.com/office/spreadsheetml/2009/9/main" objectType="CheckBox" fmlaLink="#REF!" lockText="1" noThreeD="1"/>
</file>

<file path=xl/ctrlProps/ctrlProp12.xml><?xml version="1.0" encoding="utf-8"?>
<formControlPr xmlns="http://schemas.microsoft.com/office/spreadsheetml/2009/9/main" objectType="CheckBox" fmlaLink="#REF!"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771525</xdr:colOff>
          <xdr:row>0</xdr:row>
          <xdr:rowOff>342900</xdr:rowOff>
        </xdr:from>
        <xdr:to>
          <xdr:col>2</xdr:col>
          <xdr:colOff>47625</xdr:colOff>
          <xdr:row>2</xdr:row>
          <xdr:rowOff>9525</xdr:rowOff>
        </xdr:to>
        <xdr:sp macro="" textlink="">
          <xdr:nvSpPr>
            <xdr:cNvPr id="2049" name="Check Box 1" hidden="1">
              <a:extLst>
                <a:ext uri="{63B3BB69-23CF-44E3-9099-C40C66FF867C}">
                  <a14:compatExt spid="_x0000_s2049"/>
                </a:ext>
                <a:ext uri="{FF2B5EF4-FFF2-40B4-BE49-F238E27FC236}">
                  <a16:creationId xmlns:a16="http://schemas.microsoft.com/office/drawing/2014/main" id="{00000000-0008-0000-0000-00000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1</xdr:row>
          <xdr:rowOff>180975</xdr:rowOff>
        </xdr:from>
        <xdr:to>
          <xdr:col>2</xdr:col>
          <xdr:colOff>47625</xdr:colOff>
          <xdr:row>3</xdr:row>
          <xdr:rowOff>19050</xdr:rowOff>
        </xdr:to>
        <xdr:sp macro="" textlink="">
          <xdr:nvSpPr>
            <xdr:cNvPr id="2050" name="Check Box 2" hidden="1">
              <a:extLst>
                <a:ext uri="{63B3BB69-23CF-44E3-9099-C40C66FF867C}">
                  <a14:compatExt spid="_x0000_s2050"/>
                </a:ext>
                <a:ext uri="{FF2B5EF4-FFF2-40B4-BE49-F238E27FC236}">
                  <a16:creationId xmlns:a16="http://schemas.microsoft.com/office/drawing/2014/main" id="{00000000-0008-0000-0000-00000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2</xdr:row>
          <xdr:rowOff>180975</xdr:rowOff>
        </xdr:from>
        <xdr:to>
          <xdr:col>2</xdr:col>
          <xdr:colOff>47625</xdr:colOff>
          <xdr:row>4</xdr:row>
          <xdr:rowOff>19050</xdr:rowOff>
        </xdr:to>
        <xdr:sp macro="" textlink="">
          <xdr:nvSpPr>
            <xdr:cNvPr id="2051" name="Check Box 3" hidden="1">
              <a:extLst>
                <a:ext uri="{63B3BB69-23CF-44E3-9099-C40C66FF867C}">
                  <a14:compatExt spid="_x0000_s2051"/>
                </a:ext>
                <a:ext uri="{FF2B5EF4-FFF2-40B4-BE49-F238E27FC236}">
                  <a16:creationId xmlns:a16="http://schemas.microsoft.com/office/drawing/2014/main" id="{00000000-0008-0000-0000-000003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3</xdr:row>
          <xdr:rowOff>180975</xdr:rowOff>
        </xdr:from>
        <xdr:to>
          <xdr:col>2</xdr:col>
          <xdr:colOff>47625</xdr:colOff>
          <xdr:row>5</xdr:row>
          <xdr:rowOff>19050</xdr:rowOff>
        </xdr:to>
        <xdr:sp macro="" textlink="">
          <xdr:nvSpPr>
            <xdr:cNvPr id="2052" name="Check Box 4" hidden="1">
              <a:extLst>
                <a:ext uri="{63B3BB69-23CF-44E3-9099-C40C66FF867C}">
                  <a14:compatExt spid="_x0000_s2052"/>
                </a:ext>
                <a:ext uri="{FF2B5EF4-FFF2-40B4-BE49-F238E27FC236}">
                  <a16:creationId xmlns:a16="http://schemas.microsoft.com/office/drawing/2014/main" id="{00000000-0008-0000-0000-000004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4</xdr:row>
          <xdr:rowOff>171450</xdr:rowOff>
        </xdr:from>
        <xdr:to>
          <xdr:col>2</xdr:col>
          <xdr:colOff>47625</xdr:colOff>
          <xdr:row>6</xdr:row>
          <xdr:rowOff>9525</xdr:rowOff>
        </xdr:to>
        <xdr:sp macro="" textlink="">
          <xdr:nvSpPr>
            <xdr:cNvPr id="2053" name="Check Box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5</xdr:row>
          <xdr:rowOff>171450</xdr:rowOff>
        </xdr:from>
        <xdr:to>
          <xdr:col>2</xdr:col>
          <xdr:colOff>47625</xdr:colOff>
          <xdr:row>7</xdr:row>
          <xdr:rowOff>9525</xdr:rowOff>
        </xdr:to>
        <xdr:sp macro="" textlink="">
          <xdr:nvSpPr>
            <xdr:cNvPr id="2054" name="Check Box 6" hidden="1">
              <a:extLst>
                <a:ext uri="{63B3BB69-23CF-44E3-9099-C40C66FF867C}">
                  <a14:compatExt spid="_x0000_s2054"/>
                </a:ext>
                <a:ext uri="{FF2B5EF4-FFF2-40B4-BE49-F238E27FC236}">
                  <a16:creationId xmlns:a16="http://schemas.microsoft.com/office/drawing/2014/main" id="{00000000-0008-0000-0000-000006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6</xdr:row>
          <xdr:rowOff>171450</xdr:rowOff>
        </xdr:from>
        <xdr:to>
          <xdr:col>2</xdr:col>
          <xdr:colOff>47625</xdr:colOff>
          <xdr:row>8</xdr:row>
          <xdr:rowOff>9525</xdr:rowOff>
        </xdr:to>
        <xdr:sp macro="" textlink="">
          <xdr:nvSpPr>
            <xdr:cNvPr id="2055" name="Check Box 7" hidden="1">
              <a:extLst>
                <a:ext uri="{63B3BB69-23CF-44E3-9099-C40C66FF867C}">
                  <a14:compatExt spid="_x0000_s2055"/>
                </a:ext>
                <a:ext uri="{FF2B5EF4-FFF2-40B4-BE49-F238E27FC236}">
                  <a16:creationId xmlns:a16="http://schemas.microsoft.com/office/drawing/2014/main" id="{00000000-0008-0000-0000-000007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2</xdr:row>
          <xdr:rowOff>180975</xdr:rowOff>
        </xdr:from>
        <xdr:to>
          <xdr:col>2</xdr:col>
          <xdr:colOff>47625</xdr:colOff>
          <xdr:row>4</xdr:row>
          <xdr:rowOff>19050</xdr:rowOff>
        </xdr:to>
        <xdr:sp macro="" textlink="">
          <xdr:nvSpPr>
            <xdr:cNvPr id="2056" name="Check Box 2" hidden="1">
              <a:extLst>
                <a:ext uri="{63B3BB69-23CF-44E3-9099-C40C66FF867C}">
                  <a14:compatExt spid="_x0000_s2056"/>
                </a:ext>
                <a:ext uri="{FF2B5EF4-FFF2-40B4-BE49-F238E27FC236}">
                  <a16:creationId xmlns:a16="http://schemas.microsoft.com/office/drawing/2014/main" id="{00000000-0008-0000-0000-000008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3</xdr:row>
          <xdr:rowOff>180975</xdr:rowOff>
        </xdr:from>
        <xdr:to>
          <xdr:col>2</xdr:col>
          <xdr:colOff>47625</xdr:colOff>
          <xdr:row>5</xdr:row>
          <xdr:rowOff>19050</xdr:rowOff>
        </xdr:to>
        <xdr:sp macro="" textlink="">
          <xdr:nvSpPr>
            <xdr:cNvPr id="2057" name="Check Box 2" hidden="1">
              <a:extLst>
                <a:ext uri="{63B3BB69-23CF-44E3-9099-C40C66FF867C}">
                  <a14:compatExt spid="_x0000_s2057"/>
                </a:ext>
                <a:ext uri="{FF2B5EF4-FFF2-40B4-BE49-F238E27FC236}">
                  <a16:creationId xmlns:a16="http://schemas.microsoft.com/office/drawing/2014/main" id="{00000000-0008-0000-0000-000009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1</xdr:row>
          <xdr:rowOff>180975</xdr:rowOff>
        </xdr:from>
        <xdr:to>
          <xdr:col>2</xdr:col>
          <xdr:colOff>47625</xdr:colOff>
          <xdr:row>3</xdr:row>
          <xdr:rowOff>19050</xdr:rowOff>
        </xdr:to>
        <xdr:sp macro="" textlink="">
          <xdr:nvSpPr>
            <xdr:cNvPr id="2064" name="Check Box 2" hidden="1">
              <a:extLst>
                <a:ext uri="{63B3BB69-23CF-44E3-9099-C40C66FF867C}">
                  <a14:compatExt spid="_x0000_s2064"/>
                </a:ext>
                <a:ext uri="{FF2B5EF4-FFF2-40B4-BE49-F238E27FC236}">
                  <a16:creationId xmlns:a16="http://schemas.microsoft.com/office/drawing/2014/main" id="{00000000-0008-0000-0000-000010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2</xdr:row>
          <xdr:rowOff>180975</xdr:rowOff>
        </xdr:from>
        <xdr:to>
          <xdr:col>2</xdr:col>
          <xdr:colOff>47625</xdr:colOff>
          <xdr:row>4</xdr:row>
          <xdr:rowOff>19050</xdr:rowOff>
        </xdr:to>
        <xdr:sp macro="" textlink="">
          <xdr:nvSpPr>
            <xdr:cNvPr id="2065" name="Check Box 3" hidden="1">
              <a:extLst>
                <a:ext uri="{63B3BB69-23CF-44E3-9099-C40C66FF867C}">
                  <a14:compatExt spid="_x0000_s2065"/>
                </a:ext>
                <a:ext uri="{FF2B5EF4-FFF2-40B4-BE49-F238E27FC236}">
                  <a16:creationId xmlns:a16="http://schemas.microsoft.com/office/drawing/2014/main" id="{00000000-0008-0000-0000-000011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771525</xdr:colOff>
          <xdr:row>3</xdr:row>
          <xdr:rowOff>180975</xdr:rowOff>
        </xdr:from>
        <xdr:to>
          <xdr:col>2</xdr:col>
          <xdr:colOff>47625</xdr:colOff>
          <xdr:row>5</xdr:row>
          <xdr:rowOff>19050</xdr:rowOff>
        </xdr:to>
        <xdr:sp macro="" textlink="">
          <xdr:nvSpPr>
            <xdr:cNvPr id="2066" name="Check Box 4" hidden="1">
              <a:extLst>
                <a:ext uri="{63B3BB69-23CF-44E3-9099-C40C66FF867C}">
                  <a14:compatExt spid="_x0000_s2066"/>
                </a:ext>
                <a:ext uri="{FF2B5EF4-FFF2-40B4-BE49-F238E27FC236}">
                  <a16:creationId xmlns:a16="http://schemas.microsoft.com/office/drawing/2014/main" id="{00000000-0008-0000-0000-0000120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19</xdr:col>
      <xdr:colOff>285750</xdr:colOff>
      <xdr:row>2</xdr:row>
      <xdr:rowOff>180975</xdr:rowOff>
    </xdr:from>
    <xdr:to>
      <xdr:col>20</xdr:col>
      <xdr:colOff>552450</xdr:colOff>
      <xdr:row>4</xdr:row>
      <xdr:rowOff>171450</xdr:rowOff>
    </xdr:to>
    <xdr:sp macro="[0]!Nouvelle" textlink="">
      <xdr:nvSpPr>
        <xdr:cNvPr id="2" name="Rectangle à coins arrondis 1">
          <a:extLst>
            <a:ext uri="{FF2B5EF4-FFF2-40B4-BE49-F238E27FC236}">
              <a16:creationId xmlns:a16="http://schemas.microsoft.com/office/drawing/2014/main" id="{00000000-0008-0000-0100-000002000000}"/>
            </a:ext>
          </a:extLst>
        </xdr:cNvPr>
        <xdr:cNvSpPr/>
      </xdr:nvSpPr>
      <xdr:spPr>
        <a:xfrm>
          <a:off x="11306175" y="600075"/>
          <a:ext cx="1028700" cy="40957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horzOverflow="clip" rtlCol="0" anchor="ctr"/>
        <a:lstStyle/>
        <a:p>
          <a:pPr algn="ctr"/>
          <a:r>
            <a:rPr lang="fr-FR" sz="1200" b="1">
              <a:solidFill>
                <a:sysClr val="windowText" lastClr="000000"/>
              </a:solidFill>
            </a:rPr>
            <a:t>PLANNING</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full_planning_v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stème"/>
      <sheetName val="Planning Horizontal"/>
      <sheetName val="Planning Vertical"/>
      <sheetName val="Agenda"/>
      <sheetName val="Calendrier Plan"/>
      <sheetName val="Calendrier Plan sur 2 pages"/>
      <sheetName val="Calendrier Cadre"/>
      <sheetName val="Calendrier Cadre 12 feuilles"/>
      <sheetName val="Calendrier Planning"/>
    </sheetNames>
    <sheetDataSet>
      <sheetData sheetId="0"/>
      <sheetData sheetId="1"/>
      <sheetData sheetId="2">
        <row r="1">
          <cell r="G1" t="str">
            <v>Périodes</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1"/>
  <dimension ref="A1:BO95"/>
  <sheetViews>
    <sheetView topLeftCell="AB1" workbookViewId="0">
      <selection activeCell="BG37" sqref="BG37"/>
    </sheetView>
  </sheetViews>
  <sheetFormatPr baseColWidth="10" defaultColWidth="11.42578125" defaultRowHeight="0" customHeight="1" zeroHeight="1" x14ac:dyDescent="0.25"/>
  <cols>
    <col min="1" max="1" width="33.7109375" style="75" customWidth="1"/>
    <col min="2" max="2" width="15.42578125" style="75" customWidth="1"/>
    <col min="3" max="3" width="11.7109375" style="75" customWidth="1"/>
    <col min="4" max="4" width="12.85546875" style="75" customWidth="1"/>
    <col min="5" max="5" width="18.42578125" style="75" customWidth="1"/>
    <col min="6" max="6" width="11.42578125" style="75" customWidth="1"/>
    <col min="7" max="7" width="18.5703125" style="75" customWidth="1"/>
    <col min="8" max="8" width="11.5703125" style="75" customWidth="1"/>
    <col min="9" max="9" width="4.28515625" style="8" customWidth="1"/>
    <col min="10" max="10" width="2.85546875" style="92" customWidth="1"/>
    <col min="11" max="11" width="10.7109375" style="8" customWidth="1"/>
    <col min="12" max="12" width="0.7109375" style="8" customWidth="1"/>
    <col min="13" max="13" width="4.28515625" style="8" customWidth="1"/>
    <col min="14" max="14" width="2.85546875" style="92" customWidth="1"/>
    <col min="15" max="15" width="10.7109375" style="8" customWidth="1"/>
    <col min="16" max="16" width="0.7109375" style="8" customWidth="1"/>
    <col min="17" max="17" width="4.28515625" style="8" customWidth="1"/>
    <col min="18" max="18" width="2.85546875" style="92" customWidth="1"/>
    <col min="19" max="19" width="10.7109375" style="8" customWidth="1"/>
    <col min="20" max="20" width="0.7109375" style="8" customWidth="1"/>
    <col min="21" max="21" width="4.28515625" style="8" customWidth="1"/>
    <col min="22" max="22" width="2.85546875" style="92" customWidth="1"/>
    <col min="23" max="23" width="10.7109375" style="8" customWidth="1"/>
    <col min="24" max="24" width="0.7109375" style="8" customWidth="1"/>
    <col min="25" max="25" width="4.28515625" style="8" customWidth="1"/>
    <col min="26" max="26" width="2.85546875" style="92" customWidth="1"/>
    <col min="27" max="27" width="10.7109375" style="8" customWidth="1"/>
    <col min="28" max="28" width="0.7109375" style="8" customWidth="1"/>
    <col min="29" max="29" width="4.28515625" style="8" customWidth="1"/>
    <col min="30" max="30" width="2.85546875" style="92" customWidth="1"/>
    <col min="31" max="31" width="10.7109375" style="8" customWidth="1"/>
    <col min="32" max="32" width="0.7109375" style="8" customWidth="1"/>
    <col min="33" max="33" width="4.28515625" style="8" customWidth="1"/>
    <col min="34" max="34" width="2.85546875" style="92" customWidth="1"/>
    <col min="35" max="35" width="10.7109375" style="8" customWidth="1"/>
    <col min="36" max="36" width="0.7109375" style="8" customWidth="1"/>
    <col min="37" max="37" width="4.28515625" style="8" customWidth="1"/>
    <col min="38" max="38" width="2.85546875" style="92" customWidth="1"/>
    <col min="39" max="39" width="10.7109375" style="8" customWidth="1"/>
    <col min="40" max="40" width="0.7109375" style="8" customWidth="1"/>
    <col min="41" max="41" width="4.28515625" style="8" customWidth="1"/>
    <col min="42" max="42" width="2.85546875" style="92" customWidth="1"/>
    <col min="43" max="43" width="10.7109375" style="8" customWidth="1"/>
    <col min="44" max="44" width="0.7109375" style="8" customWidth="1"/>
    <col min="45" max="45" width="4.28515625" style="8" customWidth="1"/>
    <col min="46" max="46" width="2.85546875" style="92" customWidth="1"/>
    <col min="47" max="47" width="10.7109375" style="8" customWidth="1"/>
    <col min="48" max="48" width="0.7109375" style="8" customWidth="1"/>
    <col min="49" max="49" width="4.28515625" style="8" customWidth="1"/>
    <col min="50" max="50" width="2.85546875" style="92" customWidth="1"/>
    <col min="51" max="51" width="10.7109375" style="8" customWidth="1"/>
    <col min="52" max="52" width="0.7109375" style="8" customWidth="1"/>
    <col min="53" max="53" width="4.28515625" style="8" customWidth="1"/>
    <col min="54" max="54" width="2.85546875" style="92" customWidth="1"/>
    <col min="55" max="55" width="10.7109375" style="8" customWidth="1"/>
    <col min="56" max="56" width="11.42578125" style="75"/>
    <col min="57" max="58" width="11.42578125" style="98"/>
    <col min="59" max="16384" width="11.42578125" style="75"/>
  </cols>
  <sheetData>
    <row r="1" spans="1:64" ht="28.5" customHeight="1" x14ac:dyDescent="0.25">
      <c r="A1" s="96" t="s">
        <v>28</v>
      </c>
      <c r="B1" s="72" t="str">
        <f>IF(AND(C2:C8),"Erreur !","Jours Chômés")</f>
        <v>Jours Chômés</v>
      </c>
      <c r="C1" s="72" t="s">
        <v>29</v>
      </c>
      <c r="D1" s="73" t="s">
        <v>30</v>
      </c>
      <c r="E1" s="74" t="s">
        <v>31</v>
      </c>
      <c r="F1" s="72" t="s">
        <v>32</v>
      </c>
      <c r="G1" s="72" t="s">
        <v>33</v>
      </c>
      <c r="I1" s="177" t="str">
        <f>"Calendrier de l'année "&amp;YEAR(J3)&amp;IF(YEAR(BB3)=YEAR(J3),""," / "&amp;YEAR(J3)+1)</f>
        <v>Calendrier de l'année 2017</v>
      </c>
      <c r="J1" s="178"/>
      <c r="K1" s="178"/>
      <c r="L1" s="178"/>
      <c r="M1" s="178"/>
      <c r="N1" s="178"/>
      <c r="O1" s="178"/>
      <c r="P1" s="178"/>
      <c r="Q1" s="178"/>
      <c r="R1" s="178"/>
      <c r="S1" s="178"/>
      <c r="T1" s="178"/>
      <c r="U1" s="178"/>
      <c r="V1" s="178"/>
      <c r="W1" s="178"/>
      <c r="X1" s="178"/>
      <c r="Y1" s="178"/>
      <c r="Z1" s="178"/>
      <c r="AA1" s="178"/>
      <c r="AB1" s="178"/>
      <c r="AC1" s="178"/>
      <c r="AD1" s="178"/>
      <c r="AE1" s="178"/>
      <c r="AF1" s="178"/>
      <c r="AG1" s="178"/>
      <c r="AH1" s="178"/>
      <c r="AI1" s="178"/>
      <c r="AJ1" s="178"/>
      <c r="AK1" s="178"/>
      <c r="AL1" s="178"/>
      <c r="AM1" s="178"/>
      <c r="AN1" s="178"/>
      <c r="AO1" s="178"/>
      <c r="AP1" s="178"/>
      <c r="AQ1" s="178"/>
      <c r="AR1" s="178"/>
      <c r="AS1" s="178"/>
      <c r="AT1" s="178"/>
      <c r="AU1" s="178"/>
      <c r="AV1" s="178"/>
      <c r="AW1" s="178"/>
      <c r="AX1" s="178"/>
      <c r="AY1" s="178"/>
      <c r="AZ1" s="178"/>
      <c r="BA1" s="178"/>
      <c r="BB1" s="178"/>
      <c r="BC1" s="179"/>
      <c r="BF1" s="170">
        <f>An</f>
        <v>2017</v>
      </c>
      <c r="BG1" s="163"/>
      <c r="BH1" s="163"/>
      <c r="BI1" s="163"/>
      <c r="BJ1" s="164"/>
      <c r="BK1" s="98"/>
      <c r="BL1" s="75">
        <v>1</v>
      </c>
    </row>
    <row r="2" spans="1:64" ht="15" customHeight="1" x14ac:dyDescent="0.25">
      <c r="A2" s="117" t="s">
        <v>45</v>
      </c>
      <c r="B2" s="76" t="s">
        <v>1</v>
      </c>
      <c r="C2" s="77" t="b">
        <v>0</v>
      </c>
      <c r="D2" s="78" t="str">
        <f>IF(C2,B2,"")</f>
        <v/>
      </c>
      <c r="E2" s="77">
        <f>IF(MONTH(1&amp;Premier_mois)&lt;&gt;1,An+1,An)</f>
        <v>2017</v>
      </c>
      <c r="F2" s="79">
        <f>DATE(E2,1,1)</f>
        <v>42736</v>
      </c>
      <c r="G2" s="80" t="s">
        <v>43</v>
      </c>
      <c r="I2" s="180" t="str">
        <f>UPPER(TEXT(DATE(An,MONTH(1&amp;Premier_mois),1),"MMMM AAAA"))</f>
        <v>JANVIER 2017</v>
      </c>
      <c r="J2" s="181"/>
      <c r="K2" s="182"/>
      <c r="L2" s="90"/>
      <c r="M2" s="183" t="str">
        <f>UPPER(TEXT(DATE(An,MONTH(1&amp;Premier_mois)+1,1),"MMMM AAAA"))</f>
        <v>FÉVRIER 2017</v>
      </c>
      <c r="N2" s="181"/>
      <c r="O2" s="182"/>
      <c r="P2" s="90"/>
      <c r="Q2" s="183" t="str">
        <f>UPPER(TEXT(DATE(An,MONTH(1&amp;Premier_mois)+2,1),"MMMM AAAA"))</f>
        <v>MARS 2017</v>
      </c>
      <c r="R2" s="181"/>
      <c r="S2" s="182"/>
      <c r="T2" s="90"/>
      <c r="U2" s="183" t="str">
        <f>UPPER(TEXT(DATE(An,MONTH(1&amp;Premier_mois)+3,1),"MMMM AAAA"))</f>
        <v>AVRIL 2017</v>
      </c>
      <c r="V2" s="181"/>
      <c r="W2" s="182"/>
      <c r="X2" s="90"/>
      <c r="Y2" s="183" t="str">
        <f>UPPER(TEXT(DATE(An,MONTH(1&amp;Premier_mois)+4,1),"MMMM AAAA"))</f>
        <v>MAI 2017</v>
      </c>
      <c r="Z2" s="181"/>
      <c r="AA2" s="182"/>
      <c r="AB2" s="90"/>
      <c r="AC2" s="183" t="str">
        <f>UPPER(TEXT(DATE(An,MONTH(1&amp;Premier_mois)+5,1),"MMMM AAAA"))</f>
        <v>JUIN 2017</v>
      </c>
      <c r="AD2" s="181"/>
      <c r="AE2" s="182"/>
      <c r="AF2" s="90"/>
      <c r="AG2" s="183" t="str">
        <f>UPPER(TEXT(DATE(An,MONTH(1&amp;Premier_mois)+6,1),"MMMM AAAA"))</f>
        <v>JUILLET 2017</v>
      </c>
      <c r="AH2" s="181"/>
      <c r="AI2" s="182"/>
      <c r="AJ2" s="90"/>
      <c r="AK2" s="183" t="str">
        <f>UPPER(TEXT(DATE(An,MONTH(1&amp;Premier_mois)+7,1),"MMMM AAAA"))</f>
        <v>AOÛT 2017</v>
      </c>
      <c r="AL2" s="181"/>
      <c r="AM2" s="182"/>
      <c r="AN2" s="90"/>
      <c r="AO2" s="183" t="str">
        <f>UPPER(TEXT(DATE(An,MONTH(1&amp;Premier_mois)+8,1),"MMMM AAAA"))</f>
        <v>SEPTEMBRE 2017</v>
      </c>
      <c r="AP2" s="181"/>
      <c r="AQ2" s="182"/>
      <c r="AR2" s="90"/>
      <c r="AS2" s="183" t="str">
        <f>UPPER(TEXT(DATE(An,MONTH(1&amp;Premier_mois)+9,1),"MMMM AAAA"))</f>
        <v>OCTOBRE 2017</v>
      </c>
      <c r="AT2" s="181"/>
      <c r="AU2" s="182"/>
      <c r="AV2" s="90"/>
      <c r="AW2" s="183" t="str">
        <f>UPPER(TEXT(DATE(An,MONTH(1&amp;Premier_mois)+10,1),"MMMM AAAA"))</f>
        <v>NOVEMBRE 2017</v>
      </c>
      <c r="AX2" s="181"/>
      <c r="AY2" s="182"/>
      <c r="AZ2" s="90"/>
      <c r="BA2" s="183" t="str">
        <f>UPPER(TEXT(DATE(An,MONTH(1&amp;Premier_mois)+11,1),"MMMM AAAA"))</f>
        <v>DÉCEMBRE 2017</v>
      </c>
      <c r="BB2" s="181"/>
      <c r="BC2" s="184"/>
      <c r="BE2" s="115" t="str">
        <f>IF(BK2="","",IF(OR(BK2=BE5,BK2=BE6,BK2=BE7,BK2=BE8,BK2=BE9,BK2=BE10,BK2=BE11,BK2=BE12,BK2=BE13,BK2=BE14),1,""))</f>
        <v/>
      </c>
      <c r="BF2" s="115" t="str">
        <f>IF(BK2="","",IF(OR(BK2=BF5,BK2=BF6,BK2=BF7,BK2=BF8,BK2=BF9,BK2=BF10,BK2=BF11,BK2=BF12,BK2=BF13,BK2=BF14),2,""))</f>
        <v/>
      </c>
      <c r="BG2" s="115">
        <f>IF(BK2="","",IF(OR(BK2=BG5,BK2=BG6,BK2=BG7,BK2=BG8,BK2=BG9,BK2=BG10,BK2=BG11,BK2=BG12,BK2=BG13,BK2=BG14),3,""))</f>
        <v>3</v>
      </c>
      <c r="BH2" s="115" t="str">
        <f>IF(BK2="","",IF(OR(BK2=BH5,BK2=BH6,BK2=BH7,BK2=BH8,BK2=BH9,BK2=BH10,BK2=BH11,BK2=BH12,BK2=BH13,BK2=BH14),4,""))</f>
        <v/>
      </c>
      <c r="BI2" s="115" t="str">
        <f>IF(BK2="","",IF(OR(BK2=BI5,BK2=BI6,BK2=BI7,BK2=BI8,BK2=BI9,BK2=BI10,BK2=BI11,BK2=BI12,BK2=BI13,BK2=BI14),5,""))</f>
        <v/>
      </c>
      <c r="BJ2" s="115" t="str">
        <f>IF(BK2="","",IF(OR(BK2=BJ5,BK2=BJ6,BK2=BJ7,BK2=BJ8,BK2=BJ9,BK2=BJ10,BK2=BJ11,BK2=BJ12,BK2=BJ13,BK2=BJ14),6,""))</f>
        <v/>
      </c>
      <c r="BK2" s="116">
        <f>A6</f>
        <v>45</v>
      </c>
      <c r="BL2" s="75">
        <v>2</v>
      </c>
    </row>
    <row r="3" spans="1:64" ht="15" x14ac:dyDescent="0.25">
      <c r="A3" s="72" t="s">
        <v>175</v>
      </c>
      <c r="B3" s="76" t="s">
        <v>2</v>
      </c>
      <c r="C3" s="77" t="b">
        <v>0</v>
      </c>
      <c r="D3" s="78" t="str">
        <f t="shared" ref="D3:D8" si="0">IF(C3,B3,"")</f>
        <v/>
      </c>
      <c r="E3" s="77">
        <f>IF(MONTH(DATE(An,3,29.56+0.979*MOD(204-11*MOD(An,19),30)-WEEKDAY(DATE(An,3,28.56+0.979*MOD(204-11*MOD(An,19),30))))+1)&lt;MONTH(1&amp;Premier_mois),An+1,An)</f>
        <v>2017</v>
      </c>
      <c r="F3" s="79">
        <f>DATE(E3,3,29.56+0.979*MOD(204-11*MOD(E3,19),30)-WEEKDAY(DATE(E3,3,28.56+0.979*MOD(204-11*MOD(E3,19),30))))+1</f>
        <v>42842</v>
      </c>
      <c r="G3" s="80" t="s">
        <v>34</v>
      </c>
      <c r="I3" s="185" t="str">
        <f>UPPER(TEXT(J3,"jjj"))</f>
        <v>DIM</v>
      </c>
      <c r="J3" s="187">
        <f>DATE(An,MONTH(1&amp;Premier_mois),1)</f>
        <v>42736</v>
      </c>
      <c r="K3" s="93" t="str">
        <f>IFERROR(IF(WEEKDAY(J3,2)=1,INT((J3-LOOKUP(J3,DATE(YEAR(J3)+{-1;0;1},1,3)-WEEKDAY(DATE(YEAR(J3)+{-1;0;1},1,3))+2))/7)+1,""),"")</f>
        <v/>
      </c>
      <c r="L3" s="91"/>
      <c r="M3" s="189" t="str">
        <f>UPPER(TEXT(N3,"jjj"))</f>
        <v>MER</v>
      </c>
      <c r="N3" s="187">
        <f>DATE(An,MONTH(1&amp;Premier_mois)+1,1)</f>
        <v>42767</v>
      </c>
      <c r="O3" s="93" t="str">
        <f>IFERROR(IF(WEEKDAY(N3,2)=1,INT((N3-LOOKUP(N3,DATE(YEAR(N3)+{-1;0;1},1,3)-WEEKDAY(DATE(YEAR(N3)+{-1;0;1},1,3))+2))/7)+1,""),"")</f>
        <v/>
      </c>
      <c r="P3" s="91"/>
      <c r="Q3" s="185" t="str">
        <f>UPPER(TEXT(R3,"jjj"))</f>
        <v>MER</v>
      </c>
      <c r="R3" s="187">
        <f>DATE(An,MONTH(1&amp;Premier_mois)+2,1)</f>
        <v>42795</v>
      </c>
      <c r="S3" s="93" t="str">
        <f>IFERROR(IF(WEEKDAY(R3,2)=1,INT((R3-LOOKUP(R3,DATE(YEAR(R3)+{-1;0;1},1,3)-WEEKDAY(DATE(YEAR(R3)+{-1;0;1},1,3))+2))/7)+1,""),"")</f>
        <v/>
      </c>
      <c r="T3" s="91"/>
      <c r="U3" s="189" t="str">
        <f>UPPER(TEXT(V3,"jjj"))</f>
        <v>SAM</v>
      </c>
      <c r="V3" s="187">
        <f>DATE(An,MONTH(1&amp;Premier_mois)+3,1)</f>
        <v>42826</v>
      </c>
      <c r="W3" s="93" t="str">
        <f>IFERROR(IF(WEEKDAY(V3,2)=1,INT((V3-LOOKUP(V3,DATE(YEAR(V3)+{-1;0;1},1,3)-WEEKDAY(DATE(YEAR(V3)+{-1;0;1},1,3))+2))/7)+1,""),"")</f>
        <v/>
      </c>
      <c r="X3" s="91"/>
      <c r="Y3" s="185" t="str">
        <f>UPPER(TEXT(Z3,"jjj"))</f>
        <v>LUN</v>
      </c>
      <c r="Z3" s="187">
        <f>DATE(An,MONTH(1&amp;Premier_mois)+4,1)</f>
        <v>42856</v>
      </c>
      <c r="AA3" s="93">
        <f>IFERROR(IF(WEEKDAY(Z3,2)=1,INT((Z3-LOOKUP(Z3,DATE(YEAR(Z3)+{-1;0;1},1,3)-WEEKDAY(DATE(YEAR(Z3)+{-1;0;1},1,3))+2))/7)+1,""),"")</f>
        <v>18</v>
      </c>
      <c r="AB3" s="91"/>
      <c r="AC3" s="189" t="str">
        <f>UPPER(TEXT(AD3,"jjj"))</f>
        <v>JEU</v>
      </c>
      <c r="AD3" s="187">
        <f>DATE(An,MONTH(1&amp;Premier_mois)+5,1)</f>
        <v>42887</v>
      </c>
      <c r="AE3" s="93" t="str">
        <f>IFERROR(IF(WEEKDAY(AD3,2)=1,INT((AD3-LOOKUP(AD3,DATE(YEAR(AD3)+{-1;0;1},1,3)-WEEKDAY(DATE(YEAR(AD3)+{-1;0;1},1,3))+2))/7)+1,""),"")</f>
        <v/>
      </c>
      <c r="AF3" s="91"/>
      <c r="AG3" s="185" t="str">
        <f>UPPER(TEXT(AH3,"jjj"))</f>
        <v>SAM</v>
      </c>
      <c r="AH3" s="187">
        <f>DATE(An,MONTH(1&amp;Premier_mois)+6,1)</f>
        <v>42917</v>
      </c>
      <c r="AI3" s="93" t="str">
        <f>IFERROR(IF(WEEKDAY(AH3,2)=1,INT((AH3-LOOKUP(AH3,DATE(YEAR(AH3)+{-1;0;1},1,3)-WEEKDAY(DATE(YEAR(AH3)+{-1;0;1},1,3))+2))/7)+1,""),"")</f>
        <v/>
      </c>
      <c r="AJ3" s="91"/>
      <c r="AK3" s="189" t="str">
        <f>UPPER(TEXT(AL3,"jjj"))</f>
        <v>MAR</v>
      </c>
      <c r="AL3" s="187">
        <f>DATE(An,MONTH(1&amp;Premier_mois)+7,1)</f>
        <v>42948</v>
      </c>
      <c r="AM3" s="93" t="str">
        <f>IFERROR(IF(WEEKDAY(AL3,2)=1,INT((AL3-LOOKUP(AL3,DATE(YEAR(AL3)+{-1;0;1},1,3)-WEEKDAY(DATE(YEAR(AL3)+{-1;0;1},1,3))+2))/7)+1,""),"")</f>
        <v/>
      </c>
      <c r="AN3" s="91"/>
      <c r="AO3" s="185" t="str">
        <f>UPPER(TEXT(AP3,"jjj"))</f>
        <v>VEN</v>
      </c>
      <c r="AP3" s="187">
        <f>DATE(An,MONTH(1&amp;Premier_mois)+8,1)</f>
        <v>42979</v>
      </c>
      <c r="AQ3" s="93" t="str">
        <f>IFERROR(IF(WEEKDAY(AP3,2)=1,INT((AP3-LOOKUP(AP3,DATE(YEAR(AP3)+{-1;0;1},1,3)-WEEKDAY(DATE(YEAR(AP3)+{-1;0;1},1,3))+2))/7)+1,""),"")</f>
        <v/>
      </c>
      <c r="AR3" s="91"/>
      <c r="AS3" s="189" t="str">
        <f>UPPER(TEXT(AT3,"jjj"))</f>
        <v>DIM</v>
      </c>
      <c r="AT3" s="187">
        <f>DATE(An,MONTH(1&amp;Premier_mois)+9,1)</f>
        <v>43009</v>
      </c>
      <c r="AU3" s="93" t="str">
        <f>IFERROR(IF(WEEKDAY(AT3,2)=1,INT((AT3-LOOKUP(AT3,DATE(YEAR(AT3)+{-1;0;1},1,3)-WEEKDAY(DATE(YEAR(AT3)+{-1;0;1},1,3))+2))/7)+1,""),"")</f>
        <v/>
      </c>
      <c r="AV3" s="91"/>
      <c r="AW3" s="185" t="str">
        <f>UPPER(TEXT(AX3,"jjj"))</f>
        <v>MER</v>
      </c>
      <c r="AX3" s="187">
        <f>DATE(An,MONTH(1&amp;Premier_mois)+10,1)</f>
        <v>43040</v>
      </c>
      <c r="AY3" s="93" t="str">
        <f>IFERROR(IF(WEEKDAY(AX3,2)=1,INT((AX3-LOOKUP(AX3,DATE(YEAR(AX3)+{-1;0;1},1,3)-WEEKDAY(DATE(YEAR(AX3)+{-1;0;1},1,3))+2))/7)+1,""),"")</f>
        <v/>
      </c>
      <c r="AZ3" s="91"/>
      <c r="BA3" s="189" t="str">
        <f>UPPER(TEXT(BB3,"jjj"))</f>
        <v>VEN</v>
      </c>
      <c r="BB3" s="187">
        <f>DATE(An,MONTH(1&amp;Premier_mois)+11,1)</f>
        <v>43070</v>
      </c>
      <c r="BC3" s="93" t="str">
        <f>IFERROR(IF(WEEKDAY(BB3,2)=1,INT((BB3-LOOKUP(BB3,DATE(YEAR(BB3)+{-1;0;1},1,3)-WEEKDAY(DATE(YEAR(BB3)+{-1;0;1},1,3))+2))/7)+1,""),"")</f>
        <v/>
      </c>
      <c r="BG3" s="98"/>
      <c r="BH3" s="98"/>
      <c r="BI3" s="98"/>
      <c r="BJ3" s="98"/>
      <c r="BK3" s="98"/>
      <c r="BL3" s="75">
        <v>3</v>
      </c>
    </row>
    <row r="4" spans="1:64" ht="15" x14ac:dyDescent="0.25">
      <c r="A4" s="117">
        <v>2017</v>
      </c>
      <c r="B4" s="76" t="s">
        <v>17</v>
      </c>
      <c r="C4" s="77" t="b">
        <v>0</v>
      </c>
      <c r="D4" s="78" t="str">
        <f t="shared" si="0"/>
        <v/>
      </c>
      <c r="E4" s="77">
        <f>IF(MONTH(1&amp;Premier_mois)&gt;5,An+1,An)</f>
        <v>2017</v>
      </c>
      <c r="F4" s="79">
        <f>DATE(E4,5,1)</f>
        <v>42856</v>
      </c>
      <c r="G4" s="80" t="s">
        <v>35</v>
      </c>
      <c r="I4" s="186"/>
      <c r="J4" s="188"/>
      <c r="K4" s="94" t="str">
        <f>IF(ISERROR(MATCH(J3,Dates,0)),"",INDEX(Evenement,MATCH(J3,Dates,0)))</f>
        <v>Jour de l'an</v>
      </c>
      <c r="L4" s="95"/>
      <c r="M4" s="190"/>
      <c r="N4" s="188"/>
      <c r="O4" s="94" t="str">
        <f>IF(ISERROR(MATCH(N3,Dates,0)),"",INDEX(Evenement,MATCH(N3,Dates,0)))</f>
        <v/>
      </c>
      <c r="P4" s="95"/>
      <c r="Q4" s="186"/>
      <c r="R4" s="188"/>
      <c r="S4" s="94" t="str">
        <f>IF(ISERROR(MATCH(R3,Dates,0)),"",INDEX(Evenement,MATCH(R3,Dates,0)))</f>
        <v/>
      </c>
      <c r="T4" s="95"/>
      <c r="U4" s="190"/>
      <c r="V4" s="188"/>
      <c r="W4" s="94" t="str">
        <f>IF(ISERROR(MATCH(V3,Dates,0)),"",INDEX(Evenement,MATCH(V3,Dates,0)))</f>
        <v/>
      </c>
      <c r="X4" s="95"/>
      <c r="Y4" s="186"/>
      <c r="Z4" s="188"/>
      <c r="AA4" s="94" t="str">
        <f>IF(ISERROR(MATCH(Z3,Dates,0)),"",INDEX(Evenement,MATCH(Z3,Dates,0)))</f>
        <v>Fête du travail</v>
      </c>
      <c r="AB4" s="95"/>
      <c r="AC4" s="190"/>
      <c r="AD4" s="188"/>
      <c r="AE4" s="94" t="str">
        <f>IF(ISERROR(MATCH(AD3,Dates,0)),"",INDEX(Evenement,MATCH(AD3,Dates,0)))</f>
        <v/>
      </c>
      <c r="AF4" s="95"/>
      <c r="AG4" s="186"/>
      <c r="AH4" s="188"/>
      <c r="AI4" s="94" t="str">
        <f>IF(ISERROR(MATCH(AH3,Dates,0)),"",INDEX(Evenement,MATCH(AH3,Dates,0)))</f>
        <v/>
      </c>
      <c r="AJ4" s="95"/>
      <c r="AK4" s="190"/>
      <c r="AL4" s="188"/>
      <c r="AM4" s="94" t="str">
        <f>IF(ISERROR(MATCH(AL3,Dates,0)),"",INDEX(Evenement,MATCH(AL3,Dates,0)))</f>
        <v/>
      </c>
      <c r="AN4" s="95"/>
      <c r="AO4" s="186"/>
      <c r="AP4" s="188"/>
      <c r="AQ4" s="94" t="str">
        <f>IF(ISERROR(MATCH(AP3,Dates,0)),"",INDEX(Evenement,MATCH(AP3,Dates,0)))</f>
        <v/>
      </c>
      <c r="AR4" s="95"/>
      <c r="AS4" s="190"/>
      <c r="AT4" s="188"/>
      <c r="AU4" s="94" t="str">
        <f>IF(ISERROR(MATCH(AT3,Dates,0)),"",INDEX(Evenement,MATCH(AT3,Dates,0)))</f>
        <v/>
      </c>
      <c r="AV4" s="95"/>
      <c r="AW4" s="186"/>
      <c r="AX4" s="188"/>
      <c r="AY4" s="94" t="str">
        <f>IF(ISERROR(MATCH(AX3,Dates,0)),"",INDEX(Evenement,MATCH(AX3,Dates,0)))</f>
        <v>La Toussaint</v>
      </c>
      <c r="AZ4" s="95"/>
      <c r="BA4" s="190"/>
      <c r="BB4" s="188"/>
      <c r="BC4" s="94" t="str">
        <f>IF(ISERROR(MATCH(BB3,Dates,0)),"",INDEX(Evenement,MATCH(BB3,Dates,0)))</f>
        <v/>
      </c>
      <c r="BE4" s="161" t="s">
        <v>22</v>
      </c>
      <c r="BF4" s="161" t="s">
        <v>23</v>
      </c>
      <c r="BG4" s="161" t="s">
        <v>24</v>
      </c>
      <c r="BH4" s="161" t="s">
        <v>50</v>
      </c>
      <c r="BI4" s="161" t="s">
        <v>51</v>
      </c>
      <c r="BJ4" s="161" t="s">
        <v>52</v>
      </c>
      <c r="BK4" s="98"/>
      <c r="BL4" s="75">
        <v>4</v>
      </c>
    </row>
    <row r="5" spans="1:64" ht="15" x14ac:dyDescent="0.25">
      <c r="A5" s="72" t="s">
        <v>173</v>
      </c>
      <c r="B5" s="165" t="s">
        <v>3</v>
      </c>
      <c r="C5" s="82" t="b">
        <v>0</v>
      </c>
      <c r="D5" s="83" t="str">
        <f t="shared" si="0"/>
        <v/>
      </c>
      <c r="E5" s="84">
        <f>IF(MONTH(DATE(An,3,29.56+0.979*MOD(204-11*MOD(An,19),30)-WEEKDAY(DATE(An,3,28.56+0.979*MOD(204-11*MOD(An,19),30))))+1+38)&lt;MONTH(1&amp;Premier_mois),An+1,An)</f>
        <v>2017</v>
      </c>
      <c r="F5" s="79">
        <f>DATE(E5,3,29.56+0.979*MOD(204-11*MOD(E5,19),30)-WEEKDAY(DATE(E5,3,28.56+0.979*MOD(204-11*MOD(E5,19),30))))+1+38</f>
        <v>42880</v>
      </c>
      <c r="G5" s="80" t="s">
        <v>36</v>
      </c>
      <c r="I5" s="185" t="str">
        <f>UPPER(TEXT(J5,"jjj"))</f>
        <v>LUN</v>
      </c>
      <c r="J5" s="187">
        <f>J3+1</f>
        <v>42737</v>
      </c>
      <c r="K5" s="93">
        <f>IFERROR(IF(WEEKDAY(J5,2)=1,INT((J5-LOOKUP(J5,DATE(YEAR(J5)+{-1;0;1},1,3)-WEEKDAY(DATE(YEAR(J5)+{-1;0;1},1,3))+2))/7)+1,""),"")</f>
        <v>1</v>
      </c>
      <c r="L5" s="91"/>
      <c r="M5" s="189" t="str">
        <f>UPPER(TEXT(N5,"jjj"))</f>
        <v>JEU</v>
      </c>
      <c r="N5" s="187">
        <f>N3+1</f>
        <v>42768</v>
      </c>
      <c r="O5" s="93" t="str">
        <f>IFERROR(IF(WEEKDAY(N5,2)=1,INT((N5-LOOKUP(N5,DATE(YEAR(N5)+{-1;0;1},1,3)-WEEKDAY(DATE(YEAR(N5)+{-1;0;1},1,3))+2))/7)+1,""),"")</f>
        <v/>
      </c>
      <c r="P5" s="91"/>
      <c r="Q5" s="185" t="str">
        <f>UPPER(TEXT(R5,"jjj"))</f>
        <v>JEU</v>
      </c>
      <c r="R5" s="187">
        <f>R3+1</f>
        <v>42796</v>
      </c>
      <c r="S5" s="93" t="str">
        <f>IFERROR(IF(WEEKDAY(R5,2)=1,INT((R5-LOOKUP(R5,DATE(YEAR(R5)+{-1;0;1},1,3)-WEEKDAY(DATE(YEAR(R5)+{-1;0;1},1,3))+2))/7)+1,""),"")</f>
        <v/>
      </c>
      <c r="T5" s="91"/>
      <c r="U5" s="189" t="str">
        <f>UPPER(TEXT(V5,"jjj"))</f>
        <v>DIM</v>
      </c>
      <c r="V5" s="187">
        <f>V3+1</f>
        <v>42827</v>
      </c>
      <c r="W5" s="93" t="str">
        <f>IFERROR(IF(WEEKDAY(V5,2)=1,INT((V5-LOOKUP(V5,DATE(YEAR(V5)+{-1;0;1},1,3)-WEEKDAY(DATE(YEAR(V5)+{-1;0;1},1,3))+2))/7)+1,""),"")</f>
        <v/>
      </c>
      <c r="X5" s="91"/>
      <c r="Y5" s="185" t="str">
        <f>UPPER(TEXT(Z5,"jjj"))</f>
        <v>MAR</v>
      </c>
      <c r="Z5" s="187">
        <f>Z3+1</f>
        <v>42857</v>
      </c>
      <c r="AA5" s="93" t="str">
        <f>IFERROR(IF(WEEKDAY(Z5,2)=1,INT((Z5-LOOKUP(Z5,DATE(YEAR(Z5)+{-1;0;1},1,3)-WEEKDAY(DATE(YEAR(Z5)+{-1;0;1},1,3))+2))/7)+1,""),"")</f>
        <v/>
      </c>
      <c r="AB5" s="91"/>
      <c r="AC5" s="189" t="str">
        <f>UPPER(TEXT(AD5,"jjj"))</f>
        <v>VEN</v>
      </c>
      <c r="AD5" s="187">
        <f>AD3+1</f>
        <v>42888</v>
      </c>
      <c r="AE5" s="93" t="str">
        <f>IFERROR(IF(WEEKDAY(AD5,2)=1,INT((AD5-LOOKUP(AD5,DATE(YEAR(AD5)+{-1;0;1},1,3)-WEEKDAY(DATE(YEAR(AD5)+{-1;0;1},1,3))+2))/7)+1,""),"")</f>
        <v/>
      </c>
      <c r="AF5" s="91"/>
      <c r="AG5" s="185" t="str">
        <f>UPPER(TEXT(AH5,"jjj"))</f>
        <v>DIM</v>
      </c>
      <c r="AH5" s="187">
        <f>AH3+1</f>
        <v>42918</v>
      </c>
      <c r="AI5" s="93" t="str">
        <f>IFERROR(IF(WEEKDAY(AH5,2)=1,INT((AH5-LOOKUP(AH5,DATE(YEAR(AH5)+{-1;0;1},1,3)-WEEKDAY(DATE(YEAR(AH5)+{-1;0;1},1,3))+2))/7)+1,""),"")</f>
        <v/>
      </c>
      <c r="AJ5" s="91"/>
      <c r="AK5" s="189" t="str">
        <f>UPPER(TEXT(AL5,"jjj"))</f>
        <v>MER</v>
      </c>
      <c r="AL5" s="187">
        <f>AL3+1</f>
        <v>42949</v>
      </c>
      <c r="AM5" s="93" t="str">
        <f>IFERROR(IF(WEEKDAY(AL5,2)=1,INT((AL5-LOOKUP(AL5,DATE(YEAR(AL5)+{-1;0;1},1,3)-WEEKDAY(DATE(YEAR(AL5)+{-1;0;1},1,3))+2))/7)+1,""),"")</f>
        <v/>
      </c>
      <c r="AN5" s="91"/>
      <c r="AO5" s="185" t="str">
        <f>UPPER(TEXT(AP5,"jjj"))</f>
        <v>SAM</v>
      </c>
      <c r="AP5" s="187">
        <f>AP3+1</f>
        <v>42980</v>
      </c>
      <c r="AQ5" s="93" t="str">
        <f>IFERROR(IF(WEEKDAY(AP5,2)=1,INT((AP5-LOOKUP(AP5,DATE(YEAR(AP5)+{-1;0;1},1,3)-WEEKDAY(DATE(YEAR(AP5)+{-1;0;1},1,3))+2))/7)+1,""),"")</f>
        <v/>
      </c>
      <c r="AR5" s="91"/>
      <c r="AS5" s="189" t="str">
        <f>UPPER(TEXT(AT5,"jjj"))</f>
        <v>LUN</v>
      </c>
      <c r="AT5" s="187">
        <f>AT3+1</f>
        <v>43010</v>
      </c>
      <c r="AU5" s="93">
        <f>IFERROR(IF(WEEKDAY(AT5,2)=1,INT((AT5-LOOKUP(AT5,DATE(YEAR(AT5)+{-1;0;1},1,3)-WEEKDAY(DATE(YEAR(AT5)+{-1;0;1},1,3))+2))/7)+1,""),"")</f>
        <v>40</v>
      </c>
      <c r="AV5" s="91"/>
      <c r="AW5" s="185" t="str">
        <f>UPPER(TEXT(AX5,"jjj"))</f>
        <v>JEU</v>
      </c>
      <c r="AX5" s="187">
        <f>AX3+1</f>
        <v>43041</v>
      </c>
      <c r="AY5" s="93" t="str">
        <f>IFERROR(IF(WEEKDAY(AX5,2)=1,INT((AX5-LOOKUP(AX5,DATE(YEAR(AX5)+{-1;0;1},1,3)-WEEKDAY(DATE(YEAR(AX5)+{-1;0;1},1,3))+2))/7)+1,""),"")</f>
        <v/>
      </c>
      <c r="AZ5" s="91"/>
      <c r="BA5" s="189" t="str">
        <f>UPPER(TEXT(BB5,"jjj"))</f>
        <v>SAM</v>
      </c>
      <c r="BB5" s="187">
        <f>BB3+1</f>
        <v>43071</v>
      </c>
      <c r="BC5" s="93" t="str">
        <f>IFERROR(IF(WEEKDAY(BB5,2)=1,INT((BB5-LOOKUP(BB5,DATE(YEAR(BB5)+{-1;0;1},1,3)-WEEKDAY(DATE(YEAR(BB5)+{-1;0;1},1,3))+2))/7)+1,""),"")</f>
        <v/>
      </c>
      <c r="BE5" s="171">
        <v>1</v>
      </c>
      <c r="BF5" s="171">
        <v>2</v>
      </c>
      <c r="BG5" s="171">
        <v>3</v>
      </c>
      <c r="BH5" s="171">
        <v>4</v>
      </c>
      <c r="BI5" s="171">
        <v>5</v>
      </c>
      <c r="BJ5" s="171">
        <v>6</v>
      </c>
      <c r="BK5" s="98"/>
      <c r="BL5" s="75">
        <v>5</v>
      </c>
    </row>
    <row r="6" spans="1:64" ht="16.5" x14ac:dyDescent="0.25">
      <c r="A6" s="117">
        <v>45</v>
      </c>
      <c r="B6" s="165" t="s">
        <v>18</v>
      </c>
      <c r="C6" s="82" t="b">
        <v>0</v>
      </c>
      <c r="D6" s="83" t="str">
        <f t="shared" si="0"/>
        <v/>
      </c>
      <c r="E6" s="84">
        <f>IF(MONTH(1&amp;Premier_mois)&gt;5,An+1,An)</f>
        <v>2017</v>
      </c>
      <c r="F6" s="79">
        <f>DATE(E6,5,8)</f>
        <v>42863</v>
      </c>
      <c r="G6" s="85" t="s">
        <v>37</v>
      </c>
      <c r="I6" s="186"/>
      <c r="J6" s="188"/>
      <c r="K6" s="94" t="str">
        <f>IF(ISERROR(MATCH(J5,Dates,0)),"",INDEX(Evenement,MATCH(J5,Dates,0)))</f>
        <v/>
      </c>
      <c r="L6" s="95"/>
      <c r="M6" s="190"/>
      <c r="N6" s="188"/>
      <c r="O6" s="94" t="str">
        <f>IF(ISERROR(MATCH(N5,Dates,0)),"",INDEX(Evenement,MATCH(N5,Dates,0)))</f>
        <v/>
      </c>
      <c r="P6" s="95"/>
      <c r="Q6" s="186"/>
      <c r="R6" s="188"/>
      <c r="S6" s="94" t="str">
        <f>IF(ISERROR(MATCH(R5,Dates,0)),"",INDEX(Evenement,MATCH(R5,Dates,0)))</f>
        <v/>
      </c>
      <c r="T6" s="95"/>
      <c r="U6" s="190"/>
      <c r="V6" s="188"/>
      <c r="W6" s="94" t="str">
        <f>IF(ISERROR(MATCH(V5,Dates,0)),"",INDEX(Evenement,MATCH(V5,Dates,0)))</f>
        <v/>
      </c>
      <c r="X6" s="95"/>
      <c r="Y6" s="186"/>
      <c r="Z6" s="188"/>
      <c r="AA6" s="94" t="str">
        <f>IF(ISERROR(MATCH(Z5,Dates,0)),"",INDEX(Evenement,MATCH(Z5,Dates,0)))</f>
        <v/>
      </c>
      <c r="AB6" s="95"/>
      <c r="AC6" s="190"/>
      <c r="AD6" s="188"/>
      <c r="AE6" s="94" t="str">
        <f>IF(ISERROR(MATCH(AD5,Dates,0)),"",INDEX(Evenement,MATCH(AD5,Dates,0)))</f>
        <v/>
      </c>
      <c r="AF6" s="95"/>
      <c r="AG6" s="186"/>
      <c r="AH6" s="188"/>
      <c r="AI6" s="94" t="str">
        <f>IF(ISERROR(MATCH(AH5,Dates,0)),"",INDEX(Evenement,MATCH(AH5,Dates,0)))</f>
        <v/>
      </c>
      <c r="AJ6" s="95"/>
      <c r="AK6" s="190"/>
      <c r="AL6" s="188"/>
      <c r="AM6" s="94" t="str">
        <f>IF(ISERROR(MATCH(AL5,Dates,0)),"",INDEX(Evenement,MATCH(AL5,Dates,0)))</f>
        <v/>
      </c>
      <c r="AN6" s="95"/>
      <c r="AO6" s="186"/>
      <c r="AP6" s="188"/>
      <c r="AQ6" s="94" t="str">
        <f>IF(ISERROR(MATCH(AP5,Dates,0)),"",INDEX(Evenement,MATCH(AP5,Dates,0)))</f>
        <v/>
      </c>
      <c r="AR6" s="95"/>
      <c r="AS6" s="190"/>
      <c r="AT6" s="188"/>
      <c r="AU6" s="94" t="str">
        <f>IF(ISERROR(MATCH(AT5,Dates,0)),"",INDEX(Evenement,MATCH(AT5,Dates,0)))</f>
        <v/>
      </c>
      <c r="AV6" s="95"/>
      <c r="AW6" s="186"/>
      <c r="AX6" s="188"/>
      <c r="AY6" s="94" t="str">
        <f>IF(ISERROR(MATCH(AX5,Dates,0)),"",INDEX(Evenement,MATCH(AX5,Dates,0)))</f>
        <v/>
      </c>
      <c r="AZ6" s="95"/>
      <c r="BA6" s="190"/>
      <c r="BB6" s="188"/>
      <c r="BC6" s="94" t="str">
        <f>IF(ISERROR(MATCH(BB5,Dates,0)),"",INDEX(Evenement,MATCH(BB5,Dates,0)))</f>
        <v/>
      </c>
      <c r="BE6" s="171">
        <v>7</v>
      </c>
      <c r="BF6" s="171">
        <v>8</v>
      </c>
      <c r="BG6" s="171">
        <v>9</v>
      </c>
      <c r="BH6" s="171">
        <v>10</v>
      </c>
      <c r="BI6" s="171">
        <v>11</v>
      </c>
      <c r="BJ6" s="171">
        <v>12</v>
      </c>
      <c r="BK6" s="98"/>
      <c r="BL6" s="75">
        <v>6</v>
      </c>
    </row>
    <row r="7" spans="1:64" ht="15" x14ac:dyDescent="0.25">
      <c r="A7" s="72" t="s">
        <v>174</v>
      </c>
      <c r="B7" s="162" t="s">
        <v>4</v>
      </c>
      <c r="C7" s="86" t="b">
        <v>0</v>
      </c>
      <c r="D7" s="78" t="str">
        <f t="shared" si="0"/>
        <v/>
      </c>
      <c r="E7" s="77">
        <f>IF(MONTH(DATE(An,3,29.56+0.979*MOD(204-11*MOD(An,19),30)-WEEKDAY(DATE(An,3,28.56+0.979*MOD(204-11*MOD(An,19),30))))+1+49)&lt;MONTH(1&amp;Premier_mois),An+1,An)</f>
        <v>2017</v>
      </c>
      <c r="F7" s="79">
        <f>DATE(E7,3,29.56+0.979*MOD(204-11*MOD(E7,19),30)-WEEKDAY(DATE(E7,3,28.56+0.979*MOD(204-11*MOD(E7,19),30))))+1+49</f>
        <v>42891</v>
      </c>
      <c r="G7" s="80" t="s">
        <v>38</v>
      </c>
      <c r="I7" s="185" t="str">
        <f t="shared" ref="I7:I61" si="1">UPPER(TEXT(J7,"jjj"))</f>
        <v>MAR</v>
      </c>
      <c r="J7" s="187">
        <f t="shared" ref="J7" si="2">J5+1</f>
        <v>42738</v>
      </c>
      <c r="K7" s="93" t="str">
        <f>IFERROR(IF(WEEKDAY(J7,2)=1,INT((J7-LOOKUP(J7,DATE(YEAR(J7)+{-1;0;1},1,3)-WEEKDAY(DATE(YEAR(J7)+{-1;0;1},1,3))+2))/7)+1,""),"")</f>
        <v/>
      </c>
      <c r="L7" s="91"/>
      <c r="M7" s="189" t="str">
        <f t="shared" ref="M7:M61" si="3">UPPER(TEXT(N7,"jjj"))</f>
        <v>VEN</v>
      </c>
      <c r="N7" s="187">
        <f t="shared" ref="N7" si="4">N5+1</f>
        <v>42769</v>
      </c>
      <c r="O7" s="93" t="str">
        <f>IFERROR(IF(WEEKDAY(N7,2)=1,INT((N7-LOOKUP(N7,DATE(YEAR(N7)+{-1;0;1},1,3)-WEEKDAY(DATE(YEAR(N7)+{-1;0;1},1,3))+2))/7)+1,""),"")</f>
        <v/>
      </c>
      <c r="P7" s="91"/>
      <c r="Q7" s="185" t="str">
        <f t="shared" ref="Q7:Q61" si="5">UPPER(TEXT(R7,"jjj"))</f>
        <v>VEN</v>
      </c>
      <c r="R7" s="187">
        <f t="shared" ref="R7" si="6">R5+1</f>
        <v>42797</v>
      </c>
      <c r="S7" s="93" t="str">
        <f>IFERROR(IF(WEEKDAY(R7,2)=1,INT((R7-LOOKUP(R7,DATE(YEAR(R7)+{-1;0;1},1,3)-WEEKDAY(DATE(YEAR(R7)+{-1;0;1},1,3))+2))/7)+1,""),"")</f>
        <v/>
      </c>
      <c r="T7" s="91"/>
      <c r="U7" s="189" t="str">
        <f t="shared" ref="U7:U61" si="7">UPPER(TEXT(V7,"jjj"))</f>
        <v>LUN</v>
      </c>
      <c r="V7" s="187">
        <f t="shared" ref="V7" si="8">V5+1</f>
        <v>42828</v>
      </c>
      <c r="W7" s="93">
        <f>IFERROR(IF(WEEKDAY(V7,2)=1,INT((V7-LOOKUP(V7,DATE(YEAR(V7)+{-1;0;1},1,3)-WEEKDAY(DATE(YEAR(V7)+{-1;0;1},1,3))+2))/7)+1,""),"")</f>
        <v>14</v>
      </c>
      <c r="X7" s="91"/>
      <c r="Y7" s="185" t="str">
        <f t="shared" ref="Y7:Y61" si="9">UPPER(TEXT(Z7,"jjj"))</f>
        <v>MER</v>
      </c>
      <c r="Z7" s="187">
        <f t="shared" ref="Z7" si="10">Z5+1</f>
        <v>42858</v>
      </c>
      <c r="AA7" s="93" t="str">
        <f>IFERROR(IF(WEEKDAY(Z7,2)=1,INT((Z7-LOOKUP(Z7,DATE(YEAR(Z7)+{-1;0;1},1,3)-WEEKDAY(DATE(YEAR(Z7)+{-1;0;1},1,3))+2))/7)+1,""),"")</f>
        <v/>
      </c>
      <c r="AB7" s="91"/>
      <c r="AC7" s="189" t="str">
        <f t="shared" ref="AC7:AC61" si="11">UPPER(TEXT(AD7,"jjj"))</f>
        <v>SAM</v>
      </c>
      <c r="AD7" s="187">
        <f t="shared" ref="AD7" si="12">AD5+1</f>
        <v>42889</v>
      </c>
      <c r="AE7" s="93" t="str">
        <f>IFERROR(IF(WEEKDAY(AD7,2)=1,INT((AD7-LOOKUP(AD7,DATE(YEAR(AD7)+{-1;0;1},1,3)-WEEKDAY(DATE(YEAR(AD7)+{-1;0;1},1,3))+2))/7)+1,""),"")</f>
        <v/>
      </c>
      <c r="AF7" s="91"/>
      <c r="AG7" s="185" t="str">
        <f t="shared" ref="AG7:AG61" si="13">UPPER(TEXT(AH7,"jjj"))</f>
        <v>LUN</v>
      </c>
      <c r="AH7" s="187">
        <f t="shared" ref="AH7" si="14">AH5+1</f>
        <v>42919</v>
      </c>
      <c r="AI7" s="93">
        <f>IFERROR(IF(WEEKDAY(AH7,2)=1,INT((AH7-LOOKUP(AH7,DATE(YEAR(AH7)+{-1;0;1},1,3)-WEEKDAY(DATE(YEAR(AH7)+{-1;0;1},1,3))+2))/7)+1,""),"")</f>
        <v>27</v>
      </c>
      <c r="AJ7" s="91"/>
      <c r="AK7" s="189" t="str">
        <f t="shared" ref="AK7:AK61" si="15">UPPER(TEXT(AL7,"jjj"))</f>
        <v>JEU</v>
      </c>
      <c r="AL7" s="187">
        <f t="shared" ref="AL7" si="16">AL5+1</f>
        <v>42950</v>
      </c>
      <c r="AM7" s="93" t="str">
        <f>IFERROR(IF(WEEKDAY(AL7,2)=1,INT((AL7-LOOKUP(AL7,DATE(YEAR(AL7)+{-1;0;1},1,3)-WEEKDAY(DATE(YEAR(AL7)+{-1;0;1},1,3))+2))/7)+1,""),"")</f>
        <v/>
      </c>
      <c r="AN7" s="91"/>
      <c r="AO7" s="185" t="str">
        <f t="shared" ref="AO7:AO61" si="17">UPPER(TEXT(AP7,"jjj"))</f>
        <v>DIM</v>
      </c>
      <c r="AP7" s="187">
        <f t="shared" ref="AP7" si="18">AP5+1</f>
        <v>42981</v>
      </c>
      <c r="AQ7" s="93" t="str">
        <f>IFERROR(IF(WEEKDAY(AP7,2)=1,INT((AP7-LOOKUP(AP7,DATE(YEAR(AP7)+{-1;0;1},1,3)-WEEKDAY(DATE(YEAR(AP7)+{-1;0;1},1,3))+2))/7)+1,""),"")</f>
        <v/>
      </c>
      <c r="AR7" s="91"/>
      <c r="AS7" s="189" t="str">
        <f t="shared" ref="AS7:AS61" si="19">UPPER(TEXT(AT7,"jjj"))</f>
        <v>MAR</v>
      </c>
      <c r="AT7" s="187">
        <f t="shared" ref="AT7" si="20">AT5+1</f>
        <v>43011</v>
      </c>
      <c r="AU7" s="93" t="str">
        <f>IFERROR(IF(WEEKDAY(AT7,2)=1,INT((AT7-LOOKUP(AT7,DATE(YEAR(AT7)+{-1;0;1},1,3)-WEEKDAY(DATE(YEAR(AT7)+{-1;0;1},1,3))+2))/7)+1,""),"")</f>
        <v/>
      </c>
      <c r="AV7" s="91"/>
      <c r="AW7" s="185" t="str">
        <f t="shared" ref="AW7:AW61" si="21">UPPER(TEXT(AX7,"jjj"))</f>
        <v>VEN</v>
      </c>
      <c r="AX7" s="187">
        <f t="shared" ref="AX7" si="22">AX5+1</f>
        <v>43042</v>
      </c>
      <c r="AY7" s="93" t="str">
        <f>IFERROR(IF(WEEKDAY(AX7,2)=1,INT((AX7-LOOKUP(AX7,DATE(YEAR(AX7)+{-1;0;1},1,3)-WEEKDAY(DATE(YEAR(AX7)+{-1;0;1},1,3))+2))/7)+1,""),"")</f>
        <v/>
      </c>
      <c r="AZ7" s="91"/>
      <c r="BA7" s="189" t="str">
        <f t="shared" ref="BA7:BA61" si="23">UPPER(TEXT(BB7,"jjj"))</f>
        <v>DIM</v>
      </c>
      <c r="BB7" s="187">
        <f t="shared" ref="BB7" si="24">BB5+1</f>
        <v>43072</v>
      </c>
      <c r="BC7" s="93" t="str">
        <f>IFERROR(IF(WEEKDAY(BB7,2)=1,INT((BB7-LOOKUP(BB7,DATE(YEAR(BB7)+{-1;0;1},1,3)-WEEKDAY(DATE(YEAR(BB7)+{-1;0;1},1,3))+2))/7)+1,""),"")</f>
        <v/>
      </c>
      <c r="BE7" s="171">
        <v>13</v>
      </c>
      <c r="BF7" s="171">
        <v>14</v>
      </c>
      <c r="BG7" s="171">
        <v>15</v>
      </c>
      <c r="BH7" s="171">
        <v>16</v>
      </c>
      <c r="BI7" s="171">
        <v>17</v>
      </c>
      <c r="BJ7" s="171">
        <v>18</v>
      </c>
      <c r="BK7" s="98"/>
      <c r="BL7" s="75">
        <v>7</v>
      </c>
    </row>
    <row r="8" spans="1:64" ht="15" x14ac:dyDescent="0.25">
      <c r="A8" s="117">
        <v>2</v>
      </c>
      <c r="B8" s="162" t="s">
        <v>19</v>
      </c>
      <c r="C8" s="86" t="b">
        <v>1</v>
      </c>
      <c r="D8" s="78" t="str">
        <f t="shared" si="0"/>
        <v>Dimanche</v>
      </c>
      <c r="E8" s="77">
        <f>IF(MONTH(1&amp;Premier_mois)&gt;7,An+1,An)</f>
        <v>2017</v>
      </c>
      <c r="F8" s="79">
        <f>DATE(E8,7,14)</f>
        <v>42930</v>
      </c>
      <c r="G8" s="80" t="s">
        <v>39</v>
      </c>
      <c r="I8" s="186"/>
      <c r="J8" s="188"/>
      <c r="K8" s="94" t="str">
        <f>IF(ISERROR(MATCH(J7,Dates,0)),"",INDEX(Evenement,MATCH(J7,Dates,0)))</f>
        <v/>
      </c>
      <c r="L8" s="95"/>
      <c r="M8" s="190"/>
      <c r="N8" s="188"/>
      <c r="O8" s="94" t="str">
        <f>IF(ISERROR(MATCH(N7,Dates,0)),"",INDEX(Evenement,MATCH(N7,Dates,0)))</f>
        <v/>
      </c>
      <c r="P8" s="95"/>
      <c r="Q8" s="186"/>
      <c r="R8" s="188"/>
      <c r="S8" s="94" t="str">
        <f>IF(ISERROR(MATCH(R7,Dates,0)),"",INDEX(Evenement,MATCH(R7,Dates,0)))</f>
        <v/>
      </c>
      <c r="T8" s="95"/>
      <c r="U8" s="190"/>
      <c r="V8" s="188"/>
      <c r="W8" s="94" t="str">
        <f>IF(ISERROR(MATCH(V7,Dates,0)),"",INDEX(Evenement,MATCH(V7,Dates,0)))</f>
        <v/>
      </c>
      <c r="X8" s="95"/>
      <c r="Y8" s="186"/>
      <c r="Z8" s="188"/>
      <c r="AA8" s="94" t="str">
        <f>IF(ISERROR(MATCH(Z7,Dates,0)),"",INDEX(Evenement,MATCH(Z7,Dates,0)))</f>
        <v/>
      </c>
      <c r="AB8" s="95"/>
      <c r="AC8" s="190"/>
      <c r="AD8" s="188"/>
      <c r="AE8" s="94" t="str">
        <f>IF(ISERROR(MATCH(AD7,Dates,0)),"",INDEX(Evenement,MATCH(AD7,Dates,0)))</f>
        <v/>
      </c>
      <c r="AF8" s="95"/>
      <c r="AG8" s="186"/>
      <c r="AH8" s="188"/>
      <c r="AI8" s="94" t="str">
        <f>IF(ISERROR(MATCH(AH7,Dates,0)),"",INDEX(Evenement,MATCH(AH7,Dates,0)))</f>
        <v/>
      </c>
      <c r="AJ8" s="95"/>
      <c r="AK8" s="190"/>
      <c r="AL8" s="188"/>
      <c r="AM8" s="94" t="str">
        <f>IF(ISERROR(MATCH(AL7,Dates,0)),"",INDEX(Evenement,MATCH(AL7,Dates,0)))</f>
        <v/>
      </c>
      <c r="AN8" s="95"/>
      <c r="AO8" s="186"/>
      <c r="AP8" s="188"/>
      <c r="AQ8" s="94" t="str">
        <f>IF(ISERROR(MATCH(AP7,Dates,0)),"",INDEX(Evenement,MATCH(AP7,Dates,0)))</f>
        <v/>
      </c>
      <c r="AR8" s="95"/>
      <c r="AS8" s="190"/>
      <c r="AT8" s="188"/>
      <c r="AU8" s="94" t="str">
        <f>IF(ISERROR(MATCH(AT7,Dates,0)),"",INDEX(Evenement,MATCH(AT7,Dates,0)))</f>
        <v/>
      </c>
      <c r="AV8" s="95"/>
      <c r="AW8" s="186"/>
      <c r="AX8" s="188"/>
      <c r="AY8" s="94" t="str">
        <f>IF(ISERROR(MATCH(AX7,Dates,0)),"",INDEX(Evenement,MATCH(AX7,Dates,0)))</f>
        <v/>
      </c>
      <c r="AZ8" s="95"/>
      <c r="BA8" s="190"/>
      <c r="BB8" s="188"/>
      <c r="BC8" s="94" t="str">
        <f>IF(ISERROR(MATCH(BB7,Dates,0)),"",INDEX(Evenement,MATCH(BB7,Dates,0)))</f>
        <v/>
      </c>
      <c r="BE8" s="118">
        <v>19</v>
      </c>
      <c r="BF8" s="171">
        <v>20</v>
      </c>
      <c r="BG8" s="118">
        <v>21</v>
      </c>
      <c r="BH8" s="171">
        <v>22</v>
      </c>
      <c r="BI8" s="171">
        <v>23</v>
      </c>
      <c r="BJ8" s="171">
        <v>24</v>
      </c>
      <c r="BK8" s="98"/>
      <c r="BL8" s="75">
        <v>8</v>
      </c>
    </row>
    <row r="9" spans="1:64" ht="15" x14ac:dyDescent="0.25">
      <c r="A9" s="81"/>
      <c r="B9" s="81"/>
      <c r="C9" s="77" t="s">
        <v>53</v>
      </c>
      <c r="D9" s="77">
        <f>MONTH(1&amp;Premier_mois)</f>
        <v>1</v>
      </c>
      <c r="E9" s="77">
        <f>IF(MONTH(1&amp;Premier_mois)&gt;8,An+1,An)</f>
        <v>2017</v>
      </c>
      <c r="F9" s="79">
        <f>DATE(E9,8,15)</f>
        <v>42962</v>
      </c>
      <c r="G9" s="80" t="s">
        <v>40</v>
      </c>
      <c r="I9" s="185" t="str">
        <f t="shared" si="1"/>
        <v>MER</v>
      </c>
      <c r="J9" s="187">
        <f>J7+1</f>
        <v>42739</v>
      </c>
      <c r="K9" s="93" t="str">
        <f>IFERROR(IF(WEEKDAY(J9,2)=1,INT((J9-LOOKUP(J9,DATE(YEAR(J9)+{-1;0;1},1,3)-WEEKDAY(DATE(YEAR(J9)+{-1;0;1},1,3))+2))/7)+1,""),"")</f>
        <v/>
      </c>
      <c r="L9" s="91"/>
      <c r="M9" s="189" t="str">
        <f t="shared" si="3"/>
        <v>SAM</v>
      </c>
      <c r="N9" s="187">
        <f>N7+1</f>
        <v>42770</v>
      </c>
      <c r="O9" s="93" t="str">
        <f>IFERROR(IF(WEEKDAY(N9,2)=1,INT((N9-LOOKUP(N9,DATE(YEAR(N9)+{-1;0;1},1,3)-WEEKDAY(DATE(YEAR(N9)+{-1;0;1},1,3))+2))/7)+1,""),"")</f>
        <v/>
      </c>
      <c r="P9" s="91"/>
      <c r="Q9" s="185" t="str">
        <f t="shared" si="5"/>
        <v>SAM</v>
      </c>
      <c r="R9" s="187">
        <f>R7+1</f>
        <v>42798</v>
      </c>
      <c r="S9" s="93" t="str">
        <f>IFERROR(IF(WEEKDAY(R9,2)=1,INT((R9-LOOKUP(R9,DATE(YEAR(R9)+{-1;0;1},1,3)-WEEKDAY(DATE(YEAR(R9)+{-1;0;1},1,3))+2))/7)+1,""),"")</f>
        <v/>
      </c>
      <c r="T9" s="91"/>
      <c r="U9" s="189" t="str">
        <f t="shared" si="7"/>
        <v>MAR</v>
      </c>
      <c r="V9" s="187">
        <f>V7+1</f>
        <v>42829</v>
      </c>
      <c r="W9" s="93" t="str">
        <f>IFERROR(IF(WEEKDAY(V9,2)=1,INT((V9-LOOKUP(V9,DATE(YEAR(V9)+{-1;0;1},1,3)-WEEKDAY(DATE(YEAR(V9)+{-1;0;1},1,3))+2))/7)+1,""),"")</f>
        <v/>
      </c>
      <c r="X9" s="91"/>
      <c r="Y9" s="185" t="str">
        <f t="shared" si="9"/>
        <v>JEU</v>
      </c>
      <c r="Z9" s="187">
        <f>Z7+1</f>
        <v>42859</v>
      </c>
      <c r="AA9" s="93" t="str">
        <f>IFERROR(IF(WEEKDAY(Z9,2)=1,INT((Z9-LOOKUP(Z9,DATE(YEAR(Z9)+{-1;0;1},1,3)-WEEKDAY(DATE(YEAR(Z9)+{-1;0;1},1,3))+2))/7)+1,""),"")</f>
        <v/>
      </c>
      <c r="AB9" s="91"/>
      <c r="AC9" s="189" t="str">
        <f t="shared" si="11"/>
        <v>DIM</v>
      </c>
      <c r="AD9" s="187">
        <f>AD7+1</f>
        <v>42890</v>
      </c>
      <c r="AE9" s="93" t="str">
        <f>IFERROR(IF(WEEKDAY(AD9,2)=1,INT((AD9-LOOKUP(AD9,DATE(YEAR(AD9)+{-1;0;1},1,3)-WEEKDAY(DATE(YEAR(AD9)+{-1;0;1},1,3))+2))/7)+1,""),"")</f>
        <v/>
      </c>
      <c r="AF9" s="91"/>
      <c r="AG9" s="185" t="str">
        <f t="shared" si="13"/>
        <v>MAR</v>
      </c>
      <c r="AH9" s="187">
        <f>AH7+1</f>
        <v>42920</v>
      </c>
      <c r="AI9" s="93" t="str">
        <f>IFERROR(IF(WEEKDAY(AH9,2)=1,INT((AH9-LOOKUP(AH9,DATE(YEAR(AH9)+{-1;0;1},1,3)-WEEKDAY(DATE(YEAR(AH9)+{-1;0;1},1,3))+2))/7)+1,""),"")</f>
        <v/>
      </c>
      <c r="AJ9" s="91"/>
      <c r="AK9" s="189" t="str">
        <f t="shared" si="15"/>
        <v>VEN</v>
      </c>
      <c r="AL9" s="187">
        <f>AL7+1</f>
        <v>42951</v>
      </c>
      <c r="AM9" s="93" t="str">
        <f>IFERROR(IF(WEEKDAY(AL9,2)=1,INT((AL9-LOOKUP(AL9,DATE(YEAR(AL9)+{-1;0;1},1,3)-WEEKDAY(DATE(YEAR(AL9)+{-1;0;1},1,3))+2))/7)+1,""),"")</f>
        <v/>
      </c>
      <c r="AN9" s="91"/>
      <c r="AO9" s="185" t="str">
        <f t="shared" si="17"/>
        <v>LUN</v>
      </c>
      <c r="AP9" s="187">
        <f>AP7+1</f>
        <v>42982</v>
      </c>
      <c r="AQ9" s="93">
        <f>IFERROR(IF(WEEKDAY(AP9,2)=1,INT((AP9-LOOKUP(AP9,DATE(YEAR(AP9)+{-1;0;1},1,3)-WEEKDAY(DATE(YEAR(AP9)+{-1;0;1},1,3))+2))/7)+1,""),"")</f>
        <v>36</v>
      </c>
      <c r="AR9" s="91"/>
      <c r="AS9" s="189" t="str">
        <f t="shared" si="19"/>
        <v>MER</v>
      </c>
      <c r="AT9" s="187">
        <f>AT7+1</f>
        <v>43012</v>
      </c>
      <c r="AU9" s="93" t="str">
        <f>IFERROR(IF(WEEKDAY(AT9,2)=1,INT((AT9-LOOKUP(AT9,DATE(YEAR(AT9)+{-1;0;1},1,3)-WEEKDAY(DATE(YEAR(AT9)+{-1;0;1},1,3))+2))/7)+1,""),"")</f>
        <v/>
      </c>
      <c r="AV9" s="91"/>
      <c r="AW9" s="185" t="str">
        <f t="shared" si="21"/>
        <v>SAM</v>
      </c>
      <c r="AX9" s="187">
        <f>AX7+1</f>
        <v>43043</v>
      </c>
      <c r="AY9" s="93" t="str">
        <f>IFERROR(IF(WEEKDAY(AX9,2)=1,INT((AX9-LOOKUP(AX9,DATE(YEAR(AX9)+{-1;0;1},1,3)-WEEKDAY(DATE(YEAR(AX9)+{-1;0;1},1,3))+2))/7)+1,""),"")</f>
        <v/>
      </c>
      <c r="AZ9" s="91"/>
      <c r="BA9" s="189" t="str">
        <f t="shared" si="23"/>
        <v>LUN</v>
      </c>
      <c r="BB9" s="187">
        <f>BB7+1</f>
        <v>43073</v>
      </c>
      <c r="BC9" s="93">
        <f>IFERROR(IF(WEEKDAY(BB9,2)=1,INT((BB9-LOOKUP(BB9,DATE(YEAR(BB9)+{-1;0;1},1,3)-WEEKDAY(DATE(YEAR(BB9)+{-1;0;1},1,3))+2))/7)+1,""),"")</f>
        <v>49</v>
      </c>
      <c r="BE9" s="171">
        <v>25</v>
      </c>
      <c r="BF9" s="171">
        <v>26</v>
      </c>
      <c r="BG9" s="171">
        <v>27</v>
      </c>
      <c r="BH9" s="171">
        <v>28</v>
      </c>
      <c r="BI9" s="171">
        <v>29</v>
      </c>
      <c r="BJ9" s="171">
        <v>30</v>
      </c>
      <c r="BK9" s="98"/>
      <c r="BL9" s="75">
        <v>9</v>
      </c>
    </row>
    <row r="10" spans="1:64" ht="15" x14ac:dyDescent="0.25">
      <c r="A10" s="87"/>
      <c r="B10" s="81"/>
      <c r="C10" s="86" t="s">
        <v>54</v>
      </c>
      <c r="D10" s="77">
        <f ca="1">INT((TODAY()-LOOKUP(TODAY(),DATE(YEAR(TODAY())+{-1;0;1},1,3)-WEEKDAY(DATE(YEAR(TODAY())+{-1;0;1},1,3))+2))/7)+1</f>
        <v>46</v>
      </c>
      <c r="E10" s="77">
        <f>IF(MONTH(1&amp;Premier_mois)&gt;11,An+1,An)</f>
        <v>2017</v>
      </c>
      <c r="F10" s="79">
        <f>DATE(E10,11,1)</f>
        <v>43040</v>
      </c>
      <c r="G10" s="80" t="s">
        <v>41</v>
      </c>
      <c r="I10" s="186"/>
      <c r="J10" s="188"/>
      <c r="K10" s="94" t="str">
        <f>IF(ISERROR(MATCH(J9,Dates,0)),"",INDEX(Evenement,MATCH(J9,Dates,0)))</f>
        <v/>
      </c>
      <c r="L10" s="95"/>
      <c r="M10" s="190"/>
      <c r="N10" s="188"/>
      <c r="O10" s="94" t="str">
        <f>IF(ISERROR(MATCH(N9,Dates,0)),"",INDEX(Evenement,MATCH(N9,Dates,0)))</f>
        <v/>
      </c>
      <c r="P10" s="95"/>
      <c r="Q10" s="186"/>
      <c r="R10" s="188"/>
      <c r="S10" s="94" t="str">
        <f>IF(ISERROR(MATCH(R9,Dates,0)),"",INDEX(Evenement,MATCH(R9,Dates,0)))</f>
        <v/>
      </c>
      <c r="T10" s="95"/>
      <c r="U10" s="190"/>
      <c r="V10" s="188"/>
      <c r="W10" s="94" t="str">
        <f>IF(ISERROR(MATCH(V9,Dates,0)),"",INDEX(Evenement,MATCH(V9,Dates,0)))</f>
        <v/>
      </c>
      <c r="X10" s="95"/>
      <c r="Y10" s="186"/>
      <c r="Z10" s="188"/>
      <c r="AA10" s="94" t="str">
        <f>IF(ISERROR(MATCH(Z9,Dates,0)),"",INDEX(Evenement,MATCH(Z9,Dates,0)))</f>
        <v/>
      </c>
      <c r="AB10" s="95"/>
      <c r="AC10" s="190"/>
      <c r="AD10" s="188"/>
      <c r="AE10" s="94" t="str">
        <f>IF(ISERROR(MATCH(AD9,Dates,0)),"",INDEX(Evenement,MATCH(AD9,Dates,0)))</f>
        <v/>
      </c>
      <c r="AF10" s="95"/>
      <c r="AG10" s="186"/>
      <c r="AH10" s="188"/>
      <c r="AI10" s="94" t="str">
        <f>IF(ISERROR(MATCH(AH9,Dates,0)),"",INDEX(Evenement,MATCH(AH9,Dates,0)))</f>
        <v/>
      </c>
      <c r="AJ10" s="95"/>
      <c r="AK10" s="190"/>
      <c r="AL10" s="188"/>
      <c r="AM10" s="94" t="str">
        <f>IF(ISERROR(MATCH(AL9,Dates,0)),"",INDEX(Evenement,MATCH(AL9,Dates,0)))</f>
        <v/>
      </c>
      <c r="AN10" s="95"/>
      <c r="AO10" s="186"/>
      <c r="AP10" s="188"/>
      <c r="AQ10" s="94" t="str">
        <f>IF(ISERROR(MATCH(AP9,Dates,0)),"",INDEX(Evenement,MATCH(AP9,Dates,0)))</f>
        <v/>
      </c>
      <c r="AR10" s="95"/>
      <c r="AS10" s="190"/>
      <c r="AT10" s="188"/>
      <c r="AU10" s="94" t="str">
        <f>IF(ISERROR(MATCH(AT9,Dates,0)),"",INDEX(Evenement,MATCH(AT9,Dates,0)))</f>
        <v/>
      </c>
      <c r="AV10" s="95"/>
      <c r="AW10" s="186"/>
      <c r="AX10" s="188"/>
      <c r="AY10" s="94" t="str">
        <f>IF(ISERROR(MATCH(AX9,Dates,0)),"",INDEX(Evenement,MATCH(AX9,Dates,0)))</f>
        <v/>
      </c>
      <c r="AZ10" s="95"/>
      <c r="BA10" s="190"/>
      <c r="BB10" s="188"/>
      <c r="BC10" s="94" t="str">
        <f>IF(ISERROR(MATCH(BB9,Dates,0)),"",INDEX(Evenement,MATCH(BB9,Dates,0)))</f>
        <v/>
      </c>
      <c r="BE10" s="171">
        <v>31</v>
      </c>
      <c r="BF10" s="171">
        <v>32</v>
      </c>
      <c r="BG10" s="171">
        <v>33</v>
      </c>
      <c r="BH10" s="171">
        <v>34</v>
      </c>
      <c r="BI10" s="171">
        <v>35</v>
      </c>
      <c r="BJ10" s="171">
        <v>36</v>
      </c>
      <c r="BK10" s="98"/>
      <c r="BL10" s="75">
        <v>10</v>
      </c>
    </row>
    <row r="11" spans="1:64" ht="15" x14ac:dyDescent="0.25">
      <c r="A11" s="81"/>
      <c r="B11" s="81"/>
      <c r="C11" s="81"/>
      <c r="D11" s="81"/>
      <c r="E11" s="77">
        <f>IF(MONTH(1&amp;Premier_mois)&gt;11,An+1,An)</f>
        <v>2017</v>
      </c>
      <c r="F11" s="79">
        <f>DATE(E11,11,11)</f>
        <v>43050</v>
      </c>
      <c r="G11" s="80" t="s">
        <v>44</v>
      </c>
      <c r="I11" s="185" t="str">
        <f t="shared" si="1"/>
        <v>JEU</v>
      </c>
      <c r="J11" s="187">
        <f>J9+1</f>
        <v>42740</v>
      </c>
      <c r="K11" s="93" t="str">
        <f>IFERROR(IF(WEEKDAY(J11,2)=1,INT((J11-LOOKUP(J11,DATE(YEAR(J11)+{-1;0;1},1,3)-WEEKDAY(DATE(YEAR(J11)+{-1;0;1},1,3))+2))/7)+1,""),"")</f>
        <v/>
      </c>
      <c r="L11" s="91"/>
      <c r="M11" s="189" t="str">
        <f t="shared" si="3"/>
        <v>DIM</v>
      </c>
      <c r="N11" s="187">
        <f>N9+1</f>
        <v>42771</v>
      </c>
      <c r="O11" s="93" t="str">
        <f>IFERROR(IF(WEEKDAY(N11,2)=1,INT((N11-LOOKUP(N11,DATE(YEAR(N11)+{-1;0;1},1,3)-WEEKDAY(DATE(YEAR(N11)+{-1;0;1},1,3))+2))/7)+1,""),"")</f>
        <v/>
      </c>
      <c r="P11" s="91"/>
      <c r="Q11" s="185" t="str">
        <f t="shared" si="5"/>
        <v>DIM</v>
      </c>
      <c r="R11" s="187">
        <f>R9+1</f>
        <v>42799</v>
      </c>
      <c r="S11" s="93" t="str">
        <f>IFERROR(IF(WEEKDAY(R11,2)=1,INT((R11-LOOKUP(R11,DATE(YEAR(R11)+{-1;0;1},1,3)-WEEKDAY(DATE(YEAR(R11)+{-1;0;1},1,3))+2))/7)+1,""),"")</f>
        <v/>
      </c>
      <c r="T11" s="91"/>
      <c r="U11" s="189" t="str">
        <f t="shared" si="7"/>
        <v>MER</v>
      </c>
      <c r="V11" s="187">
        <f>V9+1</f>
        <v>42830</v>
      </c>
      <c r="W11" s="93" t="str">
        <f>IFERROR(IF(WEEKDAY(V11,2)=1,INT((V11-LOOKUP(V11,DATE(YEAR(V11)+{-1;0;1},1,3)-WEEKDAY(DATE(YEAR(V11)+{-1;0;1},1,3))+2))/7)+1,""),"")</f>
        <v/>
      </c>
      <c r="X11" s="91"/>
      <c r="Y11" s="185" t="str">
        <f t="shared" si="9"/>
        <v>VEN</v>
      </c>
      <c r="Z11" s="187">
        <f>Z9+1</f>
        <v>42860</v>
      </c>
      <c r="AA11" s="93" t="str">
        <f>IFERROR(IF(WEEKDAY(Z11,2)=1,INT((Z11-LOOKUP(Z11,DATE(YEAR(Z11)+{-1;0;1},1,3)-WEEKDAY(DATE(YEAR(Z11)+{-1;0;1},1,3))+2))/7)+1,""),"")</f>
        <v/>
      </c>
      <c r="AB11" s="91"/>
      <c r="AC11" s="189" t="str">
        <f t="shared" si="11"/>
        <v>LUN</v>
      </c>
      <c r="AD11" s="187">
        <f>AD9+1</f>
        <v>42891</v>
      </c>
      <c r="AE11" s="93">
        <f>IFERROR(IF(WEEKDAY(AD11,2)=1,INT((AD11-LOOKUP(AD11,DATE(YEAR(AD11)+{-1;0;1},1,3)-WEEKDAY(DATE(YEAR(AD11)+{-1;0;1},1,3))+2))/7)+1,""),"")</f>
        <v>23</v>
      </c>
      <c r="AF11" s="91"/>
      <c r="AG11" s="185" t="str">
        <f t="shared" si="13"/>
        <v>MER</v>
      </c>
      <c r="AH11" s="187">
        <f>AH9+1</f>
        <v>42921</v>
      </c>
      <c r="AI11" s="93" t="str">
        <f>IFERROR(IF(WEEKDAY(AH11,2)=1,INT((AH11-LOOKUP(AH11,DATE(YEAR(AH11)+{-1;0;1},1,3)-WEEKDAY(DATE(YEAR(AH11)+{-1;0;1},1,3))+2))/7)+1,""),"")</f>
        <v/>
      </c>
      <c r="AJ11" s="91"/>
      <c r="AK11" s="189" t="str">
        <f t="shared" si="15"/>
        <v>SAM</v>
      </c>
      <c r="AL11" s="187">
        <f>AL9+1</f>
        <v>42952</v>
      </c>
      <c r="AM11" s="93" t="str">
        <f>IFERROR(IF(WEEKDAY(AL11,2)=1,INT((AL11-LOOKUP(AL11,DATE(YEAR(AL11)+{-1;0;1},1,3)-WEEKDAY(DATE(YEAR(AL11)+{-1;0;1},1,3))+2))/7)+1,""),"")</f>
        <v/>
      </c>
      <c r="AN11" s="91"/>
      <c r="AO11" s="185" t="str">
        <f t="shared" si="17"/>
        <v>MAR</v>
      </c>
      <c r="AP11" s="187">
        <f>AP9+1</f>
        <v>42983</v>
      </c>
      <c r="AQ11" s="93" t="str">
        <f>IFERROR(IF(WEEKDAY(AP11,2)=1,INT((AP11-LOOKUP(AP11,DATE(YEAR(AP11)+{-1;0;1},1,3)-WEEKDAY(DATE(YEAR(AP11)+{-1;0;1},1,3))+2))/7)+1,""),"")</f>
        <v/>
      </c>
      <c r="AR11" s="91"/>
      <c r="AS11" s="189" t="str">
        <f t="shared" si="19"/>
        <v>JEU</v>
      </c>
      <c r="AT11" s="187">
        <f>AT9+1</f>
        <v>43013</v>
      </c>
      <c r="AU11" s="93" t="str">
        <f>IFERROR(IF(WEEKDAY(AT11,2)=1,INT((AT11-LOOKUP(AT11,DATE(YEAR(AT11)+{-1;0;1},1,3)-WEEKDAY(DATE(YEAR(AT11)+{-1;0;1},1,3))+2))/7)+1,""),"")</f>
        <v/>
      </c>
      <c r="AV11" s="91"/>
      <c r="AW11" s="185" t="str">
        <f t="shared" si="21"/>
        <v>DIM</v>
      </c>
      <c r="AX11" s="187">
        <f>AX9+1</f>
        <v>43044</v>
      </c>
      <c r="AY11" s="93" t="str">
        <f>IFERROR(IF(WEEKDAY(AX11,2)=1,INT((AX11-LOOKUP(AX11,DATE(YEAR(AX11)+{-1;0;1},1,3)-WEEKDAY(DATE(YEAR(AX11)+{-1;0;1},1,3))+2))/7)+1,""),"")</f>
        <v/>
      </c>
      <c r="AZ11" s="91"/>
      <c r="BA11" s="189" t="str">
        <f t="shared" si="23"/>
        <v>MAR</v>
      </c>
      <c r="BB11" s="187">
        <f>BB9+1</f>
        <v>43074</v>
      </c>
      <c r="BC11" s="93" t="str">
        <f>IFERROR(IF(WEEKDAY(BB11,2)=1,INT((BB11-LOOKUP(BB11,DATE(YEAR(BB11)+{-1;0;1},1,3)-WEEKDAY(DATE(YEAR(BB11)+{-1;0;1},1,3))+2))/7)+1,""),"")</f>
        <v/>
      </c>
      <c r="BE11" s="171">
        <v>37</v>
      </c>
      <c r="BF11" s="171">
        <v>38</v>
      </c>
      <c r="BG11" s="171">
        <v>39</v>
      </c>
      <c r="BH11" s="171">
        <v>40</v>
      </c>
      <c r="BI11" s="171">
        <v>41</v>
      </c>
      <c r="BJ11" s="171">
        <v>42</v>
      </c>
      <c r="BK11" s="98"/>
      <c r="BL11" s="75">
        <v>11</v>
      </c>
    </row>
    <row r="12" spans="1:64" ht="15" x14ac:dyDescent="0.25">
      <c r="A12" s="81"/>
      <c r="B12" s="81"/>
      <c r="C12" s="81"/>
      <c r="D12" s="81"/>
      <c r="E12" s="81"/>
      <c r="F12" s="79">
        <f>DATE(An,12,25)</f>
        <v>43094</v>
      </c>
      <c r="G12" s="80" t="s">
        <v>42</v>
      </c>
      <c r="I12" s="186"/>
      <c r="J12" s="188"/>
      <c r="K12" s="94" t="str">
        <f>IF(ISERROR(MATCH(J11,Dates,0)),"",INDEX(Evenement,MATCH(J11,Dates,0)))</f>
        <v/>
      </c>
      <c r="L12" s="95"/>
      <c r="M12" s="190"/>
      <c r="N12" s="188"/>
      <c r="O12" s="94" t="str">
        <f>IF(ISERROR(MATCH(N11,Dates,0)),"",INDEX(Evenement,MATCH(N11,Dates,0)))</f>
        <v/>
      </c>
      <c r="P12" s="95"/>
      <c r="Q12" s="186"/>
      <c r="R12" s="188"/>
      <c r="S12" s="94" t="str">
        <f>IF(ISERROR(MATCH(R11,Dates,0)),"",INDEX(Evenement,MATCH(R11,Dates,0)))</f>
        <v/>
      </c>
      <c r="T12" s="95"/>
      <c r="U12" s="190"/>
      <c r="V12" s="188"/>
      <c r="W12" s="94" t="str">
        <f>IF(ISERROR(MATCH(V11,Dates,0)),"",INDEX(Evenement,MATCH(V11,Dates,0)))</f>
        <v/>
      </c>
      <c r="X12" s="95"/>
      <c r="Y12" s="186"/>
      <c r="Z12" s="188"/>
      <c r="AA12" s="94" t="str">
        <f>IF(ISERROR(MATCH(Z11,Dates,0)),"",INDEX(Evenement,MATCH(Z11,Dates,0)))</f>
        <v/>
      </c>
      <c r="AB12" s="95"/>
      <c r="AC12" s="190"/>
      <c r="AD12" s="188"/>
      <c r="AE12" s="94" t="str">
        <f>IF(ISERROR(MATCH(AD11,Dates,0)),"",INDEX(Evenement,MATCH(AD11,Dates,0)))</f>
        <v>Lundi de Pentecôte</v>
      </c>
      <c r="AF12" s="95"/>
      <c r="AG12" s="186"/>
      <c r="AH12" s="188"/>
      <c r="AI12" s="94" t="str">
        <f>IF(ISERROR(MATCH(AH11,Dates,0)),"",INDEX(Evenement,MATCH(AH11,Dates,0)))</f>
        <v/>
      </c>
      <c r="AJ12" s="95"/>
      <c r="AK12" s="190"/>
      <c r="AL12" s="188"/>
      <c r="AM12" s="94" t="str">
        <f>IF(ISERROR(MATCH(AL11,Dates,0)),"",INDEX(Evenement,MATCH(AL11,Dates,0)))</f>
        <v/>
      </c>
      <c r="AN12" s="95"/>
      <c r="AO12" s="186"/>
      <c r="AP12" s="188"/>
      <c r="AQ12" s="94" t="str">
        <f>IF(ISERROR(MATCH(AP11,Dates,0)),"",INDEX(Evenement,MATCH(AP11,Dates,0)))</f>
        <v/>
      </c>
      <c r="AR12" s="95"/>
      <c r="AS12" s="190"/>
      <c r="AT12" s="188"/>
      <c r="AU12" s="94" t="str">
        <f>IF(ISERROR(MATCH(AT11,Dates,0)),"",INDEX(Evenement,MATCH(AT11,Dates,0)))</f>
        <v/>
      </c>
      <c r="AV12" s="95"/>
      <c r="AW12" s="186"/>
      <c r="AX12" s="188"/>
      <c r="AY12" s="94" t="str">
        <f>IF(ISERROR(MATCH(AX11,Dates,0)),"",INDEX(Evenement,MATCH(AX11,Dates,0)))</f>
        <v/>
      </c>
      <c r="AZ12" s="95"/>
      <c r="BA12" s="190"/>
      <c r="BB12" s="188"/>
      <c r="BC12" s="94" t="str">
        <f>IF(ISERROR(MATCH(BB11,Dates,0)),"",INDEX(Evenement,MATCH(BB11,Dates,0)))</f>
        <v/>
      </c>
      <c r="BE12" s="171">
        <v>43</v>
      </c>
      <c r="BF12" s="171">
        <v>44</v>
      </c>
      <c r="BG12" s="171">
        <v>45</v>
      </c>
      <c r="BH12" s="171">
        <v>46</v>
      </c>
      <c r="BI12" s="171">
        <v>47</v>
      </c>
      <c r="BJ12" s="171">
        <v>48</v>
      </c>
      <c r="BK12" s="98"/>
      <c r="BL12" s="75">
        <v>12</v>
      </c>
    </row>
    <row r="13" spans="1:64" ht="15" x14ac:dyDescent="0.25">
      <c r="A13" s="81"/>
      <c r="B13" s="81"/>
      <c r="C13" s="81"/>
      <c r="D13" s="81"/>
      <c r="E13" s="81"/>
      <c r="F13" s="79" t="str">
        <f>"01/01/"&amp;E2+1</f>
        <v>01/01/2018</v>
      </c>
      <c r="G13" s="88" t="s">
        <v>43</v>
      </c>
      <c r="I13" s="185" t="str">
        <f t="shared" si="1"/>
        <v>VEN</v>
      </c>
      <c r="J13" s="187">
        <f>J11+1</f>
        <v>42741</v>
      </c>
      <c r="K13" s="93" t="str">
        <f>IFERROR(IF(WEEKDAY(J13,2)=1,INT((J13-LOOKUP(J13,DATE(YEAR(J13)+{-1;0;1},1,3)-WEEKDAY(DATE(YEAR(J13)+{-1;0;1},1,3))+2))/7)+1,""),"")</f>
        <v/>
      </c>
      <c r="L13" s="91"/>
      <c r="M13" s="189" t="str">
        <f t="shared" si="3"/>
        <v>LUN</v>
      </c>
      <c r="N13" s="187">
        <f>N11+1</f>
        <v>42772</v>
      </c>
      <c r="O13" s="93">
        <f>IFERROR(IF(WEEKDAY(N13,2)=1,INT((N13-LOOKUP(N13,DATE(YEAR(N13)+{-1;0;1},1,3)-WEEKDAY(DATE(YEAR(N13)+{-1;0;1},1,3))+2))/7)+1,""),"")</f>
        <v>6</v>
      </c>
      <c r="P13" s="91"/>
      <c r="Q13" s="185" t="str">
        <f t="shared" si="5"/>
        <v>LUN</v>
      </c>
      <c r="R13" s="187">
        <f>R11+1</f>
        <v>42800</v>
      </c>
      <c r="S13" s="93">
        <f>IFERROR(IF(WEEKDAY(R13,2)=1,INT((R13-LOOKUP(R13,DATE(YEAR(R13)+{-1;0;1},1,3)-WEEKDAY(DATE(YEAR(R13)+{-1;0;1},1,3))+2))/7)+1,""),"")</f>
        <v>10</v>
      </c>
      <c r="T13" s="91"/>
      <c r="U13" s="189" t="str">
        <f t="shared" si="7"/>
        <v>JEU</v>
      </c>
      <c r="V13" s="187">
        <f>V11+1</f>
        <v>42831</v>
      </c>
      <c r="W13" s="93" t="str">
        <f>IFERROR(IF(WEEKDAY(V13,2)=1,INT((V13-LOOKUP(V13,DATE(YEAR(V13)+{-1;0;1},1,3)-WEEKDAY(DATE(YEAR(V13)+{-1;0;1},1,3))+2))/7)+1,""),"")</f>
        <v/>
      </c>
      <c r="X13" s="91"/>
      <c r="Y13" s="185" t="str">
        <f t="shared" si="9"/>
        <v>SAM</v>
      </c>
      <c r="Z13" s="187">
        <f>Z11+1</f>
        <v>42861</v>
      </c>
      <c r="AA13" s="93" t="str">
        <f>IFERROR(IF(WEEKDAY(Z13,2)=1,INT((Z13-LOOKUP(Z13,DATE(YEAR(Z13)+{-1;0;1},1,3)-WEEKDAY(DATE(YEAR(Z13)+{-1;0;1},1,3))+2))/7)+1,""),"")</f>
        <v/>
      </c>
      <c r="AB13" s="91"/>
      <c r="AC13" s="189" t="str">
        <f t="shared" si="11"/>
        <v>MAR</v>
      </c>
      <c r="AD13" s="187">
        <f>AD11+1</f>
        <v>42892</v>
      </c>
      <c r="AE13" s="93" t="str">
        <f>IFERROR(IF(WEEKDAY(AD13,2)=1,INT((AD13-LOOKUP(AD13,DATE(YEAR(AD13)+{-1;0;1},1,3)-WEEKDAY(DATE(YEAR(AD13)+{-1;0;1},1,3))+2))/7)+1,""),"")</f>
        <v/>
      </c>
      <c r="AF13" s="91"/>
      <c r="AG13" s="185" t="str">
        <f t="shared" si="13"/>
        <v>JEU</v>
      </c>
      <c r="AH13" s="187">
        <f>AH11+1</f>
        <v>42922</v>
      </c>
      <c r="AI13" s="93" t="str">
        <f>IFERROR(IF(WEEKDAY(AH13,2)=1,INT((AH13-LOOKUP(AH13,DATE(YEAR(AH13)+{-1;0;1},1,3)-WEEKDAY(DATE(YEAR(AH13)+{-1;0;1},1,3))+2))/7)+1,""),"")</f>
        <v/>
      </c>
      <c r="AJ13" s="91"/>
      <c r="AK13" s="189" t="str">
        <f t="shared" si="15"/>
        <v>DIM</v>
      </c>
      <c r="AL13" s="187">
        <f>AL11+1</f>
        <v>42953</v>
      </c>
      <c r="AM13" s="93" t="str">
        <f>IFERROR(IF(WEEKDAY(AL13,2)=1,INT((AL13-LOOKUP(AL13,DATE(YEAR(AL13)+{-1;0;1},1,3)-WEEKDAY(DATE(YEAR(AL13)+{-1;0;1},1,3))+2))/7)+1,""),"")</f>
        <v/>
      </c>
      <c r="AN13" s="91"/>
      <c r="AO13" s="185" t="str">
        <f t="shared" si="17"/>
        <v>MER</v>
      </c>
      <c r="AP13" s="187">
        <f>AP11+1</f>
        <v>42984</v>
      </c>
      <c r="AQ13" s="93" t="str">
        <f>IFERROR(IF(WEEKDAY(AP13,2)=1,INT((AP13-LOOKUP(AP13,DATE(YEAR(AP13)+{-1;0;1},1,3)-WEEKDAY(DATE(YEAR(AP13)+{-1;0;1},1,3))+2))/7)+1,""),"")</f>
        <v/>
      </c>
      <c r="AR13" s="91"/>
      <c r="AS13" s="189" t="str">
        <f t="shared" si="19"/>
        <v>VEN</v>
      </c>
      <c r="AT13" s="187">
        <f>AT11+1</f>
        <v>43014</v>
      </c>
      <c r="AU13" s="93" t="str">
        <f>IFERROR(IF(WEEKDAY(AT13,2)=1,INT((AT13-LOOKUP(AT13,DATE(YEAR(AT13)+{-1;0;1},1,3)-WEEKDAY(DATE(YEAR(AT13)+{-1;0;1},1,3))+2))/7)+1,""),"")</f>
        <v/>
      </c>
      <c r="AV13" s="91"/>
      <c r="AW13" s="185" t="str">
        <f t="shared" si="21"/>
        <v>LUN</v>
      </c>
      <c r="AX13" s="187">
        <f>AX11+1</f>
        <v>43045</v>
      </c>
      <c r="AY13" s="93">
        <f>IFERROR(IF(WEEKDAY(AX13,2)=1,INT((AX13-LOOKUP(AX13,DATE(YEAR(AX13)+{-1;0;1},1,3)-WEEKDAY(DATE(YEAR(AX13)+{-1;0;1},1,3))+2))/7)+1,""),"")</f>
        <v>45</v>
      </c>
      <c r="AZ13" s="91"/>
      <c r="BA13" s="189" t="str">
        <f t="shared" si="23"/>
        <v>MER</v>
      </c>
      <c r="BB13" s="187">
        <f>BB11+1</f>
        <v>43075</v>
      </c>
      <c r="BC13" s="93" t="str">
        <f>IFERROR(IF(WEEKDAY(BB13,2)=1,INT((BB13-LOOKUP(BB13,DATE(YEAR(BB13)+{-1;0;1},1,3)-WEEKDAY(DATE(YEAR(BB13)+{-1;0;1},1,3))+2))/7)+1,""),"")</f>
        <v/>
      </c>
      <c r="BE13" s="171">
        <v>49</v>
      </c>
      <c r="BF13" s="171">
        <v>50</v>
      </c>
      <c r="BG13" s="171">
        <v>51</v>
      </c>
      <c r="BH13" s="171">
        <v>52</v>
      </c>
      <c r="BI13" s="171"/>
      <c r="BJ13" s="171"/>
      <c r="BK13" s="98"/>
      <c r="BL13" s="75">
        <v>13</v>
      </c>
    </row>
    <row r="14" spans="1:64" ht="15" x14ac:dyDescent="0.25">
      <c r="A14" s="81"/>
      <c r="B14" s="81"/>
      <c r="C14" s="81"/>
      <c r="D14" s="81"/>
      <c r="E14" s="81"/>
      <c r="F14" s="79">
        <f>DATE(E3+1,3,29.56+0.979*MOD(204-11*MOD(E3+1,19),30)-WEEKDAY(DATE(E3+1,3,28.56+0.979*MOD(204-11*MOD(E3+1,19),30))))+1</f>
        <v>43192</v>
      </c>
      <c r="G14" s="88" t="s">
        <v>34</v>
      </c>
      <c r="I14" s="186"/>
      <c r="J14" s="188"/>
      <c r="K14" s="94" t="str">
        <f>IF(ISERROR(MATCH(J13,Dates,0)),"",INDEX(Evenement,MATCH(J13,Dates,0)))</f>
        <v/>
      </c>
      <c r="L14" s="95"/>
      <c r="M14" s="190"/>
      <c r="N14" s="188"/>
      <c r="O14" s="94" t="str">
        <f>IF(ISERROR(MATCH(N13,Dates,0)),"",INDEX(Evenement,MATCH(N13,Dates,0)))</f>
        <v/>
      </c>
      <c r="P14" s="95"/>
      <c r="Q14" s="186"/>
      <c r="R14" s="188"/>
      <c r="S14" s="94" t="str">
        <f>IF(ISERROR(MATCH(R13,Dates,0)),"",INDEX(Evenement,MATCH(R13,Dates,0)))</f>
        <v/>
      </c>
      <c r="T14" s="95"/>
      <c r="U14" s="190"/>
      <c r="V14" s="188"/>
      <c r="W14" s="94" t="str">
        <f>IF(ISERROR(MATCH(V13,Dates,0)),"",INDEX(Evenement,MATCH(V13,Dates,0)))</f>
        <v/>
      </c>
      <c r="X14" s="95"/>
      <c r="Y14" s="186"/>
      <c r="Z14" s="188"/>
      <c r="AA14" s="94" t="str">
        <f>IF(ISERROR(MATCH(Z13,Dates,0)),"",INDEX(Evenement,MATCH(Z13,Dates,0)))</f>
        <v/>
      </c>
      <c r="AB14" s="95"/>
      <c r="AC14" s="190"/>
      <c r="AD14" s="188"/>
      <c r="AE14" s="94" t="str">
        <f>IF(ISERROR(MATCH(AD13,Dates,0)),"",INDEX(Evenement,MATCH(AD13,Dates,0)))</f>
        <v/>
      </c>
      <c r="AF14" s="95"/>
      <c r="AG14" s="186"/>
      <c r="AH14" s="188"/>
      <c r="AI14" s="94" t="str">
        <f>IF(ISERROR(MATCH(AH13,Dates,0)),"",INDEX(Evenement,MATCH(AH13,Dates,0)))</f>
        <v/>
      </c>
      <c r="AJ14" s="95"/>
      <c r="AK14" s="190"/>
      <c r="AL14" s="188"/>
      <c r="AM14" s="94" t="str">
        <f>IF(ISERROR(MATCH(AL13,Dates,0)),"",INDEX(Evenement,MATCH(AL13,Dates,0)))</f>
        <v/>
      </c>
      <c r="AN14" s="95"/>
      <c r="AO14" s="186"/>
      <c r="AP14" s="188"/>
      <c r="AQ14" s="94" t="str">
        <f>IF(ISERROR(MATCH(AP13,Dates,0)),"",INDEX(Evenement,MATCH(AP13,Dates,0)))</f>
        <v/>
      </c>
      <c r="AR14" s="95"/>
      <c r="AS14" s="190"/>
      <c r="AT14" s="188"/>
      <c r="AU14" s="94" t="str">
        <f>IF(ISERROR(MATCH(AT13,Dates,0)),"",INDEX(Evenement,MATCH(AT13,Dates,0)))</f>
        <v/>
      </c>
      <c r="AV14" s="95"/>
      <c r="AW14" s="186"/>
      <c r="AX14" s="188"/>
      <c r="AY14" s="94" t="str">
        <f>IF(ISERROR(MATCH(AX13,Dates,0)),"",INDEX(Evenement,MATCH(AX13,Dates,0)))</f>
        <v/>
      </c>
      <c r="AZ14" s="95"/>
      <c r="BA14" s="190"/>
      <c r="BB14" s="188"/>
      <c r="BC14" s="94" t="str">
        <f>IF(ISERROR(MATCH(BB13,Dates,0)),"",INDEX(Evenement,MATCH(BB13,Dates,0)))</f>
        <v/>
      </c>
      <c r="BE14" s="171"/>
      <c r="BF14" s="171"/>
      <c r="BG14" s="171"/>
      <c r="BH14" s="171"/>
      <c r="BI14" s="171"/>
      <c r="BJ14" s="171"/>
      <c r="BK14" s="98"/>
      <c r="BL14" s="75">
        <v>14</v>
      </c>
    </row>
    <row r="15" spans="1:64" ht="15" x14ac:dyDescent="0.25">
      <c r="A15" s="81"/>
      <c r="B15" s="81"/>
      <c r="C15" s="81"/>
      <c r="D15" s="81"/>
      <c r="E15" s="81"/>
      <c r="F15" s="79">
        <f>DATE(E4+1,5,1)</f>
        <v>43221</v>
      </c>
      <c r="G15" s="88" t="s">
        <v>35</v>
      </c>
      <c r="I15" s="185" t="str">
        <f t="shared" si="1"/>
        <v>SAM</v>
      </c>
      <c r="J15" s="187">
        <f>J13+1</f>
        <v>42742</v>
      </c>
      <c r="K15" s="93" t="str">
        <f>IFERROR(IF(WEEKDAY(J15,2)=1,INT((J15-LOOKUP(J15,DATE(YEAR(J15)+{-1;0;1},1,3)-WEEKDAY(DATE(YEAR(J15)+{-1;0;1},1,3))+2))/7)+1,""),"")</f>
        <v/>
      </c>
      <c r="L15" s="91"/>
      <c r="M15" s="189" t="str">
        <f t="shared" si="3"/>
        <v>MAR</v>
      </c>
      <c r="N15" s="187">
        <f>N13+1</f>
        <v>42773</v>
      </c>
      <c r="O15" s="93" t="str">
        <f>IFERROR(IF(WEEKDAY(N15,2)=1,INT((N15-LOOKUP(N15,DATE(YEAR(N15)+{-1;0;1},1,3)-WEEKDAY(DATE(YEAR(N15)+{-1;0;1},1,3))+2))/7)+1,""),"")</f>
        <v/>
      </c>
      <c r="P15" s="91"/>
      <c r="Q15" s="185" t="str">
        <f t="shared" si="5"/>
        <v>MAR</v>
      </c>
      <c r="R15" s="187">
        <f>R13+1</f>
        <v>42801</v>
      </c>
      <c r="S15" s="93" t="str">
        <f>IFERROR(IF(WEEKDAY(R15,2)=1,INT((R15-LOOKUP(R15,DATE(YEAR(R15)+{-1;0;1},1,3)-WEEKDAY(DATE(YEAR(R15)+{-1;0;1},1,3))+2))/7)+1,""),"")</f>
        <v/>
      </c>
      <c r="T15" s="91"/>
      <c r="U15" s="189" t="str">
        <f t="shared" si="7"/>
        <v>VEN</v>
      </c>
      <c r="V15" s="187">
        <f>V13+1</f>
        <v>42832</v>
      </c>
      <c r="W15" s="93" t="str">
        <f>IFERROR(IF(WEEKDAY(V15,2)=1,INT((V15-LOOKUP(V15,DATE(YEAR(V15)+{-1;0;1},1,3)-WEEKDAY(DATE(YEAR(V15)+{-1;0;1},1,3))+2))/7)+1,""),"")</f>
        <v/>
      </c>
      <c r="X15" s="91"/>
      <c r="Y15" s="185" t="str">
        <f t="shared" si="9"/>
        <v>DIM</v>
      </c>
      <c r="Z15" s="187">
        <f>Z13+1</f>
        <v>42862</v>
      </c>
      <c r="AA15" s="93" t="str">
        <f>IFERROR(IF(WEEKDAY(Z15,2)=1,INT((Z15-LOOKUP(Z15,DATE(YEAR(Z15)+{-1;0;1},1,3)-WEEKDAY(DATE(YEAR(Z15)+{-1;0;1},1,3))+2))/7)+1,""),"")</f>
        <v/>
      </c>
      <c r="AB15" s="91"/>
      <c r="AC15" s="189" t="str">
        <f t="shared" si="11"/>
        <v>MER</v>
      </c>
      <c r="AD15" s="187">
        <f>AD13+1</f>
        <v>42893</v>
      </c>
      <c r="AE15" s="93" t="str">
        <f>IFERROR(IF(WEEKDAY(AD15,2)=1,INT((AD15-LOOKUP(AD15,DATE(YEAR(AD15)+{-1;0;1},1,3)-WEEKDAY(DATE(YEAR(AD15)+{-1;0;1},1,3))+2))/7)+1,""),"")</f>
        <v/>
      </c>
      <c r="AF15" s="91"/>
      <c r="AG15" s="185" t="str">
        <f t="shared" si="13"/>
        <v>VEN</v>
      </c>
      <c r="AH15" s="187">
        <f>AH13+1</f>
        <v>42923</v>
      </c>
      <c r="AI15" s="93" t="str">
        <f>IFERROR(IF(WEEKDAY(AH15,2)=1,INT((AH15-LOOKUP(AH15,DATE(YEAR(AH15)+{-1;0;1},1,3)-WEEKDAY(DATE(YEAR(AH15)+{-1;0;1},1,3))+2))/7)+1,""),"")</f>
        <v/>
      </c>
      <c r="AJ15" s="91"/>
      <c r="AK15" s="189" t="str">
        <f t="shared" si="15"/>
        <v>LUN</v>
      </c>
      <c r="AL15" s="187">
        <f>AL13+1</f>
        <v>42954</v>
      </c>
      <c r="AM15" s="93">
        <f>IFERROR(IF(WEEKDAY(AL15,2)=1,INT((AL15-LOOKUP(AL15,DATE(YEAR(AL15)+{-1;0;1},1,3)-WEEKDAY(DATE(YEAR(AL15)+{-1;0;1},1,3))+2))/7)+1,""),"")</f>
        <v>32</v>
      </c>
      <c r="AN15" s="91"/>
      <c r="AO15" s="185" t="str">
        <f t="shared" si="17"/>
        <v>JEU</v>
      </c>
      <c r="AP15" s="187">
        <f>AP13+1</f>
        <v>42985</v>
      </c>
      <c r="AQ15" s="93" t="str">
        <f>IFERROR(IF(WEEKDAY(AP15,2)=1,INT((AP15-LOOKUP(AP15,DATE(YEAR(AP15)+{-1;0;1},1,3)-WEEKDAY(DATE(YEAR(AP15)+{-1;0;1},1,3))+2))/7)+1,""),"")</f>
        <v/>
      </c>
      <c r="AR15" s="91"/>
      <c r="AS15" s="189" t="str">
        <f t="shared" si="19"/>
        <v>SAM</v>
      </c>
      <c r="AT15" s="187">
        <f>AT13+1</f>
        <v>43015</v>
      </c>
      <c r="AU15" s="93" t="str">
        <f>IFERROR(IF(WEEKDAY(AT15,2)=1,INT((AT15-LOOKUP(AT15,DATE(YEAR(AT15)+{-1;0;1},1,3)-WEEKDAY(DATE(YEAR(AT15)+{-1;0;1},1,3))+2))/7)+1,""),"")</f>
        <v/>
      </c>
      <c r="AV15" s="91"/>
      <c r="AW15" s="185" t="str">
        <f t="shared" si="21"/>
        <v>MAR</v>
      </c>
      <c r="AX15" s="187">
        <f>AX13+1</f>
        <v>43046</v>
      </c>
      <c r="AY15" s="93" t="str">
        <f>IFERROR(IF(WEEKDAY(AX15,2)=1,INT((AX15-LOOKUP(AX15,DATE(YEAR(AX15)+{-1;0;1},1,3)-WEEKDAY(DATE(YEAR(AX15)+{-1;0;1},1,3))+2))/7)+1,""),"")</f>
        <v/>
      </c>
      <c r="AZ15" s="91"/>
      <c r="BA15" s="189" t="str">
        <f t="shared" si="23"/>
        <v>JEU</v>
      </c>
      <c r="BB15" s="187">
        <f>BB13+1</f>
        <v>43076</v>
      </c>
      <c r="BC15" s="93" t="str">
        <f>IFERROR(IF(WEEKDAY(BB15,2)=1,INT((BB15-LOOKUP(BB15,DATE(YEAR(BB15)+{-1;0;1},1,3)-WEEKDAY(DATE(YEAR(BB15)+{-1;0;1},1,3))+2))/7)+1,""),"")</f>
        <v/>
      </c>
      <c r="BL15" s="75">
        <v>15</v>
      </c>
    </row>
    <row r="16" spans="1:64" ht="15" x14ac:dyDescent="0.25">
      <c r="A16" s="81"/>
      <c r="B16" s="81"/>
      <c r="C16" s="81"/>
      <c r="D16" s="81"/>
      <c r="E16" s="81"/>
      <c r="F16" s="79">
        <f>DATE(E5+1,3,29.56+0.979*MOD(204-11*MOD(E5+1,19),30)-WEEKDAY(DATE(E5+1,3,28.56+0.979*MOD(204-11*MOD(E5+1,19),30))))+1+38</f>
        <v>43230</v>
      </c>
      <c r="G16" s="88" t="s">
        <v>36</v>
      </c>
      <c r="I16" s="186"/>
      <c r="J16" s="188"/>
      <c r="K16" s="94" t="str">
        <f>IF(ISERROR(MATCH(J15,Dates,0)),"",INDEX(Evenement,MATCH(J15,Dates,0)))</f>
        <v/>
      </c>
      <c r="L16" s="95"/>
      <c r="M16" s="190"/>
      <c r="N16" s="188"/>
      <c r="O16" s="94" t="str">
        <f>IF(ISERROR(MATCH(N15,Dates,0)),"",INDEX(Evenement,MATCH(N15,Dates,0)))</f>
        <v/>
      </c>
      <c r="P16" s="95"/>
      <c r="Q16" s="186"/>
      <c r="R16" s="188"/>
      <c r="S16" s="94" t="str">
        <f>IF(ISERROR(MATCH(R15,Dates,0)),"",INDEX(Evenement,MATCH(R15,Dates,0)))</f>
        <v/>
      </c>
      <c r="T16" s="95"/>
      <c r="U16" s="190"/>
      <c r="V16" s="188"/>
      <c r="W16" s="94" t="str">
        <f>IF(ISERROR(MATCH(V15,Dates,0)),"",INDEX(Evenement,MATCH(V15,Dates,0)))</f>
        <v/>
      </c>
      <c r="X16" s="95"/>
      <c r="Y16" s="186"/>
      <c r="Z16" s="188"/>
      <c r="AA16" s="94" t="str">
        <f>IF(ISERROR(MATCH(Z15,Dates,0)),"",INDEX(Evenement,MATCH(Z15,Dates,0)))</f>
        <v/>
      </c>
      <c r="AB16" s="95"/>
      <c r="AC16" s="190"/>
      <c r="AD16" s="188"/>
      <c r="AE16" s="94" t="str">
        <f>IF(ISERROR(MATCH(AD15,Dates,0)),"",INDEX(Evenement,MATCH(AD15,Dates,0)))</f>
        <v/>
      </c>
      <c r="AF16" s="95"/>
      <c r="AG16" s="186"/>
      <c r="AH16" s="188"/>
      <c r="AI16" s="94" t="str">
        <f>IF(ISERROR(MATCH(AH15,Dates,0)),"",INDEX(Evenement,MATCH(AH15,Dates,0)))</f>
        <v/>
      </c>
      <c r="AJ16" s="95"/>
      <c r="AK16" s="190"/>
      <c r="AL16" s="188"/>
      <c r="AM16" s="94" t="str">
        <f>IF(ISERROR(MATCH(AL15,Dates,0)),"",INDEX(Evenement,MATCH(AL15,Dates,0)))</f>
        <v/>
      </c>
      <c r="AN16" s="95"/>
      <c r="AO16" s="186"/>
      <c r="AP16" s="188"/>
      <c r="AQ16" s="94" t="str">
        <f>IF(ISERROR(MATCH(AP15,Dates,0)),"",INDEX(Evenement,MATCH(AP15,Dates,0)))</f>
        <v/>
      </c>
      <c r="AR16" s="95"/>
      <c r="AS16" s="190"/>
      <c r="AT16" s="188"/>
      <c r="AU16" s="94" t="str">
        <f>IF(ISERROR(MATCH(AT15,Dates,0)),"",INDEX(Evenement,MATCH(AT15,Dates,0)))</f>
        <v/>
      </c>
      <c r="AV16" s="95"/>
      <c r="AW16" s="186"/>
      <c r="AX16" s="188"/>
      <c r="AY16" s="94" t="str">
        <f>IF(ISERROR(MATCH(AX15,Dates,0)),"",INDEX(Evenement,MATCH(AX15,Dates,0)))</f>
        <v/>
      </c>
      <c r="AZ16" s="95"/>
      <c r="BA16" s="190"/>
      <c r="BB16" s="188"/>
      <c r="BC16" s="94" t="str">
        <f>IF(ISERROR(MATCH(BB15,Dates,0)),"",INDEX(Evenement,MATCH(BB15,Dates,0)))</f>
        <v/>
      </c>
      <c r="BL16" s="75">
        <v>16</v>
      </c>
    </row>
    <row r="17" spans="1:67" ht="15" x14ac:dyDescent="0.25">
      <c r="A17" s="81"/>
      <c r="B17" s="81"/>
      <c r="C17" s="81"/>
      <c r="D17" s="81"/>
      <c r="E17" s="81"/>
      <c r="F17" s="79">
        <f>DATE(E6+1,5,8)</f>
        <v>43228</v>
      </c>
      <c r="G17" s="88" t="s">
        <v>37</v>
      </c>
      <c r="I17" s="185" t="str">
        <f t="shared" si="1"/>
        <v>DIM</v>
      </c>
      <c r="J17" s="187">
        <f>J15+1</f>
        <v>42743</v>
      </c>
      <c r="K17" s="93" t="str">
        <f>IFERROR(IF(WEEKDAY(J17,2)=1,INT((J17-LOOKUP(J17,DATE(YEAR(J17)+{-1;0;1},1,3)-WEEKDAY(DATE(YEAR(J17)+{-1;0;1},1,3))+2))/7)+1,""),"")</f>
        <v/>
      </c>
      <c r="L17" s="91"/>
      <c r="M17" s="189" t="str">
        <f t="shared" si="3"/>
        <v>MER</v>
      </c>
      <c r="N17" s="187">
        <f>N15+1</f>
        <v>42774</v>
      </c>
      <c r="O17" s="93" t="str">
        <f>IFERROR(IF(WEEKDAY(N17,2)=1,INT((N17-LOOKUP(N17,DATE(YEAR(N17)+{-1;0;1},1,3)-WEEKDAY(DATE(YEAR(N17)+{-1;0;1},1,3))+2))/7)+1,""),"")</f>
        <v/>
      </c>
      <c r="P17" s="91"/>
      <c r="Q17" s="185" t="str">
        <f t="shared" si="5"/>
        <v>MER</v>
      </c>
      <c r="R17" s="187">
        <f>R15+1</f>
        <v>42802</v>
      </c>
      <c r="S17" s="93" t="str">
        <f>IFERROR(IF(WEEKDAY(R17,2)=1,INT((R17-LOOKUP(R17,DATE(YEAR(R17)+{-1;0;1},1,3)-WEEKDAY(DATE(YEAR(R17)+{-1;0;1},1,3))+2))/7)+1,""),"")</f>
        <v/>
      </c>
      <c r="T17" s="91"/>
      <c r="U17" s="189" t="str">
        <f t="shared" si="7"/>
        <v>SAM</v>
      </c>
      <c r="V17" s="187">
        <f>V15+1</f>
        <v>42833</v>
      </c>
      <c r="W17" s="93" t="str">
        <f>IFERROR(IF(WEEKDAY(V17,2)=1,INT((V17-LOOKUP(V17,DATE(YEAR(V17)+{-1;0;1},1,3)-WEEKDAY(DATE(YEAR(V17)+{-1;0;1},1,3))+2))/7)+1,""),"")</f>
        <v/>
      </c>
      <c r="X17" s="91"/>
      <c r="Y17" s="185" t="str">
        <f t="shared" si="9"/>
        <v>LUN</v>
      </c>
      <c r="Z17" s="187">
        <f>Z15+1</f>
        <v>42863</v>
      </c>
      <c r="AA17" s="93">
        <f>IFERROR(IF(WEEKDAY(Z17,2)=1,INT((Z17-LOOKUP(Z17,DATE(YEAR(Z17)+{-1;0;1},1,3)-WEEKDAY(DATE(YEAR(Z17)+{-1;0;1},1,3))+2))/7)+1,""),"")</f>
        <v>19</v>
      </c>
      <c r="AB17" s="91"/>
      <c r="AC17" s="189" t="str">
        <f t="shared" si="11"/>
        <v>JEU</v>
      </c>
      <c r="AD17" s="187">
        <f>AD15+1</f>
        <v>42894</v>
      </c>
      <c r="AE17" s="93" t="str">
        <f>IFERROR(IF(WEEKDAY(AD17,2)=1,INT((AD17-LOOKUP(AD17,DATE(YEAR(AD17)+{-1;0;1},1,3)-WEEKDAY(DATE(YEAR(AD17)+{-1;0;1},1,3))+2))/7)+1,""),"")</f>
        <v/>
      </c>
      <c r="AF17" s="91"/>
      <c r="AG17" s="185" t="str">
        <f t="shared" si="13"/>
        <v>SAM</v>
      </c>
      <c r="AH17" s="187">
        <f>AH15+1</f>
        <v>42924</v>
      </c>
      <c r="AI17" s="93" t="str">
        <f>IFERROR(IF(WEEKDAY(AH17,2)=1,INT((AH17-LOOKUP(AH17,DATE(YEAR(AH17)+{-1;0;1},1,3)-WEEKDAY(DATE(YEAR(AH17)+{-1;0;1},1,3))+2))/7)+1,""),"")</f>
        <v/>
      </c>
      <c r="AJ17" s="91"/>
      <c r="AK17" s="189" t="str">
        <f t="shared" si="15"/>
        <v>MAR</v>
      </c>
      <c r="AL17" s="187">
        <f>AL15+1</f>
        <v>42955</v>
      </c>
      <c r="AM17" s="93" t="str">
        <f>IFERROR(IF(WEEKDAY(AL17,2)=1,INT((AL17-LOOKUP(AL17,DATE(YEAR(AL17)+{-1;0;1},1,3)-WEEKDAY(DATE(YEAR(AL17)+{-1;0;1},1,3))+2))/7)+1,""),"")</f>
        <v/>
      </c>
      <c r="AN17" s="91"/>
      <c r="AO17" s="185" t="str">
        <f t="shared" si="17"/>
        <v>VEN</v>
      </c>
      <c r="AP17" s="187">
        <f>AP15+1</f>
        <v>42986</v>
      </c>
      <c r="AQ17" s="93" t="str">
        <f>IFERROR(IF(WEEKDAY(AP17,2)=1,INT((AP17-LOOKUP(AP17,DATE(YEAR(AP17)+{-1;0;1},1,3)-WEEKDAY(DATE(YEAR(AP17)+{-1;0;1},1,3))+2))/7)+1,""),"")</f>
        <v/>
      </c>
      <c r="AR17" s="91"/>
      <c r="AS17" s="189" t="str">
        <f t="shared" si="19"/>
        <v>DIM</v>
      </c>
      <c r="AT17" s="187">
        <f>AT15+1</f>
        <v>43016</v>
      </c>
      <c r="AU17" s="93" t="str">
        <f>IFERROR(IF(WEEKDAY(AT17,2)=1,INT((AT17-LOOKUP(AT17,DATE(YEAR(AT17)+{-1;0;1},1,3)-WEEKDAY(DATE(YEAR(AT17)+{-1;0;1},1,3))+2))/7)+1,""),"")</f>
        <v/>
      </c>
      <c r="AV17" s="91"/>
      <c r="AW17" s="185" t="str">
        <f t="shared" si="21"/>
        <v>MER</v>
      </c>
      <c r="AX17" s="187">
        <f>AX15+1</f>
        <v>43047</v>
      </c>
      <c r="AY17" s="93" t="str">
        <f>IFERROR(IF(WEEKDAY(AX17,2)=1,INT((AX17-LOOKUP(AX17,DATE(YEAR(AX17)+{-1;0;1},1,3)-WEEKDAY(DATE(YEAR(AX17)+{-1;0;1},1,3))+2))/7)+1,""),"")</f>
        <v/>
      </c>
      <c r="AZ17" s="91"/>
      <c r="BA17" s="189" t="str">
        <f t="shared" si="23"/>
        <v>VEN</v>
      </c>
      <c r="BB17" s="187">
        <f>BB15+1</f>
        <v>43077</v>
      </c>
      <c r="BC17" s="93" t="str">
        <f>IFERROR(IF(WEEKDAY(BB17,2)=1,INT((BB17-LOOKUP(BB17,DATE(YEAR(BB17)+{-1;0;1},1,3)-WEEKDAY(DATE(YEAR(BB17)+{-1;0;1},1,3))+2))/7)+1,""),"")</f>
        <v/>
      </c>
      <c r="BE17" s="98">
        <v>57</v>
      </c>
      <c r="BF17" s="98">
        <v>58</v>
      </c>
      <c r="BG17" s="98">
        <v>59</v>
      </c>
      <c r="BH17" s="98">
        <v>60</v>
      </c>
      <c r="BI17" s="98">
        <v>61</v>
      </c>
      <c r="BJ17" s="98">
        <v>62</v>
      </c>
      <c r="BK17" s="98">
        <v>63</v>
      </c>
      <c r="BL17" s="75">
        <v>17</v>
      </c>
      <c r="BM17" s="98"/>
      <c r="BN17" s="98"/>
      <c r="BO17" s="98"/>
    </row>
    <row r="18" spans="1:67" ht="15" x14ac:dyDescent="0.25">
      <c r="A18" s="81"/>
      <c r="B18" s="81"/>
      <c r="C18" s="81"/>
      <c r="D18" s="81"/>
      <c r="E18" s="81"/>
      <c r="F18" s="79">
        <f>DATE(E7+1,3,29.56+0.979*MOD(204-11*MOD(E7+1,19),30)-WEEKDAY(DATE(E7+18,3,28.56+0.979*MOD(204-11*MOD(E7+1,19),30))))+1+49</f>
        <v>43241</v>
      </c>
      <c r="G18" s="88" t="s">
        <v>38</v>
      </c>
      <c r="I18" s="186"/>
      <c r="J18" s="188"/>
      <c r="K18" s="94" t="str">
        <f>IF(ISERROR(MATCH(J17,Dates,0)),"",INDEX(Evenement,MATCH(J17,Dates,0)))</f>
        <v/>
      </c>
      <c r="L18" s="95"/>
      <c r="M18" s="190"/>
      <c r="N18" s="188"/>
      <c r="O18" s="94" t="str">
        <f>IF(ISERROR(MATCH(N17,Dates,0)),"",INDEX(Evenement,MATCH(N17,Dates,0)))</f>
        <v/>
      </c>
      <c r="P18" s="95"/>
      <c r="Q18" s="186"/>
      <c r="R18" s="188"/>
      <c r="S18" s="94" t="str">
        <f>IF(ISERROR(MATCH(R17,Dates,0)),"",INDEX(Evenement,MATCH(R17,Dates,0)))</f>
        <v/>
      </c>
      <c r="T18" s="95"/>
      <c r="U18" s="190"/>
      <c r="V18" s="188"/>
      <c r="W18" s="94" t="str">
        <f>IF(ISERROR(MATCH(V17,Dates,0)),"",INDEX(Evenement,MATCH(V17,Dates,0)))</f>
        <v/>
      </c>
      <c r="X18" s="95"/>
      <c r="Y18" s="186"/>
      <c r="Z18" s="188"/>
      <c r="AA18" s="94" t="str">
        <f>IF(ISERROR(MATCH(Z17,Dates,0)),"",INDEX(Evenement,MATCH(Z17,Dates,0)))</f>
        <v>Victoire 1945</v>
      </c>
      <c r="AB18" s="95"/>
      <c r="AC18" s="190"/>
      <c r="AD18" s="188"/>
      <c r="AE18" s="94" t="str">
        <f>IF(ISERROR(MATCH(AD17,Dates,0)),"",INDEX(Evenement,MATCH(AD17,Dates,0)))</f>
        <v/>
      </c>
      <c r="AF18" s="95"/>
      <c r="AG18" s="186"/>
      <c r="AH18" s="188"/>
      <c r="AI18" s="94" t="str">
        <f>IF(ISERROR(MATCH(AH17,Dates,0)),"",INDEX(Evenement,MATCH(AH17,Dates,0)))</f>
        <v/>
      </c>
      <c r="AJ18" s="95"/>
      <c r="AK18" s="190"/>
      <c r="AL18" s="188"/>
      <c r="AM18" s="94" t="str">
        <f>IF(ISERROR(MATCH(AL17,Dates,0)),"",INDEX(Evenement,MATCH(AL17,Dates,0)))</f>
        <v/>
      </c>
      <c r="AN18" s="95"/>
      <c r="AO18" s="186"/>
      <c r="AP18" s="188"/>
      <c r="AQ18" s="94" t="str">
        <f>IF(ISERROR(MATCH(AP17,Dates,0)),"",INDEX(Evenement,MATCH(AP17,Dates,0)))</f>
        <v/>
      </c>
      <c r="AR18" s="95"/>
      <c r="AS18" s="190"/>
      <c r="AT18" s="188"/>
      <c r="AU18" s="94" t="str">
        <f>IF(ISERROR(MATCH(AT17,Dates,0)),"",INDEX(Evenement,MATCH(AT17,Dates,0)))</f>
        <v/>
      </c>
      <c r="AV18" s="95"/>
      <c r="AW18" s="186"/>
      <c r="AX18" s="188"/>
      <c r="AY18" s="94" t="str">
        <f>IF(ISERROR(MATCH(AX17,Dates,0)),"",INDEX(Evenement,MATCH(AX17,Dates,0)))</f>
        <v/>
      </c>
      <c r="AZ18" s="95"/>
      <c r="BA18" s="190"/>
      <c r="BB18" s="188"/>
      <c r="BC18" s="94" t="str">
        <f>IF(ISERROR(MATCH(BB17,Dates,0)),"",INDEX(Evenement,MATCH(BB17,Dates,0)))</f>
        <v/>
      </c>
      <c r="BL18" s="75">
        <v>18</v>
      </c>
    </row>
    <row r="19" spans="1:67" ht="15" x14ac:dyDescent="0.25">
      <c r="A19" s="81"/>
      <c r="B19" s="81"/>
      <c r="C19" s="81"/>
      <c r="D19" s="81"/>
      <c r="E19" s="81"/>
      <c r="F19" s="79">
        <f>DATE(E8+1,7,14)</f>
        <v>43295</v>
      </c>
      <c r="G19" s="88" t="s">
        <v>39</v>
      </c>
      <c r="I19" s="185" t="str">
        <f t="shared" si="1"/>
        <v>LUN</v>
      </c>
      <c r="J19" s="187">
        <f>J17+1</f>
        <v>42744</v>
      </c>
      <c r="K19" s="93">
        <f>IFERROR(IF(WEEKDAY(J19,2)=1,INT((J19-LOOKUP(J19,DATE(YEAR(J19)+{-1;0;1},1,3)-WEEKDAY(DATE(YEAR(J19)+{-1;0;1},1,3))+2))/7)+1,""),"")</f>
        <v>2</v>
      </c>
      <c r="L19" s="91"/>
      <c r="M19" s="189" t="str">
        <f t="shared" si="3"/>
        <v>JEU</v>
      </c>
      <c r="N19" s="187">
        <f>N17+1</f>
        <v>42775</v>
      </c>
      <c r="O19" s="93" t="str">
        <f>IFERROR(IF(WEEKDAY(N19,2)=1,INT((N19-LOOKUP(N19,DATE(YEAR(N19)+{-1;0;1},1,3)-WEEKDAY(DATE(YEAR(N19)+{-1;0;1},1,3))+2))/7)+1,""),"")</f>
        <v/>
      </c>
      <c r="P19" s="91"/>
      <c r="Q19" s="185" t="str">
        <f t="shared" si="5"/>
        <v>JEU</v>
      </c>
      <c r="R19" s="187">
        <f>R17+1</f>
        <v>42803</v>
      </c>
      <c r="S19" s="93" t="str">
        <f>IFERROR(IF(WEEKDAY(R19,2)=1,INT((R19-LOOKUP(R19,DATE(YEAR(R19)+{-1;0;1},1,3)-WEEKDAY(DATE(YEAR(R19)+{-1;0;1},1,3))+2))/7)+1,""),"")</f>
        <v/>
      </c>
      <c r="T19" s="91"/>
      <c r="U19" s="189" t="str">
        <f t="shared" si="7"/>
        <v>DIM</v>
      </c>
      <c r="V19" s="187">
        <f>V17+1</f>
        <v>42834</v>
      </c>
      <c r="W19" s="93" t="str">
        <f>IFERROR(IF(WEEKDAY(V19,2)=1,INT((V19-LOOKUP(V19,DATE(YEAR(V19)+{-1;0;1},1,3)-WEEKDAY(DATE(YEAR(V19)+{-1;0;1},1,3))+2))/7)+1,""),"")</f>
        <v/>
      </c>
      <c r="X19" s="91"/>
      <c r="Y19" s="185" t="str">
        <f t="shared" si="9"/>
        <v>MAR</v>
      </c>
      <c r="Z19" s="187">
        <f>Z17+1</f>
        <v>42864</v>
      </c>
      <c r="AA19" s="93" t="str">
        <f>IFERROR(IF(WEEKDAY(Z19,2)=1,INT((Z19-LOOKUP(Z19,DATE(YEAR(Z19)+{-1;0;1},1,3)-WEEKDAY(DATE(YEAR(Z19)+{-1;0;1},1,3))+2))/7)+1,""),"")</f>
        <v/>
      </c>
      <c r="AB19" s="91"/>
      <c r="AC19" s="189" t="str">
        <f t="shared" si="11"/>
        <v>VEN</v>
      </c>
      <c r="AD19" s="187">
        <f>AD17+1</f>
        <v>42895</v>
      </c>
      <c r="AE19" s="93" t="str">
        <f>IFERROR(IF(WEEKDAY(AD19,2)=1,INT((AD19-LOOKUP(AD19,DATE(YEAR(AD19)+{-1;0;1},1,3)-WEEKDAY(DATE(YEAR(AD19)+{-1;0;1},1,3))+2))/7)+1,""),"")</f>
        <v/>
      </c>
      <c r="AF19" s="91"/>
      <c r="AG19" s="185" t="str">
        <f t="shared" si="13"/>
        <v>DIM</v>
      </c>
      <c r="AH19" s="187">
        <f>AH17+1</f>
        <v>42925</v>
      </c>
      <c r="AI19" s="93" t="str">
        <f>IFERROR(IF(WEEKDAY(AH19,2)=1,INT((AH19-LOOKUP(AH19,DATE(YEAR(AH19)+{-1;0;1},1,3)-WEEKDAY(DATE(YEAR(AH19)+{-1;0;1},1,3))+2))/7)+1,""),"")</f>
        <v/>
      </c>
      <c r="AJ19" s="91"/>
      <c r="AK19" s="189" t="str">
        <f t="shared" si="15"/>
        <v>MER</v>
      </c>
      <c r="AL19" s="187">
        <f>AL17+1</f>
        <v>42956</v>
      </c>
      <c r="AM19" s="93" t="str">
        <f>IFERROR(IF(WEEKDAY(AL19,2)=1,INT((AL19-LOOKUP(AL19,DATE(YEAR(AL19)+{-1;0;1},1,3)-WEEKDAY(DATE(YEAR(AL19)+{-1;0;1},1,3))+2))/7)+1,""),"")</f>
        <v/>
      </c>
      <c r="AN19" s="91"/>
      <c r="AO19" s="185" t="str">
        <f t="shared" si="17"/>
        <v>SAM</v>
      </c>
      <c r="AP19" s="187">
        <f>AP17+1</f>
        <v>42987</v>
      </c>
      <c r="AQ19" s="93" t="str">
        <f>IFERROR(IF(WEEKDAY(AP19,2)=1,INT((AP19-LOOKUP(AP19,DATE(YEAR(AP19)+{-1;0;1},1,3)-WEEKDAY(DATE(YEAR(AP19)+{-1;0;1},1,3))+2))/7)+1,""),"")</f>
        <v/>
      </c>
      <c r="AR19" s="91"/>
      <c r="AS19" s="189" t="str">
        <f t="shared" si="19"/>
        <v>LUN</v>
      </c>
      <c r="AT19" s="187">
        <f>AT17+1</f>
        <v>43017</v>
      </c>
      <c r="AU19" s="93">
        <f>IFERROR(IF(WEEKDAY(AT19,2)=1,INT((AT19-LOOKUP(AT19,DATE(YEAR(AT19)+{-1;0;1},1,3)-WEEKDAY(DATE(YEAR(AT19)+{-1;0;1},1,3))+2))/7)+1,""),"")</f>
        <v>41</v>
      </c>
      <c r="AV19" s="91"/>
      <c r="AW19" s="185" t="str">
        <f t="shared" si="21"/>
        <v>JEU</v>
      </c>
      <c r="AX19" s="187">
        <f>AX17+1</f>
        <v>43048</v>
      </c>
      <c r="AY19" s="93" t="str">
        <f>IFERROR(IF(WEEKDAY(AX19,2)=1,INT((AX19-LOOKUP(AX19,DATE(YEAR(AX19)+{-1;0;1},1,3)-WEEKDAY(DATE(YEAR(AX19)+{-1;0;1},1,3))+2))/7)+1,""),"")</f>
        <v/>
      </c>
      <c r="AZ19" s="91"/>
      <c r="BA19" s="189" t="str">
        <f t="shared" si="23"/>
        <v>SAM</v>
      </c>
      <c r="BB19" s="187">
        <f>BB17+1</f>
        <v>43078</v>
      </c>
      <c r="BC19" s="93" t="str">
        <f>IFERROR(IF(WEEKDAY(BB19,2)=1,INT((BB19-LOOKUP(BB19,DATE(YEAR(BB19)+{-1;0;1},1,3)-WEEKDAY(DATE(YEAR(BB19)+{-1;0;1},1,3))+2))/7)+1,""),"")</f>
        <v/>
      </c>
      <c r="BL19" s="75">
        <v>19</v>
      </c>
    </row>
    <row r="20" spans="1:67" ht="15" x14ac:dyDescent="0.25">
      <c r="A20" s="81"/>
      <c r="B20" s="81"/>
      <c r="C20" s="81"/>
      <c r="D20" s="81"/>
      <c r="E20" s="81"/>
      <c r="F20" s="79">
        <f>DATE(E9+1,8,15)</f>
        <v>43327</v>
      </c>
      <c r="G20" s="88" t="s">
        <v>40</v>
      </c>
      <c r="I20" s="186"/>
      <c r="J20" s="188"/>
      <c r="K20" s="94" t="str">
        <f>IF(ISERROR(MATCH(J19,Dates,0)),"",INDEX(Evenement,MATCH(J19,Dates,0)))</f>
        <v/>
      </c>
      <c r="L20" s="95"/>
      <c r="M20" s="190"/>
      <c r="N20" s="188"/>
      <c r="O20" s="94" t="str">
        <f>IF(ISERROR(MATCH(N19,Dates,0)),"",INDEX(Evenement,MATCH(N19,Dates,0)))</f>
        <v/>
      </c>
      <c r="P20" s="95"/>
      <c r="Q20" s="186"/>
      <c r="R20" s="188"/>
      <c r="S20" s="94" t="str">
        <f>IF(ISERROR(MATCH(R19,Dates,0)),"",INDEX(Evenement,MATCH(R19,Dates,0)))</f>
        <v/>
      </c>
      <c r="T20" s="95"/>
      <c r="U20" s="190"/>
      <c r="V20" s="188"/>
      <c r="W20" s="94" t="str">
        <f>IF(ISERROR(MATCH(V19,Dates,0)),"",INDEX(Evenement,MATCH(V19,Dates,0)))</f>
        <v/>
      </c>
      <c r="X20" s="95"/>
      <c r="Y20" s="186"/>
      <c r="Z20" s="188"/>
      <c r="AA20" s="94" t="str">
        <f>IF(ISERROR(MATCH(Z19,Dates,0)),"",INDEX(Evenement,MATCH(Z19,Dates,0)))</f>
        <v/>
      </c>
      <c r="AB20" s="95"/>
      <c r="AC20" s="190"/>
      <c r="AD20" s="188"/>
      <c r="AE20" s="94" t="str">
        <f>IF(ISERROR(MATCH(AD19,Dates,0)),"",INDEX(Evenement,MATCH(AD19,Dates,0)))</f>
        <v/>
      </c>
      <c r="AF20" s="95"/>
      <c r="AG20" s="186"/>
      <c r="AH20" s="188"/>
      <c r="AI20" s="94" t="str">
        <f>IF(ISERROR(MATCH(AH19,Dates,0)),"",INDEX(Evenement,MATCH(AH19,Dates,0)))</f>
        <v/>
      </c>
      <c r="AJ20" s="95"/>
      <c r="AK20" s="190"/>
      <c r="AL20" s="188"/>
      <c r="AM20" s="94" t="str">
        <f>IF(ISERROR(MATCH(AL19,Dates,0)),"",INDEX(Evenement,MATCH(AL19,Dates,0)))</f>
        <v/>
      </c>
      <c r="AN20" s="95"/>
      <c r="AO20" s="186"/>
      <c r="AP20" s="188"/>
      <c r="AQ20" s="94" t="str">
        <f>IF(ISERROR(MATCH(AP19,Dates,0)),"",INDEX(Evenement,MATCH(AP19,Dates,0)))</f>
        <v/>
      </c>
      <c r="AR20" s="95"/>
      <c r="AS20" s="190"/>
      <c r="AT20" s="188"/>
      <c r="AU20" s="94" t="str">
        <f>IF(ISERROR(MATCH(AT19,Dates,0)),"",INDEX(Evenement,MATCH(AT19,Dates,0)))</f>
        <v/>
      </c>
      <c r="AV20" s="95"/>
      <c r="AW20" s="186"/>
      <c r="AX20" s="188"/>
      <c r="AY20" s="94" t="str">
        <f>IF(ISERROR(MATCH(AX19,Dates,0)),"",INDEX(Evenement,MATCH(AX19,Dates,0)))</f>
        <v/>
      </c>
      <c r="AZ20" s="95"/>
      <c r="BA20" s="190"/>
      <c r="BB20" s="188"/>
      <c r="BC20" s="94" t="str">
        <f>IF(ISERROR(MATCH(BB19,Dates,0)),"",INDEX(Evenement,MATCH(BB19,Dates,0)))</f>
        <v/>
      </c>
      <c r="BL20" s="75">
        <v>20</v>
      </c>
    </row>
    <row r="21" spans="1:67" ht="15" x14ac:dyDescent="0.25">
      <c r="A21" s="81"/>
      <c r="B21" s="81"/>
      <c r="C21" s="81"/>
      <c r="D21" s="81"/>
      <c r="E21" s="81"/>
      <c r="F21" s="79">
        <f>DATE(E10+1,11,1)</f>
        <v>43405</v>
      </c>
      <c r="G21" s="88" t="s">
        <v>41</v>
      </c>
      <c r="I21" s="185" t="str">
        <f t="shared" si="1"/>
        <v>MAR</v>
      </c>
      <c r="J21" s="187">
        <f>J19+1</f>
        <v>42745</v>
      </c>
      <c r="K21" s="93" t="str">
        <f>IFERROR(IF(WEEKDAY(J21,2)=1,INT((J21-LOOKUP(J21,DATE(YEAR(J21)+{-1;0;1},1,3)-WEEKDAY(DATE(YEAR(J21)+{-1;0;1},1,3))+2))/7)+1,""),"")</f>
        <v/>
      </c>
      <c r="L21" s="91"/>
      <c r="M21" s="189" t="str">
        <f t="shared" si="3"/>
        <v>VEN</v>
      </c>
      <c r="N21" s="187">
        <f>N19+1</f>
        <v>42776</v>
      </c>
      <c r="O21" s="93" t="str">
        <f>IFERROR(IF(WEEKDAY(N21,2)=1,INT((N21-LOOKUP(N21,DATE(YEAR(N21)+{-1;0;1},1,3)-WEEKDAY(DATE(YEAR(N21)+{-1;0;1},1,3))+2))/7)+1,""),"")</f>
        <v/>
      </c>
      <c r="P21" s="91"/>
      <c r="Q21" s="185" t="str">
        <f t="shared" si="5"/>
        <v>VEN</v>
      </c>
      <c r="R21" s="187">
        <f>R19+1</f>
        <v>42804</v>
      </c>
      <c r="S21" s="93" t="str">
        <f>IFERROR(IF(WEEKDAY(R21,2)=1,INT((R21-LOOKUP(R21,DATE(YEAR(R21)+{-1;0;1},1,3)-WEEKDAY(DATE(YEAR(R21)+{-1;0;1},1,3))+2))/7)+1,""),"")</f>
        <v/>
      </c>
      <c r="T21" s="91"/>
      <c r="U21" s="189" t="str">
        <f t="shared" si="7"/>
        <v>LUN</v>
      </c>
      <c r="V21" s="187">
        <f>V19+1</f>
        <v>42835</v>
      </c>
      <c r="W21" s="93">
        <f>IFERROR(IF(WEEKDAY(V21,2)=1,INT((V21-LOOKUP(V21,DATE(YEAR(V21)+{-1;0;1},1,3)-WEEKDAY(DATE(YEAR(V21)+{-1;0;1},1,3))+2))/7)+1,""),"")</f>
        <v>15</v>
      </c>
      <c r="X21" s="91"/>
      <c r="Y21" s="185" t="str">
        <f t="shared" si="9"/>
        <v>MER</v>
      </c>
      <c r="Z21" s="187">
        <f>Z19+1</f>
        <v>42865</v>
      </c>
      <c r="AA21" s="93" t="str">
        <f>IFERROR(IF(WEEKDAY(Z21,2)=1,INT((Z21-LOOKUP(Z21,DATE(YEAR(Z21)+{-1;0;1},1,3)-WEEKDAY(DATE(YEAR(Z21)+{-1;0;1},1,3))+2))/7)+1,""),"")</f>
        <v/>
      </c>
      <c r="AB21" s="91"/>
      <c r="AC21" s="189" t="str">
        <f t="shared" si="11"/>
        <v>SAM</v>
      </c>
      <c r="AD21" s="187">
        <f>AD19+1</f>
        <v>42896</v>
      </c>
      <c r="AE21" s="93" t="str">
        <f>IFERROR(IF(WEEKDAY(AD21,2)=1,INT((AD21-LOOKUP(AD21,DATE(YEAR(AD21)+{-1;0;1},1,3)-WEEKDAY(DATE(YEAR(AD21)+{-1;0;1},1,3))+2))/7)+1,""),"")</f>
        <v/>
      </c>
      <c r="AF21" s="91"/>
      <c r="AG21" s="185" t="str">
        <f t="shared" si="13"/>
        <v>LUN</v>
      </c>
      <c r="AH21" s="187">
        <f>AH19+1</f>
        <v>42926</v>
      </c>
      <c r="AI21" s="93">
        <f>IFERROR(IF(WEEKDAY(AH21,2)=1,INT((AH21-LOOKUP(AH21,DATE(YEAR(AH21)+{-1;0;1},1,3)-WEEKDAY(DATE(YEAR(AH21)+{-1;0;1},1,3))+2))/7)+1,""),"")</f>
        <v>28</v>
      </c>
      <c r="AJ21" s="91"/>
      <c r="AK21" s="189" t="str">
        <f t="shared" si="15"/>
        <v>JEU</v>
      </c>
      <c r="AL21" s="187">
        <f>AL19+1</f>
        <v>42957</v>
      </c>
      <c r="AM21" s="93" t="str">
        <f>IFERROR(IF(WEEKDAY(AL21,2)=1,INT((AL21-LOOKUP(AL21,DATE(YEAR(AL21)+{-1;0;1},1,3)-WEEKDAY(DATE(YEAR(AL21)+{-1;0;1},1,3))+2))/7)+1,""),"")</f>
        <v/>
      </c>
      <c r="AN21" s="91"/>
      <c r="AO21" s="185" t="str">
        <f t="shared" si="17"/>
        <v>DIM</v>
      </c>
      <c r="AP21" s="187">
        <f>AP19+1</f>
        <v>42988</v>
      </c>
      <c r="AQ21" s="93" t="str">
        <f>IFERROR(IF(WEEKDAY(AP21,2)=1,INT((AP21-LOOKUP(AP21,DATE(YEAR(AP21)+{-1;0;1},1,3)-WEEKDAY(DATE(YEAR(AP21)+{-1;0;1},1,3))+2))/7)+1,""),"")</f>
        <v/>
      </c>
      <c r="AR21" s="91"/>
      <c r="AS21" s="189" t="str">
        <f t="shared" si="19"/>
        <v>MAR</v>
      </c>
      <c r="AT21" s="187">
        <f>AT19+1</f>
        <v>43018</v>
      </c>
      <c r="AU21" s="93" t="str">
        <f>IFERROR(IF(WEEKDAY(AT21,2)=1,INT((AT21-LOOKUP(AT21,DATE(YEAR(AT21)+{-1;0;1},1,3)-WEEKDAY(DATE(YEAR(AT21)+{-1;0;1},1,3))+2))/7)+1,""),"")</f>
        <v/>
      </c>
      <c r="AV21" s="91"/>
      <c r="AW21" s="185" t="str">
        <f t="shared" si="21"/>
        <v>VEN</v>
      </c>
      <c r="AX21" s="187">
        <f>AX19+1</f>
        <v>43049</v>
      </c>
      <c r="AY21" s="93" t="str">
        <f>IFERROR(IF(WEEKDAY(AX21,2)=1,INT((AX21-LOOKUP(AX21,DATE(YEAR(AX21)+{-1;0;1},1,3)-WEEKDAY(DATE(YEAR(AX21)+{-1;0;1},1,3))+2))/7)+1,""),"")</f>
        <v/>
      </c>
      <c r="AZ21" s="91"/>
      <c r="BA21" s="189" t="str">
        <f t="shared" si="23"/>
        <v>DIM</v>
      </c>
      <c r="BB21" s="187">
        <f>BB19+1</f>
        <v>43079</v>
      </c>
      <c r="BC21" s="93" t="str">
        <f>IFERROR(IF(WEEKDAY(BB21,2)=1,INT((BB21-LOOKUP(BB21,DATE(YEAR(BB21)+{-1;0;1},1,3)-WEEKDAY(DATE(YEAR(BB21)+{-1;0;1},1,3))+2))/7)+1,""),"")</f>
        <v/>
      </c>
      <c r="BL21" s="75">
        <v>21</v>
      </c>
    </row>
    <row r="22" spans="1:67" ht="16.5" x14ac:dyDescent="0.25">
      <c r="A22" s="81"/>
      <c r="B22" s="81"/>
      <c r="C22" s="81"/>
      <c r="D22" s="81"/>
      <c r="E22" s="81"/>
      <c r="F22" s="79">
        <f>DATE(E11+1,11,11)</f>
        <v>43415</v>
      </c>
      <c r="G22" s="88" t="s">
        <v>44</v>
      </c>
      <c r="I22" s="186"/>
      <c r="J22" s="188"/>
      <c r="K22" s="94" t="str">
        <f>IF(ISERROR(MATCH(J21,Dates,0)),"",INDEX(Evenement,MATCH(J21,Dates,0)))</f>
        <v/>
      </c>
      <c r="L22" s="95"/>
      <c r="M22" s="190"/>
      <c r="N22" s="188"/>
      <c r="O22" s="94" t="str">
        <f>IF(ISERROR(MATCH(N21,Dates,0)),"",INDEX(Evenement,MATCH(N21,Dates,0)))</f>
        <v/>
      </c>
      <c r="P22" s="95"/>
      <c r="Q22" s="186"/>
      <c r="R22" s="188"/>
      <c r="S22" s="94" t="str">
        <f>IF(ISERROR(MATCH(R21,Dates,0)),"",INDEX(Evenement,MATCH(R21,Dates,0)))</f>
        <v/>
      </c>
      <c r="T22" s="95"/>
      <c r="U22" s="190"/>
      <c r="V22" s="188"/>
      <c r="W22" s="94" t="str">
        <f>IF(ISERROR(MATCH(V21,Dates,0)),"",INDEX(Evenement,MATCH(V21,Dates,0)))</f>
        <v/>
      </c>
      <c r="X22" s="95"/>
      <c r="Y22" s="186"/>
      <c r="Z22" s="188"/>
      <c r="AA22" s="94" t="str">
        <f>IF(ISERROR(MATCH(Z21,Dates,0)),"",INDEX(Evenement,MATCH(Z21,Dates,0)))</f>
        <v/>
      </c>
      <c r="AB22" s="95"/>
      <c r="AC22" s="190"/>
      <c r="AD22" s="188"/>
      <c r="AE22" s="94" t="str">
        <f>IF(ISERROR(MATCH(AD21,Dates,0)),"",INDEX(Evenement,MATCH(AD21,Dates,0)))</f>
        <v/>
      </c>
      <c r="AF22" s="95"/>
      <c r="AG22" s="186"/>
      <c r="AH22" s="188"/>
      <c r="AI22" s="94" t="str">
        <f>IF(ISERROR(MATCH(AH21,Dates,0)),"",INDEX(Evenement,MATCH(AH21,Dates,0)))</f>
        <v/>
      </c>
      <c r="AJ22" s="95"/>
      <c r="AK22" s="190"/>
      <c r="AL22" s="188"/>
      <c r="AM22" s="94" t="str">
        <f>IF(ISERROR(MATCH(AL21,Dates,0)),"",INDEX(Evenement,MATCH(AL21,Dates,0)))</f>
        <v/>
      </c>
      <c r="AN22" s="95"/>
      <c r="AO22" s="186"/>
      <c r="AP22" s="188"/>
      <c r="AQ22" s="94" t="str">
        <f>IF(ISERROR(MATCH(AP21,Dates,0)),"",INDEX(Evenement,MATCH(AP21,Dates,0)))</f>
        <v/>
      </c>
      <c r="AR22" s="95"/>
      <c r="AS22" s="190"/>
      <c r="AT22" s="188"/>
      <c r="AU22" s="94" t="str">
        <f>IF(ISERROR(MATCH(AT21,Dates,0)),"",INDEX(Evenement,MATCH(AT21,Dates,0)))</f>
        <v/>
      </c>
      <c r="AV22" s="95"/>
      <c r="AW22" s="186"/>
      <c r="AX22" s="188"/>
      <c r="AY22" s="94" t="str">
        <f>IF(ISERROR(MATCH(AX21,Dates,0)),"",INDEX(Evenement,MATCH(AX21,Dates,0)))</f>
        <v/>
      </c>
      <c r="AZ22" s="95"/>
      <c r="BA22" s="190"/>
      <c r="BB22" s="188"/>
      <c r="BC22" s="94" t="str">
        <f>IF(ISERROR(MATCH(BB21,Dates,0)),"",INDEX(Evenement,MATCH(BB21,Dates,0)))</f>
        <v/>
      </c>
      <c r="BL22" s="75">
        <v>22</v>
      </c>
    </row>
    <row r="23" spans="1:67" ht="15" x14ac:dyDescent="0.25">
      <c r="A23" s="81"/>
      <c r="B23" s="81"/>
      <c r="C23" s="81"/>
      <c r="D23" s="81"/>
      <c r="E23" s="81"/>
      <c r="F23" s="79">
        <f>DATE(An+1,12,25)</f>
        <v>43459</v>
      </c>
      <c r="G23" s="88" t="s">
        <v>42</v>
      </c>
      <c r="I23" s="185" t="str">
        <f t="shared" si="1"/>
        <v>MER</v>
      </c>
      <c r="J23" s="187">
        <f>J21+1</f>
        <v>42746</v>
      </c>
      <c r="K23" s="93" t="str">
        <f>IFERROR(IF(WEEKDAY(J23,2)=1,INT((J23-LOOKUP(J23,DATE(YEAR(J23)+{-1;0;1},1,3)-WEEKDAY(DATE(YEAR(J23)+{-1;0;1},1,3))+2))/7)+1,""),"")</f>
        <v/>
      </c>
      <c r="L23" s="91"/>
      <c r="M23" s="189" t="str">
        <f t="shared" si="3"/>
        <v>SAM</v>
      </c>
      <c r="N23" s="187">
        <f>N21+1</f>
        <v>42777</v>
      </c>
      <c r="O23" s="93" t="str">
        <f>IFERROR(IF(WEEKDAY(N23,2)=1,INT((N23-LOOKUP(N23,DATE(YEAR(N23)+{-1;0;1},1,3)-WEEKDAY(DATE(YEAR(N23)+{-1;0;1},1,3))+2))/7)+1,""),"")</f>
        <v/>
      </c>
      <c r="P23" s="91"/>
      <c r="Q23" s="185" t="str">
        <f t="shared" si="5"/>
        <v>SAM</v>
      </c>
      <c r="R23" s="187">
        <f>R21+1</f>
        <v>42805</v>
      </c>
      <c r="S23" s="93" t="str">
        <f>IFERROR(IF(WEEKDAY(R23,2)=1,INT((R23-LOOKUP(R23,DATE(YEAR(R23)+{-1;0;1},1,3)-WEEKDAY(DATE(YEAR(R23)+{-1;0;1},1,3))+2))/7)+1,""),"")</f>
        <v/>
      </c>
      <c r="T23" s="91"/>
      <c r="U23" s="189" t="str">
        <f t="shared" si="7"/>
        <v>MAR</v>
      </c>
      <c r="V23" s="187">
        <f>V21+1</f>
        <v>42836</v>
      </c>
      <c r="W23" s="93" t="str">
        <f>IFERROR(IF(WEEKDAY(V23,2)=1,INT((V23-LOOKUP(V23,DATE(YEAR(V23)+{-1;0;1},1,3)-WEEKDAY(DATE(YEAR(V23)+{-1;0;1},1,3))+2))/7)+1,""),"")</f>
        <v/>
      </c>
      <c r="X23" s="91"/>
      <c r="Y23" s="185" t="str">
        <f t="shared" si="9"/>
        <v>JEU</v>
      </c>
      <c r="Z23" s="187">
        <f>Z21+1</f>
        <v>42866</v>
      </c>
      <c r="AA23" s="93" t="str">
        <f>IFERROR(IF(WEEKDAY(Z23,2)=1,INT((Z23-LOOKUP(Z23,DATE(YEAR(Z23)+{-1;0;1},1,3)-WEEKDAY(DATE(YEAR(Z23)+{-1;0;1},1,3))+2))/7)+1,""),"")</f>
        <v/>
      </c>
      <c r="AB23" s="91"/>
      <c r="AC23" s="189" t="str">
        <f t="shared" si="11"/>
        <v>DIM</v>
      </c>
      <c r="AD23" s="187">
        <f>AD21+1</f>
        <v>42897</v>
      </c>
      <c r="AE23" s="93" t="str">
        <f>IFERROR(IF(WEEKDAY(AD23,2)=1,INT((AD23-LOOKUP(AD23,DATE(YEAR(AD23)+{-1;0;1},1,3)-WEEKDAY(DATE(YEAR(AD23)+{-1;0;1},1,3))+2))/7)+1,""),"")</f>
        <v/>
      </c>
      <c r="AF23" s="91"/>
      <c r="AG23" s="185" t="str">
        <f t="shared" si="13"/>
        <v>MAR</v>
      </c>
      <c r="AH23" s="187">
        <f>AH21+1</f>
        <v>42927</v>
      </c>
      <c r="AI23" s="93" t="str">
        <f>IFERROR(IF(WEEKDAY(AH23,2)=1,INT((AH23-LOOKUP(AH23,DATE(YEAR(AH23)+{-1;0;1},1,3)-WEEKDAY(DATE(YEAR(AH23)+{-1;0;1},1,3))+2))/7)+1,""),"")</f>
        <v/>
      </c>
      <c r="AJ23" s="91"/>
      <c r="AK23" s="189" t="str">
        <f t="shared" si="15"/>
        <v>VEN</v>
      </c>
      <c r="AL23" s="187">
        <f>AL21+1</f>
        <v>42958</v>
      </c>
      <c r="AM23" s="93" t="str">
        <f>IFERROR(IF(WEEKDAY(AL23,2)=1,INT((AL23-LOOKUP(AL23,DATE(YEAR(AL23)+{-1;0;1},1,3)-WEEKDAY(DATE(YEAR(AL23)+{-1;0;1},1,3))+2))/7)+1,""),"")</f>
        <v/>
      </c>
      <c r="AN23" s="91"/>
      <c r="AO23" s="185" t="str">
        <f t="shared" si="17"/>
        <v>LUN</v>
      </c>
      <c r="AP23" s="187">
        <f>AP21+1</f>
        <v>42989</v>
      </c>
      <c r="AQ23" s="93">
        <f>IFERROR(IF(WEEKDAY(AP23,2)=1,INT((AP23-LOOKUP(AP23,DATE(YEAR(AP23)+{-1;0;1},1,3)-WEEKDAY(DATE(YEAR(AP23)+{-1;0;1},1,3))+2))/7)+1,""),"")</f>
        <v>37</v>
      </c>
      <c r="AR23" s="91"/>
      <c r="AS23" s="189" t="str">
        <f t="shared" si="19"/>
        <v>MER</v>
      </c>
      <c r="AT23" s="187">
        <f>AT21+1</f>
        <v>43019</v>
      </c>
      <c r="AU23" s="93" t="str">
        <f>IFERROR(IF(WEEKDAY(AT23,2)=1,INT((AT23-LOOKUP(AT23,DATE(YEAR(AT23)+{-1;0;1},1,3)-WEEKDAY(DATE(YEAR(AT23)+{-1;0;1},1,3))+2))/7)+1,""),"")</f>
        <v/>
      </c>
      <c r="AV23" s="91"/>
      <c r="AW23" s="185" t="str">
        <f t="shared" si="21"/>
        <v>SAM</v>
      </c>
      <c r="AX23" s="187">
        <f>AX21+1</f>
        <v>43050</v>
      </c>
      <c r="AY23" s="93" t="str">
        <f>IFERROR(IF(WEEKDAY(AX23,2)=1,INT((AX23-LOOKUP(AX23,DATE(YEAR(AX23)+{-1;0;1},1,3)-WEEKDAY(DATE(YEAR(AX23)+{-1;0;1},1,3))+2))/7)+1,""),"")</f>
        <v/>
      </c>
      <c r="AZ23" s="91"/>
      <c r="BA23" s="189" t="str">
        <f t="shared" si="23"/>
        <v>LUN</v>
      </c>
      <c r="BB23" s="187">
        <f>BB21+1</f>
        <v>43080</v>
      </c>
      <c r="BC23" s="93">
        <f>IFERROR(IF(WEEKDAY(BB23,2)=1,INT((BB23-LOOKUP(BB23,DATE(YEAR(BB23)+{-1;0;1},1,3)-WEEKDAY(DATE(YEAR(BB23)+{-1;0;1},1,3))+2))/7)+1,""),"")</f>
        <v>50</v>
      </c>
      <c r="BL23" s="75">
        <v>23</v>
      </c>
    </row>
    <row r="24" spans="1:67" ht="15" x14ac:dyDescent="0.25">
      <c r="F24" s="89"/>
      <c r="G24" s="89"/>
      <c r="I24" s="186"/>
      <c r="J24" s="188"/>
      <c r="K24" s="94" t="str">
        <f>IF(ISERROR(MATCH(J23,Dates,0)),"",INDEX(Evenement,MATCH(J23,Dates,0)))</f>
        <v/>
      </c>
      <c r="L24" s="95"/>
      <c r="M24" s="190"/>
      <c r="N24" s="188"/>
      <c r="O24" s="94" t="str">
        <f>IF(ISERROR(MATCH(N23,Dates,0)),"",INDEX(Evenement,MATCH(N23,Dates,0)))</f>
        <v/>
      </c>
      <c r="P24" s="95"/>
      <c r="Q24" s="186"/>
      <c r="R24" s="188"/>
      <c r="S24" s="94" t="str">
        <f>IF(ISERROR(MATCH(R23,Dates,0)),"",INDEX(Evenement,MATCH(R23,Dates,0)))</f>
        <v/>
      </c>
      <c r="T24" s="95"/>
      <c r="U24" s="190"/>
      <c r="V24" s="188"/>
      <c r="W24" s="94" t="str">
        <f>IF(ISERROR(MATCH(V23,Dates,0)),"",INDEX(Evenement,MATCH(V23,Dates,0)))</f>
        <v/>
      </c>
      <c r="X24" s="95"/>
      <c r="Y24" s="186"/>
      <c r="Z24" s="188"/>
      <c r="AA24" s="94" t="str">
        <f>IF(ISERROR(MATCH(Z23,Dates,0)),"",INDEX(Evenement,MATCH(Z23,Dates,0)))</f>
        <v/>
      </c>
      <c r="AB24" s="95"/>
      <c r="AC24" s="190"/>
      <c r="AD24" s="188"/>
      <c r="AE24" s="94" t="str">
        <f>IF(ISERROR(MATCH(AD23,Dates,0)),"",INDEX(Evenement,MATCH(AD23,Dates,0)))</f>
        <v/>
      </c>
      <c r="AF24" s="95"/>
      <c r="AG24" s="186"/>
      <c r="AH24" s="188"/>
      <c r="AI24" s="94" t="str">
        <f>IF(ISERROR(MATCH(AH23,Dates,0)),"",INDEX(Evenement,MATCH(AH23,Dates,0)))</f>
        <v/>
      </c>
      <c r="AJ24" s="95"/>
      <c r="AK24" s="190"/>
      <c r="AL24" s="188"/>
      <c r="AM24" s="94" t="str">
        <f>IF(ISERROR(MATCH(AL23,Dates,0)),"",INDEX(Evenement,MATCH(AL23,Dates,0)))</f>
        <v/>
      </c>
      <c r="AN24" s="95"/>
      <c r="AO24" s="186"/>
      <c r="AP24" s="188"/>
      <c r="AQ24" s="94" t="str">
        <f>IF(ISERROR(MATCH(AP23,Dates,0)),"",INDEX(Evenement,MATCH(AP23,Dates,0)))</f>
        <v/>
      </c>
      <c r="AR24" s="95"/>
      <c r="AS24" s="190"/>
      <c r="AT24" s="188"/>
      <c r="AU24" s="94" t="str">
        <f>IF(ISERROR(MATCH(AT23,Dates,0)),"",INDEX(Evenement,MATCH(AT23,Dates,0)))</f>
        <v/>
      </c>
      <c r="AV24" s="95"/>
      <c r="AW24" s="186"/>
      <c r="AX24" s="188"/>
      <c r="AY24" s="94" t="str">
        <f>IF(ISERROR(MATCH(AX23,Dates,0)),"",INDEX(Evenement,MATCH(AX23,Dates,0)))</f>
        <v>Armistice</v>
      </c>
      <c r="AZ24" s="95"/>
      <c r="BA24" s="190"/>
      <c r="BB24" s="188"/>
      <c r="BC24" s="94" t="str">
        <f>IF(ISERROR(MATCH(BB23,Dates,0)),"",INDEX(Evenement,MATCH(BB23,Dates,0)))</f>
        <v/>
      </c>
      <c r="BL24" s="75">
        <v>24</v>
      </c>
    </row>
    <row r="25" spans="1:67" ht="15" x14ac:dyDescent="0.25">
      <c r="F25" s="89"/>
      <c r="G25" s="89"/>
      <c r="I25" s="185" t="str">
        <f t="shared" si="1"/>
        <v>JEU</v>
      </c>
      <c r="J25" s="187">
        <f>J23+1</f>
        <v>42747</v>
      </c>
      <c r="K25" s="93" t="str">
        <f>IFERROR(IF(WEEKDAY(J25,2)=1,INT((J25-LOOKUP(J25,DATE(YEAR(J25)+{-1;0;1},1,3)-WEEKDAY(DATE(YEAR(J25)+{-1;0;1},1,3))+2))/7)+1,""),"")</f>
        <v/>
      </c>
      <c r="L25" s="91"/>
      <c r="M25" s="189" t="str">
        <f t="shared" si="3"/>
        <v>DIM</v>
      </c>
      <c r="N25" s="187">
        <f>N23+1</f>
        <v>42778</v>
      </c>
      <c r="O25" s="93" t="str">
        <f>IFERROR(IF(WEEKDAY(N25,2)=1,INT((N25-LOOKUP(N25,DATE(YEAR(N25)+{-1;0;1},1,3)-WEEKDAY(DATE(YEAR(N25)+{-1;0;1},1,3))+2))/7)+1,""),"")</f>
        <v/>
      </c>
      <c r="P25" s="91"/>
      <c r="Q25" s="185" t="str">
        <f t="shared" si="5"/>
        <v>DIM</v>
      </c>
      <c r="R25" s="187">
        <f>R23+1</f>
        <v>42806</v>
      </c>
      <c r="S25" s="93" t="str">
        <f>IFERROR(IF(WEEKDAY(R25,2)=1,INT((R25-LOOKUP(R25,DATE(YEAR(R25)+{-1;0;1},1,3)-WEEKDAY(DATE(YEAR(R25)+{-1;0;1},1,3))+2))/7)+1,""),"")</f>
        <v/>
      </c>
      <c r="T25" s="91"/>
      <c r="U25" s="189" t="str">
        <f t="shared" si="7"/>
        <v>MER</v>
      </c>
      <c r="V25" s="187">
        <f>V23+1</f>
        <v>42837</v>
      </c>
      <c r="W25" s="93" t="str">
        <f>IFERROR(IF(WEEKDAY(V25,2)=1,INT((V25-LOOKUP(V25,DATE(YEAR(V25)+{-1;0;1},1,3)-WEEKDAY(DATE(YEAR(V25)+{-1;0;1},1,3))+2))/7)+1,""),"")</f>
        <v/>
      </c>
      <c r="X25" s="91"/>
      <c r="Y25" s="185" t="str">
        <f t="shared" si="9"/>
        <v>VEN</v>
      </c>
      <c r="Z25" s="187">
        <f>Z23+1</f>
        <v>42867</v>
      </c>
      <c r="AA25" s="93" t="str">
        <f>IFERROR(IF(WEEKDAY(Z25,2)=1,INT((Z25-LOOKUP(Z25,DATE(YEAR(Z25)+{-1;0;1},1,3)-WEEKDAY(DATE(YEAR(Z25)+{-1;0;1},1,3))+2))/7)+1,""),"")</f>
        <v/>
      </c>
      <c r="AB25" s="91"/>
      <c r="AC25" s="189" t="str">
        <f t="shared" si="11"/>
        <v>LUN</v>
      </c>
      <c r="AD25" s="187">
        <f>AD23+1</f>
        <v>42898</v>
      </c>
      <c r="AE25" s="93">
        <f>IFERROR(IF(WEEKDAY(AD25,2)=1,INT((AD25-LOOKUP(AD25,DATE(YEAR(AD25)+{-1;0;1},1,3)-WEEKDAY(DATE(YEAR(AD25)+{-1;0;1},1,3))+2))/7)+1,""),"")</f>
        <v>24</v>
      </c>
      <c r="AF25" s="91"/>
      <c r="AG25" s="185" t="str">
        <f t="shared" si="13"/>
        <v>MER</v>
      </c>
      <c r="AH25" s="187">
        <f>AH23+1</f>
        <v>42928</v>
      </c>
      <c r="AI25" s="93" t="str">
        <f>IFERROR(IF(WEEKDAY(AH25,2)=1,INT((AH25-LOOKUP(AH25,DATE(YEAR(AH25)+{-1;0;1},1,3)-WEEKDAY(DATE(YEAR(AH25)+{-1;0;1},1,3))+2))/7)+1,""),"")</f>
        <v/>
      </c>
      <c r="AJ25" s="91"/>
      <c r="AK25" s="189" t="str">
        <f t="shared" si="15"/>
        <v>SAM</v>
      </c>
      <c r="AL25" s="187">
        <f>AL23+1</f>
        <v>42959</v>
      </c>
      <c r="AM25" s="93" t="str">
        <f>IFERROR(IF(WEEKDAY(AL25,2)=1,INT((AL25-LOOKUP(AL25,DATE(YEAR(AL25)+{-1;0;1},1,3)-WEEKDAY(DATE(YEAR(AL25)+{-1;0;1},1,3))+2))/7)+1,""),"")</f>
        <v/>
      </c>
      <c r="AN25" s="91"/>
      <c r="AO25" s="185" t="str">
        <f t="shared" si="17"/>
        <v>MAR</v>
      </c>
      <c r="AP25" s="187">
        <f>AP23+1</f>
        <v>42990</v>
      </c>
      <c r="AQ25" s="93" t="str">
        <f>IFERROR(IF(WEEKDAY(AP25,2)=1,INT((AP25-LOOKUP(AP25,DATE(YEAR(AP25)+{-1;0;1},1,3)-WEEKDAY(DATE(YEAR(AP25)+{-1;0;1},1,3))+2))/7)+1,""),"")</f>
        <v/>
      </c>
      <c r="AR25" s="91"/>
      <c r="AS25" s="189" t="str">
        <f t="shared" si="19"/>
        <v>JEU</v>
      </c>
      <c r="AT25" s="187">
        <f>AT23+1</f>
        <v>43020</v>
      </c>
      <c r="AU25" s="93" t="str">
        <f>IFERROR(IF(WEEKDAY(AT25,2)=1,INT((AT25-LOOKUP(AT25,DATE(YEAR(AT25)+{-1;0;1},1,3)-WEEKDAY(DATE(YEAR(AT25)+{-1;0;1},1,3))+2))/7)+1,""),"")</f>
        <v/>
      </c>
      <c r="AV25" s="91"/>
      <c r="AW25" s="185" t="str">
        <f t="shared" si="21"/>
        <v>DIM</v>
      </c>
      <c r="AX25" s="187">
        <f>AX23+1</f>
        <v>43051</v>
      </c>
      <c r="AY25" s="93" t="str">
        <f>IFERROR(IF(WEEKDAY(AX25,2)=1,INT((AX25-LOOKUP(AX25,DATE(YEAR(AX25)+{-1;0;1},1,3)-WEEKDAY(DATE(YEAR(AX25)+{-1;0;1},1,3))+2))/7)+1,""),"")</f>
        <v/>
      </c>
      <c r="AZ25" s="91"/>
      <c r="BA25" s="189" t="str">
        <f t="shared" si="23"/>
        <v>MAR</v>
      </c>
      <c r="BB25" s="187">
        <f>BB23+1</f>
        <v>43081</v>
      </c>
      <c r="BC25" s="93" t="str">
        <f>IFERROR(IF(WEEKDAY(BB25,2)=1,INT((BB25-LOOKUP(BB25,DATE(YEAR(BB25)+{-1;0;1},1,3)-WEEKDAY(DATE(YEAR(BB25)+{-1;0;1},1,3))+2))/7)+1,""),"")</f>
        <v/>
      </c>
      <c r="BL25" s="75">
        <v>25</v>
      </c>
    </row>
    <row r="26" spans="1:67" ht="15" x14ac:dyDescent="0.25">
      <c r="F26" s="89"/>
      <c r="G26" s="89"/>
      <c r="I26" s="186"/>
      <c r="J26" s="188"/>
      <c r="K26" s="94" t="str">
        <f>IF(ISERROR(MATCH(J25,Dates,0)),"",INDEX(Evenement,MATCH(J25,Dates,0)))</f>
        <v/>
      </c>
      <c r="L26" s="95"/>
      <c r="M26" s="190"/>
      <c r="N26" s="188"/>
      <c r="O26" s="94" t="str">
        <f>IF(ISERROR(MATCH(N25,Dates,0)),"",INDEX(Evenement,MATCH(N25,Dates,0)))</f>
        <v/>
      </c>
      <c r="P26" s="95"/>
      <c r="Q26" s="186"/>
      <c r="R26" s="188"/>
      <c r="S26" s="94" t="str">
        <f>IF(ISERROR(MATCH(R25,Dates,0)),"",INDEX(Evenement,MATCH(R25,Dates,0)))</f>
        <v/>
      </c>
      <c r="T26" s="95"/>
      <c r="U26" s="190"/>
      <c r="V26" s="188"/>
      <c r="W26" s="94" t="str">
        <f>IF(ISERROR(MATCH(V25,Dates,0)),"",INDEX(Evenement,MATCH(V25,Dates,0)))</f>
        <v/>
      </c>
      <c r="X26" s="95"/>
      <c r="Y26" s="186"/>
      <c r="Z26" s="188"/>
      <c r="AA26" s="94" t="str">
        <f>IF(ISERROR(MATCH(Z25,Dates,0)),"",INDEX(Evenement,MATCH(Z25,Dates,0)))</f>
        <v/>
      </c>
      <c r="AB26" s="95"/>
      <c r="AC26" s="190"/>
      <c r="AD26" s="188"/>
      <c r="AE26" s="94" t="str">
        <f>IF(ISERROR(MATCH(AD25,Dates,0)),"",INDEX(Evenement,MATCH(AD25,Dates,0)))</f>
        <v/>
      </c>
      <c r="AF26" s="95"/>
      <c r="AG26" s="186"/>
      <c r="AH26" s="188"/>
      <c r="AI26" s="94" t="str">
        <f>IF(ISERROR(MATCH(AH25,Dates,0)),"",INDEX(Evenement,MATCH(AH25,Dates,0)))</f>
        <v/>
      </c>
      <c r="AJ26" s="95"/>
      <c r="AK26" s="190"/>
      <c r="AL26" s="188"/>
      <c r="AM26" s="94" t="str">
        <f>IF(ISERROR(MATCH(AL25,Dates,0)),"",INDEX(Evenement,MATCH(AL25,Dates,0)))</f>
        <v/>
      </c>
      <c r="AN26" s="95"/>
      <c r="AO26" s="186"/>
      <c r="AP26" s="188"/>
      <c r="AQ26" s="94" t="str">
        <f>IF(ISERROR(MATCH(AP25,Dates,0)),"",INDEX(Evenement,MATCH(AP25,Dates,0)))</f>
        <v/>
      </c>
      <c r="AR26" s="95"/>
      <c r="AS26" s="190"/>
      <c r="AT26" s="188"/>
      <c r="AU26" s="94" t="str">
        <f>IF(ISERROR(MATCH(AT25,Dates,0)),"",INDEX(Evenement,MATCH(AT25,Dates,0)))</f>
        <v/>
      </c>
      <c r="AV26" s="95"/>
      <c r="AW26" s="186"/>
      <c r="AX26" s="188"/>
      <c r="AY26" s="94" t="str">
        <f>IF(ISERROR(MATCH(AX25,Dates,0)),"",INDEX(Evenement,MATCH(AX25,Dates,0)))</f>
        <v/>
      </c>
      <c r="AZ26" s="95"/>
      <c r="BA26" s="190"/>
      <c r="BB26" s="188"/>
      <c r="BC26" s="94" t="str">
        <f>IF(ISERROR(MATCH(BB25,Dates,0)),"",INDEX(Evenement,MATCH(BB25,Dates,0)))</f>
        <v/>
      </c>
      <c r="BL26" s="75">
        <v>26</v>
      </c>
    </row>
    <row r="27" spans="1:67" ht="15" x14ac:dyDescent="0.25">
      <c r="F27" s="89"/>
      <c r="G27" s="89"/>
      <c r="I27" s="185" t="str">
        <f t="shared" si="1"/>
        <v>VEN</v>
      </c>
      <c r="J27" s="187">
        <f>J25+1</f>
        <v>42748</v>
      </c>
      <c r="K27" s="93" t="str">
        <f>IFERROR(IF(WEEKDAY(J27,2)=1,INT((J27-LOOKUP(J27,DATE(YEAR(J27)+{-1;0;1},1,3)-WEEKDAY(DATE(YEAR(J27)+{-1;0;1},1,3))+2))/7)+1,""),"")</f>
        <v/>
      </c>
      <c r="L27" s="91"/>
      <c r="M27" s="189" t="str">
        <f t="shared" si="3"/>
        <v>LUN</v>
      </c>
      <c r="N27" s="187">
        <f>N25+1</f>
        <v>42779</v>
      </c>
      <c r="O27" s="93">
        <f>IFERROR(IF(WEEKDAY(N27,2)=1,INT((N27-LOOKUP(N27,DATE(YEAR(N27)+{-1;0;1},1,3)-WEEKDAY(DATE(YEAR(N27)+{-1;0;1},1,3))+2))/7)+1,""),"")</f>
        <v>7</v>
      </c>
      <c r="P27" s="91"/>
      <c r="Q27" s="185" t="str">
        <f t="shared" si="5"/>
        <v>LUN</v>
      </c>
      <c r="R27" s="187">
        <f>R25+1</f>
        <v>42807</v>
      </c>
      <c r="S27" s="93">
        <f>IFERROR(IF(WEEKDAY(R27,2)=1,INT((R27-LOOKUP(R27,DATE(YEAR(R27)+{-1;0;1},1,3)-WEEKDAY(DATE(YEAR(R27)+{-1;0;1},1,3))+2))/7)+1,""),"")</f>
        <v>11</v>
      </c>
      <c r="T27" s="91"/>
      <c r="U27" s="189" t="str">
        <f t="shared" si="7"/>
        <v>JEU</v>
      </c>
      <c r="V27" s="187">
        <f>V25+1</f>
        <v>42838</v>
      </c>
      <c r="W27" s="93" t="str">
        <f>IFERROR(IF(WEEKDAY(V27,2)=1,INT((V27-LOOKUP(V27,DATE(YEAR(V27)+{-1;0;1},1,3)-WEEKDAY(DATE(YEAR(V27)+{-1;0;1},1,3))+2))/7)+1,""),"")</f>
        <v/>
      </c>
      <c r="X27" s="91"/>
      <c r="Y27" s="185" t="str">
        <f t="shared" si="9"/>
        <v>SAM</v>
      </c>
      <c r="Z27" s="187">
        <f>Z25+1</f>
        <v>42868</v>
      </c>
      <c r="AA27" s="93" t="str">
        <f>IFERROR(IF(WEEKDAY(Z27,2)=1,INT((Z27-LOOKUP(Z27,DATE(YEAR(Z27)+{-1;0;1},1,3)-WEEKDAY(DATE(YEAR(Z27)+{-1;0;1},1,3))+2))/7)+1,""),"")</f>
        <v/>
      </c>
      <c r="AB27" s="91"/>
      <c r="AC27" s="189" t="str">
        <f t="shared" si="11"/>
        <v>MAR</v>
      </c>
      <c r="AD27" s="187">
        <f>AD25+1</f>
        <v>42899</v>
      </c>
      <c r="AE27" s="93" t="str">
        <f>IFERROR(IF(WEEKDAY(AD27,2)=1,INT((AD27-LOOKUP(AD27,DATE(YEAR(AD27)+{-1;0;1},1,3)-WEEKDAY(DATE(YEAR(AD27)+{-1;0;1},1,3))+2))/7)+1,""),"")</f>
        <v/>
      </c>
      <c r="AF27" s="91"/>
      <c r="AG27" s="185" t="str">
        <f t="shared" si="13"/>
        <v>JEU</v>
      </c>
      <c r="AH27" s="187">
        <f>AH25+1</f>
        <v>42929</v>
      </c>
      <c r="AI27" s="93" t="str">
        <f>IFERROR(IF(WEEKDAY(AH27,2)=1,INT((AH27-LOOKUP(AH27,DATE(YEAR(AH27)+{-1;0;1},1,3)-WEEKDAY(DATE(YEAR(AH27)+{-1;0;1},1,3))+2))/7)+1,""),"")</f>
        <v/>
      </c>
      <c r="AJ27" s="91"/>
      <c r="AK27" s="189" t="str">
        <f t="shared" si="15"/>
        <v>DIM</v>
      </c>
      <c r="AL27" s="187">
        <f>AL25+1</f>
        <v>42960</v>
      </c>
      <c r="AM27" s="93" t="str">
        <f>IFERROR(IF(WEEKDAY(AL27,2)=1,INT((AL27-LOOKUP(AL27,DATE(YEAR(AL27)+{-1;0;1},1,3)-WEEKDAY(DATE(YEAR(AL27)+{-1;0;1},1,3))+2))/7)+1,""),"")</f>
        <v/>
      </c>
      <c r="AN27" s="91"/>
      <c r="AO27" s="185" t="str">
        <f t="shared" si="17"/>
        <v>MER</v>
      </c>
      <c r="AP27" s="187">
        <f>AP25+1</f>
        <v>42991</v>
      </c>
      <c r="AQ27" s="93" t="str">
        <f>IFERROR(IF(WEEKDAY(AP27,2)=1,INT((AP27-LOOKUP(AP27,DATE(YEAR(AP27)+{-1;0;1},1,3)-WEEKDAY(DATE(YEAR(AP27)+{-1;0;1},1,3))+2))/7)+1,""),"")</f>
        <v/>
      </c>
      <c r="AR27" s="91"/>
      <c r="AS27" s="189" t="str">
        <f t="shared" si="19"/>
        <v>VEN</v>
      </c>
      <c r="AT27" s="187">
        <f>AT25+1</f>
        <v>43021</v>
      </c>
      <c r="AU27" s="93" t="str">
        <f>IFERROR(IF(WEEKDAY(AT27,2)=1,INT((AT27-LOOKUP(AT27,DATE(YEAR(AT27)+{-1;0;1},1,3)-WEEKDAY(DATE(YEAR(AT27)+{-1;0;1},1,3))+2))/7)+1,""),"")</f>
        <v/>
      </c>
      <c r="AV27" s="91"/>
      <c r="AW27" s="185" t="str">
        <f t="shared" si="21"/>
        <v>LUN</v>
      </c>
      <c r="AX27" s="187">
        <f>AX25+1</f>
        <v>43052</v>
      </c>
      <c r="AY27" s="93">
        <f>IFERROR(IF(WEEKDAY(AX27,2)=1,INT((AX27-LOOKUP(AX27,DATE(YEAR(AX27)+{-1;0;1},1,3)-WEEKDAY(DATE(YEAR(AX27)+{-1;0;1},1,3))+2))/7)+1,""),"")</f>
        <v>46</v>
      </c>
      <c r="AZ27" s="91"/>
      <c r="BA27" s="189" t="str">
        <f t="shared" si="23"/>
        <v>MER</v>
      </c>
      <c r="BB27" s="187">
        <f>BB25+1</f>
        <v>43082</v>
      </c>
      <c r="BC27" s="93" t="str">
        <f>IFERROR(IF(WEEKDAY(BB27,2)=1,INT((BB27-LOOKUP(BB27,DATE(YEAR(BB27)+{-1;0;1},1,3)-WEEKDAY(DATE(YEAR(BB27)+{-1;0;1},1,3))+2))/7)+1,""),"")</f>
        <v/>
      </c>
      <c r="BL27" s="75">
        <v>27</v>
      </c>
    </row>
    <row r="28" spans="1:67" ht="15" x14ac:dyDescent="0.25">
      <c r="F28" s="89"/>
      <c r="G28" s="89"/>
      <c r="I28" s="186"/>
      <c r="J28" s="188"/>
      <c r="K28" s="94" t="str">
        <f>IF(ISERROR(MATCH(J27,Dates,0)),"",INDEX(Evenement,MATCH(J27,Dates,0)))</f>
        <v/>
      </c>
      <c r="L28" s="95"/>
      <c r="M28" s="190"/>
      <c r="N28" s="188"/>
      <c r="O28" s="94" t="str">
        <f>IF(ISERROR(MATCH(N27,Dates,0)),"",INDEX(Evenement,MATCH(N27,Dates,0)))</f>
        <v/>
      </c>
      <c r="P28" s="95"/>
      <c r="Q28" s="186"/>
      <c r="R28" s="188"/>
      <c r="S28" s="94" t="str">
        <f>IF(ISERROR(MATCH(R27,Dates,0)),"",INDEX(Evenement,MATCH(R27,Dates,0)))</f>
        <v/>
      </c>
      <c r="T28" s="95"/>
      <c r="U28" s="190"/>
      <c r="V28" s="188"/>
      <c r="W28" s="94" t="str">
        <f>IF(ISERROR(MATCH(V27,Dates,0)),"",INDEX(Evenement,MATCH(V27,Dates,0)))</f>
        <v/>
      </c>
      <c r="X28" s="95"/>
      <c r="Y28" s="186"/>
      <c r="Z28" s="188"/>
      <c r="AA28" s="94" t="str">
        <f>IF(ISERROR(MATCH(Z27,Dates,0)),"",INDEX(Evenement,MATCH(Z27,Dates,0)))</f>
        <v/>
      </c>
      <c r="AB28" s="95"/>
      <c r="AC28" s="190"/>
      <c r="AD28" s="188"/>
      <c r="AE28" s="94" t="str">
        <f>IF(ISERROR(MATCH(AD27,Dates,0)),"",INDEX(Evenement,MATCH(AD27,Dates,0)))</f>
        <v/>
      </c>
      <c r="AF28" s="95"/>
      <c r="AG28" s="186"/>
      <c r="AH28" s="188"/>
      <c r="AI28" s="94" t="str">
        <f>IF(ISERROR(MATCH(AH27,Dates,0)),"",INDEX(Evenement,MATCH(AH27,Dates,0)))</f>
        <v/>
      </c>
      <c r="AJ28" s="95"/>
      <c r="AK28" s="190"/>
      <c r="AL28" s="188"/>
      <c r="AM28" s="94" t="str">
        <f>IF(ISERROR(MATCH(AL27,Dates,0)),"",INDEX(Evenement,MATCH(AL27,Dates,0)))</f>
        <v/>
      </c>
      <c r="AN28" s="95"/>
      <c r="AO28" s="186"/>
      <c r="AP28" s="188"/>
      <c r="AQ28" s="94" t="str">
        <f>IF(ISERROR(MATCH(AP27,Dates,0)),"",INDEX(Evenement,MATCH(AP27,Dates,0)))</f>
        <v/>
      </c>
      <c r="AR28" s="95"/>
      <c r="AS28" s="190"/>
      <c r="AT28" s="188"/>
      <c r="AU28" s="94" t="str">
        <f>IF(ISERROR(MATCH(AT27,Dates,0)),"",INDEX(Evenement,MATCH(AT27,Dates,0)))</f>
        <v/>
      </c>
      <c r="AV28" s="95"/>
      <c r="AW28" s="186"/>
      <c r="AX28" s="188"/>
      <c r="AY28" s="94" t="str">
        <f>IF(ISERROR(MATCH(AX27,Dates,0)),"",INDEX(Evenement,MATCH(AX27,Dates,0)))</f>
        <v/>
      </c>
      <c r="AZ28" s="95"/>
      <c r="BA28" s="190"/>
      <c r="BB28" s="188"/>
      <c r="BC28" s="94" t="str">
        <f>IF(ISERROR(MATCH(BB27,Dates,0)),"",INDEX(Evenement,MATCH(BB27,Dates,0)))</f>
        <v/>
      </c>
      <c r="BL28" s="75">
        <v>28</v>
      </c>
    </row>
    <row r="29" spans="1:67" ht="15" customHeight="1" x14ac:dyDescent="0.25">
      <c r="F29" s="89"/>
      <c r="G29" s="89"/>
      <c r="I29" s="185" t="str">
        <f t="shared" si="1"/>
        <v>SAM</v>
      </c>
      <c r="J29" s="187">
        <f>J27+1</f>
        <v>42749</v>
      </c>
      <c r="K29" s="93" t="str">
        <f>IFERROR(IF(WEEKDAY(J29,2)=1,INT((J29-LOOKUP(J29,DATE(YEAR(J29)+{-1;0;1},1,3)-WEEKDAY(DATE(YEAR(J29)+{-1;0;1},1,3))+2))/7)+1,""),"")</f>
        <v/>
      </c>
      <c r="L29" s="91"/>
      <c r="M29" s="189" t="str">
        <f t="shared" si="3"/>
        <v>MAR</v>
      </c>
      <c r="N29" s="187">
        <f>N27+1</f>
        <v>42780</v>
      </c>
      <c r="O29" s="93" t="str">
        <f>IFERROR(IF(WEEKDAY(N29,2)=1,INT((N29-LOOKUP(N29,DATE(YEAR(N29)+{-1;0;1},1,3)-WEEKDAY(DATE(YEAR(N29)+{-1;0;1},1,3))+2))/7)+1,""),"")</f>
        <v/>
      </c>
      <c r="P29" s="91"/>
      <c r="Q29" s="185" t="str">
        <f t="shared" si="5"/>
        <v>MAR</v>
      </c>
      <c r="R29" s="187">
        <f>R27+1</f>
        <v>42808</v>
      </c>
      <c r="S29" s="93" t="str">
        <f>IFERROR(IF(WEEKDAY(R29,2)=1,INT((R29-LOOKUP(R29,DATE(YEAR(R29)+{-1;0;1},1,3)-WEEKDAY(DATE(YEAR(R29)+{-1;0;1},1,3))+2))/7)+1,""),"")</f>
        <v/>
      </c>
      <c r="T29" s="91"/>
      <c r="U29" s="189" t="str">
        <f t="shared" si="7"/>
        <v>VEN</v>
      </c>
      <c r="V29" s="187">
        <f>V27+1</f>
        <v>42839</v>
      </c>
      <c r="W29" s="93" t="str">
        <f>IFERROR(IF(WEEKDAY(V29,2)=1,INT((V29-LOOKUP(V29,DATE(YEAR(V29)+{-1;0;1},1,3)-WEEKDAY(DATE(YEAR(V29)+{-1;0;1},1,3))+2))/7)+1,""),"")</f>
        <v/>
      </c>
      <c r="X29" s="91"/>
      <c r="Y29" s="185" t="str">
        <f t="shared" si="9"/>
        <v>DIM</v>
      </c>
      <c r="Z29" s="187">
        <f>Z27+1</f>
        <v>42869</v>
      </c>
      <c r="AA29" s="93" t="str">
        <f>IFERROR(IF(WEEKDAY(Z29,2)=1,INT((Z29-LOOKUP(Z29,DATE(YEAR(Z29)+{-1;0;1},1,3)-WEEKDAY(DATE(YEAR(Z29)+{-1;0;1},1,3))+2))/7)+1,""),"")</f>
        <v/>
      </c>
      <c r="AB29" s="91"/>
      <c r="AC29" s="189" t="str">
        <f t="shared" si="11"/>
        <v>MER</v>
      </c>
      <c r="AD29" s="187">
        <f>AD27+1</f>
        <v>42900</v>
      </c>
      <c r="AE29" s="93" t="str">
        <f>IFERROR(IF(WEEKDAY(AD29,2)=1,INT((AD29-LOOKUP(AD29,DATE(YEAR(AD29)+{-1;0;1},1,3)-WEEKDAY(DATE(YEAR(AD29)+{-1;0;1},1,3))+2))/7)+1,""),"")</f>
        <v/>
      </c>
      <c r="AF29" s="91"/>
      <c r="AG29" s="185" t="str">
        <f t="shared" si="13"/>
        <v>VEN</v>
      </c>
      <c r="AH29" s="187">
        <f>AH27+1</f>
        <v>42930</v>
      </c>
      <c r="AI29" s="93" t="str">
        <f>IFERROR(IF(WEEKDAY(AH29,2)=1,INT((AH29-LOOKUP(AH29,DATE(YEAR(AH29)+{-1;0;1},1,3)-WEEKDAY(DATE(YEAR(AH29)+{-1;0;1},1,3))+2))/7)+1,""),"")</f>
        <v/>
      </c>
      <c r="AJ29" s="91"/>
      <c r="AK29" s="189" t="str">
        <f t="shared" si="15"/>
        <v>LUN</v>
      </c>
      <c r="AL29" s="187">
        <f>AL27+1</f>
        <v>42961</v>
      </c>
      <c r="AM29" s="93">
        <f>IFERROR(IF(WEEKDAY(AL29,2)=1,INT((AL29-LOOKUP(AL29,DATE(YEAR(AL29)+{-1;0;1},1,3)-WEEKDAY(DATE(YEAR(AL29)+{-1;0;1},1,3))+2))/7)+1,""),"")</f>
        <v>33</v>
      </c>
      <c r="AN29" s="91"/>
      <c r="AO29" s="185" t="str">
        <f t="shared" si="17"/>
        <v>JEU</v>
      </c>
      <c r="AP29" s="187">
        <f>AP27+1</f>
        <v>42992</v>
      </c>
      <c r="AQ29" s="93" t="str">
        <f>IFERROR(IF(WEEKDAY(AP29,2)=1,INT((AP29-LOOKUP(AP29,DATE(YEAR(AP29)+{-1;0;1},1,3)-WEEKDAY(DATE(YEAR(AP29)+{-1;0;1},1,3))+2))/7)+1,""),"")</f>
        <v/>
      </c>
      <c r="AR29" s="91"/>
      <c r="AS29" s="189" t="str">
        <f t="shared" si="19"/>
        <v>SAM</v>
      </c>
      <c r="AT29" s="187">
        <f>AT27+1</f>
        <v>43022</v>
      </c>
      <c r="AU29" s="93" t="str">
        <f>IFERROR(IF(WEEKDAY(AT29,2)=1,INT((AT29-LOOKUP(AT29,DATE(YEAR(AT29)+{-1;0;1},1,3)-WEEKDAY(DATE(YEAR(AT29)+{-1;0;1},1,3))+2))/7)+1,""),"")</f>
        <v/>
      </c>
      <c r="AV29" s="91"/>
      <c r="AW29" s="185" t="str">
        <f t="shared" si="21"/>
        <v>MAR</v>
      </c>
      <c r="AX29" s="187">
        <f>AX27+1</f>
        <v>43053</v>
      </c>
      <c r="AY29" s="93" t="str">
        <f>IFERROR(IF(WEEKDAY(AX29,2)=1,INT((AX29-LOOKUP(AX29,DATE(YEAR(AX29)+{-1;0;1},1,3)-WEEKDAY(DATE(YEAR(AX29)+{-1;0;1},1,3))+2))/7)+1,""),"")</f>
        <v/>
      </c>
      <c r="AZ29" s="91"/>
      <c r="BA29" s="189" t="str">
        <f t="shared" si="23"/>
        <v>JEU</v>
      </c>
      <c r="BB29" s="187">
        <f>BB27+1</f>
        <v>43083</v>
      </c>
      <c r="BC29" s="93" t="str">
        <f>IFERROR(IF(WEEKDAY(BB29,2)=1,INT((BB29-LOOKUP(BB29,DATE(YEAR(BB29)+{-1;0;1},1,3)-WEEKDAY(DATE(YEAR(BB29)+{-1;0;1},1,3))+2))/7)+1,""),"")</f>
        <v/>
      </c>
      <c r="BL29" s="75">
        <v>29</v>
      </c>
    </row>
    <row r="30" spans="1:67" ht="15" customHeight="1" x14ac:dyDescent="0.25">
      <c r="F30" s="89"/>
      <c r="G30" s="89"/>
      <c r="I30" s="186"/>
      <c r="J30" s="188"/>
      <c r="K30" s="94" t="str">
        <f>IF(ISERROR(MATCH(J29,Dates,0)),"",INDEX(Evenement,MATCH(J29,Dates,0)))</f>
        <v/>
      </c>
      <c r="L30" s="95"/>
      <c r="M30" s="190"/>
      <c r="N30" s="188"/>
      <c r="O30" s="94" t="str">
        <f>IF(ISERROR(MATCH(N29,Dates,0)),"",INDEX(Evenement,MATCH(N29,Dates,0)))</f>
        <v/>
      </c>
      <c r="P30" s="95"/>
      <c r="Q30" s="186"/>
      <c r="R30" s="188"/>
      <c r="S30" s="94" t="str">
        <f>IF(ISERROR(MATCH(R29,Dates,0)),"",INDEX(Evenement,MATCH(R29,Dates,0)))</f>
        <v/>
      </c>
      <c r="T30" s="95"/>
      <c r="U30" s="190"/>
      <c r="V30" s="188"/>
      <c r="W30" s="94" t="str">
        <f>IF(ISERROR(MATCH(V29,Dates,0)),"",INDEX(Evenement,MATCH(V29,Dates,0)))</f>
        <v/>
      </c>
      <c r="X30" s="95"/>
      <c r="Y30" s="186"/>
      <c r="Z30" s="188"/>
      <c r="AA30" s="94" t="str">
        <f>IF(ISERROR(MATCH(Z29,Dates,0)),"",INDEX(Evenement,MATCH(Z29,Dates,0)))</f>
        <v/>
      </c>
      <c r="AB30" s="95"/>
      <c r="AC30" s="190"/>
      <c r="AD30" s="188"/>
      <c r="AE30" s="94" t="str">
        <f>IF(ISERROR(MATCH(AD29,Dates,0)),"",INDEX(Evenement,MATCH(AD29,Dates,0)))</f>
        <v/>
      </c>
      <c r="AF30" s="95"/>
      <c r="AG30" s="186"/>
      <c r="AH30" s="188"/>
      <c r="AI30" s="94" t="str">
        <f>IF(ISERROR(MATCH(AH29,Dates,0)),"",INDEX(Evenement,MATCH(AH29,Dates,0)))</f>
        <v>Fête nationale</v>
      </c>
      <c r="AJ30" s="95"/>
      <c r="AK30" s="190"/>
      <c r="AL30" s="188"/>
      <c r="AM30" s="94" t="str">
        <f>IF(ISERROR(MATCH(AL29,Dates,0)),"",INDEX(Evenement,MATCH(AL29,Dates,0)))</f>
        <v/>
      </c>
      <c r="AN30" s="95"/>
      <c r="AO30" s="186"/>
      <c r="AP30" s="188"/>
      <c r="AQ30" s="94" t="str">
        <f>IF(ISERROR(MATCH(AP29,Dates,0)),"",INDEX(Evenement,MATCH(AP29,Dates,0)))</f>
        <v/>
      </c>
      <c r="AR30" s="95"/>
      <c r="AS30" s="190"/>
      <c r="AT30" s="188"/>
      <c r="AU30" s="94" t="str">
        <f>IF(ISERROR(MATCH(AT29,Dates,0)),"",INDEX(Evenement,MATCH(AT29,Dates,0)))</f>
        <v/>
      </c>
      <c r="AV30" s="95"/>
      <c r="AW30" s="186"/>
      <c r="AX30" s="188"/>
      <c r="AY30" s="94" t="str">
        <f>IF(ISERROR(MATCH(AX29,Dates,0)),"",INDEX(Evenement,MATCH(AX29,Dates,0)))</f>
        <v/>
      </c>
      <c r="AZ30" s="95"/>
      <c r="BA30" s="190"/>
      <c r="BB30" s="188"/>
      <c r="BC30" s="94" t="str">
        <f>IF(ISERROR(MATCH(BB29,Dates,0)),"",INDEX(Evenement,MATCH(BB29,Dates,0)))</f>
        <v/>
      </c>
      <c r="BL30" s="75">
        <v>30</v>
      </c>
    </row>
    <row r="31" spans="1:67" ht="15" customHeight="1" x14ac:dyDescent="0.25">
      <c r="F31" s="89"/>
      <c r="G31" s="89"/>
      <c r="I31" s="185" t="str">
        <f t="shared" si="1"/>
        <v>DIM</v>
      </c>
      <c r="J31" s="187">
        <f>J29+1</f>
        <v>42750</v>
      </c>
      <c r="K31" s="93" t="str">
        <f>IFERROR(IF(WEEKDAY(J31,2)=1,INT((J31-LOOKUP(J31,DATE(YEAR(J31)+{-1;0;1},1,3)-WEEKDAY(DATE(YEAR(J31)+{-1;0;1},1,3))+2))/7)+1,""),"")</f>
        <v/>
      </c>
      <c r="L31" s="91"/>
      <c r="M31" s="189" t="str">
        <f t="shared" si="3"/>
        <v>MER</v>
      </c>
      <c r="N31" s="187">
        <f>N29+1</f>
        <v>42781</v>
      </c>
      <c r="O31" s="93" t="str">
        <f>IFERROR(IF(WEEKDAY(N31,2)=1,INT((N31-LOOKUP(N31,DATE(YEAR(N31)+{-1;0;1},1,3)-WEEKDAY(DATE(YEAR(N31)+{-1;0;1},1,3))+2))/7)+1,""),"")</f>
        <v/>
      </c>
      <c r="P31" s="91"/>
      <c r="Q31" s="185" t="str">
        <f t="shared" si="5"/>
        <v>MER</v>
      </c>
      <c r="R31" s="187">
        <f>R29+1</f>
        <v>42809</v>
      </c>
      <c r="S31" s="93" t="str">
        <f>IFERROR(IF(WEEKDAY(R31,2)=1,INT((R31-LOOKUP(R31,DATE(YEAR(R31)+{-1;0;1},1,3)-WEEKDAY(DATE(YEAR(R31)+{-1;0;1},1,3))+2))/7)+1,""),"")</f>
        <v/>
      </c>
      <c r="T31" s="91"/>
      <c r="U31" s="189" t="str">
        <f t="shared" si="7"/>
        <v>SAM</v>
      </c>
      <c r="V31" s="187">
        <f>V29+1</f>
        <v>42840</v>
      </c>
      <c r="W31" s="93" t="str">
        <f>IFERROR(IF(WEEKDAY(V31,2)=1,INT((V31-LOOKUP(V31,DATE(YEAR(V31)+{-1;0;1},1,3)-WEEKDAY(DATE(YEAR(V31)+{-1;0;1},1,3))+2))/7)+1,""),"")</f>
        <v/>
      </c>
      <c r="X31" s="91"/>
      <c r="Y31" s="185" t="str">
        <f t="shared" si="9"/>
        <v>LUN</v>
      </c>
      <c r="Z31" s="187">
        <f>Z29+1</f>
        <v>42870</v>
      </c>
      <c r="AA31" s="93">
        <f>IFERROR(IF(WEEKDAY(Z31,2)=1,INT((Z31-LOOKUP(Z31,DATE(YEAR(Z31)+{-1;0;1},1,3)-WEEKDAY(DATE(YEAR(Z31)+{-1;0;1},1,3))+2))/7)+1,""),"")</f>
        <v>20</v>
      </c>
      <c r="AB31" s="91"/>
      <c r="AC31" s="189" t="str">
        <f t="shared" si="11"/>
        <v>JEU</v>
      </c>
      <c r="AD31" s="187">
        <f>AD29+1</f>
        <v>42901</v>
      </c>
      <c r="AE31" s="93" t="str">
        <f>IFERROR(IF(WEEKDAY(AD31,2)=1,INT((AD31-LOOKUP(AD31,DATE(YEAR(AD31)+{-1;0;1},1,3)-WEEKDAY(DATE(YEAR(AD31)+{-1;0;1},1,3))+2))/7)+1,""),"")</f>
        <v/>
      </c>
      <c r="AF31" s="91"/>
      <c r="AG31" s="185" t="str">
        <f t="shared" si="13"/>
        <v>SAM</v>
      </c>
      <c r="AH31" s="187">
        <f>AH29+1</f>
        <v>42931</v>
      </c>
      <c r="AI31" s="93" t="str">
        <f>IFERROR(IF(WEEKDAY(AH31,2)=1,INT((AH31-LOOKUP(AH31,DATE(YEAR(AH31)+{-1;0;1},1,3)-WEEKDAY(DATE(YEAR(AH31)+{-1;0;1},1,3))+2))/7)+1,""),"")</f>
        <v/>
      </c>
      <c r="AJ31" s="91"/>
      <c r="AK31" s="189" t="str">
        <f t="shared" si="15"/>
        <v>MAR</v>
      </c>
      <c r="AL31" s="187">
        <f>AL29+1</f>
        <v>42962</v>
      </c>
      <c r="AM31" s="93" t="str">
        <f>IFERROR(IF(WEEKDAY(AL31,2)=1,INT((AL31-LOOKUP(AL31,DATE(YEAR(AL31)+{-1;0;1},1,3)-WEEKDAY(DATE(YEAR(AL31)+{-1;0;1},1,3))+2))/7)+1,""),"")</f>
        <v/>
      </c>
      <c r="AN31" s="91"/>
      <c r="AO31" s="185" t="str">
        <f t="shared" si="17"/>
        <v>VEN</v>
      </c>
      <c r="AP31" s="187">
        <f>AP29+1</f>
        <v>42993</v>
      </c>
      <c r="AQ31" s="93" t="str">
        <f>IFERROR(IF(WEEKDAY(AP31,2)=1,INT((AP31-LOOKUP(AP31,DATE(YEAR(AP31)+{-1;0;1},1,3)-WEEKDAY(DATE(YEAR(AP31)+{-1;0;1},1,3))+2))/7)+1,""),"")</f>
        <v/>
      </c>
      <c r="AR31" s="91"/>
      <c r="AS31" s="189" t="str">
        <f t="shared" si="19"/>
        <v>DIM</v>
      </c>
      <c r="AT31" s="187">
        <f>AT29+1</f>
        <v>43023</v>
      </c>
      <c r="AU31" s="93" t="str">
        <f>IFERROR(IF(WEEKDAY(AT31,2)=1,INT((AT31-LOOKUP(AT31,DATE(YEAR(AT31)+{-1;0;1},1,3)-WEEKDAY(DATE(YEAR(AT31)+{-1;0;1},1,3))+2))/7)+1,""),"")</f>
        <v/>
      </c>
      <c r="AV31" s="91"/>
      <c r="AW31" s="185" t="str">
        <f t="shared" si="21"/>
        <v>MER</v>
      </c>
      <c r="AX31" s="187">
        <f>AX29+1</f>
        <v>43054</v>
      </c>
      <c r="AY31" s="93" t="str">
        <f>IFERROR(IF(WEEKDAY(AX31,2)=1,INT((AX31-LOOKUP(AX31,DATE(YEAR(AX31)+{-1;0;1},1,3)-WEEKDAY(DATE(YEAR(AX31)+{-1;0;1},1,3))+2))/7)+1,""),"")</f>
        <v/>
      </c>
      <c r="AZ31" s="91"/>
      <c r="BA31" s="189" t="str">
        <f t="shared" si="23"/>
        <v>VEN</v>
      </c>
      <c r="BB31" s="187">
        <f>BB29+1</f>
        <v>43084</v>
      </c>
      <c r="BC31" s="93" t="str">
        <f>IFERROR(IF(WEEKDAY(BB31,2)=1,INT((BB31-LOOKUP(BB31,DATE(YEAR(BB31)+{-1;0;1},1,3)-WEEKDAY(DATE(YEAR(BB31)+{-1;0;1},1,3))+2))/7)+1,""),"")</f>
        <v/>
      </c>
      <c r="BL31" s="75">
        <v>31</v>
      </c>
    </row>
    <row r="32" spans="1:67" ht="15" customHeight="1" x14ac:dyDescent="0.25">
      <c r="F32" s="89"/>
      <c r="G32" s="89"/>
      <c r="I32" s="186"/>
      <c r="J32" s="188"/>
      <c r="K32" s="94" t="str">
        <f>IF(ISERROR(MATCH(J31,Dates,0)),"",INDEX(Evenement,MATCH(J31,Dates,0)))</f>
        <v/>
      </c>
      <c r="L32" s="95"/>
      <c r="M32" s="190"/>
      <c r="N32" s="188"/>
      <c r="O32" s="94" t="str">
        <f>IF(ISERROR(MATCH(N31,Dates,0)),"",INDEX(Evenement,MATCH(N31,Dates,0)))</f>
        <v/>
      </c>
      <c r="P32" s="95"/>
      <c r="Q32" s="186"/>
      <c r="R32" s="188"/>
      <c r="S32" s="94" t="str">
        <f>IF(ISERROR(MATCH(R31,Dates,0)),"",INDEX(Evenement,MATCH(R31,Dates,0)))</f>
        <v/>
      </c>
      <c r="T32" s="95"/>
      <c r="U32" s="190"/>
      <c r="V32" s="188"/>
      <c r="W32" s="94" t="str">
        <f>IF(ISERROR(MATCH(V31,Dates,0)),"",INDEX(Evenement,MATCH(V31,Dates,0)))</f>
        <v/>
      </c>
      <c r="X32" s="95"/>
      <c r="Y32" s="186"/>
      <c r="Z32" s="188"/>
      <c r="AA32" s="94" t="str">
        <f>IF(ISERROR(MATCH(Z31,Dates,0)),"",INDEX(Evenement,MATCH(Z31,Dates,0)))</f>
        <v/>
      </c>
      <c r="AB32" s="95"/>
      <c r="AC32" s="190"/>
      <c r="AD32" s="188"/>
      <c r="AE32" s="94" t="str">
        <f>IF(ISERROR(MATCH(AD31,Dates,0)),"",INDEX(Evenement,MATCH(AD31,Dates,0)))</f>
        <v/>
      </c>
      <c r="AF32" s="95"/>
      <c r="AG32" s="186"/>
      <c r="AH32" s="188"/>
      <c r="AI32" s="94" t="str">
        <f>IF(ISERROR(MATCH(AH31,Dates,0)),"",INDEX(Evenement,MATCH(AH31,Dates,0)))</f>
        <v/>
      </c>
      <c r="AJ32" s="95"/>
      <c r="AK32" s="190"/>
      <c r="AL32" s="188"/>
      <c r="AM32" s="94" t="str">
        <f>IF(ISERROR(MATCH(AL31,Dates,0)),"",INDEX(Evenement,MATCH(AL31,Dates,0)))</f>
        <v>L'Assomption</v>
      </c>
      <c r="AN32" s="95"/>
      <c r="AO32" s="186"/>
      <c r="AP32" s="188"/>
      <c r="AQ32" s="94" t="str">
        <f>IF(ISERROR(MATCH(AP31,Dates,0)),"",INDEX(Evenement,MATCH(AP31,Dates,0)))</f>
        <v/>
      </c>
      <c r="AR32" s="95"/>
      <c r="AS32" s="190"/>
      <c r="AT32" s="188"/>
      <c r="AU32" s="94" t="str">
        <f>IF(ISERROR(MATCH(AT31,Dates,0)),"",INDEX(Evenement,MATCH(AT31,Dates,0)))</f>
        <v/>
      </c>
      <c r="AV32" s="95"/>
      <c r="AW32" s="186"/>
      <c r="AX32" s="188"/>
      <c r="AY32" s="94" t="str">
        <f>IF(ISERROR(MATCH(AX31,Dates,0)),"",INDEX(Evenement,MATCH(AX31,Dates,0)))</f>
        <v/>
      </c>
      <c r="AZ32" s="95"/>
      <c r="BA32" s="190"/>
      <c r="BB32" s="188"/>
      <c r="BC32" s="94" t="str">
        <f>IF(ISERROR(MATCH(BB31,Dates,0)),"",INDEX(Evenement,MATCH(BB31,Dates,0)))</f>
        <v/>
      </c>
      <c r="BL32" s="75">
        <v>32</v>
      </c>
    </row>
    <row r="33" spans="6:64" ht="15" customHeight="1" x14ac:dyDescent="0.25">
      <c r="F33" s="89"/>
      <c r="G33" s="89"/>
      <c r="I33" s="185" t="str">
        <f t="shared" si="1"/>
        <v>LUN</v>
      </c>
      <c r="J33" s="187">
        <f>J31+1</f>
        <v>42751</v>
      </c>
      <c r="K33" s="93">
        <f>IFERROR(IF(WEEKDAY(J33,2)=1,INT((J33-LOOKUP(J33,DATE(YEAR(J33)+{-1;0;1},1,3)-WEEKDAY(DATE(YEAR(J33)+{-1;0;1},1,3))+2))/7)+1,""),"")</f>
        <v>3</v>
      </c>
      <c r="L33" s="91"/>
      <c r="M33" s="189" t="str">
        <f t="shared" si="3"/>
        <v>JEU</v>
      </c>
      <c r="N33" s="187">
        <f>N31+1</f>
        <v>42782</v>
      </c>
      <c r="O33" s="93" t="str">
        <f>IFERROR(IF(WEEKDAY(N33,2)=1,INT((N33-LOOKUP(N33,DATE(YEAR(N33)+{-1;0;1},1,3)-WEEKDAY(DATE(YEAR(N33)+{-1;0;1},1,3))+2))/7)+1,""),"")</f>
        <v/>
      </c>
      <c r="P33" s="91"/>
      <c r="Q33" s="185" t="str">
        <f t="shared" si="5"/>
        <v>JEU</v>
      </c>
      <c r="R33" s="187">
        <f>R31+1</f>
        <v>42810</v>
      </c>
      <c r="S33" s="93" t="str">
        <f>IFERROR(IF(WEEKDAY(R33,2)=1,INT((R33-LOOKUP(R33,DATE(YEAR(R33)+{-1;0;1},1,3)-WEEKDAY(DATE(YEAR(R33)+{-1;0;1},1,3))+2))/7)+1,""),"")</f>
        <v/>
      </c>
      <c r="T33" s="91"/>
      <c r="U33" s="189" t="str">
        <f t="shared" si="7"/>
        <v>DIM</v>
      </c>
      <c r="V33" s="187">
        <f>V31+1</f>
        <v>42841</v>
      </c>
      <c r="W33" s="93" t="str">
        <f>IFERROR(IF(WEEKDAY(V33,2)=1,INT((V33-LOOKUP(V33,DATE(YEAR(V33)+{-1;0;1},1,3)-WEEKDAY(DATE(YEAR(V33)+{-1;0;1},1,3))+2))/7)+1,""),"")</f>
        <v/>
      </c>
      <c r="X33" s="91"/>
      <c r="Y33" s="185" t="str">
        <f t="shared" si="9"/>
        <v>MAR</v>
      </c>
      <c r="Z33" s="187">
        <f>Z31+1</f>
        <v>42871</v>
      </c>
      <c r="AA33" s="93" t="str">
        <f>IFERROR(IF(WEEKDAY(Z33,2)=1,INT((Z33-LOOKUP(Z33,DATE(YEAR(Z33)+{-1;0;1},1,3)-WEEKDAY(DATE(YEAR(Z33)+{-1;0;1},1,3))+2))/7)+1,""),"")</f>
        <v/>
      </c>
      <c r="AB33" s="91"/>
      <c r="AC33" s="189" t="str">
        <f t="shared" si="11"/>
        <v>VEN</v>
      </c>
      <c r="AD33" s="187">
        <f>AD31+1</f>
        <v>42902</v>
      </c>
      <c r="AE33" s="93" t="str">
        <f>IFERROR(IF(WEEKDAY(AD33,2)=1,INT((AD33-LOOKUP(AD33,DATE(YEAR(AD33)+{-1;0;1},1,3)-WEEKDAY(DATE(YEAR(AD33)+{-1;0;1},1,3))+2))/7)+1,""),"")</f>
        <v/>
      </c>
      <c r="AF33" s="91"/>
      <c r="AG33" s="185" t="str">
        <f t="shared" si="13"/>
        <v>DIM</v>
      </c>
      <c r="AH33" s="187">
        <f>AH31+1</f>
        <v>42932</v>
      </c>
      <c r="AI33" s="93" t="str">
        <f>IFERROR(IF(WEEKDAY(AH33,2)=1,INT((AH33-LOOKUP(AH33,DATE(YEAR(AH33)+{-1;0;1},1,3)-WEEKDAY(DATE(YEAR(AH33)+{-1;0;1},1,3))+2))/7)+1,""),"")</f>
        <v/>
      </c>
      <c r="AJ33" s="91"/>
      <c r="AK33" s="189" t="str">
        <f t="shared" si="15"/>
        <v>MER</v>
      </c>
      <c r="AL33" s="187">
        <f>AL31+1</f>
        <v>42963</v>
      </c>
      <c r="AM33" s="93" t="str">
        <f>IFERROR(IF(WEEKDAY(AL33,2)=1,INT((AL33-LOOKUP(AL33,DATE(YEAR(AL33)+{-1;0;1},1,3)-WEEKDAY(DATE(YEAR(AL33)+{-1;0;1},1,3))+2))/7)+1,""),"")</f>
        <v/>
      </c>
      <c r="AN33" s="91"/>
      <c r="AO33" s="185" t="str">
        <f t="shared" si="17"/>
        <v>SAM</v>
      </c>
      <c r="AP33" s="187">
        <f>AP31+1</f>
        <v>42994</v>
      </c>
      <c r="AQ33" s="93" t="str">
        <f>IFERROR(IF(WEEKDAY(AP33,2)=1,INT((AP33-LOOKUP(AP33,DATE(YEAR(AP33)+{-1;0;1},1,3)-WEEKDAY(DATE(YEAR(AP33)+{-1;0;1},1,3))+2))/7)+1,""),"")</f>
        <v/>
      </c>
      <c r="AR33" s="91"/>
      <c r="AS33" s="189" t="str">
        <f t="shared" si="19"/>
        <v>LUN</v>
      </c>
      <c r="AT33" s="187">
        <f>AT31+1</f>
        <v>43024</v>
      </c>
      <c r="AU33" s="93">
        <f>IFERROR(IF(WEEKDAY(AT33,2)=1,INT((AT33-LOOKUP(AT33,DATE(YEAR(AT33)+{-1;0;1},1,3)-WEEKDAY(DATE(YEAR(AT33)+{-1;0;1},1,3))+2))/7)+1,""),"")</f>
        <v>42</v>
      </c>
      <c r="AV33" s="91"/>
      <c r="AW33" s="185" t="str">
        <f t="shared" si="21"/>
        <v>JEU</v>
      </c>
      <c r="AX33" s="187">
        <f>AX31+1</f>
        <v>43055</v>
      </c>
      <c r="AY33" s="93" t="str">
        <f>IFERROR(IF(WEEKDAY(AX33,2)=1,INT((AX33-LOOKUP(AX33,DATE(YEAR(AX33)+{-1;0;1},1,3)-WEEKDAY(DATE(YEAR(AX33)+{-1;0;1},1,3))+2))/7)+1,""),"")</f>
        <v/>
      </c>
      <c r="AZ33" s="91"/>
      <c r="BA33" s="189" t="str">
        <f t="shared" si="23"/>
        <v>SAM</v>
      </c>
      <c r="BB33" s="187">
        <f>BB31+1</f>
        <v>43085</v>
      </c>
      <c r="BC33" s="93" t="str">
        <f>IFERROR(IF(WEEKDAY(BB33,2)=1,INT((BB33-LOOKUP(BB33,DATE(YEAR(BB33)+{-1;0;1},1,3)-WEEKDAY(DATE(YEAR(BB33)+{-1;0;1},1,3))+2))/7)+1,""),"")</f>
        <v/>
      </c>
      <c r="BL33" s="75">
        <v>33</v>
      </c>
    </row>
    <row r="34" spans="6:64" ht="15" customHeight="1" x14ac:dyDescent="0.25">
      <c r="F34" s="89"/>
      <c r="G34" s="89"/>
      <c r="I34" s="186"/>
      <c r="J34" s="188"/>
      <c r="K34" s="94" t="str">
        <f>IF(ISERROR(MATCH(J33,Dates,0)),"",INDEX(Evenement,MATCH(J33,Dates,0)))</f>
        <v/>
      </c>
      <c r="L34" s="95"/>
      <c r="M34" s="190"/>
      <c r="N34" s="188"/>
      <c r="O34" s="94" t="str">
        <f>IF(ISERROR(MATCH(N33,Dates,0)),"",INDEX(Evenement,MATCH(N33,Dates,0)))</f>
        <v/>
      </c>
      <c r="P34" s="95"/>
      <c r="Q34" s="186"/>
      <c r="R34" s="188"/>
      <c r="S34" s="94" t="str">
        <f>IF(ISERROR(MATCH(R33,Dates,0)),"",INDEX(Evenement,MATCH(R33,Dates,0)))</f>
        <v/>
      </c>
      <c r="T34" s="95"/>
      <c r="U34" s="190"/>
      <c r="V34" s="188"/>
      <c r="W34" s="94" t="str">
        <f>IF(ISERROR(MATCH(V33,Dates,0)),"",INDEX(Evenement,MATCH(V33,Dates,0)))</f>
        <v/>
      </c>
      <c r="X34" s="95"/>
      <c r="Y34" s="186"/>
      <c r="Z34" s="188"/>
      <c r="AA34" s="94" t="str">
        <f>IF(ISERROR(MATCH(Z33,Dates,0)),"",INDEX(Evenement,MATCH(Z33,Dates,0)))</f>
        <v/>
      </c>
      <c r="AB34" s="95"/>
      <c r="AC34" s="190"/>
      <c r="AD34" s="188"/>
      <c r="AE34" s="94" t="str">
        <f>IF(ISERROR(MATCH(AD33,Dates,0)),"",INDEX(Evenement,MATCH(AD33,Dates,0)))</f>
        <v/>
      </c>
      <c r="AF34" s="95"/>
      <c r="AG34" s="186"/>
      <c r="AH34" s="188"/>
      <c r="AI34" s="94" t="str">
        <f>IF(ISERROR(MATCH(AH33,Dates,0)),"",INDEX(Evenement,MATCH(AH33,Dates,0)))</f>
        <v/>
      </c>
      <c r="AJ34" s="95"/>
      <c r="AK34" s="190"/>
      <c r="AL34" s="188"/>
      <c r="AM34" s="94" t="str">
        <f>IF(ISERROR(MATCH(AL33,Dates,0)),"",INDEX(Evenement,MATCH(AL33,Dates,0)))</f>
        <v/>
      </c>
      <c r="AN34" s="95"/>
      <c r="AO34" s="186"/>
      <c r="AP34" s="188"/>
      <c r="AQ34" s="94" t="str">
        <f>IF(ISERROR(MATCH(AP33,Dates,0)),"",INDEX(Evenement,MATCH(AP33,Dates,0)))</f>
        <v/>
      </c>
      <c r="AR34" s="95"/>
      <c r="AS34" s="190"/>
      <c r="AT34" s="188"/>
      <c r="AU34" s="94" t="str">
        <f>IF(ISERROR(MATCH(AT33,Dates,0)),"",INDEX(Evenement,MATCH(AT33,Dates,0)))</f>
        <v/>
      </c>
      <c r="AV34" s="95"/>
      <c r="AW34" s="186"/>
      <c r="AX34" s="188"/>
      <c r="AY34" s="94" t="str">
        <f>IF(ISERROR(MATCH(AX33,Dates,0)),"",INDEX(Evenement,MATCH(AX33,Dates,0)))</f>
        <v/>
      </c>
      <c r="AZ34" s="95"/>
      <c r="BA34" s="190"/>
      <c r="BB34" s="188"/>
      <c r="BC34" s="94" t="str">
        <f>IF(ISERROR(MATCH(BB33,Dates,0)),"",INDEX(Evenement,MATCH(BB33,Dates,0)))</f>
        <v/>
      </c>
      <c r="BL34" s="75">
        <v>34</v>
      </c>
    </row>
    <row r="35" spans="6:64" ht="15" customHeight="1" x14ac:dyDescent="0.25">
      <c r="F35" s="89"/>
      <c r="G35" s="89"/>
      <c r="I35" s="185" t="str">
        <f t="shared" si="1"/>
        <v>MAR</v>
      </c>
      <c r="J35" s="187">
        <f>J33+1</f>
        <v>42752</v>
      </c>
      <c r="K35" s="93" t="str">
        <f>IFERROR(IF(WEEKDAY(J35,2)=1,INT((J35-LOOKUP(J35,DATE(YEAR(J35)+{-1;0;1},1,3)-WEEKDAY(DATE(YEAR(J35)+{-1;0;1},1,3))+2))/7)+1,""),"")</f>
        <v/>
      </c>
      <c r="L35" s="91"/>
      <c r="M35" s="189" t="str">
        <f t="shared" si="3"/>
        <v>VEN</v>
      </c>
      <c r="N35" s="187">
        <f>N33+1</f>
        <v>42783</v>
      </c>
      <c r="O35" s="93" t="str">
        <f>IFERROR(IF(WEEKDAY(N35,2)=1,INT((N35-LOOKUP(N35,DATE(YEAR(N35)+{-1;0;1},1,3)-WEEKDAY(DATE(YEAR(N35)+{-1;0;1},1,3))+2))/7)+1,""),"")</f>
        <v/>
      </c>
      <c r="P35" s="91"/>
      <c r="Q35" s="185" t="str">
        <f t="shared" si="5"/>
        <v>VEN</v>
      </c>
      <c r="R35" s="187">
        <f>R33+1</f>
        <v>42811</v>
      </c>
      <c r="S35" s="93" t="str">
        <f>IFERROR(IF(WEEKDAY(R35,2)=1,INT((R35-LOOKUP(R35,DATE(YEAR(R35)+{-1;0;1},1,3)-WEEKDAY(DATE(YEAR(R35)+{-1;0;1},1,3))+2))/7)+1,""),"")</f>
        <v/>
      </c>
      <c r="T35" s="91"/>
      <c r="U35" s="189" t="str">
        <f t="shared" si="7"/>
        <v>LUN</v>
      </c>
      <c r="V35" s="187">
        <f>V33+1</f>
        <v>42842</v>
      </c>
      <c r="W35" s="93">
        <f>IFERROR(IF(WEEKDAY(V35,2)=1,INT((V35-LOOKUP(V35,DATE(YEAR(V35)+{-1;0;1},1,3)-WEEKDAY(DATE(YEAR(V35)+{-1;0;1},1,3))+2))/7)+1,""),"")</f>
        <v>16</v>
      </c>
      <c r="X35" s="91"/>
      <c r="Y35" s="185" t="str">
        <f t="shared" si="9"/>
        <v>MER</v>
      </c>
      <c r="Z35" s="187">
        <f>Z33+1</f>
        <v>42872</v>
      </c>
      <c r="AA35" s="93" t="str">
        <f>IFERROR(IF(WEEKDAY(Z35,2)=1,INT((Z35-LOOKUP(Z35,DATE(YEAR(Z35)+{-1;0;1},1,3)-WEEKDAY(DATE(YEAR(Z35)+{-1;0;1},1,3))+2))/7)+1,""),"")</f>
        <v/>
      </c>
      <c r="AB35" s="91"/>
      <c r="AC35" s="189" t="str">
        <f t="shared" si="11"/>
        <v>SAM</v>
      </c>
      <c r="AD35" s="187">
        <f>AD33+1</f>
        <v>42903</v>
      </c>
      <c r="AE35" s="93" t="str">
        <f>IFERROR(IF(WEEKDAY(AD35,2)=1,INT((AD35-LOOKUP(AD35,DATE(YEAR(AD35)+{-1;0;1},1,3)-WEEKDAY(DATE(YEAR(AD35)+{-1;0;1},1,3))+2))/7)+1,""),"")</f>
        <v/>
      </c>
      <c r="AF35" s="91"/>
      <c r="AG35" s="185" t="str">
        <f t="shared" si="13"/>
        <v>LUN</v>
      </c>
      <c r="AH35" s="187">
        <f>AH33+1</f>
        <v>42933</v>
      </c>
      <c r="AI35" s="93">
        <f>IFERROR(IF(WEEKDAY(AH35,2)=1,INT((AH35-LOOKUP(AH35,DATE(YEAR(AH35)+{-1;0;1},1,3)-WEEKDAY(DATE(YEAR(AH35)+{-1;0;1},1,3))+2))/7)+1,""),"")</f>
        <v>29</v>
      </c>
      <c r="AJ35" s="91"/>
      <c r="AK35" s="189" t="str">
        <f t="shared" si="15"/>
        <v>JEU</v>
      </c>
      <c r="AL35" s="187">
        <f>AL33+1</f>
        <v>42964</v>
      </c>
      <c r="AM35" s="93" t="str">
        <f>IFERROR(IF(WEEKDAY(AL35,2)=1,INT((AL35-LOOKUP(AL35,DATE(YEAR(AL35)+{-1;0;1},1,3)-WEEKDAY(DATE(YEAR(AL35)+{-1;0;1},1,3))+2))/7)+1,""),"")</f>
        <v/>
      </c>
      <c r="AN35" s="91"/>
      <c r="AO35" s="185" t="str">
        <f t="shared" si="17"/>
        <v>DIM</v>
      </c>
      <c r="AP35" s="187">
        <f>AP33+1</f>
        <v>42995</v>
      </c>
      <c r="AQ35" s="93" t="str">
        <f>IFERROR(IF(WEEKDAY(AP35,2)=1,INT((AP35-LOOKUP(AP35,DATE(YEAR(AP35)+{-1;0;1},1,3)-WEEKDAY(DATE(YEAR(AP35)+{-1;0;1},1,3))+2))/7)+1,""),"")</f>
        <v/>
      </c>
      <c r="AR35" s="91"/>
      <c r="AS35" s="189" t="str">
        <f t="shared" si="19"/>
        <v>MAR</v>
      </c>
      <c r="AT35" s="187">
        <f>AT33+1</f>
        <v>43025</v>
      </c>
      <c r="AU35" s="93" t="str">
        <f>IFERROR(IF(WEEKDAY(AT35,2)=1,INT((AT35-LOOKUP(AT35,DATE(YEAR(AT35)+{-1;0;1},1,3)-WEEKDAY(DATE(YEAR(AT35)+{-1;0;1},1,3))+2))/7)+1,""),"")</f>
        <v/>
      </c>
      <c r="AV35" s="91"/>
      <c r="AW35" s="185" t="str">
        <f t="shared" si="21"/>
        <v>VEN</v>
      </c>
      <c r="AX35" s="187">
        <f>AX33+1</f>
        <v>43056</v>
      </c>
      <c r="AY35" s="93" t="str">
        <f>IFERROR(IF(WEEKDAY(AX35,2)=1,INT((AX35-LOOKUP(AX35,DATE(YEAR(AX35)+{-1;0;1},1,3)-WEEKDAY(DATE(YEAR(AX35)+{-1;0;1},1,3))+2))/7)+1,""),"")</f>
        <v/>
      </c>
      <c r="AZ35" s="91"/>
      <c r="BA35" s="189" t="str">
        <f t="shared" si="23"/>
        <v>DIM</v>
      </c>
      <c r="BB35" s="187">
        <f>BB33+1</f>
        <v>43086</v>
      </c>
      <c r="BC35" s="93" t="str">
        <f>IFERROR(IF(WEEKDAY(BB35,2)=1,INT((BB35-LOOKUP(BB35,DATE(YEAR(BB35)+{-1;0;1},1,3)-WEEKDAY(DATE(YEAR(BB35)+{-1;0;1},1,3))+2))/7)+1,""),"")</f>
        <v/>
      </c>
      <c r="BL35" s="75">
        <v>35</v>
      </c>
    </row>
    <row r="36" spans="6:64" ht="16.5" customHeight="1" x14ac:dyDescent="0.25">
      <c r="F36" s="89"/>
      <c r="G36" s="89"/>
      <c r="I36" s="186"/>
      <c r="J36" s="188"/>
      <c r="K36" s="94" t="str">
        <f>IF(ISERROR(MATCH(J35,Dates,0)),"",INDEX(Evenement,MATCH(J35,Dates,0)))</f>
        <v/>
      </c>
      <c r="L36" s="95"/>
      <c r="M36" s="190"/>
      <c r="N36" s="188"/>
      <c r="O36" s="94" t="str">
        <f>IF(ISERROR(MATCH(N35,Dates,0)),"",INDEX(Evenement,MATCH(N35,Dates,0)))</f>
        <v/>
      </c>
      <c r="P36" s="95"/>
      <c r="Q36" s="186"/>
      <c r="R36" s="188"/>
      <c r="S36" s="94" t="str">
        <f>IF(ISERROR(MATCH(R35,Dates,0)),"",INDEX(Evenement,MATCH(R35,Dates,0)))</f>
        <v/>
      </c>
      <c r="T36" s="95"/>
      <c r="U36" s="190"/>
      <c r="V36" s="188"/>
      <c r="W36" s="94" t="str">
        <f>IF(ISERROR(MATCH(V35,Dates,0)),"",INDEX(Evenement,MATCH(V35,Dates,0)))</f>
        <v>Lundi de pâques</v>
      </c>
      <c r="X36" s="95"/>
      <c r="Y36" s="186"/>
      <c r="Z36" s="188"/>
      <c r="AA36" s="94" t="str">
        <f>IF(ISERROR(MATCH(Z35,Dates,0)),"",INDEX(Evenement,MATCH(Z35,Dates,0)))</f>
        <v/>
      </c>
      <c r="AB36" s="95"/>
      <c r="AC36" s="190"/>
      <c r="AD36" s="188"/>
      <c r="AE36" s="94" t="str">
        <f>IF(ISERROR(MATCH(AD35,Dates,0)),"",INDEX(Evenement,MATCH(AD35,Dates,0)))</f>
        <v/>
      </c>
      <c r="AF36" s="95"/>
      <c r="AG36" s="186"/>
      <c r="AH36" s="188"/>
      <c r="AI36" s="94" t="str">
        <f>IF(ISERROR(MATCH(AH35,Dates,0)),"",INDEX(Evenement,MATCH(AH35,Dates,0)))</f>
        <v/>
      </c>
      <c r="AJ36" s="95"/>
      <c r="AK36" s="190"/>
      <c r="AL36" s="188"/>
      <c r="AM36" s="94" t="str">
        <f>IF(ISERROR(MATCH(AL35,Dates,0)),"",INDEX(Evenement,MATCH(AL35,Dates,0)))</f>
        <v/>
      </c>
      <c r="AN36" s="95"/>
      <c r="AO36" s="186"/>
      <c r="AP36" s="188"/>
      <c r="AQ36" s="94" t="str">
        <f>IF(ISERROR(MATCH(AP35,Dates,0)),"",INDEX(Evenement,MATCH(AP35,Dates,0)))</f>
        <v/>
      </c>
      <c r="AR36" s="95"/>
      <c r="AS36" s="190"/>
      <c r="AT36" s="188"/>
      <c r="AU36" s="94" t="str">
        <f>IF(ISERROR(MATCH(AT35,Dates,0)),"",INDEX(Evenement,MATCH(AT35,Dates,0)))</f>
        <v/>
      </c>
      <c r="AV36" s="95"/>
      <c r="AW36" s="186"/>
      <c r="AX36" s="188"/>
      <c r="AY36" s="94" t="str">
        <f>IF(ISERROR(MATCH(AX35,Dates,0)),"",INDEX(Evenement,MATCH(AX35,Dates,0)))</f>
        <v/>
      </c>
      <c r="AZ36" s="95"/>
      <c r="BA36" s="190"/>
      <c r="BB36" s="188"/>
      <c r="BC36" s="94" t="str">
        <f>IF(ISERROR(MATCH(BB35,Dates,0)),"",INDEX(Evenement,MATCH(BB35,Dates,0)))</f>
        <v/>
      </c>
      <c r="BL36" s="75">
        <v>36</v>
      </c>
    </row>
    <row r="37" spans="6:64" ht="15" customHeight="1" x14ac:dyDescent="0.25">
      <c r="F37" s="89"/>
      <c r="G37" s="89"/>
      <c r="I37" s="185" t="str">
        <f t="shared" si="1"/>
        <v>MER</v>
      </c>
      <c r="J37" s="187">
        <f>J35+1</f>
        <v>42753</v>
      </c>
      <c r="K37" s="93" t="str">
        <f>IFERROR(IF(WEEKDAY(J37,2)=1,INT((J37-LOOKUP(J37,DATE(YEAR(J37)+{-1;0;1},1,3)-WEEKDAY(DATE(YEAR(J37)+{-1;0;1},1,3))+2))/7)+1,""),"")</f>
        <v/>
      </c>
      <c r="L37" s="91"/>
      <c r="M37" s="189" t="str">
        <f t="shared" si="3"/>
        <v>SAM</v>
      </c>
      <c r="N37" s="187">
        <f>N35+1</f>
        <v>42784</v>
      </c>
      <c r="O37" s="93" t="str">
        <f>IFERROR(IF(WEEKDAY(N37,2)=1,INT((N37-LOOKUP(N37,DATE(YEAR(N37)+{-1;0;1},1,3)-WEEKDAY(DATE(YEAR(N37)+{-1;0;1},1,3))+2))/7)+1,""),"")</f>
        <v/>
      </c>
      <c r="P37" s="91"/>
      <c r="Q37" s="185" t="str">
        <f t="shared" si="5"/>
        <v>SAM</v>
      </c>
      <c r="R37" s="187">
        <f>R35+1</f>
        <v>42812</v>
      </c>
      <c r="S37" s="93" t="str">
        <f>IFERROR(IF(WEEKDAY(R37,2)=1,INT((R37-LOOKUP(R37,DATE(YEAR(R37)+{-1;0;1},1,3)-WEEKDAY(DATE(YEAR(R37)+{-1;0;1},1,3))+2))/7)+1,""),"")</f>
        <v/>
      </c>
      <c r="T37" s="91"/>
      <c r="U37" s="189" t="str">
        <f t="shared" si="7"/>
        <v>MAR</v>
      </c>
      <c r="V37" s="187">
        <f>V35+1</f>
        <v>42843</v>
      </c>
      <c r="W37" s="93" t="str">
        <f>IFERROR(IF(WEEKDAY(V37,2)=1,INT((V37-LOOKUP(V37,DATE(YEAR(V37)+{-1;0;1},1,3)-WEEKDAY(DATE(YEAR(V37)+{-1;0;1},1,3))+2))/7)+1,""),"")</f>
        <v/>
      </c>
      <c r="X37" s="91"/>
      <c r="Y37" s="185" t="str">
        <f t="shared" si="9"/>
        <v>JEU</v>
      </c>
      <c r="Z37" s="187">
        <f>Z35+1</f>
        <v>42873</v>
      </c>
      <c r="AA37" s="93" t="str">
        <f>IFERROR(IF(WEEKDAY(Z37,2)=1,INT((Z37-LOOKUP(Z37,DATE(YEAR(Z37)+{-1;0;1},1,3)-WEEKDAY(DATE(YEAR(Z37)+{-1;0;1},1,3))+2))/7)+1,""),"")</f>
        <v/>
      </c>
      <c r="AB37" s="91"/>
      <c r="AC37" s="189" t="str">
        <f t="shared" si="11"/>
        <v>DIM</v>
      </c>
      <c r="AD37" s="187">
        <f>AD35+1</f>
        <v>42904</v>
      </c>
      <c r="AE37" s="93" t="str">
        <f>IFERROR(IF(WEEKDAY(AD37,2)=1,INT((AD37-LOOKUP(AD37,DATE(YEAR(AD37)+{-1;0;1},1,3)-WEEKDAY(DATE(YEAR(AD37)+{-1;0;1},1,3))+2))/7)+1,""),"")</f>
        <v/>
      </c>
      <c r="AF37" s="91"/>
      <c r="AG37" s="185" t="str">
        <f t="shared" si="13"/>
        <v>MAR</v>
      </c>
      <c r="AH37" s="187">
        <f>AH35+1</f>
        <v>42934</v>
      </c>
      <c r="AI37" s="93" t="str">
        <f>IFERROR(IF(WEEKDAY(AH37,2)=1,INT((AH37-LOOKUP(AH37,DATE(YEAR(AH37)+{-1;0;1},1,3)-WEEKDAY(DATE(YEAR(AH37)+{-1;0;1},1,3))+2))/7)+1,""),"")</f>
        <v/>
      </c>
      <c r="AJ37" s="91"/>
      <c r="AK37" s="189" t="str">
        <f t="shared" si="15"/>
        <v>VEN</v>
      </c>
      <c r="AL37" s="187">
        <f>AL35+1</f>
        <v>42965</v>
      </c>
      <c r="AM37" s="93" t="str">
        <f>IFERROR(IF(WEEKDAY(AL37,2)=1,INT((AL37-LOOKUP(AL37,DATE(YEAR(AL37)+{-1;0;1},1,3)-WEEKDAY(DATE(YEAR(AL37)+{-1;0;1},1,3))+2))/7)+1,""),"")</f>
        <v/>
      </c>
      <c r="AN37" s="91"/>
      <c r="AO37" s="185" t="str">
        <f t="shared" si="17"/>
        <v>LUN</v>
      </c>
      <c r="AP37" s="187">
        <f>AP35+1</f>
        <v>42996</v>
      </c>
      <c r="AQ37" s="93">
        <f>IFERROR(IF(WEEKDAY(AP37,2)=1,INT((AP37-LOOKUP(AP37,DATE(YEAR(AP37)+{-1;0;1},1,3)-WEEKDAY(DATE(YEAR(AP37)+{-1;0;1},1,3))+2))/7)+1,""),"")</f>
        <v>38</v>
      </c>
      <c r="AR37" s="91"/>
      <c r="AS37" s="189" t="str">
        <f t="shared" si="19"/>
        <v>MER</v>
      </c>
      <c r="AT37" s="187">
        <f>AT35+1</f>
        <v>43026</v>
      </c>
      <c r="AU37" s="93" t="str">
        <f>IFERROR(IF(WEEKDAY(AT37,2)=1,INT((AT37-LOOKUP(AT37,DATE(YEAR(AT37)+{-1;0;1},1,3)-WEEKDAY(DATE(YEAR(AT37)+{-1;0;1},1,3))+2))/7)+1,""),"")</f>
        <v/>
      </c>
      <c r="AV37" s="91"/>
      <c r="AW37" s="185" t="str">
        <f t="shared" si="21"/>
        <v>SAM</v>
      </c>
      <c r="AX37" s="187">
        <f>AX35+1</f>
        <v>43057</v>
      </c>
      <c r="AY37" s="93" t="str">
        <f>IFERROR(IF(WEEKDAY(AX37,2)=1,INT((AX37-LOOKUP(AX37,DATE(YEAR(AX37)+{-1;0;1},1,3)-WEEKDAY(DATE(YEAR(AX37)+{-1;0;1},1,3))+2))/7)+1,""),"")</f>
        <v/>
      </c>
      <c r="AZ37" s="91"/>
      <c r="BA37" s="189" t="str">
        <f t="shared" si="23"/>
        <v>LUN</v>
      </c>
      <c r="BB37" s="187">
        <f>BB35+1</f>
        <v>43087</v>
      </c>
      <c r="BC37" s="93">
        <f>IFERROR(IF(WEEKDAY(BB37,2)=1,INT((BB37-LOOKUP(BB37,DATE(YEAR(BB37)+{-1;0;1},1,3)-WEEKDAY(DATE(YEAR(BB37)+{-1;0;1},1,3))+2))/7)+1,""),"")</f>
        <v>51</v>
      </c>
      <c r="BL37" s="75">
        <v>37</v>
      </c>
    </row>
    <row r="38" spans="6:64" ht="15" customHeight="1" x14ac:dyDescent="0.25">
      <c r="F38" s="89"/>
      <c r="G38" s="89"/>
      <c r="I38" s="186"/>
      <c r="J38" s="188"/>
      <c r="K38" s="94" t="str">
        <f>IF(ISERROR(MATCH(J37,Dates,0)),"",INDEX(Evenement,MATCH(J37,Dates,0)))</f>
        <v/>
      </c>
      <c r="L38" s="95"/>
      <c r="M38" s="190"/>
      <c r="N38" s="188"/>
      <c r="O38" s="94" t="str">
        <f>IF(ISERROR(MATCH(N37,Dates,0)),"",INDEX(Evenement,MATCH(N37,Dates,0)))</f>
        <v/>
      </c>
      <c r="P38" s="95"/>
      <c r="Q38" s="186"/>
      <c r="R38" s="188"/>
      <c r="S38" s="94" t="str">
        <f>IF(ISERROR(MATCH(R37,Dates,0)),"",INDEX(Evenement,MATCH(R37,Dates,0)))</f>
        <v/>
      </c>
      <c r="T38" s="95"/>
      <c r="U38" s="190"/>
      <c r="V38" s="188"/>
      <c r="W38" s="94" t="str">
        <f>IF(ISERROR(MATCH(V37,Dates,0)),"",INDEX(Evenement,MATCH(V37,Dates,0)))</f>
        <v/>
      </c>
      <c r="X38" s="95"/>
      <c r="Y38" s="186"/>
      <c r="Z38" s="188"/>
      <c r="AA38" s="94" t="str">
        <f>IF(ISERROR(MATCH(Z37,Dates,0)),"",INDEX(Evenement,MATCH(Z37,Dates,0)))</f>
        <v/>
      </c>
      <c r="AB38" s="95"/>
      <c r="AC38" s="190"/>
      <c r="AD38" s="188"/>
      <c r="AE38" s="94" t="str">
        <f>IF(ISERROR(MATCH(AD37,Dates,0)),"",INDEX(Evenement,MATCH(AD37,Dates,0)))</f>
        <v/>
      </c>
      <c r="AF38" s="95"/>
      <c r="AG38" s="186"/>
      <c r="AH38" s="188"/>
      <c r="AI38" s="94" t="str">
        <f>IF(ISERROR(MATCH(AH37,Dates,0)),"",INDEX(Evenement,MATCH(AH37,Dates,0)))</f>
        <v/>
      </c>
      <c r="AJ38" s="95"/>
      <c r="AK38" s="190"/>
      <c r="AL38" s="188"/>
      <c r="AM38" s="94" t="str">
        <f>IF(ISERROR(MATCH(AL37,Dates,0)),"",INDEX(Evenement,MATCH(AL37,Dates,0)))</f>
        <v/>
      </c>
      <c r="AN38" s="95"/>
      <c r="AO38" s="186"/>
      <c r="AP38" s="188"/>
      <c r="AQ38" s="94" t="str">
        <f>IF(ISERROR(MATCH(AP37,Dates,0)),"",INDEX(Evenement,MATCH(AP37,Dates,0)))</f>
        <v/>
      </c>
      <c r="AR38" s="95"/>
      <c r="AS38" s="190"/>
      <c r="AT38" s="188"/>
      <c r="AU38" s="94" t="str">
        <f>IF(ISERROR(MATCH(AT37,Dates,0)),"",INDEX(Evenement,MATCH(AT37,Dates,0)))</f>
        <v/>
      </c>
      <c r="AV38" s="95"/>
      <c r="AW38" s="186"/>
      <c r="AX38" s="188"/>
      <c r="AY38" s="94" t="str">
        <f>IF(ISERROR(MATCH(AX37,Dates,0)),"",INDEX(Evenement,MATCH(AX37,Dates,0)))</f>
        <v/>
      </c>
      <c r="AZ38" s="95"/>
      <c r="BA38" s="190"/>
      <c r="BB38" s="188"/>
      <c r="BC38" s="94" t="str">
        <f>IF(ISERROR(MATCH(BB37,Dates,0)),"",INDEX(Evenement,MATCH(BB37,Dates,0)))</f>
        <v/>
      </c>
      <c r="BL38" s="75">
        <v>38</v>
      </c>
    </row>
    <row r="39" spans="6:64" ht="15" customHeight="1" x14ac:dyDescent="0.25">
      <c r="F39" s="89"/>
      <c r="G39" s="89"/>
      <c r="I39" s="185" t="str">
        <f t="shared" si="1"/>
        <v>JEU</v>
      </c>
      <c r="J39" s="187">
        <f>J37+1</f>
        <v>42754</v>
      </c>
      <c r="K39" s="93" t="str">
        <f>IFERROR(IF(WEEKDAY(J39,2)=1,INT((J39-LOOKUP(J39,DATE(YEAR(J39)+{-1;0;1},1,3)-WEEKDAY(DATE(YEAR(J39)+{-1;0;1},1,3))+2))/7)+1,""),"")</f>
        <v/>
      </c>
      <c r="L39" s="91"/>
      <c r="M39" s="189" t="str">
        <f t="shared" si="3"/>
        <v>DIM</v>
      </c>
      <c r="N39" s="187">
        <f>N37+1</f>
        <v>42785</v>
      </c>
      <c r="O39" s="93" t="str">
        <f>IFERROR(IF(WEEKDAY(N39,2)=1,INT((N39-LOOKUP(N39,DATE(YEAR(N39)+{-1;0;1},1,3)-WEEKDAY(DATE(YEAR(N39)+{-1;0;1},1,3))+2))/7)+1,""),"")</f>
        <v/>
      </c>
      <c r="P39" s="91"/>
      <c r="Q39" s="185" t="str">
        <f t="shared" si="5"/>
        <v>DIM</v>
      </c>
      <c r="R39" s="187">
        <f>R37+1</f>
        <v>42813</v>
      </c>
      <c r="S39" s="93" t="str">
        <f>IFERROR(IF(WEEKDAY(R39,2)=1,INT((R39-LOOKUP(R39,DATE(YEAR(R39)+{-1;0;1},1,3)-WEEKDAY(DATE(YEAR(R39)+{-1;0;1},1,3))+2))/7)+1,""),"")</f>
        <v/>
      </c>
      <c r="T39" s="91"/>
      <c r="U39" s="189" t="str">
        <f t="shared" si="7"/>
        <v>MER</v>
      </c>
      <c r="V39" s="187">
        <f>V37+1</f>
        <v>42844</v>
      </c>
      <c r="W39" s="93" t="str">
        <f>IFERROR(IF(WEEKDAY(V39,2)=1,INT((V39-LOOKUP(V39,DATE(YEAR(V39)+{-1;0;1},1,3)-WEEKDAY(DATE(YEAR(V39)+{-1;0;1},1,3))+2))/7)+1,""),"")</f>
        <v/>
      </c>
      <c r="X39" s="91"/>
      <c r="Y39" s="185" t="str">
        <f t="shared" si="9"/>
        <v>VEN</v>
      </c>
      <c r="Z39" s="187">
        <f>Z37+1</f>
        <v>42874</v>
      </c>
      <c r="AA39" s="93" t="str">
        <f>IFERROR(IF(WEEKDAY(Z39,2)=1,INT((Z39-LOOKUP(Z39,DATE(YEAR(Z39)+{-1;0;1},1,3)-WEEKDAY(DATE(YEAR(Z39)+{-1;0;1},1,3))+2))/7)+1,""),"")</f>
        <v/>
      </c>
      <c r="AB39" s="91"/>
      <c r="AC39" s="189" t="str">
        <f t="shared" si="11"/>
        <v>LUN</v>
      </c>
      <c r="AD39" s="187">
        <f>AD37+1</f>
        <v>42905</v>
      </c>
      <c r="AE39" s="93">
        <f>IFERROR(IF(WEEKDAY(AD39,2)=1,INT((AD39-LOOKUP(AD39,DATE(YEAR(AD39)+{-1;0;1},1,3)-WEEKDAY(DATE(YEAR(AD39)+{-1;0;1},1,3))+2))/7)+1,""),"")</f>
        <v>25</v>
      </c>
      <c r="AF39" s="91"/>
      <c r="AG39" s="185" t="str">
        <f t="shared" si="13"/>
        <v>MER</v>
      </c>
      <c r="AH39" s="187">
        <f>AH37+1</f>
        <v>42935</v>
      </c>
      <c r="AI39" s="93" t="str">
        <f>IFERROR(IF(WEEKDAY(AH39,2)=1,INT((AH39-LOOKUP(AH39,DATE(YEAR(AH39)+{-1;0;1},1,3)-WEEKDAY(DATE(YEAR(AH39)+{-1;0;1},1,3))+2))/7)+1,""),"")</f>
        <v/>
      </c>
      <c r="AJ39" s="91"/>
      <c r="AK39" s="189" t="str">
        <f t="shared" si="15"/>
        <v>SAM</v>
      </c>
      <c r="AL39" s="187">
        <f>AL37+1</f>
        <v>42966</v>
      </c>
      <c r="AM39" s="93" t="str">
        <f>IFERROR(IF(WEEKDAY(AL39,2)=1,INT((AL39-LOOKUP(AL39,DATE(YEAR(AL39)+{-1;0;1},1,3)-WEEKDAY(DATE(YEAR(AL39)+{-1;0;1},1,3))+2))/7)+1,""),"")</f>
        <v/>
      </c>
      <c r="AN39" s="91"/>
      <c r="AO39" s="185" t="str">
        <f t="shared" si="17"/>
        <v>MAR</v>
      </c>
      <c r="AP39" s="187">
        <f>AP37+1</f>
        <v>42997</v>
      </c>
      <c r="AQ39" s="93" t="str">
        <f>IFERROR(IF(WEEKDAY(AP39,2)=1,INT((AP39-LOOKUP(AP39,DATE(YEAR(AP39)+{-1;0;1},1,3)-WEEKDAY(DATE(YEAR(AP39)+{-1;0;1},1,3))+2))/7)+1,""),"")</f>
        <v/>
      </c>
      <c r="AR39" s="91"/>
      <c r="AS39" s="189" t="str">
        <f t="shared" si="19"/>
        <v>JEU</v>
      </c>
      <c r="AT39" s="187">
        <f>AT37+1</f>
        <v>43027</v>
      </c>
      <c r="AU39" s="93" t="str">
        <f>IFERROR(IF(WEEKDAY(AT39,2)=1,INT((AT39-LOOKUP(AT39,DATE(YEAR(AT39)+{-1;0;1},1,3)-WEEKDAY(DATE(YEAR(AT39)+{-1;0;1},1,3))+2))/7)+1,""),"")</f>
        <v/>
      </c>
      <c r="AV39" s="91"/>
      <c r="AW39" s="185" t="str">
        <f t="shared" si="21"/>
        <v>DIM</v>
      </c>
      <c r="AX39" s="187">
        <f>AX37+1</f>
        <v>43058</v>
      </c>
      <c r="AY39" s="93" t="str">
        <f>IFERROR(IF(WEEKDAY(AX39,2)=1,INT((AX39-LOOKUP(AX39,DATE(YEAR(AX39)+{-1;0;1},1,3)-WEEKDAY(DATE(YEAR(AX39)+{-1;0;1},1,3))+2))/7)+1,""),"")</f>
        <v/>
      </c>
      <c r="AZ39" s="91"/>
      <c r="BA39" s="189" t="str">
        <f t="shared" si="23"/>
        <v>MAR</v>
      </c>
      <c r="BB39" s="187">
        <f>BB37+1</f>
        <v>43088</v>
      </c>
      <c r="BC39" s="93" t="str">
        <f>IFERROR(IF(WEEKDAY(BB39,2)=1,INT((BB39-LOOKUP(BB39,DATE(YEAR(BB39)+{-1;0;1},1,3)-WEEKDAY(DATE(YEAR(BB39)+{-1;0;1},1,3))+2))/7)+1,""),"")</f>
        <v/>
      </c>
      <c r="BL39" s="75">
        <v>39</v>
      </c>
    </row>
    <row r="40" spans="6:64" ht="15" customHeight="1" x14ac:dyDescent="0.25">
      <c r="F40" s="89"/>
      <c r="G40" s="89"/>
      <c r="I40" s="186"/>
      <c r="J40" s="188"/>
      <c r="K40" s="94" t="str">
        <f>IF(ISERROR(MATCH(J39,Dates,0)),"",INDEX(Evenement,MATCH(J39,Dates,0)))</f>
        <v/>
      </c>
      <c r="L40" s="95"/>
      <c r="M40" s="190"/>
      <c r="N40" s="188"/>
      <c r="O40" s="94" t="str">
        <f>IF(ISERROR(MATCH(N39,Dates,0)),"",INDEX(Evenement,MATCH(N39,Dates,0)))</f>
        <v/>
      </c>
      <c r="P40" s="95"/>
      <c r="Q40" s="186"/>
      <c r="R40" s="188"/>
      <c r="S40" s="94" t="str">
        <f>IF(ISERROR(MATCH(R39,Dates,0)),"",INDEX(Evenement,MATCH(R39,Dates,0)))</f>
        <v/>
      </c>
      <c r="T40" s="95"/>
      <c r="U40" s="190"/>
      <c r="V40" s="188"/>
      <c r="W40" s="94" t="str">
        <f>IF(ISERROR(MATCH(V39,Dates,0)),"",INDEX(Evenement,MATCH(V39,Dates,0)))</f>
        <v/>
      </c>
      <c r="X40" s="95"/>
      <c r="Y40" s="186"/>
      <c r="Z40" s="188"/>
      <c r="AA40" s="94" t="str">
        <f>IF(ISERROR(MATCH(Z39,Dates,0)),"",INDEX(Evenement,MATCH(Z39,Dates,0)))</f>
        <v/>
      </c>
      <c r="AB40" s="95"/>
      <c r="AC40" s="190"/>
      <c r="AD40" s="188"/>
      <c r="AE40" s="94" t="str">
        <f>IF(ISERROR(MATCH(AD39,Dates,0)),"",INDEX(Evenement,MATCH(AD39,Dates,0)))</f>
        <v/>
      </c>
      <c r="AF40" s="95"/>
      <c r="AG40" s="186"/>
      <c r="AH40" s="188"/>
      <c r="AI40" s="94" t="str">
        <f>IF(ISERROR(MATCH(AH39,Dates,0)),"",INDEX(Evenement,MATCH(AH39,Dates,0)))</f>
        <v/>
      </c>
      <c r="AJ40" s="95"/>
      <c r="AK40" s="190"/>
      <c r="AL40" s="188"/>
      <c r="AM40" s="94" t="str">
        <f>IF(ISERROR(MATCH(AL39,Dates,0)),"",INDEX(Evenement,MATCH(AL39,Dates,0)))</f>
        <v/>
      </c>
      <c r="AN40" s="95"/>
      <c r="AO40" s="186"/>
      <c r="AP40" s="188"/>
      <c r="AQ40" s="94" t="str">
        <f>IF(ISERROR(MATCH(AP39,Dates,0)),"",INDEX(Evenement,MATCH(AP39,Dates,0)))</f>
        <v/>
      </c>
      <c r="AR40" s="95"/>
      <c r="AS40" s="190"/>
      <c r="AT40" s="188"/>
      <c r="AU40" s="94" t="str">
        <f>IF(ISERROR(MATCH(AT39,Dates,0)),"",INDEX(Evenement,MATCH(AT39,Dates,0)))</f>
        <v/>
      </c>
      <c r="AV40" s="95"/>
      <c r="AW40" s="186"/>
      <c r="AX40" s="188"/>
      <c r="AY40" s="94" t="str">
        <f>IF(ISERROR(MATCH(AX39,Dates,0)),"",INDEX(Evenement,MATCH(AX39,Dates,0)))</f>
        <v/>
      </c>
      <c r="AZ40" s="95"/>
      <c r="BA40" s="190"/>
      <c r="BB40" s="188"/>
      <c r="BC40" s="94" t="str">
        <f>IF(ISERROR(MATCH(BB39,Dates,0)),"",INDEX(Evenement,MATCH(BB39,Dates,0)))</f>
        <v/>
      </c>
      <c r="BL40" s="75">
        <v>40</v>
      </c>
    </row>
    <row r="41" spans="6:64" ht="15" customHeight="1" x14ac:dyDescent="0.25">
      <c r="F41" s="89"/>
      <c r="G41" s="89"/>
      <c r="I41" s="185" t="str">
        <f t="shared" si="1"/>
        <v>VEN</v>
      </c>
      <c r="J41" s="187">
        <f>J39+1</f>
        <v>42755</v>
      </c>
      <c r="K41" s="93" t="str">
        <f>IFERROR(IF(WEEKDAY(J41,2)=1,INT((J41-LOOKUP(J41,DATE(YEAR(J41)+{-1;0;1},1,3)-WEEKDAY(DATE(YEAR(J41)+{-1;0;1},1,3))+2))/7)+1,""),"")</f>
        <v/>
      </c>
      <c r="L41" s="91"/>
      <c r="M41" s="189" t="str">
        <f t="shared" si="3"/>
        <v>LUN</v>
      </c>
      <c r="N41" s="187">
        <f>N39+1</f>
        <v>42786</v>
      </c>
      <c r="O41" s="93">
        <f>IFERROR(IF(WEEKDAY(N41,2)=1,INT((N41-LOOKUP(N41,DATE(YEAR(N41)+{-1;0;1},1,3)-WEEKDAY(DATE(YEAR(N41)+{-1;0;1},1,3))+2))/7)+1,""),"")</f>
        <v>8</v>
      </c>
      <c r="P41" s="91"/>
      <c r="Q41" s="185" t="str">
        <f t="shared" si="5"/>
        <v>LUN</v>
      </c>
      <c r="R41" s="187">
        <f>R39+1</f>
        <v>42814</v>
      </c>
      <c r="S41" s="93">
        <f>IFERROR(IF(WEEKDAY(R41,2)=1,INT((R41-LOOKUP(R41,DATE(YEAR(R41)+{-1;0;1},1,3)-WEEKDAY(DATE(YEAR(R41)+{-1;0;1},1,3))+2))/7)+1,""),"")</f>
        <v>12</v>
      </c>
      <c r="T41" s="91"/>
      <c r="U41" s="189" t="str">
        <f t="shared" si="7"/>
        <v>JEU</v>
      </c>
      <c r="V41" s="187">
        <f>V39+1</f>
        <v>42845</v>
      </c>
      <c r="W41" s="93" t="str">
        <f>IFERROR(IF(WEEKDAY(V41,2)=1,INT((V41-LOOKUP(V41,DATE(YEAR(V41)+{-1;0;1},1,3)-WEEKDAY(DATE(YEAR(V41)+{-1;0;1},1,3))+2))/7)+1,""),"")</f>
        <v/>
      </c>
      <c r="X41" s="91"/>
      <c r="Y41" s="185" t="str">
        <f t="shared" si="9"/>
        <v>SAM</v>
      </c>
      <c r="Z41" s="187">
        <f>Z39+1</f>
        <v>42875</v>
      </c>
      <c r="AA41" s="93" t="str">
        <f>IFERROR(IF(WEEKDAY(Z41,2)=1,INT((Z41-LOOKUP(Z41,DATE(YEAR(Z41)+{-1;0;1},1,3)-WEEKDAY(DATE(YEAR(Z41)+{-1;0;1},1,3))+2))/7)+1,""),"")</f>
        <v/>
      </c>
      <c r="AB41" s="91"/>
      <c r="AC41" s="189" t="str">
        <f t="shared" si="11"/>
        <v>MAR</v>
      </c>
      <c r="AD41" s="187">
        <f>AD39+1</f>
        <v>42906</v>
      </c>
      <c r="AE41" s="93" t="str">
        <f>IFERROR(IF(WEEKDAY(AD41,2)=1,INT((AD41-LOOKUP(AD41,DATE(YEAR(AD41)+{-1;0;1},1,3)-WEEKDAY(DATE(YEAR(AD41)+{-1;0;1},1,3))+2))/7)+1,""),"")</f>
        <v/>
      </c>
      <c r="AF41" s="91"/>
      <c r="AG41" s="185" t="str">
        <f t="shared" si="13"/>
        <v>JEU</v>
      </c>
      <c r="AH41" s="187">
        <f>AH39+1</f>
        <v>42936</v>
      </c>
      <c r="AI41" s="93" t="str">
        <f>IFERROR(IF(WEEKDAY(AH41,2)=1,INT((AH41-LOOKUP(AH41,DATE(YEAR(AH41)+{-1;0;1},1,3)-WEEKDAY(DATE(YEAR(AH41)+{-1;0;1},1,3))+2))/7)+1,""),"")</f>
        <v/>
      </c>
      <c r="AJ41" s="91"/>
      <c r="AK41" s="189" t="str">
        <f t="shared" si="15"/>
        <v>DIM</v>
      </c>
      <c r="AL41" s="187">
        <f>AL39+1</f>
        <v>42967</v>
      </c>
      <c r="AM41" s="93" t="str">
        <f>IFERROR(IF(WEEKDAY(AL41,2)=1,INT((AL41-LOOKUP(AL41,DATE(YEAR(AL41)+{-1;0;1},1,3)-WEEKDAY(DATE(YEAR(AL41)+{-1;0;1},1,3))+2))/7)+1,""),"")</f>
        <v/>
      </c>
      <c r="AN41" s="91"/>
      <c r="AO41" s="185" t="str">
        <f t="shared" si="17"/>
        <v>MER</v>
      </c>
      <c r="AP41" s="187">
        <f>AP39+1</f>
        <v>42998</v>
      </c>
      <c r="AQ41" s="93" t="str">
        <f>IFERROR(IF(WEEKDAY(AP41,2)=1,INT((AP41-LOOKUP(AP41,DATE(YEAR(AP41)+{-1;0;1},1,3)-WEEKDAY(DATE(YEAR(AP41)+{-1;0;1},1,3))+2))/7)+1,""),"")</f>
        <v/>
      </c>
      <c r="AR41" s="91"/>
      <c r="AS41" s="189" t="str">
        <f t="shared" si="19"/>
        <v>VEN</v>
      </c>
      <c r="AT41" s="187">
        <f>AT39+1</f>
        <v>43028</v>
      </c>
      <c r="AU41" s="93" t="str">
        <f>IFERROR(IF(WEEKDAY(AT41,2)=1,INT((AT41-LOOKUP(AT41,DATE(YEAR(AT41)+{-1;0;1},1,3)-WEEKDAY(DATE(YEAR(AT41)+{-1;0;1},1,3))+2))/7)+1,""),"")</f>
        <v/>
      </c>
      <c r="AV41" s="91"/>
      <c r="AW41" s="185" t="str">
        <f t="shared" si="21"/>
        <v>LUN</v>
      </c>
      <c r="AX41" s="187">
        <f>AX39+1</f>
        <v>43059</v>
      </c>
      <c r="AY41" s="93">
        <f>IFERROR(IF(WEEKDAY(AX41,2)=1,INT((AX41-LOOKUP(AX41,DATE(YEAR(AX41)+{-1;0;1},1,3)-WEEKDAY(DATE(YEAR(AX41)+{-1;0;1},1,3))+2))/7)+1,""),"")</f>
        <v>47</v>
      </c>
      <c r="AZ41" s="91"/>
      <c r="BA41" s="189" t="str">
        <f t="shared" si="23"/>
        <v>MER</v>
      </c>
      <c r="BB41" s="187">
        <f>BB39+1</f>
        <v>43089</v>
      </c>
      <c r="BC41" s="93" t="str">
        <f>IFERROR(IF(WEEKDAY(BB41,2)=1,INT((BB41-LOOKUP(BB41,DATE(YEAR(BB41)+{-1;0;1},1,3)-WEEKDAY(DATE(YEAR(BB41)+{-1;0;1},1,3))+2))/7)+1,""),"")</f>
        <v/>
      </c>
      <c r="BL41" s="75">
        <v>41</v>
      </c>
    </row>
    <row r="42" spans="6:64" ht="15" customHeight="1" x14ac:dyDescent="0.25">
      <c r="F42" s="89"/>
      <c r="G42" s="89"/>
      <c r="I42" s="186"/>
      <c r="J42" s="188"/>
      <c r="K42" s="94" t="str">
        <f>IF(ISERROR(MATCH(J41,Dates,0)),"",INDEX(Evenement,MATCH(J41,Dates,0)))</f>
        <v/>
      </c>
      <c r="L42" s="95"/>
      <c r="M42" s="190"/>
      <c r="N42" s="188"/>
      <c r="O42" s="94" t="str">
        <f>IF(ISERROR(MATCH(N41,Dates,0)),"",INDEX(Evenement,MATCH(N41,Dates,0)))</f>
        <v/>
      </c>
      <c r="P42" s="95"/>
      <c r="Q42" s="186"/>
      <c r="R42" s="188"/>
      <c r="S42" s="94" t="str">
        <f>IF(ISERROR(MATCH(R41,Dates,0)),"",INDEX(Evenement,MATCH(R41,Dates,0)))</f>
        <v/>
      </c>
      <c r="T42" s="95"/>
      <c r="U42" s="190"/>
      <c r="V42" s="188"/>
      <c r="W42" s="94" t="str">
        <f>IF(ISERROR(MATCH(V41,Dates,0)),"",INDEX(Evenement,MATCH(V41,Dates,0)))</f>
        <v/>
      </c>
      <c r="X42" s="95"/>
      <c r="Y42" s="186"/>
      <c r="Z42" s="188"/>
      <c r="AA42" s="94" t="str">
        <f>IF(ISERROR(MATCH(Z41,Dates,0)),"",INDEX(Evenement,MATCH(Z41,Dates,0)))</f>
        <v/>
      </c>
      <c r="AB42" s="95"/>
      <c r="AC42" s="190"/>
      <c r="AD42" s="188"/>
      <c r="AE42" s="94" t="str">
        <f>IF(ISERROR(MATCH(AD41,Dates,0)),"",INDEX(Evenement,MATCH(AD41,Dates,0)))</f>
        <v/>
      </c>
      <c r="AF42" s="95"/>
      <c r="AG42" s="186"/>
      <c r="AH42" s="188"/>
      <c r="AI42" s="94" t="str">
        <f>IF(ISERROR(MATCH(AH41,Dates,0)),"",INDEX(Evenement,MATCH(AH41,Dates,0)))</f>
        <v/>
      </c>
      <c r="AJ42" s="95"/>
      <c r="AK42" s="190"/>
      <c r="AL42" s="188"/>
      <c r="AM42" s="94" t="str">
        <f>IF(ISERROR(MATCH(AL41,Dates,0)),"",INDEX(Evenement,MATCH(AL41,Dates,0)))</f>
        <v/>
      </c>
      <c r="AN42" s="95"/>
      <c r="AO42" s="186"/>
      <c r="AP42" s="188"/>
      <c r="AQ42" s="94" t="str">
        <f>IF(ISERROR(MATCH(AP41,Dates,0)),"",INDEX(Evenement,MATCH(AP41,Dates,0)))</f>
        <v/>
      </c>
      <c r="AR42" s="95"/>
      <c r="AS42" s="190"/>
      <c r="AT42" s="188"/>
      <c r="AU42" s="94" t="str">
        <f>IF(ISERROR(MATCH(AT41,Dates,0)),"",INDEX(Evenement,MATCH(AT41,Dates,0)))</f>
        <v/>
      </c>
      <c r="AV42" s="95"/>
      <c r="AW42" s="186"/>
      <c r="AX42" s="188"/>
      <c r="AY42" s="94" t="str">
        <f>IF(ISERROR(MATCH(AX41,Dates,0)),"",INDEX(Evenement,MATCH(AX41,Dates,0)))</f>
        <v/>
      </c>
      <c r="AZ42" s="95"/>
      <c r="BA42" s="190"/>
      <c r="BB42" s="188"/>
      <c r="BC42" s="94" t="str">
        <f>IF(ISERROR(MATCH(BB41,Dates,0)),"",INDEX(Evenement,MATCH(BB41,Dates,0)))</f>
        <v/>
      </c>
      <c r="BL42" s="75">
        <v>42</v>
      </c>
    </row>
    <row r="43" spans="6:64" ht="15" customHeight="1" x14ac:dyDescent="0.25">
      <c r="F43" s="89"/>
      <c r="G43" s="89"/>
      <c r="I43" s="185" t="str">
        <f t="shared" si="1"/>
        <v>SAM</v>
      </c>
      <c r="J43" s="187">
        <f>J41+1</f>
        <v>42756</v>
      </c>
      <c r="K43" s="93" t="str">
        <f>IFERROR(IF(WEEKDAY(J43,2)=1,INT((J43-LOOKUP(J43,DATE(YEAR(J43)+{-1;0;1},1,3)-WEEKDAY(DATE(YEAR(J43)+{-1;0;1},1,3))+2))/7)+1,""),"")</f>
        <v/>
      </c>
      <c r="L43" s="91"/>
      <c r="M43" s="189" t="str">
        <f t="shared" si="3"/>
        <v>MAR</v>
      </c>
      <c r="N43" s="187">
        <f>N41+1</f>
        <v>42787</v>
      </c>
      <c r="O43" s="93" t="str">
        <f>IFERROR(IF(WEEKDAY(N43,2)=1,INT((N43-LOOKUP(N43,DATE(YEAR(N43)+{-1;0;1},1,3)-WEEKDAY(DATE(YEAR(N43)+{-1;0;1},1,3))+2))/7)+1,""),"")</f>
        <v/>
      </c>
      <c r="P43" s="91"/>
      <c r="Q43" s="185" t="str">
        <f t="shared" si="5"/>
        <v>MAR</v>
      </c>
      <c r="R43" s="187">
        <f>R41+1</f>
        <v>42815</v>
      </c>
      <c r="S43" s="93" t="str">
        <f>IFERROR(IF(WEEKDAY(R43,2)=1,INT((R43-LOOKUP(R43,DATE(YEAR(R43)+{-1;0;1},1,3)-WEEKDAY(DATE(YEAR(R43)+{-1;0;1},1,3))+2))/7)+1,""),"")</f>
        <v/>
      </c>
      <c r="T43" s="91"/>
      <c r="U43" s="189" t="str">
        <f t="shared" si="7"/>
        <v>VEN</v>
      </c>
      <c r="V43" s="187">
        <f>V41+1</f>
        <v>42846</v>
      </c>
      <c r="W43" s="93" t="str">
        <f>IFERROR(IF(WEEKDAY(V43,2)=1,INT((V43-LOOKUP(V43,DATE(YEAR(V43)+{-1;0;1},1,3)-WEEKDAY(DATE(YEAR(V43)+{-1;0;1},1,3))+2))/7)+1,""),"")</f>
        <v/>
      </c>
      <c r="X43" s="91"/>
      <c r="Y43" s="185" t="str">
        <f t="shared" si="9"/>
        <v>DIM</v>
      </c>
      <c r="Z43" s="187">
        <f>Z41+1</f>
        <v>42876</v>
      </c>
      <c r="AA43" s="93" t="str">
        <f>IFERROR(IF(WEEKDAY(Z43,2)=1,INT((Z43-LOOKUP(Z43,DATE(YEAR(Z43)+{-1;0;1},1,3)-WEEKDAY(DATE(YEAR(Z43)+{-1;0;1},1,3))+2))/7)+1,""),"")</f>
        <v/>
      </c>
      <c r="AB43" s="91"/>
      <c r="AC43" s="189" t="str">
        <f t="shared" si="11"/>
        <v>MER</v>
      </c>
      <c r="AD43" s="187">
        <f>AD41+1</f>
        <v>42907</v>
      </c>
      <c r="AE43" s="93" t="str">
        <f>IFERROR(IF(WEEKDAY(AD43,2)=1,INT((AD43-LOOKUP(AD43,DATE(YEAR(AD43)+{-1;0;1},1,3)-WEEKDAY(DATE(YEAR(AD43)+{-1;0;1},1,3))+2))/7)+1,""),"")</f>
        <v/>
      </c>
      <c r="AF43" s="91"/>
      <c r="AG43" s="185" t="str">
        <f t="shared" si="13"/>
        <v>VEN</v>
      </c>
      <c r="AH43" s="187">
        <f>AH41+1</f>
        <v>42937</v>
      </c>
      <c r="AI43" s="93" t="str">
        <f>IFERROR(IF(WEEKDAY(AH43,2)=1,INT((AH43-LOOKUP(AH43,DATE(YEAR(AH43)+{-1;0;1},1,3)-WEEKDAY(DATE(YEAR(AH43)+{-1;0;1},1,3))+2))/7)+1,""),"")</f>
        <v/>
      </c>
      <c r="AJ43" s="91"/>
      <c r="AK43" s="189" t="str">
        <f t="shared" si="15"/>
        <v>LUN</v>
      </c>
      <c r="AL43" s="187">
        <f>AL41+1</f>
        <v>42968</v>
      </c>
      <c r="AM43" s="93">
        <f>IFERROR(IF(WEEKDAY(AL43,2)=1,INT((AL43-LOOKUP(AL43,DATE(YEAR(AL43)+{-1;0;1},1,3)-WEEKDAY(DATE(YEAR(AL43)+{-1;0;1},1,3))+2))/7)+1,""),"")</f>
        <v>34</v>
      </c>
      <c r="AN43" s="91"/>
      <c r="AO43" s="185" t="str">
        <f t="shared" si="17"/>
        <v>JEU</v>
      </c>
      <c r="AP43" s="187">
        <f>AP41+1</f>
        <v>42999</v>
      </c>
      <c r="AQ43" s="93" t="str">
        <f>IFERROR(IF(WEEKDAY(AP43,2)=1,INT((AP43-LOOKUP(AP43,DATE(YEAR(AP43)+{-1;0;1},1,3)-WEEKDAY(DATE(YEAR(AP43)+{-1;0;1},1,3))+2))/7)+1,""),"")</f>
        <v/>
      </c>
      <c r="AR43" s="91"/>
      <c r="AS43" s="189" t="str">
        <f t="shared" si="19"/>
        <v>SAM</v>
      </c>
      <c r="AT43" s="187">
        <f>AT41+1</f>
        <v>43029</v>
      </c>
      <c r="AU43" s="93" t="str">
        <f>IFERROR(IF(WEEKDAY(AT43,2)=1,INT((AT43-LOOKUP(AT43,DATE(YEAR(AT43)+{-1;0;1},1,3)-WEEKDAY(DATE(YEAR(AT43)+{-1;0;1},1,3))+2))/7)+1,""),"")</f>
        <v/>
      </c>
      <c r="AV43" s="91"/>
      <c r="AW43" s="185" t="str">
        <f t="shared" si="21"/>
        <v>MAR</v>
      </c>
      <c r="AX43" s="187">
        <f>AX41+1</f>
        <v>43060</v>
      </c>
      <c r="AY43" s="93" t="str">
        <f>IFERROR(IF(WEEKDAY(AX43,2)=1,INT((AX43-LOOKUP(AX43,DATE(YEAR(AX43)+{-1;0;1},1,3)-WEEKDAY(DATE(YEAR(AX43)+{-1;0;1},1,3))+2))/7)+1,""),"")</f>
        <v/>
      </c>
      <c r="AZ43" s="91"/>
      <c r="BA43" s="189" t="str">
        <f t="shared" si="23"/>
        <v>JEU</v>
      </c>
      <c r="BB43" s="187">
        <f>BB41+1</f>
        <v>43090</v>
      </c>
      <c r="BC43" s="93" t="str">
        <f>IFERROR(IF(WEEKDAY(BB43,2)=1,INT((BB43-LOOKUP(BB43,DATE(YEAR(BB43)+{-1;0;1},1,3)-WEEKDAY(DATE(YEAR(BB43)+{-1;0;1},1,3))+2))/7)+1,""),"")</f>
        <v/>
      </c>
      <c r="BL43" s="75">
        <v>43</v>
      </c>
    </row>
    <row r="44" spans="6:64" ht="15" customHeight="1" x14ac:dyDescent="0.25">
      <c r="F44" s="89"/>
      <c r="G44" s="89"/>
      <c r="I44" s="186"/>
      <c r="J44" s="188"/>
      <c r="K44" s="94" t="str">
        <f>IF(ISERROR(MATCH(J43,Dates,0)),"",INDEX(Evenement,MATCH(J43,Dates,0)))</f>
        <v/>
      </c>
      <c r="L44" s="95"/>
      <c r="M44" s="190"/>
      <c r="N44" s="188"/>
      <c r="O44" s="94" t="str">
        <f>IF(ISERROR(MATCH(N43,Dates,0)),"",INDEX(Evenement,MATCH(N43,Dates,0)))</f>
        <v/>
      </c>
      <c r="P44" s="95"/>
      <c r="Q44" s="186"/>
      <c r="R44" s="188"/>
      <c r="S44" s="94" t="str">
        <f>IF(ISERROR(MATCH(R43,Dates,0)),"",INDEX(Evenement,MATCH(R43,Dates,0)))</f>
        <v/>
      </c>
      <c r="T44" s="95"/>
      <c r="U44" s="190"/>
      <c r="V44" s="188"/>
      <c r="W44" s="94" t="str">
        <f>IF(ISERROR(MATCH(V43,Dates,0)),"",INDEX(Evenement,MATCH(V43,Dates,0)))</f>
        <v/>
      </c>
      <c r="X44" s="95"/>
      <c r="Y44" s="186"/>
      <c r="Z44" s="188"/>
      <c r="AA44" s="94" t="str">
        <f>IF(ISERROR(MATCH(Z43,Dates,0)),"",INDEX(Evenement,MATCH(Z43,Dates,0)))</f>
        <v/>
      </c>
      <c r="AB44" s="95"/>
      <c r="AC44" s="190"/>
      <c r="AD44" s="188"/>
      <c r="AE44" s="94" t="str">
        <f>IF(ISERROR(MATCH(AD43,Dates,0)),"",INDEX(Evenement,MATCH(AD43,Dates,0)))</f>
        <v/>
      </c>
      <c r="AF44" s="95"/>
      <c r="AG44" s="186"/>
      <c r="AH44" s="188"/>
      <c r="AI44" s="94" t="str">
        <f>IF(ISERROR(MATCH(AH43,Dates,0)),"",INDEX(Evenement,MATCH(AH43,Dates,0)))</f>
        <v/>
      </c>
      <c r="AJ44" s="95"/>
      <c r="AK44" s="190"/>
      <c r="AL44" s="188"/>
      <c r="AM44" s="94" t="str">
        <f>IF(ISERROR(MATCH(AL43,Dates,0)),"",INDEX(Evenement,MATCH(AL43,Dates,0)))</f>
        <v/>
      </c>
      <c r="AN44" s="95"/>
      <c r="AO44" s="186"/>
      <c r="AP44" s="188"/>
      <c r="AQ44" s="94" t="str">
        <f>IF(ISERROR(MATCH(AP43,Dates,0)),"",INDEX(Evenement,MATCH(AP43,Dates,0)))</f>
        <v/>
      </c>
      <c r="AR44" s="95"/>
      <c r="AS44" s="190"/>
      <c r="AT44" s="188"/>
      <c r="AU44" s="94" t="str">
        <f>IF(ISERROR(MATCH(AT43,Dates,0)),"",INDEX(Evenement,MATCH(AT43,Dates,0)))</f>
        <v/>
      </c>
      <c r="AV44" s="95"/>
      <c r="AW44" s="186"/>
      <c r="AX44" s="188"/>
      <c r="AY44" s="94" t="str">
        <f>IF(ISERROR(MATCH(AX43,Dates,0)),"",INDEX(Evenement,MATCH(AX43,Dates,0)))</f>
        <v/>
      </c>
      <c r="AZ44" s="95"/>
      <c r="BA44" s="190"/>
      <c r="BB44" s="188"/>
      <c r="BC44" s="94" t="str">
        <f>IF(ISERROR(MATCH(BB43,Dates,0)),"",INDEX(Evenement,MATCH(BB43,Dates,0)))</f>
        <v/>
      </c>
      <c r="BL44" s="75">
        <v>44</v>
      </c>
    </row>
    <row r="45" spans="6:64" ht="15" customHeight="1" x14ac:dyDescent="0.25">
      <c r="F45" s="89"/>
      <c r="G45" s="89"/>
      <c r="I45" s="185" t="str">
        <f t="shared" si="1"/>
        <v>DIM</v>
      </c>
      <c r="J45" s="187">
        <f>J43+1</f>
        <v>42757</v>
      </c>
      <c r="K45" s="93" t="str">
        <f>IFERROR(IF(WEEKDAY(J45,2)=1,INT((J45-LOOKUP(J45,DATE(YEAR(J45)+{-1;0;1},1,3)-WEEKDAY(DATE(YEAR(J45)+{-1;0;1},1,3))+2))/7)+1,""),"")</f>
        <v/>
      </c>
      <c r="L45" s="91"/>
      <c r="M45" s="189" t="str">
        <f t="shared" si="3"/>
        <v>MER</v>
      </c>
      <c r="N45" s="187">
        <f>N43+1</f>
        <v>42788</v>
      </c>
      <c r="O45" s="93" t="str">
        <f>IFERROR(IF(WEEKDAY(N45,2)=1,INT((N45-LOOKUP(N45,DATE(YEAR(N45)+{-1;0;1},1,3)-WEEKDAY(DATE(YEAR(N45)+{-1;0;1},1,3))+2))/7)+1,""),"")</f>
        <v/>
      </c>
      <c r="P45" s="91"/>
      <c r="Q45" s="185" t="str">
        <f t="shared" si="5"/>
        <v>MER</v>
      </c>
      <c r="R45" s="187">
        <f>R43+1</f>
        <v>42816</v>
      </c>
      <c r="S45" s="93" t="str">
        <f>IFERROR(IF(WEEKDAY(R45,2)=1,INT((R45-LOOKUP(R45,DATE(YEAR(R45)+{-1;0;1},1,3)-WEEKDAY(DATE(YEAR(R45)+{-1;0;1},1,3))+2))/7)+1,""),"")</f>
        <v/>
      </c>
      <c r="T45" s="91"/>
      <c r="U45" s="189" t="str">
        <f t="shared" si="7"/>
        <v>SAM</v>
      </c>
      <c r="V45" s="187">
        <f>V43+1</f>
        <v>42847</v>
      </c>
      <c r="W45" s="93" t="str">
        <f>IFERROR(IF(WEEKDAY(V45,2)=1,INT((V45-LOOKUP(V45,DATE(YEAR(V45)+{-1;0;1},1,3)-WEEKDAY(DATE(YEAR(V45)+{-1;0;1},1,3))+2))/7)+1,""),"")</f>
        <v/>
      </c>
      <c r="X45" s="91"/>
      <c r="Y45" s="185" t="str">
        <f t="shared" si="9"/>
        <v>LUN</v>
      </c>
      <c r="Z45" s="187">
        <f>Z43+1</f>
        <v>42877</v>
      </c>
      <c r="AA45" s="93">
        <f>IFERROR(IF(WEEKDAY(Z45,2)=1,INT((Z45-LOOKUP(Z45,DATE(YEAR(Z45)+{-1;0;1},1,3)-WEEKDAY(DATE(YEAR(Z45)+{-1;0;1},1,3))+2))/7)+1,""),"")</f>
        <v>21</v>
      </c>
      <c r="AB45" s="91"/>
      <c r="AC45" s="189" t="str">
        <f t="shared" si="11"/>
        <v>JEU</v>
      </c>
      <c r="AD45" s="187">
        <f>AD43+1</f>
        <v>42908</v>
      </c>
      <c r="AE45" s="93" t="str">
        <f>IFERROR(IF(WEEKDAY(AD45,2)=1,INT((AD45-LOOKUP(AD45,DATE(YEAR(AD45)+{-1;0;1},1,3)-WEEKDAY(DATE(YEAR(AD45)+{-1;0;1},1,3))+2))/7)+1,""),"")</f>
        <v/>
      </c>
      <c r="AF45" s="91"/>
      <c r="AG45" s="185" t="str">
        <f t="shared" si="13"/>
        <v>SAM</v>
      </c>
      <c r="AH45" s="187">
        <f>AH43+1</f>
        <v>42938</v>
      </c>
      <c r="AI45" s="93" t="str">
        <f>IFERROR(IF(WEEKDAY(AH45,2)=1,INT((AH45-LOOKUP(AH45,DATE(YEAR(AH45)+{-1;0;1},1,3)-WEEKDAY(DATE(YEAR(AH45)+{-1;0;1},1,3))+2))/7)+1,""),"")</f>
        <v/>
      </c>
      <c r="AJ45" s="91"/>
      <c r="AK45" s="189" t="str">
        <f t="shared" si="15"/>
        <v>MAR</v>
      </c>
      <c r="AL45" s="187">
        <f>AL43+1</f>
        <v>42969</v>
      </c>
      <c r="AM45" s="93" t="str">
        <f>IFERROR(IF(WEEKDAY(AL45,2)=1,INT((AL45-LOOKUP(AL45,DATE(YEAR(AL45)+{-1;0;1},1,3)-WEEKDAY(DATE(YEAR(AL45)+{-1;0;1},1,3))+2))/7)+1,""),"")</f>
        <v/>
      </c>
      <c r="AN45" s="91"/>
      <c r="AO45" s="185" t="str">
        <f t="shared" si="17"/>
        <v>VEN</v>
      </c>
      <c r="AP45" s="187">
        <f>AP43+1</f>
        <v>43000</v>
      </c>
      <c r="AQ45" s="93" t="str">
        <f>IFERROR(IF(WEEKDAY(AP45,2)=1,INT((AP45-LOOKUP(AP45,DATE(YEAR(AP45)+{-1;0;1},1,3)-WEEKDAY(DATE(YEAR(AP45)+{-1;0;1},1,3))+2))/7)+1,""),"")</f>
        <v/>
      </c>
      <c r="AR45" s="91"/>
      <c r="AS45" s="189" t="str">
        <f t="shared" si="19"/>
        <v>DIM</v>
      </c>
      <c r="AT45" s="187">
        <f>AT43+1</f>
        <v>43030</v>
      </c>
      <c r="AU45" s="93" t="str">
        <f>IFERROR(IF(WEEKDAY(AT45,2)=1,INT((AT45-LOOKUP(AT45,DATE(YEAR(AT45)+{-1;0;1},1,3)-WEEKDAY(DATE(YEAR(AT45)+{-1;0;1},1,3))+2))/7)+1,""),"")</f>
        <v/>
      </c>
      <c r="AV45" s="91"/>
      <c r="AW45" s="185" t="str">
        <f t="shared" si="21"/>
        <v>MER</v>
      </c>
      <c r="AX45" s="187">
        <f>AX43+1</f>
        <v>43061</v>
      </c>
      <c r="AY45" s="93" t="str">
        <f>IFERROR(IF(WEEKDAY(AX45,2)=1,INT((AX45-LOOKUP(AX45,DATE(YEAR(AX45)+{-1;0;1},1,3)-WEEKDAY(DATE(YEAR(AX45)+{-1;0;1},1,3))+2))/7)+1,""),"")</f>
        <v/>
      </c>
      <c r="AZ45" s="91"/>
      <c r="BA45" s="189" t="str">
        <f t="shared" si="23"/>
        <v>VEN</v>
      </c>
      <c r="BB45" s="187">
        <f>BB43+1</f>
        <v>43091</v>
      </c>
      <c r="BC45" s="93" t="str">
        <f>IFERROR(IF(WEEKDAY(BB45,2)=1,INT((BB45-LOOKUP(BB45,DATE(YEAR(BB45)+{-1;0;1},1,3)-WEEKDAY(DATE(YEAR(BB45)+{-1;0;1},1,3))+2))/7)+1,""),"")</f>
        <v/>
      </c>
      <c r="BL45" s="75">
        <v>45</v>
      </c>
    </row>
    <row r="46" spans="6:64" ht="15" customHeight="1" x14ac:dyDescent="0.25">
      <c r="F46" s="89"/>
      <c r="G46" s="89"/>
      <c r="I46" s="186"/>
      <c r="J46" s="188"/>
      <c r="K46" s="94" t="str">
        <f>IF(ISERROR(MATCH(J45,Dates,0)),"",INDEX(Evenement,MATCH(J45,Dates,0)))</f>
        <v/>
      </c>
      <c r="L46" s="95"/>
      <c r="M46" s="190"/>
      <c r="N46" s="188"/>
      <c r="O46" s="94" t="str">
        <f>IF(ISERROR(MATCH(N45,Dates,0)),"",INDEX(Evenement,MATCH(N45,Dates,0)))</f>
        <v/>
      </c>
      <c r="P46" s="95"/>
      <c r="Q46" s="186"/>
      <c r="R46" s="188"/>
      <c r="S46" s="94" t="str">
        <f>IF(ISERROR(MATCH(R45,Dates,0)),"",INDEX(Evenement,MATCH(R45,Dates,0)))</f>
        <v/>
      </c>
      <c r="T46" s="95"/>
      <c r="U46" s="190"/>
      <c r="V46" s="188"/>
      <c r="W46" s="94" t="str">
        <f>IF(ISERROR(MATCH(V45,Dates,0)),"",INDEX(Evenement,MATCH(V45,Dates,0)))</f>
        <v/>
      </c>
      <c r="X46" s="95"/>
      <c r="Y46" s="186"/>
      <c r="Z46" s="188"/>
      <c r="AA46" s="94" t="str">
        <f>IF(ISERROR(MATCH(Z45,Dates,0)),"",INDEX(Evenement,MATCH(Z45,Dates,0)))</f>
        <v/>
      </c>
      <c r="AB46" s="95"/>
      <c r="AC46" s="190"/>
      <c r="AD46" s="188"/>
      <c r="AE46" s="94" t="str">
        <f>IF(ISERROR(MATCH(AD45,Dates,0)),"",INDEX(Evenement,MATCH(AD45,Dates,0)))</f>
        <v/>
      </c>
      <c r="AF46" s="95"/>
      <c r="AG46" s="186"/>
      <c r="AH46" s="188"/>
      <c r="AI46" s="94" t="str">
        <f>IF(ISERROR(MATCH(AH45,Dates,0)),"",INDEX(Evenement,MATCH(AH45,Dates,0)))</f>
        <v/>
      </c>
      <c r="AJ46" s="95"/>
      <c r="AK46" s="190"/>
      <c r="AL46" s="188"/>
      <c r="AM46" s="94" t="str">
        <f>IF(ISERROR(MATCH(AL45,Dates,0)),"",INDEX(Evenement,MATCH(AL45,Dates,0)))</f>
        <v/>
      </c>
      <c r="AN46" s="95"/>
      <c r="AO46" s="186"/>
      <c r="AP46" s="188"/>
      <c r="AQ46" s="94" t="str">
        <f>IF(ISERROR(MATCH(AP45,Dates,0)),"",INDEX(Evenement,MATCH(AP45,Dates,0)))</f>
        <v/>
      </c>
      <c r="AR46" s="95"/>
      <c r="AS46" s="190"/>
      <c r="AT46" s="188"/>
      <c r="AU46" s="94" t="str">
        <f>IF(ISERROR(MATCH(AT45,Dates,0)),"",INDEX(Evenement,MATCH(AT45,Dates,0)))</f>
        <v/>
      </c>
      <c r="AV46" s="95"/>
      <c r="AW46" s="186"/>
      <c r="AX46" s="188"/>
      <c r="AY46" s="94" t="str">
        <f>IF(ISERROR(MATCH(AX45,Dates,0)),"",INDEX(Evenement,MATCH(AX45,Dates,0)))</f>
        <v/>
      </c>
      <c r="AZ46" s="95"/>
      <c r="BA46" s="190"/>
      <c r="BB46" s="188"/>
      <c r="BC46" s="94" t="str">
        <f>IF(ISERROR(MATCH(BB45,Dates,0)),"",INDEX(Evenement,MATCH(BB45,Dates,0)))</f>
        <v/>
      </c>
      <c r="BL46" s="75">
        <v>46</v>
      </c>
    </row>
    <row r="47" spans="6:64" ht="15" customHeight="1" x14ac:dyDescent="0.25">
      <c r="F47" s="89"/>
      <c r="G47" s="89"/>
      <c r="I47" s="185" t="str">
        <f t="shared" si="1"/>
        <v>LUN</v>
      </c>
      <c r="J47" s="187">
        <f>J45+1</f>
        <v>42758</v>
      </c>
      <c r="K47" s="93">
        <f>IFERROR(IF(WEEKDAY(J47,2)=1,INT((J47-LOOKUP(J47,DATE(YEAR(J47)+{-1;0;1},1,3)-WEEKDAY(DATE(YEAR(J47)+{-1;0;1},1,3))+2))/7)+1,""),"")</f>
        <v>4</v>
      </c>
      <c r="L47" s="91"/>
      <c r="M47" s="189" t="str">
        <f t="shared" si="3"/>
        <v>JEU</v>
      </c>
      <c r="N47" s="187">
        <f>N45+1</f>
        <v>42789</v>
      </c>
      <c r="O47" s="93" t="str">
        <f>IFERROR(IF(WEEKDAY(N47,2)=1,INT((N47-LOOKUP(N47,DATE(YEAR(N47)+{-1;0;1},1,3)-WEEKDAY(DATE(YEAR(N47)+{-1;0;1},1,3))+2))/7)+1,""),"")</f>
        <v/>
      </c>
      <c r="P47" s="91"/>
      <c r="Q47" s="185" t="str">
        <f t="shared" si="5"/>
        <v>JEU</v>
      </c>
      <c r="R47" s="187">
        <f>R45+1</f>
        <v>42817</v>
      </c>
      <c r="S47" s="93" t="str">
        <f>IFERROR(IF(WEEKDAY(R47,2)=1,INT((R47-LOOKUP(R47,DATE(YEAR(R47)+{-1;0;1},1,3)-WEEKDAY(DATE(YEAR(R47)+{-1;0;1},1,3))+2))/7)+1,""),"")</f>
        <v/>
      </c>
      <c r="T47" s="91"/>
      <c r="U47" s="189" t="str">
        <f t="shared" si="7"/>
        <v>DIM</v>
      </c>
      <c r="V47" s="187">
        <f>V45+1</f>
        <v>42848</v>
      </c>
      <c r="W47" s="93" t="str">
        <f>IFERROR(IF(WEEKDAY(V47,2)=1,INT((V47-LOOKUP(V47,DATE(YEAR(V47)+{-1;0;1},1,3)-WEEKDAY(DATE(YEAR(V47)+{-1;0;1},1,3))+2))/7)+1,""),"")</f>
        <v/>
      </c>
      <c r="X47" s="91"/>
      <c r="Y47" s="185" t="str">
        <f t="shared" si="9"/>
        <v>MAR</v>
      </c>
      <c r="Z47" s="187">
        <f>Z45+1</f>
        <v>42878</v>
      </c>
      <c r="AA47" s="93" t="str">
        <f>IFERROR(IF(WEEKDAY(Z47,2)=1,INT((Z47-LOOKUP(Z47,DATE(YEAR(Z47)+{-1;0;1},1,3)-WEEKDAY(DATE(YEAR(Z47)+{-1;0;1},1,3))+2))/7)+1,""),"")</f>
        <v/>
      </c>
      <c r="AB47" s="91"/>
      <c r="AC47" s="189" t="str">
        <f t="shared" si="11"/>
        <v>VEN</v>
      </c>
      <c r="AD47" s="187">
        <f>AD45+1</f>
        <v>42909</v>
      </c>
      <c r="AE47" s="93" t="str">
        <f>IFERROR(IF(WEEKDAY(AD47,2)=1,INT((AD47-LOOKUP(AD47,DATE(YEAR(AD47)+{-1;0;1},1,3)-WEEKDAY(DATE(YEAR(AD47)+{-1;0;1},1,3))+2))/7)+1,""),"")</f>
        <v/>
      </c>
      <c r="AF47" s="91"/>
      <c r="AG47" s="185" t="str">
        <f t="shared" si="13"/>
        <v>DIM</v>
      </c>
      <c r="AH47" s="187">
        <f>AH45+1</f>
        <v>42939</v>
      </c>
      <c r="AI47" s="93" t="str">
        <f>IFERROR(IF(WEEKDAY(AH47,2)=1,INT((AH47-LOOKUP(AH47,DATE(YEAR(AH47)+{-1;0;1},1,3)-WEEKDAY(DATE(YEAR(AH47)+{-1;0;1},1,3))+2))/7)+1,""),"")</f>
        <v/>
      </c>
      <c r="AJ47" s="91"/>
      <c r="AK47" s="189" t="str">
        <f t="shared" si="15"/>
        <v>MER</v>
      </c>
      <c r="AL47" s="187">
        <f>AL45+1</f>
        <v>42970</v>
      </c>
      <c r="AM47" s="93" t="str">
        <f>IFERROR(IF(WEEKDAY(AL47,2)=1,INT((AL47-LOOKUP(AL47,DATE(YEAR(AL47)+{-1;0;1},1,3)-WEEKDAY(DATE(YEAR(AL47)+{-1;0;1},1,3))+2))/7)+1,""),"")</f>
        <v/>
      </c>
      <c r="AN47" s="91"/>
      <c r="AO47" s="185" t="str">
        <f t="shared" si="17"/>
        <v>SAM</v>
      </c>
      <c r="AP47" s="187">
        <f>AP45+1</f>
        <v>43001</v>
      </c>
      <c r="AQ47" s="93" t="str">
        <f>IFERROR(IF(WEEKDAY(AP47,2)=1,INT((AP47-LOOKUP(AP47,DATE(YEAR(AP47)+{-1;0;1},1,3)-WEEKDAY(DATE(YEAR(AP47)+{-1;0;1},1,3))+2))/7)+1,""),"")</f>
        <v/>
      </c>
      <c r="AR47" s="91"/>
      <c r="AS47" s="189" t="str">
        <f t="shared" si="19"/>
        <v>LUN</v>
      </c>
      <c r="AT47" s="187">
        <f>AT45+1</f>
        <v>43031</v>
      </c>
      <c r="AU47" s="93">
        <f>IFERROR(IF(WEEKDAY(AT47,2)=1,INT((AT47-LOOKUP(AT47,DATE(YEAR(AT47)+{-1;0;1},1,3)-WEEKDAY(DATE(YEAR(AT47)+{-1;0;1},1,3))+2))/7)+1,""),"")</f>
        <v>43</v>
      </c>
      <c r="AV47" s="91"/>
      <c r="AW47" s="185" t="str">
        <f t="shared" si="21"/>
        <v>JEU</v>
      </c>
      <c r="AX47" s="187">
        <f>AX45+1</f>
        <v>43062</v>
      </c>
      <c r="AY47" s="93" t="str">
        <f>IFERROR(IF(WEEKDAY(AX47,2)=1,INT((AX47-LOOKUP(AX47,DATE(YEAR(AX47)+{-1;0;1},1,3)-WEEKDAY(DATE(YEAR(AX47)+{-1;0;1},1,3))+2))/7)+1,""),"")</f>
        <v/>
      </c>
      <c r="AZ47" s="91"/>
      <c r="BA47" s="189" t="str">
        <f t="shared" si="23"/>
        <v>SAM</v>
      </c>
      <c r="BB47" s="187">
        <f>BB45+1</f>
        <v>43092</v>
      </c>
      <c r="BC47" s="93" t="str">
        <f>IFERROR(IF(WEEKDAY(BB47,2)=1,INT((BB47-LOOKUP(BB47,DATE(YEAR(BB47)+{-1;0;1},1,3)-WEEKDAY(DATE(YEAR(BB47)+{-1;0;1},1,3))+2))/7)+1,""),"")</f>
        <v/>
      </c>
      <c r="BL47" s="75">
        <v>47</v>
      </c>
    </row>
    <row r="48" spans="6:64" ht="15" customHeight="1" x14ac:dyDescent="0.25">
      <c r="F48" s="89"/>
      <c r="G48" s="89"/>
      <c r="I48" s="186"/>
      <c r="J48" s="188"/>
      <c r="K48" s="94" t="str">
        <f>IF(ISERROR(MATCH(J47,Dates,0)),"",INDEX(Evenement,MATCH(J47,Dates,0)))</f>
        <v/>
      </c>
      <c r="L48" s="95"/>
      <c r="M48" s="190"/>
      <c r="N48" s="188"/>
      <c r="O48" s="94" t="str">
        <f>IF(ISERROR(MATCH(N47,Dates,0)),"",INDEX(Evenement,MATCH(N47,Dates,0)))</f>
        <v/>
      </c>
      <c r="P48" s="95"/>
      <c r="Q48" s="186"/>
      <c r="R48" s="188"/>
      <c r="S48" s="94" t="str">
        <f>IF(ISERROR(MATCH(R47,Dates,0)),"",INDEX(Evenement,MATCH(R47,Dates,0)))</f>
        <v/>
      </c>
      <c r="T48" s="95"/>
      <c r="U48" s="190"/>
      <c r="V48" s="188"/>
      <c r="W48" s="94" t="str">
        <f>IF(ISERROR(MATCH(V47,Dates,0)),"",INDEX(Evenement,MATCH(V47,Dates,0)))</f>
        <v/>
      </c>
      <c r="X48" s="95"/>
      <c r="Y48" s="186"/>
      <c r="Z48" s="188"/>
      <c r="AA48" s="94" t="str">
        <f>IF(ISERROR(MATCH(Z47,Dates,0)),"",INDEX(Evenement,MATCH(Z47,Dates,0)))</f>
        <v/>
      </c>
      <c r="AB48" s="95"/>
      <c r="AC48" s="190"/>
      <c r="AD48" s="188"/>
      <c r="AE48" s="94" t="str">
        <f>IF(ISERROR(MATCH(AD47,Dates,0)),"",INDEX(Evenement,MATCH(AD47,Dates,0)))</f>
        <v/>
      </c>
      <c r="AF48" s="95"/>
      <c r="AG48" s="186"/>
      <c r="AH48" s="188"/>
      <c r="AI48" s="94" t="str">
        <f>IF(ISERROR(MATCH(AH47,Dates,0)),"",INDEX(Evenement,MATCH(AH47,Dates,0)))</f>
        <v/>
      </c>
      <c r="AJ48" s="95"/>
      <c r="AK48" s="190"/>
      <c r="AL48" s="188"/>
      <c r="AM48" s="94" t="str">
        <f>IF(ISERROR(MATCH(AL47,Dates,0)),"",INDEX(Evenement,MATCH(AL47,Dates,0)))</f>
        <v/>
      </c>
      <c r="AN48" s="95"/>
      <c r="AO48" s="186"/>
      <c r="AP48" s="188"/>
      <c r="AQ48" s="94" t="str">
        <f>IF(ISERROR(MATCH(AP47,Dates,0)),"",INDEX(Evenement,MATCH(AP47,Dates,0)))</f>
        <v/>
      </c>
      <c r="AR48" s="95"/>
      <c r="AS48" s="190"/>
      <c r="AT48" s="188"/>
      <c r="AU48" s="94" t="str">
        <f>IF(ISERROR(MATCH(AT47,Dates,0)),"",INDEX(Evenement,MATCH(AT47,Dates,0)))</f>
        <v/>
      </c>
      <c r="AV48" s="95"/>
      <c r="AW48" s="186"/>
      <c r="AX48" s="188"/>
      <c r="AY48" s="94" t="str">
        <f>IF(ISERROR(MATCH(AX47,Dates,0)),"",INDEX(Evenement,MATCH(AX47,Dates,0)))</f>
        <v/>
      </c>
      <c r="AZ48" s="95"/>
      <c r="BA48" s="190"/>
      <c r="BB48" s="188"/>
      <c r="BC48" s="94" t="str">
        <f>IF(ISERROR(MATCH(BB47,Dates,0)),"",INDEX(Evenement,MATCH(BB47,Dates,0)))</f>
        <v/>
      </c>
      <c r="BL48" s="75">
        <v>48</v>
      </c>
    </row>
    <row r="49" spans="6:64" ht="15" customHeight="1" x14ac:dyDescent="0.25">
      <c r="F49" s="89"/>
      <c r="G49" s="89"/>
      <c r="I49" s="185" t="str">
        <f t="shared" si="1"/>
        <v>MAR</v>
      </c>
      <c r="J49" s="187">
        <f>J47+1</f>
        <v>42759</v>
      </c>
      <c r="K49" s="93" t="str">
        <f>IFERROR(IF(WEEKDAY(J49,2)=1,INT((J49-LOOKUP(J49,DATE(YEAR(J49)+{-1;0;1},1,3)-WEEKDAY(DATE(YEAR(J49)+{-1;0;1},1,3))+2))/7)+1,""),"")</f>
        <v/>
      </c>
      <c r="L49" s="91"/>
      <c r="M49" s="189" t="str">
        <f t="shared" si="3"/>
        <v>VEN</v>
      </c>
      <c r="N49" s="187">
        <f>N47+1</f>
        <v>42790</v>
      </c>
      <c r="O49" s="93" t="str">
        <f>IFERROR(IF(WEEKDAY(N49,2)=1,INT((N49-LOOKUP(N49,DATE(YEAR(N49)+{-1;0;1},1,3)-WEEKDAY(DATE(YEAR(N49)+{-1;0;1},1,3))+2))/7)+1,""),"")</f>
        <v/>
      </c>
      <c r="P49" s="91"/>
      <c r="Q49" s="185" t="str">
        <f t="shared" si="5"/>
        <v>VEN</v>
      </c>
      <c r="R49" s="187">
        <f>R47+1</f>
        <v>42818</v>
      </c>
      <c r="S49" s="93" t="str">
        <f>IFERROR(IF(WEEKDAY(R49,2)=1,INT((R49-LOOKUP(R49,DATE(YEAR(R49)+{-1;0;1},1,3)-WEEKDAY(DATE(YEAR(R49)+{-1;0;1},1,3))+2))/7)+1,""),"")</f>
        <v/>
      </c>
      <c r="T49" s="91"/>
      <c r="U49" s="189" t="str">
        <f t="shared" si="7"/>
        <v>LUN</v>
      </c>
      <c r="V49" s="187">
        <f>V47+1</f>
        <v>42849</v>
      </c>
      <c r="W49" s="93">
        <f>IFERROR(IF(WEEKDAY(V49,2)=1,INT((V49-LOOKUP(V49,DATE(YEAR(V49)+{-1;0;1},1,3)-WEEKDAY(DATE(YEAR(V49)+{-1;0;1},1,3))+2))/7)+1,""),"")</f>
        <v>17</v>
      </c>
      <c r="X49" s="91"/>
      <c r="Y49" s="185" t="str">
        <f t="shared" si="9"/>
        <v>MER</v>
      </c>
      <c r="Z49" s="187">
        <f>Z47+1</f>
        <v>42879</v>
      </c>
      <c r="AA49" s="93" t="str">
        <f>IFERROR(IF(WEEKDAY(Z49,2)=1,INT((Z49-LOOKUP(Z49,DATE(YEAR(Z49)+{-1;0;1},1,3)-WEEKDAY(DATE(YEAR(Z49)+{-1;0;1},1,3))+2))/7)+1,""),"")</f>
        <v/>
      </c>
      <c r="AB49" s="91"/>
      <c r="AC49" s="189" t="str">
        <f t="shared" si="11"/>
        <v>SAM</v>
      </c>
      <c r="AD49" s="187">
        <f>AD47+1</f>
        <v>42910</v>
      </c>
      <c r="AE49" s="93" t="str">
        <f>IFERROR(IF(WEEKDAY(AD49,2)=1,INT((AD49-LOOKUP(AD49,DATE(YEAR(AD49)+{-1;0;1},1,3)-WEEKDAY(DATE(YEAR(AD49)+{-1;0;1},1,3))+2))/7)+1,""),"")</f>
        <v/>
      </c>
      <c r="AF49" s="91"/>
      <c r="AG49" s="185" t="str">
        <f t="shared" si="13"/>
        <v>LUN</v>
      </c>
      <c r="AH49" s="187">
        <f>AH47+1</f>
        <v>42940</v>
      </c>
      <c r="AI49" s="93">
        <f>IFERROR(IF(WEEKDAY(AH49,2)=1,INT((AH49-LOOKUP(AH49,DATE(YEAR(AH49)+{-1;0;1},1,3)-WEEKDAY(DATE(YEAR(AH49)+{-1;0;1},1,3))+2))/7)+1,""),"")</f>
        <v>30</v>
      </c>
      <c r="AJ49" s="91"/>
      <c r="AK49" s="189" t="str">
        <f t="shared" si="15"/>
        <v>JEU</v>
      </c>
      <c r="AL49" s="187">
        <f>AL47+1</f>
        <v>42971</v>
      </c>
      <c r="AM49" s="93" t="str">
        <f>IFERROR(IF(WEEKDAY(AL49,2)=1,INT((AL49-LOOKUP(AL49,DATE(YEAR(AL49)+{-1;0;1},1,3)-WEEKDAY(DATE(YEAR(AL49)+{-1;0;1},1,3))+2))/7)+1,""),"")</f>
        <v/>
      </c>
      <c r="AN49" s="91"/>
      <c r="AO49" s="185" t="str">
        <f t="shared" si="17"/>
        <v>DIM</v>
      </c>
      <c r="AP49" s="187">
        <f>AP47+1</f>
        <v>43002</v>
      </c>
      <c r="AQ49" s="93" t="str">
        <f>IFERROR(IF(WEEKDAY(AP49,2)=1,INT((AP49-LOOKUP(AP49,DATE(YEAR(AP49)+{-1;0;1},1,3)-WEEKDAY(DATE(YEAR(AP49)+{-1;0;1},1,3))+2))/7)+1,""),"")</f>
        <v/>
      </c>
      <c r="AR49" s="91"/>
      <c r="AS49" s="189" t="str">
        <f t="shared" si="19"/>
        <v>MAR</v>
      </c>
      <c r="AT49" s="187">
        <f>AT47+1</f>
        <v>43032</v>
      </c>
      <c r="AU49" s="93" t="str">
        <f>IFERROR(IF(WEEKDAY(AT49,2)=1,INT((AT49-LOOKUP(AT49,DATE(YEAR(AT49)+{-1;0;1},1,3)-WEEKDAY(DATE(YEAR(AT49)+{-1;0;1},1,3))+2))/7)+1,""),"")</f>
        <v/>
      </c>
      <c r="AV49" s="91"/>
      <c r="AW49" s="185" t="str">
        <f t="shared" si="21"/>
        <v>VEN</v>
      </c>
      <c r="AX49" s="187">
        <f>AX47+1</f>
        <v>43063</v>
      </c>
      <c r="AY49" s="93" t="str">
        <f>IFERROR(IF(WEEKDAY(AX49,2)=1,INT((AX49-LOOKUP(AX49,DATE(YEAR(AX49)+{-1;0;1},1,3)-WEEKDAY(DATE(YEAR(AX49)+{-1;0;1},1,3))+2))/7)+1,""),"")</f>
        <v/>
      </c>
      <c r="AZ49" s="91"/>
      <c r="BA49" s="189" t="str">
        <f t="shared" si="23"/>
        <v>DIM</v>
      </c>
      <c r="BB49" s="187">
        <f>BB47+1</f>
        <v>43093</v>
      </c>
      <c r="BC49" s="93" t="str">
        <f>IFERROR(IF(WEEKDAY(BB49,2)=1,INT((BB49-LOOKUP(BB49,DATE(YEAR(BB49)+{-1;0;1},1,3)-WEEKDAY(DATE(YEAR(BB49)+{-1;0;1},1,3))+2))/7)+1,""),"")</f>
        <v/>
      </c>
      <c r="BL49" s="75">
        <v>49</v>
      </c>
    </row>
    <row r="50" spans="6:64" ht="15" customHeight="1" x14ac:dyDescent="0.25">
      <c r="F50" s="89"/>
      <c r="G50" s="89"/>
      <c r="I50" s="186"/>
      <c r="J50" s="188"/>
      <c r="K50" s="94" t="str">
        <f>IF(ISERROR(MATCH(J49,Dates,0)),"",INDEX(Evenement,MATCH(J49,Dates,0)))</f>
        <v/>
      </c>
      <c r="L50" s="95"/>
      <c r="M50" s="190"/>
      <c r="N50" s="188"/>
      <c r="O50" s="94" t="str">
        <f>IF(ISERROR(MATCH(N49,Dates,0)),"",INDEX(Evenement,MATCH(N49,Dates,0)))</f>
        <v/>
      </c>
      <c r="P50" s="95"/>
      <c r="Q50" s="186"/>
      <c r="R50" s="188"/>
      <c r="S50" s="94" t="str">
        <f>IF(ISERROR(MATCH(R49,Dates,0)),"",INDEX(Evenement,MATCH(R49,Dates,0)))</f>
        <v/>
      </c>
      <c r="T50" s="95"/>
      <c r="U50" s="190"/>
      <c r="V50" s="188"/>
      <c r="W50" s="94" t="str">
        <f>IF(ISERROR(MATCH(V49,Dates,0)),"",INDEX(Evenement,MATCH(V49,Dates,0)))</f>
        <v/>
      </c>
      <c r="X50" s="95"/>
      <c r="Y50" s="186"/>
      <c r="Z50" s="188"/>
      <c r="AA50" s="94" t="str">
        <f>IF(ISERROR(MATCH(Z49,Dates,0)),"",INDEX(Evenement,MATCH(Z49,Dates,0)))</f>
        <v/>
      </c>
      <c r="AB50" s="95"/>
      <c r="AC50" s="190"/>
      <c r="AD50" s="188"/>
      <c r="AE50" s="94" t="str">
        <f>IF(ISERROR(MATCH(AD49,Dates,0)),"",INDEX(Evenement,MATCH(AD49,Dates,0)))</f>
        <v/>
      </c>
      <c r="AF50" s="95"/>
      <c r="AG50" s="186"/>
      <c r="AH50" s="188"/>
      <c r="AI50" s="94" t="str">
        <f>IF(ISERROR(MATCH(AH49,Dates,0)),"",INDEX(Evenement,MATCH(AH49,Dates,0)))</f>
        <v/>
      </c>
      <c r="AJ50" s="95"/>
      <c r="AK50" s="190"/>
      <c r="AL50" s="188"/>
      <c r="AM50" s="94" t="str">
        <f>IF(ISERROR(MATCH(AL49,Dates,0)),"",INDEX(Evenement,MATCH(AL49,Dates,0)))</f>
        <v/>
      </c>
      <c r="AN50" s="95"/>
      <c r="AO50" s="186"/>
      <c r="AP50" s="188"/>
      <c r="AQ50" s="94" t="str">
        <f>IF(ISERROR(MATCH(AP49,Dates,0)),"",INDEX(Evenement,MATCH(AP49,Dates,0)))</f>
        <v/>
      </c>
      <c r="AR50" s="95"/>
      <c r="AS50" s="190"/>
      <c r="AT50" s="188"/>
      <c r="AU50" s="94" t="str">
        <f>IF(ISERROR(MATCH(AT49,Dates,0)),"",INDEX(Evenement,MATCH(AT49,Dates,0)))</f>
        <v/>
      </c>
      <c r="AV50" s="95"/>
      <c r="AW50" s="186"/>
      <c r="AX50" s="188"/>
      <c r="AY50" s="94" t="str">
        <f>IF(ISERROR(MATCH(AX49,Dates,0)),"",INDEX(Evenement,MATCH(AX49,Dates,0)))</f>
        <v/>
      </c>
      <c r="AZ50" s="95"/>
      <c r="BA50" s="190"/>
      <c r="BB50" s="188"/>
      <c r="BC50" s="94" t="str">
        <f>IF(ISERROR(MATCH(BB49,Dates,0)),"",INDEX(Evenement,MATCH(BB49,Dates,0)))</f>
        <v/>
      </c>
      <c r="BL50" s="75">
        <v>50</v>
      </c>
    </row>
    <row r="51" spans="6:64" ht="15" customHeight="1" x14ac:dyDescent="0.25">
      <c r="F51" s="89"/>
      <c r="G51" s="89"/>
      <c r="I51" s="185" t="str">
        <f t="shared" si="1"/>
        <v>MER</v>
      </c>
      <c r="J51" s="187">
        <f>J49+1</f>
        <v>42760</v>
      </c>
      <c r="K51" s="93" t="str">
        <f>IFERROR(IF(WEEKDAY(J51,2)=1,INT((J51-LOOKUP(J51,DATE(YEAR(J51)+{-1;0;1},1,3)-WEEKDAY(DATE(YEAR(J51)+{-1;0;1},1,3))+2))/7)+1,""),"")</f>
        <v/>
      </c>
      <c r="L51" s="91"/>
      <c r="M51" s="189" t="str">
        <f t="shared" si="3"/>
        <v>SAM</v>
      </c>
      <c r="N51" s="187">
        <f>N49+1</f>
        <v>42791</v>
      </c>
      <c r="O51" s="93" t="str">
        <f>IFERROR(IF(WEEKDAY(N51,2)=1,INT((N51-LOOKUP(N51,DATE(YEAR(N51)+{-1;0;1},1,3)-WEEKDAY(DATE(YEAR(N51)+{-1;0;1},1,3))+2))/7)+1,""),"")</f>
        <v/>
      </c>
      <c r="P51" s="91"/>
      <c r="Q51" s="185" t="str">
        <f t="shared" si="5"/>
        <v>SAM</v>
      </c>
      <c r="R51" s="187">
        <f>R49+1</f>
        <v>42819</v>
      </c>
      <c r="S51" s="93" t="str">
        <f>IFERROR(IF(WEEKDAY(R51,2)=1,INT((R51-LOOKUP(R51,DATE(YEAR(R51)+{-1;0;1},1,3)-WEEKDAY(DATE(YEAR(R51)+{-1;0;1},1,3))+2))/7)+1,""),"")</f>
        <v/>
      </c>
      <c r="T51" s="91"/>
      <c r="U51" s="189" t="str">
        <f t="shared" si="7"/>
        <v>MAR</v>
      </c>
      <c r="V51" s="187">
        <f>V49+1</f>
        <v>42850</v>
      </c>
      <c r="W51" s="93" t="str">
        <f>IFERROR(IF(WEEKDAY(V51,2)=1,INT((V51-LOOKUP(V51,DATE(YEAR(V51)+{-1;0;1},1,3)-WEEKDAY(DATE(YEAR(V51)+{-1;0;1},1,3))+2))/7)+1,""),"")</f>
        <v/>
      </c>
      <c r="X51" s="91"/>
      <c r="Y51" s="185" t="str">
        <f t="shared" si="9"/>
        <v>JEU</v>
      </c>
      <c r="Z51" s="187">
        <f>Z49+1</f>
        <v>42880</v>
      </c>
      <c r="AA51" s="93" t="str">
        <f>IFERROR(IF(WEEKDAY(Z51,2)=1,INT((Z51-LOOKUP(Z51,DATE(YEAR(Z51)+{-1;0;1},1,3)-WEEKDAY(DATE(YEAR(Z51)+{-1;0;1},1,3))+2))/7)+1,""),"")</f>
        <v/>
      </c>
      <c r="AB51" s="91"/>
      <c r="AC51" s="189" t="str">
        <f t="shared" si="11"/>
        <v>DIM</v>
      </c>
      <c r="AD51" s="187">
        <f>AD49+1</f>
        <v>42911</v>
      </c>
      <c r="AE51" s="93" t="str">
        <f>IFERROR(IF(WEEKDAY(AD51,2)=1,INT((AD51-LOOKUP(AD51,DATE(YEAR(AD51)+{-1;0;1},1,3)-WEEKDAY(DATE(YEAR(AD51)+{-1;0;1},1,3))+2))/7)+1,""),"")</f>
        <v/>
      </c>
      <c r="AF51" s="91"/>
      <c r="AG51" s="185" t="str">
        <f t="shared" si="13"/>
        <v>MAR</v>
      </c>
      <c r="AH51" s="187">
        <f>AH49+1</f>
        <v>42941</v>
      </c>
      <c r="AI51" s="93" t="str">
        <f>IFERROR(IF(WEEKDAY(AH51,2)=1,INT((AH51-LOOKUP(AH51,DATE(YEAR(AH51)+{-1;0;1},1,3)-WEEKDAY(DATE(YEAR(AH51)+{-1;0;1},1,3))+2))/7)+1,""),"")</f>
        <v/>
      </c>
      <c r="AJ51" s="91"/>
      <c r="AK51" s="189" t="str">
        <f t="shared" si="15"/>
        <v>VEN</v>
      </c>
      <c r="AL51" s="187">
        <f>AL49+1</f>
        <v>42972</v>
      </c>
      <c r="AM51" s="93" t="str">
        <f>IFERROR(IF(WEEKDAY(AL51,2)=1,INT((AL51-LOOKUP(AL51,DATE(YEAR(AL51)+{-1;0;1},1,3)-WEEKDAY(DATE(YEAR(AL51)+{-1;0;1},1,3))+2))/7)+1,""),"")</f>
        <v/>
      </c>
      <c r="AN51" s="91"/>
      <c r="AO51" s="185" t="str">
        <f t="shared" si="17"/>
        <v>LUN</v>
      </c>
      <c r="AP51" s="187">
        <f>AP49+1</f>
        <v>43003</v>
      </c>
      <c r="AQ51" s="93">
        <f>IFERROR(IF(WEEKDAY(AP51,2)=1,INT((AP51-LOOKUP(AP51,DATE(YEAR(AP51)+{-1;0;1},1,3)-WEEKDAY(DATE(YEAR(AP51)+{-1;0;1},1,3))+2))/7)+1,""),"")</f>
        <v>39</v>
      </c>
      <c r="AR51" s="91"/>
      <c r="AS51" s="189" t="str">
        <f t="shared" si="19"/>
        <v>MER</v>
      </c>
      <c r="AT51" s="187">
        <f>AT49+1</f>
        <v>43033</v>
      </c>
      <c r="AU51" s="93" t="str">
        <f>IFERROR(IF(WEEKDAY(AT51,2)=1,INT((AT51-LOOKUP(AT51,DATE(YEAR(AT51)+{-1;0;1},1,3)-WEEKDAY(DATE(YEAR(AT51)+{-1;0;1},1,3))+2))/7)+1,""),"")</f>
        <v/>
      </c>
      <c r="AV51" s="91"/>
      <c r="AW51" s="185" t="str">
        <f t="shared" si="21"/>
        <v>SAM</v>
      </c>
      <c r="AX51" s="187">
        <f>AX49+1</f>
        <v>43064</v>
      </c>
      <c r="AY51" s="93" t="str">
        <f>IFERROR(IF(WEEKDAY(AX51,2)=1,INT((AX51-LOOKUP(AX51,DATE(YEAR(AX51)+{-1;0;1},1,3)-WEEKDAY(DATE(YEAR(AX51)+{-1;0;1},1,3))+2))/7)+1,""),"")</f>
        <v/>
      </c>
      <c r="AZ51" s="91"/>
      <c r="BA51" s="189" t="str">
        <f t="shared" si="23"/>
        <v>LUN</v>
      </c>
      <c r="BB51" s="187">
        <f>BB49+1</f>
        <v>43094</v>
      </c>
      <c r="BC51" s="93">
        <f>IFERROR(IF(WEEKDAY(BB51,2)=1,INT((BB51-LOOKUP(BB51,DATE(YEAR(BB51)+{-1;0;1},1,3)-WEEKDAY(DATE(YEAR(BB51)+{-1;0;1},1,3))+2))/7)+1,""),"")</f>
        <v>52</v>
      </c>
      <c r="BL51" s="75">
        <v>51</v>
      </c>
    </row>
    <row r="52" spans="6:64" ht="16.5" customHeight="1" x14ac:dyDescent="0.25">
      <c r="F52" s="89"/>
      <c r="G52" s="89"/>
      <c r="I52" s="186"/>
      <c r="J52" s="188"/>
      <c r="K52" s="94" t="str">
        <f>IF(ISERROR(MATCH(J51,Dates,0)),"",INDEX(Evenement,MATCH(J51,Dates,0)))</f>
        <v/>
      </c>
      <c r="L52" s="95"/>
      <c r="M52" s="190"/>
      <c r="N52" s="188"/>
      <c r="O52" s="94" t="str">
        <f>IF(ISERROR(MATCH(N51,Dates,0)),"",INDEX(Evenement,MATCH(N51,Dates,0)))</f>
        <v/>
      </c>
      <c r="P52" s="95"/>
      <c r="Q52" s="186"/>
      <c r="R52" s="188"/>
      <c r="S52" s="94" t="str">
        <f>IF(ISERROR(MATCH(R51,Dates,0)),"",INDEX(Evenement,MATCH(R51,Dates,0)))</f>
        <v/>
      </c>
      <c r="T52" s="95"/>
      <c r="U52" s="190"/>
      <c r="V52" s="188"/>
      <c r="W52" s="94" t="str">
        <f>IF(ISERROR(MATCH(V51,Dates,0)),"",INDEX(Evenement,MATCH(V51,Dates,0)))</f>
        <v/>
      </c>
      <c r="X52" s="95"/>
      <c r="Y52" s="186"/>
      <c r="Z52" s="188"/>
      <c r="AA52" s="94" t="str">
        <f>IF(ISERROR(MATCH(Z51,Dates,0)),"",INDEX(Evenement,MATCH(Z51,Dates,0)))</f>
        <v>Jeudi de l'ascension</v>
      </c>
      <c r="AB52" s="95"/>
      <c r="AC52" s="190"/>
      <c r="AD52" s="188"/>
      <c r="AE52" s="94" t="str">
        <f>IF(ISERROR(MATCH(AD51,Dates,0)),"",INDEX(Evenement,MATCH(AD51,Dates,0)))</f>
        <v/>
      </c>
      <c r="AF52" s="95"/>
      <c r="AG52" s="186"/>
      <c r="AH52" s="188"/>
      <c r="AI52" s="94" t="str">
        <f>IF(ISERROR(MATCH(AH51,Dates,0)),"",INDEX(Evenement,MATCH(AH51,Dates,0)))</f>
        <v/>
      </c>
      <c r="AJ52" s="95"/>
      <c r="AK52" s="190"/>
      <c r="AL52" s="188"/>
      <c r="AM52" s="94" t="str">
        <f>IF(ISERROR(MATCH(AL51,Dates,0)),"",INDEX(Evenement,MATCH(AL51,Dates,0)))</f>
        <v/>
      </c>
      <c r="AN52" s="95"/>
      <c r="AO52" s="186"/>
      <c r="AP52" s="188"/>
      <c r="AQ52" s="94" t="str">
        <f>IF(ISERROR(MATCH(AP51,Dates,0)),"",INDEX(Evenement,MATCH(AP51,Dates,0)))</f>
        <v/>
      </c>
      <c r="AR52" s="95"/>
      <c r="AS52" s="190"/>
      <c r="AT52" s="188"/>
      <c r="AU52" s="94" t="str">
        <f>IF(ISERROR(MATCH(AT51,Dates,0)),"",INDEX(Evenement,MATCH(AT51,Dates,0)))</f>
        <v/>
      </c>
      <c r="AV52" s="95"/>
      <c r="AW52" s="186"/>
      <c r="AX52" s="188"/>
      <c r="AY52" s="94" t="str">
        <f>IF(ISERROR(MATCH(AX51,Dates,0)),"",INDEX(Evenement,MATCH(AX51,Dates,0)))</f>
        <v/>
      </c>
      <c r="AZ52" s="95"/>
      <c r="BA52" s="190"/>
      <c r="BB52" s="188"/>
      <c r="BC52" s="94" t="str">
        <f>IF(ISERROR(MATCH(BB51,Dates,0)),"",INDEX(Evenement,MATCH(BB51,Dates,0)))</f>
        <v>Noël</v>
      </c>
      <c r="BL52" s="75">
        <v>52</v>
      </c>
    </row>
    <row r="53" spans="6:64" ht="15" customHeight="1" x14ac:dyDescent="0.25">
      <c r="F53" s="89"/>
      <c r="G53" s="89"/>
      <c r="I53" s="185" t="str">
        <f t="shared" si="1"/>
        <v>JEU</v>
      </c>
      <c r="J53" s="187">
        <f>J51+1</f>
        <v>42761</v>
      </c>
      <c r="K53" s="93" t="str">
        <f>IFERROR(IF(WEEKDAY(J53,2)=1,INT((J53-LOOKUP(J53,DATE(YEAR(J53)+{-1;0;1},1,3)-WEEKDAY(DATE(YEAR(J53)+{-1;0;1},1,3))+2))/7)+1,""),"")</f>
        <v/>
      </c>
      <c r="L53" s="91"/>
      <c r="M53" s="189" t="str">
        <f t="shared" si="3"/>
        <v>DIM</v>
      </c>
      <c r="N53" s="187">
        <f>N51+1</f>
        <v>42792</v>
      </c>
      <c r="O53" s="93" t="str">
        <f>IFERROR(IF(WEEKDAY(N53,2)=1,INT((N53-LOOKUP(N53,DATE(YEAR(N53)+{-1;0;1},1,3)-WEEKDAY(DATE(YEAR(N53)+{-1;0;1},1,3))+2))/7)+1,""),"")</f>
        <v/>
      </c>
      <c r="P53" s="91"/>
      <c r="Q53" s="185" t="str">
        <f t="shared" si="5"/>
        <v>DIM</v>
      </c>
      <c r="R53" s="187">
        <f>R51+1</f>
        <v>42820</v>
      </c>
      <c r="S53" s="93" t="str">
        <f>IFERROR(IF(WEEKDAY(R53,2)=1,INT((R53-LOOKUP(R53,DATE(YEAR(R53)+{-1;0;1},1,3)-WEEKDAY(DATE(YEAR(R53)+{-1;0;1},1,3))+2))/7)+1,""),"")</f>
        <v/>
      </c>
      <c r="T53" s="91"/>
      <c r="U53" s="189" t="str">
        <f t="shared" si="7"/>
        <v>MER</v>
      </c>
      <c r="V53" s="187">
        <f>V51+1</f>
        <v>42851</v>
      </c>
      <c r="W53" s="93" t="str">
        <f>IFERROR(IF(WEEKDAY(V53,2)=1,INT((V53-LOOKUP(V53,DATE(YEAR(V53)+{-1;0;1},1,3)-WEEKDAY(DATE(YEAR(V53)+{-1;0;1},1,3))+2))/7)+1,""),"")</f>
        <v/>
      </c>
      <c r="X53" s="91"/>
      <c r="Y53" s="185" t="str">
        <f t="shared" si="9"/>
        <v>VEN</v>
      </c>
      <c r="Z53" s="187">
        <f>Z51+1</f>
        <v>42881</v>
      </c>
      <c r="AA53" s="93" t="str">
        <f>IFERROR(IF(WEEKDAY(Z53,2)=1,INT((Z53-LOOKUP(Z53,DATE(YEAR(Z53)+{-1;0;1},1,3)-WEEKDAY(DATE(YEAR(Z53)+{-1;0;1},1,3))+2))/7)+1,""),"")</f>
        <v/>
      </c>
      <c r="AB53" s="91"/>
      <c r="AC53" s="189" t="str">
        <f t="shared" si="11"/>
        <v>LUN</v>
      </c>
      <c r="AD53" s="187">
        <f>AD51+1</f>
        <v>42912</v>
      </c>
      <c r="AE53" s="93">
        <f>IFERROR(IF(WEEKDAY(AD53,2)=1,INT((AD53-LOOKUP(AD53,DATE(YEAR(AD53)+{-1;0;1},1,3)-WEEKDAY(DATE(YEAR(AD53)+{-1;0;1},1,3))+2))/7)+1,""),"")</f>
        <v>26</v>
      </c>
      <c r="AF53" s="91"/>
      <c r="AG53" s="185" t="str">
        <f t="shared" si="13"/>
        <v>MER</v>
      </c>
      <c r="AH53" s="187">
        <f>AH51+1</f>
        <v>42942</v>
      </c>
      <c r="AI53" s="93" t="str">
        <f>IFERROR(IF(WEEKDAY(AH53,2)=1,INT((AH53-LOOKUP(AH53,DATE(YEAR(AH53)+{-1;0;1},1,3)-WEEKDAY(DATE(YEAR(AH53)+{-1;0;1},1,3))+2))/7)+1,""),"")</f>
        <v/>
      </c>
      <c r="AJ53" s="91"/>
      <c r="AK53" s="189" t="str">
        <f t="shared" si="15"/>
        <v>SAM</v>
      </c>
      <c r="AL53" s="187">
        <f>AL51+1</f>
        <v>42973</v>
      </c>
      <c r="AM53" s="93" t="str">
        <f>IFERROR(IF(WEEKDAY(AL53,2)=1,INT((AL53-LOOKUP(AL53,DATE(YEAR(AL53)+{-1;0;1},1,3)-WEEKDAY(DATE(YEAR(AL53)+{-1;0;1},1,3))+2))/7)+1,""),"")</f>
        <v/>
      </c>
      <c r="AN53" s="91"/>
      <c r="AO53" s="185" t="str">
        <f t="shared" si="17"/>
        <v>MAR</v>
      </c>
      <c r="AP53" s="187">
        <f>AP51+1</f>
        <v>43004</v>
      </c>
      <c r="AQ53" s="93" t="str">
        <f>IFERROR(IF(WEEKDAY(AP53,2)=1,INT((AP53-LOOKUP(AP53,DATE(YEAR(AP53)+{-1;0;1},1,3)-WEEKDAY(DATE(YEAR(AP53)+{-1;0;1},1,3))+2))/7)+1,""),"")</f>
        <v/>
      </c>
      <c r="AR53" s="91"/>
      <c r="AS53" s="189" t="str">
        <f t="shared" si="19"/>
        <v>JEU</v>
      </c>
      <c r="AT53" s="187">
        <f>AT51+1</f>
        <v>43034</v>
      </c>
      <c r="AU53" s="93" t="str">
        <f>IFERROR(IF(WEEKDAY(AT53,2)=1,INT((AT53-LOOKUP(AT53,DATE(YEAR(AT53)+{-1;0;1},1,3)-WEEKDAY(DATE(YEAR(AT53)+{-1;0;1},1,3))+2))/7)+1,""),"")</f>
        <v/>
      </c>
      <c r="AV53" s="91"/>
      <c r="AW53" s="185" t="str">
        <f t="shared" si="21"/>
        <v>DIM</v>
      </c>
      <c r="AX53" s="187">
        <f>AX51+1</f>
        <v>43065</v>
      </c>
      <c r="AY53" s="93" t="str">
        <f>IFERROR(IF(WEEKDAY(AX53,2)=1,INT((AX53-LOOKUP(AX53,DATE(YEAR(AX53)+{-1;0;1},1,3)-WEEKDAY(DATE(YEAR(AX53)+{-1;0;1},1,3))+2))/7)+1,""),"")</f>
        <v/>
      </c>
      <c r="AZ53" s="91"/>
      <c r="BA53" s="189" t="str">
        <f t="shared" si="23"/>
        <v>MAR</v>
      </c>
      <c r="BB53" s="187">
        <f>BB51+1</f>
        <v>43095</v>
      </c>
      <c r="BC53" s="93" t="str">
        <f>IFERROR(IF(WEEKDAY(BB53,2)=1,INT((BB53-LOOKUP(BB53,DATE(YEAR(BB53)+{-1;0;1},1,3)-WEEKDAY(DATE(YEAR(BB53)+{-1;0;1},1,3))+2))/7)+1,""),"")</f>
        <v/>
      </c>
      <c r="BL53" s="75">
        <v>53</v>
      </c>
    </row>
    <row r="54" spans="6:64" ht="15" customHeight="1" x14ac:dyDescent="0.25">
      <c r="F54" s="89"/>
      <c r="G54" s="89"/>
      <c r="I54" s="186"/>
      <c r="J54" s="188"/>
      <c r="K54" s="94" t="str">
        <f>IF(ISERROR(MATCH(J53,Dates,0)),"",INDEX(Evenement,MATCH(J53,Dates,0)))</f>
        <v/>
      </c>
      <c r="L54" s="95"/>
      <c r="M54" s="190"/>
      <c r="N54" s="188"/>
      <c r="O54" s="94" t="str">
        <f>IF(ISERROR(MATCH(N53,Dates,0)),"",INDEX(Evenement,MATCH(N53,Dates,0)))</f>
        <v/>
      </c>
      <c r="P54" s="95"/>
      <c r="Q54" s="186"/>
      <c r="R54" s="188"/>
      <c r="S54" s="94" t="str">
        <f>IF(ISERROR(MATCH(R53,Dates,0)),"",INDEX(Evenement,MATCH(R53,Dates,0)))</f>
        <v/>
      </c>
      <c r="T54" s="95"/>
      <c r="U54" s="190"/>
      <c r="V54" s="188"/>
      <c r="W54" s="94" t="str">
        <f>IF(ISERROR(MATCH(V53,Dates,0)),"",INDEX(Evenement,MATCH(V53,Dates,0)))</f>
        <v/>
      </c>
      <c r="X54" s="95"/>
      <c r="Y54" s="186"/>
      <c r="Z54" s="188"/>
      <c r="AA54" s="94" t="str">
        <f>IF(ISERROR(MATCH(Z53,Dates,0)),"",INDEX(Evenement,MATCH(Z53,Dates,0)))</f>
        <v/>
      </c>
      <c r="AB54" s="95"/>
      <c r="AC54" s="190"/>
      <c r="AD54" s="188"/>
      <c r="AE54" s="94" t="str">
        <f>IF(ISERROR(MATCH(AD53,Dates,0)),"",INDEX(Evenement,MATCH(AD53,Dates,0)))</f>
        <v/>
      </c>
      <c r="AF54" s="95"/>
      <c r="AG54" s="186"/>
      <c r="AH54" s="188"/>
      <c r="AI54" s="94" t="str">
        <f>IF(ISERROR(MATCH(AH53,Dates,0)),"",INDEX(Evenement,MATCH(AH53,Dates,0)))</f>
        <v/>
      </c>
      <c r="AJ54" s="95"/>
      <c r="AK54" s="190"/>
      <c r="AL54" s="188"/>
      <c r="AM54" s="94" t="str">
        <f>IF(ISERROR(MATCH(AL53,Dates,0)),"",INDEX(Evenement,MATCH(AL53,Dates,0)))</f>
        <v/>
      </c>
      <c r="AN54" s="95"/>
      <c r="AO54" s="186"/>
      <c r="AP54" s="188"/>
      <c r="AQ54" s="94" t="str">
        <f>IF(ISERROR(MATCH(AP53,Dates,0)),"",INDEX(Evenement,MATCH(AP53,Dates,0)))</f>
        <v/>
      </c>
      <c r="AR54" s="95"/>
      <c r="AS54" s="190"/>
      <c r="AT54" s="188"/>
      <c r="AU54" s="94" t="str">
        <f>IF(ISERROR(MATCH(AT53,Dates,0)),"",INDEX(Evenement,MATCH(AT53,Dates,0)))</f>
        <v/>
      </c>
      <c r="AV54" s="95"/>
      <c r="AW54" s="186"/>
      <c r="AX54" s="188"/>
      <c r="AY54" s="94" t="str">
        <f>IF(ISERROR(MATCH(AX53,Dates,0)),"",INDEX(Evenement,MATCH(AX53,Dates,0)))</f>
        <v/>
      </c>
      <c r="AZ54" s="95"/>
      <c r="BA54" s="190"/>
      <c r="BB54" s="188"/>
      <c r="BC54" s="94" t="str">
        <f>IF(ISERROR(MATCH(BB53,Dates,0)),"",INDEX(Evenement,MATCH(BB53,Dates,0)))</f>
        <v/>
      </c>
    </row>
    <row r="55" spans="6:64" ht="15" customHeight="1" x14ac:dyDescent="0.25">
      <c r="F55" s="89"/>
      <c r="G55" s="89"/>
      <c r="I55" s="185" t="str">
        <f t="shared" si="1"/>
        <v>VEN</v>
      </c>
      <c r="J55" s="187">
        <f>J53+1</f>
        <v>42762</v>
      </c>
      <c r="K55" s="93" t="str">
        <f>IFERROR(IF(WEEKDAY(J55,2)=1,INT((J55-LOOKUP(J55,DATE(YEAR(J55)+{-1;0;1},1,3)-WEEKDAY(DATE(YEAR(J55)+{-1;0;1},1,3))+2))/7)+1,""),"")</f>
        <v/>
      </c>
      <c r="L55" s="91"/>
      <c r="M55" s="189" t="str">
        <f t="shared" si="3"/>
        <v>LUN</v>
      </c>
      <c r="N55" s="187">
        <f>N53+1</f>
        <v>42793</v>
      </c>
      <c r="O55" s="93">
        <f>IFERROR(IF(WEEKDAY(N55,2)=1,INT((N55-LOOKUP(N55,DATE(YEAR(N55)+{-1;0;1},1,3)-WEEKDAY(DATE(YEAR(N55)+{-1;0;1},1,3))+2))/7)+1,""),"")</f>
        <v>9</v>
      </c>
      <c r="P55" s="91"/>
      <c r="Q55" s="185" t="str">
        <f t="shared" si="5"/>
        <v>LUN</v>
      </c>
      <c r="R55" s="187">
        <f>R53+1</f>
        <v>42821</v>
      </c>
      <c r="S55" s="93">
        <f>IFERROR(IF(WEEKDAY(R55,2)=1,INT((R55-LOOKUP(R55,DATE(YEAR(R55)+{-1;0;1},1,3)-WEEKDAY(DATE(YEAR(R55)+{-1;0;1},1,3))+2))/7)+1,""),"")</f>
        <v>13</v>
      </c>
      <c r="T55" s="91"/>
      <c r="U55" s="189" t="str">
        <f t="shared" si="7"/>
        <v>JEU</v>
      </c>
      <c r="V55" s="187">
        <f>V53+1</f>
        <v>42852</v>
      </c>
      <c r="W55" s="93" t="str">
        <f>IFERROR(IF(WEEKDAY(V55,2)=1,INT((V55-LOOKUP(V55,DATE(YEAR(V55)+{-1;0;1},1,3)-WEEKDAY(DATE(YEAR(V55)+{-1;0;1},1,3))+2))/7)+1,""),"")</f>
        <v/>
      </c>
      <c r="X55" s="91"/>
      <c r="Y55" s="185" t="str">
        <f t="shared" si="9"/>
        <v>SAM</v>
      </c>
      <c r="Z55" s="187">
        <f>Z53+1</f>
        <v>42882</v>
      </c>
      <c r="AA55" s="93" t="str">
        <f>IFERROR(IF(WEEKDAY(Z55,2)=1,INT((Z55-LOOKUP(Z55,DATE(YEAR(Z55)+{-1;0;1},1,3)-WEEKDAY(DATE(YEAR(Z55)+{-1;0;1},1,3))+2))/7)+1,""),"")</f>
        <v/>
      </c>
      <c r="AB55" s="91"/>
      <c r="AC55" s="189" t="str">
        <f t="shared" si="11"/>
        <v>MAR</v>
      </c>
      <c r="AD55" s="187">
        <f>AD53+1</f>
        <v>42913</v>
      </c>
      <c r="AE55" s="93" t="str">
        <f>IFERROR(IF(WEEKDAY(AD55,2)=1,INT((AD55-LOOKUP(AD55,DATE(YEAR(AD55)+{-1;0;1},1,3)-WEEKDAY(DATE(YEAR(AD55)+{-1;0;1},1,3))+2))/7)+1,""),"")</f>
        <v/>
      </c>
      <c r="AF55" s="91"/>
      <c r="AG55" s="185" t="str">
        <f t="shared" si="13"/>
        <v>JEU</v>
      </c>
      <c r="AH55" s="187">
        <f>AH53+1</f>
        <v>42943</v>
      </c>
      <c r="AI55" s="93" t="str">
        <f>IFERROR(IF(WEEKDAY(AH55,2)=1,INT((AH55-LOOKUP(AH55,DATE(YEAR(AH55)+{-1;0;1},1,3)-WEEKDAY(DATE(YEAR(AH55)+{-1;0;1},1,3))+2))/7)+1,""),"")</f>
        <v/>
      </c>
      <c r="AJ55" s="91"/>
      <c r="AK55" s="189" t="str">
        <f t="shared" si="15"/>
        <v>DIM</v>
      </c>
      <c r="AL55" s="187">
        <f>AL53+1</f>
        <v>42974</v>
      </c>
      <c r="AM55" s="93" t="str">
        <f>IFERROR(IF(WEEKDAY(AL55,2)=1,INT((AL55-LOOKUP(AL55,DATE(YEAR(AL55)+{-1;0;1},1,3)-WEEKDAY(DATE(YEAR(AL55)+{-1;0;1},1,3))+2))/7)+1,""),"")</f>
        <v/>
      </c>
      <c r="AN55" s="91"/>
      <c r="AO55" s="185" t="str">
        <f t="shared" si="17"/>
        <v>MER</v>
      </c>
      <c r="AP55" s="187">
        <f>AP53+1</f>
        <v>43005</v>
      </c>
      <c r="AQ55" s="93" t="str">
        <f>IFERROR(IF(WEEKDAY(AP55,2)=1,INT((AP55-LOOKUP(AP55,DATE(YEAR(AP55)+{-1;0;1},1,3)-WEEKDAY(DATE(YEAR(AP55)+{-1;0;1},1,3))+2))/7)+1,""),"")</f>
        <v/>
      </c>
      <c r="AR55" s="91"/>
      <c r="AS55" s="189" t="str">
        <f t="shared" si="19"/>
        <v>VEN</v>
      </c>
      <c r="AT55" s="187">
        <f>AT53+1</f>
        <v>43035</v>
      </c>
      <c r="AU55" s="93" t="str">
        <f>IFERROR(IF(WEEKDAY(AT55,2)=1,INT((AT55-LOOKUP(AT55,DATE(YEAR(AT55)+{-1;0;1},1,3)-WEEKDAY(DATE(YEAR(AT55)+{-1;0;1},1,3))+2))/7)+1,""),"")</f>
        <v/>
      </c>
      <c r="AV55" s="91"/>
      <c r="AW55" s="185" t="str">
        <f t="shared" si="21"/>
        <v>LUN</v>
      </c>
      <c r="AX55" s="187">
        <f>AX53+1</f>
        <v>43066</v>
      </c>
      <c r="AY55" s="93">
        <f>IFERROR(IF(WEEKDAY(AX55,2)=1,INT((AX55-LOOKUP(AX55,DATE(YEAR(AX55)+{-1;0;1},1,3)-WEEKDAY(DATE(YEAR(AX55)+{-1;0;1},1,3))+2))/7)+1,""),"")</f>
        <v>48</v>
      </c>
      <c r="AZ55" s="91"/>
      <c r="BA55" s="189" t="str">
        <f t="shared" si="23"/>
        <v>MER</v>
      </c>
      <c r="BB55" s="187">
        <f>BB53+1</f>
        <v>43096</v>
      </c>
      <c r="BC55" s="93" t="str">
        <f>IFERROR(IF(WEEKDAY(BB55,2)=1,INT((BB55-LOOKUP(BB55,DATE(YEAR(BB55)+{-1;0;1},1,3)-WEEKDAY(DATE(YEAR(BB55)+{-1;0;1},1,3))+2))/7)+1,""),"")</f>
        <v/>
      </c>
    </row>
    <row r="56" spans="6:64" ht="15" customHeight="1" x14ac:dyDescent="0.25">
      <c r="F56" s="89"/>
      <c r="G56" s="89"/>
      <c r="I56" s="186"/>
      <c r="J56" s="188"/>
      <c r="K56" s="94" t="str">
        <f>IF(ISERROR(MATCH(J55,Dates,0)),"",INDEX(Evenement,MATCH(J55,Dates,0)))</f>
        <v/>
      </c>
      <c r="L56" s="95"/>
      <c r="M56" s="190"/>
      <c r="N56" s="188"/>
      <c r="O56" s="94" t="str">
        <f>IF(ISERROR(MATCH(N55,Dates,0)),"",INDEX(Evenement,MATCH(N55,Dates,0)))</f>
        <v/>
      </c>
      <c r="P56" s="95"/>
      <c r="Q56" s="186"/>
      <c r="R56" s="188"/>
      <c r="S56" s="94" t="str">
        <f>IF(ISERROR(MATCH(R55,Dates,0)),"",INDEX(Evenement,MATCH(R55,Dates,0)))</f>
        <v/>
      </c>
      <c r="T56" s="95"/>
      <c r="U56" s="190"/>
      <c r="V56" s="188"/>
      <c r="W56" s="94" t="str">
        <f>IF(ISERROR(MATCH(V55,Dates,0)),"",INDEX(Evenement,MATCH(V55,Dates,0)))</f>
        <v/>
      </c>
      <c r="X56" s="95"/>
      <c r="Y56" s="186"/>
      <c r="Z56" s="188"/>
      <c r="AA56" s="94" t="str">
        <f>IF(ISERROR(MATCH(Z55,Dates,0)),"",INDEX(Evenement,MATCH(Z55,Dates,0)))</f>
        <v/>
      </c>
      <c r="AB56" s="95"/>
      <c r="AC56" s="190"/>
      <c r="AD56" s="188"/>
      <c r="AE56" s="94" t="str">
        <f>IF(ISERROR(MATCH(AD55,Dates,0)),"",INDEX(Evenement,MATCH(AD55,Dates,0)))</f>
        <v/>
      </c>
      <c r="AF56" s="95"/>
      <c r="AG56" s="186"/>
      <c r="AH56" s="188"/>
      <c r="AI56" s="94" t="str">
        <f>IF(ISERROR(MATCH(AH55,Dates,0)),"",INDEX(Evenement,MATCH(AH55,Dates,0)))</f>
        <v/>
      </c>
      <c r="AJ56" s="95"/>
      <c r="AK56" s="190"/>
      <c r="AL56" s="188"/>
      <c r="AM56" s="94" t="str">
        <f>IF(ISERROR(MATCH(AL55,Dates,0)),"",INDEX(Evenement,MATCH(AL55,Dates,0)))</f>
        <v/>
      </c>
      <c r="AN56" s="95"/>
      <c r="AO56" s="186"/>
      <c r="AP56" s="188"/>
      <c r="AQ56" s="94" t="str">
        <f>IF(ISERROR(MATCH(AP55,Dates,0)),"",INDEX(Evenement,MATCH(AP55,Dates,0)))</f>
        <v/>
      </c>
      <c r="AR56" s="95"/>
      <c r="AS56" s="190"/>
      <c r="AT56" s="188"/>
      <c r="AU56" s="94" t="str">
        <f>IF(ISERROR(MATCH(AT55,Dates,0)),"",INDEX(Evenement,MATCH(AT55,Dates,0)))</f>
        <v/>
      </c>
      <c r="AV56" s="95"/>
      <c r="AW56" s="186"/>
      <c r="AX56" s="188"/>
      <c r="AY56" s="94" t="str">
        <f>IF(ISERROR(MATCH(AX55,Dates,0)),"",INDEX(Evenement,MATCH(AX55,Dates,0)))</f>
        <v/>
      </c>
      <c r="AZ56" s="95"/>
      <c r="BA56" s="190"/>
      <c r="BB56" s="188"/>
      <c r="BC56" s="94" t="str">
        <f>IF(ISERROR(MATCH(BB55,Dates,0)),"",INDEX(Evenement,MATCH(BB55,Dates,0)))</f>
        <v/>
      </c>
    </row>
    <row r="57" spans="6:64" ht="15" customHeight="1" x14ac:dyDescent="0.25">
      <c r="F57" s="89"/>
      <c r="G57" s="89"/>
      <c r="I57" s="185" t="str">
        <f t="shared" si="1"/>
        <v>SAM</v>
      </c>
      <c r="J57" s="187">
        <f>J55+1</f>
        <v>42763</v>
      </c>
      <c r="K57" s="93" t="str">
        <f>IFERROR(IF(WEEKDAY(J57,2)=1,INT((J57-LOOKUP(J57,DATE(YEAR(J57)+{-1;0;1},1,3)-WEEKDAY(DATE(YEAR(J57)+{-1;0;1},1,3))+2))/7)+1,""),"")</f>
        <v/>
      </c>
      <c r="L57" s="91"/>
      <c r="M57" s="189" t="str">
        <f t="shared" si="3"/>
        <v>MAR</v>
      </c>
      <c r="N57" s="187">
        <f>N55+1</f>
        <v>42794</v>
      </c>
      <c r="O57" s="93" t="str">
        <f>IFERROR(IF(WEEKDAY(N57,2)=1,INT((N57-LOOKUP(N57,DATE(YEAR(N57)+{-1;0;1},1,3)-WEEKDAY(DATE(YEAR(N57)+{-1;0;1},1,3))+2))/7)+1,""),"")</f>
        <v/>
      </c>
      <c r="P57" s="91"/>
      <c r="Q57" s="185" t="str">
        <f t="shared" si="5"/>
        <v>MAR</v>
      </c>
      <c r="R57" s="187">
        <f>R55+1</f>
        <v>42822</v>
      </c>
      <c r="S57" s="93" t="str">
        <f>IFERROR(IF(WEEKDAY(R57,2)=1,INT((R57-LOOKUP(R57,DATE(YEAR(R57)+{-1;0;1},1,3)-WEEKDAY(DATE(YEAR(R57)+{-1;0;1},1,3))+2))/7)+1,""),"")</f>
        <v/>
      </c>
      <c r="T57" s="91"/>
      <c r="U57" s="189" t="str">
        <f t="shared" si="7"/>
        <v>VEN</v>
      </c>
      <c r="V57" s="187">
        <f>V55+1</f>
        <v>42853</v>
      </c>
      <c r="W57" s="93" t="str">
        <f>IFERROR(IF(WEEKDAY(V57,2)=1,INT((V57-LOOKUP(V57,DATE(YEAR(V57)+{-1;0;1},1,3)-WEEKDAY(DATE(YEAR(V57)+{-1;0;1},1,3))+2))/7)+1,""),"")</f>
        <v/>
      </c>
      <c r="X57" s="91"/>
      <c r="Y57" s="185" t="str">
        <f t="shared" si="9"/>
        <v>DIM</v>
      </c>
      <c r="Z57" s="187">
        <f>Z55+1</f>
        <v>42883</v>
      </c>
      <c r="AA57" s="93" t="str">
        <f>IFERROR(IF(WEEKDAY(Z57,2)=1,INT((Z57-LOOKUP(Z57,DATE(YEAR(Z57)+{-1;0;1},1,3)-WEEKDAY(DATE(YEAR(Z57)+{-1;0;1},1,3))+2))/7)+1,""),"")</f>
        <v/>
      </c>
      <c r="AB57" s="91"/>
      <c r="AC57" s="189" t="str">
        <f t="shared" si="11"/>
        <v>MER</v>
      </c>
      <c r="AD57" s="187">
        <f>AD55+1</f>
        <v>42914</v>
      </c>
      <c r="AE57" s="93" t="str">
        <f>IFERROR(IF(WEEKDAY(AD57,2)=1,INT((AD57-LOOKUP(AD57,DATE(YEAR(AD57)+{-1;0;1},1,3)-WEEKDAY(DATE(YEAR(AD57)+{-1;0;1},1,3))+2))/7)+1,""),"")</f>
        <v/>
      </c>
      <c r="AF57" s="91"/>
      <c r="AG57" s="185" t="str">
        <f t="shared" si="13"/>
        <v>VEN</v>
      </c>
      <c r="AH57" s="187">
        <f>AH55+1</f>
        <v>42944</v>
      </c>
      <c r="AI57" s="93" t="str">
        <f>IFERROR(IF(WEEKDAY(AH57,2)=1,INT((AH57-LOOKUP(AH57,DATE(YEAR(AH57)+{-1;0;1},1,3)-WEEKDAY(DATE(YEAR(AH57)+{-1;0;1},1,3))+2))/7)+1,""),"")</f>
        <v/>
      </c>
      <c r="AJ57" s="91"/>
      <c r="AK57" s="189" t="str">
        <f t="shared" si="15"/>
        <v>LUN</v>
      </c>
      <c r="AL57" s="187">
        <f>AL55+1</f>
        <v>42975</v>
      </c>
      <c r="AM57" s="93">
        <f>IFERROR(IF(WEEKDAY(AL57,2)=1,INT((AL57-LOOKUP(AL57,DATE(YEAR(AL57)+{-1;0;1},1,3)-WEEKDAY(DATE(YEAR(AL57)+{-1;0;1},1,3))+2))/7)+1,""),"")</f>
        <v>35</v>
      </c>
      <c r="AN57" s="91"/>
      <c r="AO57" s="185" t="str">
        <f t="shared" si="17"/>
        <v>JEU</v>
      </c>
      <c r="AP57" s="187">
        <f>AP55+1</f>
        <v>43006</v>
      </c>
      <c r="AQ57" s="93" t="str">
        <f>IFERROR(IF(WEEKDAY(AP57,2)=1,INT((AP57-LOOKUP(AP57,DATE(YEAR(AP57)+{-1;0;1},1,3)-WEEKDAY(DATE(YEAR(AP57)+{-1;0;1},1,3))+2))/7)+1,""),"")</f>
        <v/>
      </c>
      <c r="AR57" s="91"/>
      <c r="AS57" s="189" t="str">
        <f t="shared" si="19"/>
        <v>SAM</v>
      </c>
      <c r="AT57" s="187">
        <f>AT55+1</f>
        <v>43036</v>
      </c>
      <c r="AU57" s="93" t="str">
        <f>IFERROR(IF(WEEKDAY(AT57,2)=1,INT((AT57-LOOKUP(AT57,DATE(YEAR(AT57)+{-1;0;1},1,3)-WEEKDAY(DATE(YEAR(AT57)+{-1;0;1},1,3))+2))/7)+1,""),"")</f>
        <v/>
      </c>
      <c r="AV57" s="91"/>
      <c r="AW57" s="185" t="str">
        <f t="shared" si="21"/>
        <v>MAR</v>
      </c>
      <c r="AX57" s="187">
        <f>AX55+1</f>
        <v>43067</v>
      </c>
      <c r="AY57" s="93" t="str">
        <f>IFERROR(IF(WEEKDAY(AX57,2)=1,INT((AX57-LOOKUP(AX57,DATE(YEAR(AX57)+{-1;0;1},1,3)-WEEKDAY(DATE(YEAR(AX57)+{-1;0;1},1,3))+2))/7)+1,""),"")</f>
        <v/>
      </c>
      <c r="AZ57" s="91"/>
      <c r="BA57" s="189" t="str">
        <f t="shared" si="23"/>
        <v>JEU</v>
      </c>
      <c r="BB57" s="187">
        <f>BB55+1</f>
        <v>43097</v>
      </c>
      <c r="BC57" s="93" t="str">
        <f>IFERROR(IF(WEEKDAY(BB57,2)=1,INT((BB57-LOOKUP(BB57,DATE(YEAR(BB57)+{-1;0;1},1,3)-WEEKDAY(DATE(YEAR(BB57)+{-1;0;1},1,3))+2))/7)+1,""),"")</f>
        <v/>
      </c>
    </row>
    <row r="58" spans="6:64" ht="15" customHeight="1" x14ac:dyDescent="0.25">
      <c r="F58" s="89"/>
      <c r="G58" s="89"/>
      <c r="I58" s="186"/>
      <c r="J58" s="188"/>
      <c r="K58" s="94" t="str">
        <f>IF(ISERROR(MATCH(J57,Dates,0)),"",INDEX(Evenement,MATCH(J57,Dates,0)))</f>
        <v/>
      </c>
      <c r="L58" s="95"/>
      <c r="M58" s="190"/>
      <c r="N58" s="188"/>
      <c r="O58" s="94" t="str">
        <f>IF(ISERROR(MATCH(N57,Dates,0)),"",INDEX(Evenement,MATCH(N57,Dates,0)))</f>
        <v/>
      </c>
      <c r="P58" s="95"/>
      <c r="Q58" s="186"/>
      <c r="R58" s="188"/>
      <c r="S58" s="94" t="str">
        <f>IF(ISERROR(MATCH(R57,Dates,0)),"",INDEX(Evenement,MATCH(R57,Dates,0)))</f>
        <v/>
      </c>
      <c r="T58" s="95"/>
      <c r="U58" s="190"/>
      <c r="V58" s="188"/>
      <c r="W58" s="94" t="str">
        <f>IF(ISERROR(MATCH(V57,Dates,0)),"",INDEX(Evenement,MATCH(V57,Dates,0)))</f>
        <v/>
      </c>
      <c r="X58" s="95"/>
      <c r="Y58" s="186"/>
      <c r="Z58" s="188"/>
      <c r="AA58" s="94" t="str">
        <f>IF(ISERROR(MATCH(Z57,Dates,0)),"",INDEX(Evenement,MATCH(Z57,Dates,0)))</f>
        <v/>
      </c>
      <c r="AB58" s="95"/>
      <c r="AC58" s="190"/>
      <c r="AD58" s="188"/>
      <c r="AE58" s="94" t="str">
        <f>IF(ISERROR(MATCH(AD57,Dates,0)),"",INDEX(Evenement,MATCH(AD57,Dates,0)))</f>
        <v/>
      </c>
      <c r="AF58" s="95"/>
      <c r="AG58" s="186"/>
      <c r="AH58" s="188"/>
      <c r="AI58" s="94" t="str">
        <f>IF(ISERROR(MATCH(AH57,Dates,0)),"",INDEX(Evenement,MATCH(AH57,Dates,0)))</f>
        <v/>
      </c>
      <c r="AJ58" s="95"/>
      <c r="AK58" s="190"/>
      <c r="AL58" s="188"/>
      <c r="AM58" s="94" t="str">
        <f>IF(ISERROR(MATCH(AL57,Dates,0)),"",INDEX(Evenement,MATCH(AL57,Dates,0)))</f>
        <v/>
      </c>
      <c r="AN58" s="95"/>
      <c r="AO58" s="186"/>
      <c r="AP58" s="188"/>
      <c r="AQ58" s="94" t="str">
        <f>IF(ISERROR(MATCH(AP57,Dates,0)),"",INDEX(Evenement,MATCH(AP57,Dates,0)))</f>
        <v/>
      </c>
      <c r="AR58" s="95"/>
      <c r="AS58" s="190"/>
      <c r="AT58" s="188"/>
      <c r="AU58" s="94" t="str">
        <f>IF(ISERROR(MATCH(AT57,Dates,0)),"",INDEX(Evenement,MATCH(AT57,Dates,0)))</f>
        <v/>
      </c>
      <c r="AV58" s="95"/>
      <c r="AW58" s="186"/>
      <c r="AX58" s="188"/>
      <c r="AY58" s="94" t="str">
        <f>IF(ISERROR(MATCH(AX57,Dates,0)),"",INDEX(Evenement,MATCH(AX57,Dates,0)))</f>
        <v/>
      </c>
      <c r="AZ58" s="95"/>
      <c r="BA58" s="190"/>
      <c r="BB58" s="188"/>
      <c r="BC58" s="94" t="str">
        <f>IF(ISERROR(MATCH(BB57,Dates,0)),"",INDEX(Evenement,MATCH(BB57,Dates,0)))</f>
        <v/>
      </c>
    </row>
    <row r="59" spans="6:64" ht="15" customHeight="1" x14ac:dyDescent="0.25">
      <c r="F59" s="89"/>
      <c r="G59" s="89"/>
      <c r="I59" s="185" t="str">
        <f t="shared" si="1"/>
        <v>DIM</v>
      </c>
      <c r="J59" s="187">
        <f>IF(J57=EOMONTH(J$3,0),"",J57+1)</f>
        <v>42764</v>
      </c>
      <c r="K59" s="93" t="str">
        <f>IFERROR(IF(WEEKDAY(J59,2)=1,INT((J59-LOOKUP(J59,DATE(YEAR(J59)+{-1;0;1},1,3)-WEEKDAY(DATE(YEAR(J59)+{-1;0;1},1,3))+2))/7)+1,""),"")</f>
        <v/>
      </c>
      <c r="L59" s="91"/>
      <c r="M59" s="189" t="str">
        <f t="shared" si="3"/>
        <v/>
      </c>
      <c r="N59" s="187" t="str">
        <f>IF(N57=EOMONTH(N$3,0),"",N57+1)</f>
        <v/>
      </c>
      <c r="O59" s="93" t="str">
        <f>IFERROR(IF(WEEKDAY(N59,2)=1,INT((N59-LOOKUP(N59,DATE(YEAR(N59)+{-1;0;1},1,3)-WEEKDAY(DATE(YEAR(N59)+{-1;0;1},1,3))+2))/7)+1,""),"")</f>
        <v/>
      </c>
      <c r="P59" s="91"/>
      <c r="Q59" s="185" t="str">
        <f t="shared" si="5"/>
        <v>MER</v>
      </c>
      <c r="R59" s="187">
        <f>IF(R57=EOMONTH(R$3,0),"",R57+1)</f>
        <v>42823</v>
      </c>
      <c r="S59" s="93" t="str">
        <f>IFERROR(IF(WEEKDAY(R59,2)=1,INT((R59-LOOKUP(R59,DATE(YEAR(R59)+{-1;0;1},1,3)-WEEKDAY(DATE(YEAR(R59)+{-1;0;1},1,3))+2))/7)+1,""),"")</f>
        <v/>
      </c>
      <c r="T59" s="91"/>
      <c r="U59" s="189" t="str">
        <f t="shared" si="7"/>
        <v>SAM</v>
      </c>
      <c r="V59" s="187">
        <f>IF(V57=EOMONTH(V$3,0),"",V57+1)</f>
        <v>42854</v>
      </c>
      <c r="W59" s="93" t="str">
        <f>IFERROR(IF(WEEKDAY(V59,2)=1,INT((V59-LOOKUP(V59,DATE(YEAR(V59)+{-1;0;1},1,3)-WEEKDAY(DATE(YEAR(V59)+{-1;0;1},1,3))+2))/7)+1,""),"")</f>
        <v/>
      </c>
      <c r="X59" s="91"/>
      <c r="Y59" s="185" t="str">
        <f t="shared" si="9"/>
        <v>LUN</v>
      </c>
      <c r="Z59" s="187">
        <f>IF(Z57=EOMONTH(Z$3,0),"",Z57+1)</f>
        <v>42884</v>
      </c>
      <c r="AA59" s="93">
        <f>IFERROR(IF(WEEKDAY(Z59,2)=1,INT((Z59-LOOKUP(Z59,DATE(YEAR(Z59)+{-1;0;1},1,3)-WEEKDAY(DATE(YEAR(Z59)+{-1;0;1},1,3))+2))/7)+1,""),"")</f>
        <v>22</v>
      </c>
      <c r="AB59" s="91"/>
      <c r="AC59" s="189" t="str">
        <f t="shared" si="11"/>
        <v>JEU</v>
      </c>
      <c r="AD59" s="187">
        <f>IF(AD57=EOMONTH(AD$3,0),"",AD57+1)</f>
        <v>42915</v>
      </c>
      <c r="AE59" s="93" t="str">
        <f>IFERROR(IF(WEEKDAY(AD59,2)=1,INT((AD59-LOOKUP(AD59,DATE(YEAR(AD59)+{-1;0;1},1,3)-WEEKDAY(DATE(YEAR(AD59)+{-1;0;1},1,3))+2))/7)+1,""),"")</f>
        <v/>
      </c>
      <c r="AF59" s="91"/>
      <c r="AG59" s="185" t="str">
        <f t="shared" si="13"/>
        <v>SAM</v>
      </c>
      <c r="AH59" s="187">
        <f>IF(AH57=EOMONTH(AH$3,0),"",AH57+1)</f>
        <v>42945</v>
      </c>
      <c r="AI59" s="93" t="str">
        <f>IFERROR(IF(WEEKDAY(AH59,2)=1,INT((AH59-LOOKUP(AH59,DATE(YEAR(AH59)+{-1;0;1},1,3)-WEEKDAY(DATE(YEAR(AH59)+{-1;0;1},1,3))+2))/7)+1,""),"")</f>
        <v/>
      </c>
      <c r="AJ59" s="91"/>
      <c r="AK59" s="189" t="str">
        <f t="shared" si="15"/>
        <v>MAR</v>
      </c>
      <c r="AL59" s="187">
        <f>IF(AL57=EOMONTH(AL$3,0),"",AL57+1)</f>
        <v>42976</v>
      </c>
      <c r="AM59" s="93" t="str">
        <f>IFERROR(IF(WEEKDAY(AL59,2)=1,INT((AL59-LOOKUP(AL59,DATE(YEAR(AL59)+{-1;0;1},1,3)-WEEKDAY(DATE(YEAR(AL59)+{-1;0;1},1,3))+2))/7)+1,""),"")</f>
        <v/>
      </c>
      <c r="AN59" s="91"/>
      <c r="AO59" s="185" t="str">
        <f t="shared" si="17"/>
        <v>VEN</v>
      </c>
      <c r="AP59" s="187">
        <f>IF(AP57=EOMONTH(AP$3,0),"",AP57+1)</f>
        <v>43007</v>
      </c>
      <c r="AQ59" s="93" t="str">
        <f>IFERROR(IF(WEEKDAY(AP59,2)=1,INT((AP59-LOOKUP(AP59,DATE(YEAR(AP59)+{-1;0;1},1,3)-WEEKDAY(DATE(YEAR(AP59)+{-1;0;1},1,3))+2))/7)+1,""),"")</f>
        <v/>
      </c>
      <c r="AR59" s="91"/>
      <c r="AS59" s="189" t="str">
        <f t="shared" si="19"/>
        <v>DIM</v>
      </c>
      <c r="AT59" s="187">
        <f>IF(AT57=EOMONTH(AT$3,0),"",AT57+1)</f>
        <v>43037</v>
      </c>
      <c r="AU59" s="93" t="str">
        <f>IFERROR(IF(WEEKDAY(AT59,2)=1,INT((AT59-LOOKUP(AT59,DATE(YEAR(AT59)+{-1;0;1},1,3)-WEEKDAY(DATE(YEAR(AT59)+{-1;0;1},1,3))+2))/7)+1,""),"")</f>
        <v/>
      </c>
      <c r="AV59" s="91"/>
      <c r="AW59" s="185" t="str">
        <f t="shared" si="21"/>
        <v>MER</v>
      </c>
      <c r="AX59" s="187">
        <f>IF(AX57=EOMONTH(AX$3,0),"",AX57+1)</f>
        <v>43068</v>
      </c>
      <c r="AY59" s="93" t="str">
        <f>IFERROR(IF(WEEKDAY(AX59,2)=1,INT((AX59-LOOKUP(AX59,DATE(YEAR(AX59)+{-1;0;1},1,3)-WEEKDAY(DATE(YEAR(AX59)+{-1;0;1},1,3))+2))/7)+1,""),"")</f>
        <v/>
      </c>
      <c r="AZ59" s="91"/>
      <c r="BA59" s="189" t="str">
        <f t="shared" si="23"/>
        <v>VEN</v>
      </c>
      <c r="BB59" s="187">
        <f>IF(BB57=EOMONTH(BB$3,0),"",BB57+1)</f>
        <v>43098</v>
      </c>
      <c r="BC59" s="93" t="str">
        <f>IFERROR(IF(WEEKDAY(BB59,2)=1,INT((BB59-LOOKUP(BB59,DATE(YEAR(BB59)+{-1;0;1},1,3)-WEEKDAY(DATE(YEAR(BB59)+{-1;0;1},1,3))+2))/7)+1,""),"")</f>
        <v/>
      </c>
    </row>
    <row r="60" spans="6:64" ht="15" customHeight="1" x14ac:dyDescent="0.25">
      <c r="F60" s="89"/>
      <c r="G60" s="89"/>
      <c r="I60" s="186"/>
      <c r="J60" s="188"/>
      <c r="K60" s="94" t="str">
        <f>IF(ISERROR(MATCH(J59,Dates,0)),"",INDEX(Evenement,MATCH(J59,Dates,0)))</f>
        <v/>
      </c>
      <c r="L60" s="95"/>
      <c r="M60" s="190"/>
      <c r="N60" s="188"/>
      <c r="O60" s="94" t="str">
        <f>IF(ISERROR(MATCH(N59,Dates,0)),"",INDEX(Evenement,MATCH(N59,Dates,0)))</f>
        <v/>
      </c>
      <c r="P60" s="95"/>
      <c r="Q60" s="186"/>
      <c r="R60" s="188"/>
      <c r="S60" s="94" t="str">
        <f>IF(ISERROR(MATCH(R59,Dates,0)),"",INDEX(Evenement,MATCH(R59,Dates,0)))</f>
        <v/>
      </c>
      <c r="T60" s="95"/>
      <c r="U60" s="190"/>
      <c r="V60" s="188"/>
      <c r="W60" s="94" t="str">
        <f>IF(ISERROR(MATCH(V59,Dates,0)),"",INDEX(Evenement,MATCH(V59,Dates,0)))</f>
        <v/>
      </c>
      <c r="X60" s="95"/>
      <c r="Y60" s="186"/>
      <c r="Z60" s="188"/>
      <c r="AA60" s="94" t="str">
        <f>IF(ISERROR(MATCH(Z59,Dates,0)),"",INDEX(Evenement,MATCH(Z59,Dates,0)))</f>
        <v/>
      </c>
      <c r="AB60" s="95"/>
      <c r="AC60" s="190"/>
      <c r="AD60" s="188"/>
      <c r="AE60" s="94" t="str">
        <f>IF(ISERROR(MATCH(AD59,Dates,0)),"",INDEX(Evenement,MATCH(AD59,Dates,0)))</f>
        <v/>
      </c>
      <c r="AF60" s="95"/>
      <c r="AG60" s="186"/>
      <c r="AH60" s="188"/>
      <c r="AI60" s="94" t="str">
        <f>IF(ISERROR(MATCH(AH59,Dates,0)),"",INDEX(Evenement,MATCH(AH59,Dates,0)))</f>
        <v/>
      </c>
      <c r="AJ60" s="95"/>
      <c r="AK60" s="190"/>
      <c r="AL60" s="188"/>
      <c r="AM60" s="94" t="str">
        <f>IF(ISERROR(MATCH(AL59,Dates,0)),"",INDEX(Evenement,MATCH(AL59,Dates,0)))</f>
        <v/>
      </c>
      <c r="AN60" s="95"/>
      <c r="AO60" s="186"/>
      <c r="AP60" s="188"/>
      <c r="AQ60" s="94" t="str">
        <f>IF(ISERROR(MATCH(AP59,Dates,0)),"",INDEX(Evenement,MATCH(AP59,Dates,0)))</f>
        <v/>
      </c>
      <c r="AR60" s="95"/>
      <c r="AS60" s="190"/>
      <c r="AT60" s="188"/>
      <c r="AU60" s="94" t="str">
        <f>IF(ISERROR(MATCH(AT59,Dates,0)),"",INDEX(Evenement,MATCH(AT59,Dates,0)))</f>
        <v/>
      </c>
      <c r="AV60" s="95"/>
      <c r="AW60" s="186"/>
      <c r="AX60" s="188"/>
      <c r="AY60" s="94" t="str">
        <f>IF(ISERROR(MATCH(AX59,Dates,0)),"",INDEX(Evenement,MATCH(AX59,Dates,0)))</f>
        <v/>
      </c>
      <c r="AZ60" s="95"/>
      <c r="BA60" s="190"/>
      <c r="BB60" s="188"/>
      <c r="BC60" s="94" t="str">
        <f>IF(ISERROR(MATCH(BB59,Dates,0)),"",INDEX(Evenement,MATCH(BB59,Dates,0)))</f>
        <v/>
      </c>
    </row>
    <row r="61" spans="6:64" ht="15" customHeight="1" x14ac:dyDescent="0.25">
      <c r="F61" s="89"/>
      <c r="G61" s="89"/>
      <c r="I61" s="185" t="str">
        <f t="shared" si="1"/>
        <v>LUN</v>
      </c>
      <c r="J61" s="187">
        <f>IFERROR(IF(J59=EOMONTH(J$3,0),"",J59+1),"")</f>
        <v>42765</v>
      </c>
      <c r="K61" s="93">
        <f>IFERROR(IF(WEEKDAY(J61,2)=1,INT((J61-LOOKUP(J61,DATE(YEAR(J61)+{-1;0;1},1,3)-WEEKDAY(DATE(YEAR(J61)+{-1;0;1},1,3))+2))/7)+1,""),"")</f>
        <v>5</v>
      </c>
      <c r="L61" s="91"/>
      <c r="M61" s="189" t="str">
        <f t="shared" si="3"/>
        <v/>
      </c>
      <c r="N61" s="187" t="str">
        <f>IFERROR(IF(N59=EOMONTH(N$3,0),"",N59+1),"")</f>
        <v/>
      </c>
      <c r="O61" s="93" t="str">
        <f>IFERROR(IF(WEEKDAY(N61,2)=1,INT((N61-LOOKUP(N61,DATE(YEAR(N61)+{-1;0;1},1,3)-WEEKDAY(DATE(YEAR(N61)+{-1;0;1},1,3))+2))/7)+1,""),"")</f>
        <v/>
      </c>
      <c r="P61" s="91"/>
      <c r="Q61" s="185" t="str">
        <f t="shared" si="5"/>
        <v>JEU</v>
      </c>
      <c r="R61" s="187">
        <f>IFERROR(IF(R59=EOMONTH(R$3,0),"",R59+1),"")</f>
        <v>42824</v>
      </c>
      <c r="S61" s="93" t="str">
        <f>IFERROR(IF(WEEKDAY(R61,2)=1,INT((R61-LOOKUP(R61,DATE(YEAR(R61)+{-1;0;1},1,3)-WEEKDAY(DATE(YEAR(R61)+{-1;0;1},1,3))+2))/7)+1,""),"")</f>
        <v/>
      </c>
      <c r="T61" s="91"/>
      <c r="U61" s="189" t="str">
        <f t="shared" si="7"/>
        <v>DIM</v>
      </c>
      <c r="V61" s="187">
        <f>IFERROR(IF(V59=EOMONTH(V$3,0),"",V59+1),"")</f>
        <v>42855</v>
      </c>
      <c r="W61" s="93" t="str">
        <f>IFERROR(IF(WEEKDAY(V61,2)=1,INT((V61-LOOKUP(V61,DATE(YEAR(V61)+{-1;0;1},1,3)-WEEKDAY(DATE(YEAR(V61)+{-1;0;1},1,3))+2))/7)+1,""),"")</f>
        <v/>
      </c>
      <c r="X61" s="91"/>
      <c r="Y61" s="185" t="str">
        <f t="shared" si="9"/>
        <v>MAR</v>
      </c>
      <c r="Z61" s="187">
        <f>IFERROR(IF(Z59=EOMONTH(Z$3,0),"",Z59+1),"")</f>
        <v>42885</v>
      </c>
      <c r="AA61" s="93" t="str">
        <f>IFERROR(IF(WEEKDAY(Z61,2)=1,INT((Z61-LOOKUP(Z61,DATE(YEAR(Z61)+{-1;0;1},1,3)-WEEKDAY(DATE(YEAR(Z61)+{-1;0;1},1,3))+2))/7)+1,""),"")</f>
        <v/>
      </c>
      <c r="AB61" s="91"/>
      <c r="AC61" s="189" t="str">
        <f t="shared" si="11"/>
        <v>VEN</v>
      </c>
      <c r="AD61" s="187">
        <f>IFERROR(IF(AD59=EOMONTH(AD$3,0),"",AD59+1),"")</f>
        <v>42916</v>
      </c>
      <c r="AE61" s="93" t="str">
        <f>IFERROR(IF(WEEKDAY(AD61,2)=1,INT((AD61-LOOKUP(AD61,DATE(YEAR(AD61)+{-1;0;1},1,3)-WEEKDAY(DATE(YEAR(AD61)+{-1;0;1},1,3))+2))/7)+1,""),"")</f>
        <v/>
      </c>
      <c r="AF61" s="91"/>
      <c r="AG61" s="185" t="str">
        <f t="shared" si="13"/>
        <v>DIM</v>
      </c>
      <c r="AH61" s="187">
        <f>IFERROR(IF(AH59=EOMONTH(AH$3,0),"",AH59+1),"")</f>
        <v>42946</v>
      </c>
      <c r="AI61" s="93" t="str">
        <f>IFERROR(IF(WEEKDAY(AH61,2)=1,INT((AH61-LOOKUP(AH61,DATE(YEAR(AH61)+{-1;0;1},1,3)-WEEKDAY(DATE(YEAR(AH61)+{-1;0;1},1,3))+2))/7)+1,""),"")</f>
        <v/>
      </c>
      <c r="AJ61" s="91"/>
      <c r="AK61" s="189" t="str">
        <f t="shared" si="15"/>
        <v>MER</v>
      </c>
      <c r="AL61" s="187">
        <f>IFERROR(IF(AL59=EOMONTH(AL$3,0),"",AL59+1),"")</f>
        <v>42977</v>
      </c>
      <c r="AM61" s="93" t="str">
        <f>IFERROR(IF(WEEKDAY(AL61,2)=1,INT((AL61-LOOKUP(AL61,DATE(YEAR(AL61)+{-1;0;1},1,3)-WEEKDAY(DATE(YEAR(AL61)+{-1;0;1},1,3))+2))/7)+1,""),"")</f>
        <v/>
      </c>
      <c r="AN61" s="91"/>
      <c r="AO61" s="185" t="str">
        <f t="shared" si="17"/>
        <v>SAM</v>
      </c>
      <c r="AP61" s="187">
        <f>IFERROR(IF(AP59=EOMONTH(AP$3,0),"",AP59+1),"")</f>
        <v>43008</v>
      </c>
      <c r="AQ61" s="93" t="str">
        <f>IFERROR(IF(WEEKDAY(AP61,2)=1,INT((AP61-LOOKUP(AP61,DATE(YEAR(AP61)+{-1;0;1},1,3)-WEEKDAY(DATE(YEAR(AP61)+{-1;0;1},1,3))+2))/7)+1,""),"")</f>
        <v/>
      </c>
      <c r="AR61" s="91"/>
      <c r="AS61" s="189" t="str">
        <f t="shared" si="19"/>
        <v>LUN</v>
      </c>
      <c r="AT61" s="187">
        <f>IFERROR(IF(AT59=EOMONTH(AT$3,0),"",AT59+1),"")</f>
        <v>43038</v>
      </c>
      <c r="AU61" s="93">
        <f>IFERROR(IF(WEEKDAY(AT61,2)=1,INT((AT61-LOOKUP(AT61,DATE(YEAR(AT61)+{-1;0;1},1,3)-WEEKDAY(DATE(YEAR(AT61)+{-1;0;1},1,3))+2))/7)+1,""),"")</f>
        <v>44</v>
      </c>
      <c r="AV61" s="91"/>
      <c r="AW61" s="185" t="str">
        <f t="shared" si="21"/>
        <v>JEU</v>
      </c>
      <c r="AX61" s="187">
        <f>IFERROR(IF(AX59=EOMONTH(AX$3,0),"",AX59+1),"")</f>
        <v>43069</v>
      </c>
      <c r="AY61" s="93" t="str">
        <f>IFERROR(IF(WEEKDAY(AX61,2)=1,INT((AX61-LOOKUP(AX61,DATE(YEAR(AX61)+{-1;0;1},1,3)-WEEKDAY(DATE(YEAR(AX61)+{-1;0;1},1,3))+2))/7)+1,""),"")</f>
        <v/>
      </c>
      <c r="AZ61" s="91"/>
      <c r="BA61" s="189" t="str">
        <f t="shared" si="23"/>
        <v>SAM</v>
      </c>
      <c r="BB61" s="187">
        <f>IFERROR(IF(BB59=EOMONTH(BB$3,0),"",BB59+1),"")</f>
        <v>43099</v>
      </c>
      <c r="BC61" s="93" t="str">
        <f>IFERROR(IF(WEEKDAY(BB61,2)=1,INT((BB61-LOOKUP(BB61,DATE(YEAR(BB61)+{-1;0;1},1,3)-WEEKDAY(DATE(YEAR(BB61)+{-1;0;1},1,3))+2))/7)+1,""),"")</f>
        <v/>
      </c>
    </row>
    <row r="62" spans="6:64" ht="15" customHeight="1" x14ac:dyDescent="0.25">
      <c r="F62" s="89"/>
      <c r="G62" s="89"/>
      <c r="I62" s="186"/>
      <c r="J62" s="188"/>
      <c r="K62" s="94" t="str">
        <f>IF(ISERROR(MATCH(J61,Dates,0)),"",INDEX(Evenement,MATCH(J61,Dates,0)))</f>
        <v/>
      </c>
      <c r="L62" s="95"/>
      <c r="M62" s="190"/>
      <c r="N62" s="188"/>
      <c r="O62" s="94" t="str">
        <f>IF(ISERROR(MATCH(N61,Dates,0)),"",INDEX(Evenement,MATCH(N61,Dates,0)))</f>
        <v/>
      </c>
      <c r="P62" s="95"/>
      <c r="Q62" s="186"/>
      <c r="R62" s="188"/>
      <c r="S62" s="94" t="str">
        <f>IF(ISERROR(MATCH(R61,Dates,0)),"",INDEX(Evenement,MATCH(R61,Dates,0)))</f>
        <v/>
      </c>
      <c r="T62" s="95"/>
      <c r="U62" s="190"/>
      <c r="V62" s="188"/>
      <c r="W62" s="94" t="str">
        <f>IF(ISERROR(MATCH(V61,Dates,0)),"",INDEX(Evenement,MATCH(V61,Dates,0)))</f>
        <v/>
      </c>
      <c r="X62" s="95"/>
      <c r="Y62" s="186"/>
      <c r="Z62" s="188"/>
      <c r="AA62" s="94" t="str">
        <f>IF(ISERROR(MATCH(Z61,Dates,0)),"",INDEX(Evenement,MATCH(Z61,Dates,0)))</f>
        <v/>
      </c>
      <c r="AB62" s="95"/>
      <c r="AC62" s="190"/>
      <c r="AD62" s="188"/>
      <c r="AE62" s="94" t="str">
        <f>IF(ISERROR(MATCH(AD61,Dates,0)),"",INDEX(Evenement,MATCH(AD61,Dates,0)))</f>
        <v/>
      </c>
      <c r="AF62" s="95"/>
      <c r="AG62" s="186"/>
      <c r="AH62" s="188"/>
      <c r="AI62" s="94" t="str">
        <f>IF(ISERROR(MATCH(AH61,Dates,0)),"",INDEX(Evenement,MATCH(AH61,Dates,0)))</f>
        <v/>
      </c>
      <c r="AJ62" s="95"/>
      <c r="AK62" s="190"/>
      <c r="AL62" s="188"/>
      <c r="AM62" s="94" t="str">
        <f>IF(ISERROR(MATCH(AL61,Dates,0)),"",INDEX(Evenement,MATCH(AL61,Dates,0)))</f>
        <v/>
      </c>
      <c r="AN62" s="95"/>
      <c r="AO62" s="186"/>
      <c r="AP62" s="188"/>
      <c r="AQ62" s="94" t="str">
        <f>IF(ISERROR(MATCH(AP61,Dates,0)),"",INDEX(Evenement,MATCH(AP61,Dates,0)))</f>
        <v/>
      </c>
      <c r="AR62" s="95"/>
      <c r="AS62" s="190"/>
      <c r="AT62" s="188"/>
      <c r="AU62" s="94" t="str">
        <f>IF(ISERROR(MATCH(AT61,Dates,0)),"",INDEX(Evenement,MATCH(AT61,Dates,0)))</f>
        <v/>
      </c>
      <c r="AV62" s="95"/>
      <c r="AW62" s="186"/>
      <c r="AX62" s="188"/>
      <c r="AY62" s="94" t="str">
        <f>IF(ISERROR(MATCH(AX61,Dates,0)),"",INDEX(Evenement,MATCH(AX61,Dates,0)))</f>
        <v/>
      </c>
      <c r="AZ62" s="95"/>
      <c r="BA62" s="190"/>
      <c r="BB62" s="188"/>
      <c r="BC62" s="94" t="str">
        <f>IF(ISERROR(MATCH(BB61,Dates,0)),"",INDEX(Evenement,MATCH(BB61,Dates,0)))</f>
        <v/>
      </c>
    </row>
    <row r="63" spans="6:64" ht="15" customHeight="1" x14ac:dyDescent="0.25">
      <c r="F63" s="89"/>
      <c r="G63" s="89"/>
      <c r="I63" s="185" t="str">
        <f>UPPER(TEXT(J63,"jjj"))</f>
        <v>MAR</v>
      </c>
      <c r="J63" s="187">
        <f>IFERROR(IF(J61=EOMONTH(J$3,0),"",J61+1),"")</f>
        <v>42766</v>
      </c>
      <c r="K63" s="93" t="str">
        <f>IFERROR(IF(WEEKDAY(J63,2)=1,INT((J63-LOOKUP(J63,DATE(YEAR(J63)+{-1;0;1},1,3)-WEEKDAY(DATE(YEAR(J63)+{-1;0;1},1,3))+2))/7)+1,""),"")</f>
        <v/>
      </c>
      <c r="L63" s="91"/>
      <c r="M63" s="189" t="str">
        <f>UPPER(TEXT(N63,"jjj"))</f>
        <v/>
      </c>
      <c r="N63" s="187" t="str">
        <f>IFERROR(IF(N61=EOMONTH(N$3,0),"",N61+1),"")</f>
        <v/>
      </c>
      <c r="O63" s="93" t="str">
        <f>IFERROR(IF(WEEKDAY(N63,2)=1,INT((N63-LOOKUP(N63,DATE(YEAR(N63)+{-1;0;1},1,3)-WEEKDAY(DATE(YEAR(N63)+{-1;0;1},1,3))+2))/7)+1,""),"")</f>
        <v/>
      </c>
      <c r="P63" s="91"/>
      <c r="Q63" s="185" t="str">
        <f>UPPER(TEXT(R63,"jjj"))</f>
        <v>VEN</v>
      </c>
      <c r="R63" s="187">
        <f>IFERROR(IF(R61=EOMONTH(R$3,0),"",R61+1),"")</f>
        <v>42825</v>
      </c>
      <c r="S63" s="93" t="str">
        <f>IFERROR(IF(WEEKDAY(R63,2)=1,INT((R63-LOOKUP(R63,DATE(YEAR(R63)+{-1;0;1},1,3)-WEEKDAY(DATE(YEAR(R63)+{-1;0;1},1,3))+2))/7)+1,""),"")</f>
        <v/>
      </c>
      <c r="T63" s="91"/>
      <c r="U63" s="189" t="str">
        <f>UPPER(TEXT(V63,"jjj"))</f>
        <v/>
      </c>
      <c r="V63" s="187" t="str">
        <f>IFERROR(IF(V61=EOMONTH(V$3,0),"",V61+1),"")</f>
        <v/>
      </c>
      <c r="W63" s="93" t="str">
        <f>IFERROR(IF(WEEKDAY(V63,2)=1,INT((V63-LOOKUP(V63,DATE(YEAR(V63)+{-1;0;1},1,3)-WEEKDAY(DATE(YEAR(V63)+{-1;0;1},1,3))+2))/7)+1,""),"")</f>
        <v/>
      </c>
      <c r="X63" s="91"/>
      <c r="Y63" s="185" t="str">
        <f>UPPER(TEXT(Z63,"jjj"))</f>
        <v>MER</v>
      </c>
      <c r="Z63" s="187">
        <f>IFERROR(IF(Z61=EOMONTH(Z$3,0),"",Z61+1),"")</f>
        <v>42886</v>
      </c>
      <c r="AA63" s="93" t="str">
        <f>IFERROR(IF(WEEKDAY(Z63,2)=1,INT((Z63-LOOKUP(Z63,DATE(YEAR(Z63)+{-1;0;1},1,3)-WEEKDAY(DATE(YEAR(Z63)+{-1;0;1},1,3))+2))/7)+1,""),"")</f>
        <v/>
      </c>
      <c r="AB63" s="91"/>
      <c r="AC63" s="189" t="str">
        <f>UPPER(TEXT(AD63,"jjj"))</f>
        <v/>
      </c>
      <c r="AD63" s="187" t="str">
        <f>IFERROR(IF(AD61=EOMONTH(AD$3,0),"",AD61+1),"")</f>
        <v/>
      </c>
      <c r="AE63" s="93" t="str">
        <f>IFERROR(IF(WEEKDAY(AD63,2)=1,INT((AD63-LOOKUP(AD63,DATE(YEAR(AD63)+{-1;0;1},1,3)-WEEKDAY(DATE(YEAR(AD63)+{-1;0;1},1,3))+2))/7)+1,""),"")</f>
        <v/>
      </c>
      <c r="AF63" s="91"/>
      <c r="AG63" s="185" t="str">
        <f>UPPER(TEXT(AH63,"jjj"))</f>
        <v>LUN</v>
      </c>
      <c r="AH63" s="187">
        <f>IFERROR(IF(AH61=EOMONTH(AH$3,0),"",AH61+1),"")</f>
        <v>42947</v>
      </c>
      <c r="AI63" s="93">
        <f>IFERROR(IF(WEEKDAY(AH63,2)=1,INT((AH63-LOOKUP(AH63,DATE(YEAR(AH63)+{-1;0;1},1,3)-WEEKDAY(DATE(YEAR(AH63)+{-1;0;1},1,3))+2))/7)+1,""),"")</f>
        <v>31</v>
      </c>
      <c r="AJ63" s="91"/>
      <c r="AK63" s="189" t="str">
        <f>UPPER(TEXT(AL63,"jjj"))</f>
        <v>JEU</v>
      </c>
      <c r="AL63" s="187">
        <f>IFERROR(IF(AL61=EOMONTH(AL$3,0),"",AL61+1),"")</f>
        <v>42978</v>
      </c>
      <c r="AM63" s="93" t="str">
        <f>IFERROR(IF(WEEKDAY(AL63,2)=1,INT((AL63-LOOKUP(AL63,DATE(YEAR(AL63)+{-1;0;1},1,3)-WEEKDAY(DATE(YEAR(AL63)+{-1;0;1},1,3))+2))/7)+1,""),"")</f>
        <v/>
      </c>
      <c r="AN63" s="91"/>
      <c r="AO63" s="185" t="str">
        <f>UPPER(TEXT(AP63,"jjj"))</f>
        <v/>
      </c>
      <c r="AP63" s="187" t="str">
        <f>IFERROR(IF(AP61=EOMONTH(AP$3,0),"",AP61+1),"")</f>
        <v/>
      </c>
      <c r="AQ63" s="93" t="str">
        <f>IFERROR(IF(WEEKDAY(AP63,2)=1,INT((AP63-LOOKUP(AP63,DATE(YEAR(AP63)+{-1;0;1},1,3)-WEEKDAY(DATE(YEAR(AP63)+{-1;0;1},1,3))+2))/7)+1,""),"")</f>
        <v/>
      </c>
      <c r="AR63" s="91"/>
      <c r="AS63" s="189" t="str">
        <f>UPPER(TEXT(AT63,"jjj"))</f>
        <v>MAR</v>
      </c>
      <c r="AT63" s="187">
        <f>IFERROR(IF(AT61=EOMONTH(AT$3,0),"",AT61+1),"")</f>
        <v>43039</v>
      </c>
      <c r="AU63" s="93" t="str">
        <f>IFERROR(IF(WEEKDAY(AT63,2)=1,INT((AT63-LOOKUP(AT63,DATE(YEAR(AT63)+{-1;0;1},1,3)-WEEKDAY(DATE(YEAR(AT63)+{-1;0;1},1,3))+2))/7)+1,""),"")</f>
        <v/>
      </c>
      <c r="AV63" s="91"/>
      <c r="AW63" s="185" t="str">
        <f>UPPER(TEXT(AX63,"jjj"))</f>
        <v/>
      </c>
      <c r="AX63" s="187" t="str">
        <f>IFERROR(IF(AX61=EOMONTH(AX$3,0),"",AX61+1),"")</f>
        <v/>
      </c>
      <c r="AY63" s="93" t="str">
        <f>IFERROR(IF(WEEKDAY(AX63,2)=1,INT((AX63-LOOKUP(AX63,DATE(YEAR(AX63)+{-1;0;1},1,3)-WEEKDAY(DATE(YEAR(AX63)+{-1;0;1},1,3))+2))/7)+1,""),"")</f>
        <v/>
      </c>
      <c r="AZ63" s="91"/>
      <c r="BA63" s="189" t="str">
        <f>UPPER(TEXT(BB63,"jjj"))</f>
        <v>DIM</v>
      </c>
      <c r="BB63" s="187">
        <f>IFERROR(IF(BB61=EOMONTH(BB$3,0),"",BB61+1),"")</f>
        <v>43100</v>
      </c>
      <c r="BC63" s="93" t="str">
        <f>IFERROR(IF(WEEKDAY(BB63,2)=1,INT((BB63-LOOKUP(BB63,DATE(YEAR(BB63)+{-1;0;1},1,3)-WEEKDAY(DATE(YEAR(BB63)+{-1;0;1},1,3))+2))/7)+1,""),"")</f>
        <v/>
      </c>
    </row>
    <row r="64" spans="6:64" ht="15" customHeight="1" x14ac:dyDescent="0.25">
      <c r="F64" s="89"/>
      <c r="G64" s="89"/>
      <c r="I64" s="186"/>
      <c r="J64" s="188"/>
      <c r="K64" s="94" t="str">
        <f>IF(ISERROR(MATCH(J63,Dates,0)),"",INDEX(Evenement,MATCH(J63,Dates,0)))</f>
        <v/>
      </c>
      <c r="L64" s="95"/>
      <c r="M64" s="190"/>
      <c r="N64" s="188"/>
      <c r="O64" s="94" t="str">
        <f>IF(ISERROR(MATCH(N63,Dates,0)),"",INDEX(Evenement,MATCH(N63,Dates,0)))</f>
        <v/>
      </c>
      <c r="P64" s="95"/>
      <c r="Q64" s="186"/>
      <c r="R64" s="188"/>
      <c r="S64" s="94" t="str">
        <f>IF(ISERROR(MATCH(R63,Dates,0)),"",INDEX(Evenement,MATCH(R63,Dates,0)))</f>
        <v/>
      </c>
      <c r="T64" s="95"/>
      <c r="U64" s="190"/>
      <c r="V64" s="188"/>
      <c r="W64" s="94" t="str">
        <f>IF(ISERROR(MATCH(V63,Dates,0)),"",INDEX(Evenement,MATCH(V63,Dates,0)))</f>
        <v/>
      </c>
      <c r="X64" s="95"/>
      <c r="Y64" s="186"/>
      <c r="Z64" s="188"/>
      <c r="AA64" s="94" t="str">
        <f>IF(ISERROR(MATCH(Z63,Dates,0)),"",INDEX(Evenement,MATCH(Z63,Dates,0)))</f>
        <v/>
      </c>
      <c r="AB64" s="95"/>
      <c r="AC64" s="190"/>
      <c r="AD64" s="188"/>
      <c r="AE64" s="94" t="str">
        <f>IF(ISERROR(MATCH(AD63,Dates,0)),"",INDEX(Evenement,MATCH(AD63,Dates,0)))</f>
        <v/>
      </c>
      <c r="AF64" s="95"/>
      <c r="AG64" s="186"/>
      <c r="AH64" s="188"/>
      <c r="AI64" s="94" t="str">
        <f>IF(ISERROR(MATCH(AH63,Dates,0)),"",INDEX(Evenement,MATCH(AH63,Dates,0)))</f>
        <v/>
      </c>
      <c r="AJ64" s="95"/>
      <c r="AK64" s="190"/>
      <c r="AL64" s="188"/>
      <c r="AM64" s="94" t="str">
        <f>IF(ISERROR(MATCH(AL63,Dates,0)),"",INDEX(Evenement,MATCH(AL63,Dates,0)))</f>
        <v/>
      </c>
      <c r="AN64" s="95"/>
      <c r="AO64" s="186"/>
      <c r="AP64" s="188"/>
      <c r="AQ64" s="94" t="str">
        <f>IF(ISERROR(MATCH(AP63,Dates,0)),"",INDEX(Evenement,MATCH(AP63,Dates,0)))</f>
        <v/>
      </c>
      <c r="AR64" s="95"/>
      <c r="AS64" s="190"/>
      <c r="AT64" s="188"/>
      <c r="AU64" s="94" t="str">
        <f>IF(ISERROR(MATCH(AT63,Dates,0)),"",INDEX(Evenement,MATCH(AT63,Dates,0)))</f>
        <v/>
      </c>
      <c r="AV64" s="95"/>
      <c r="AW64" s="186"/>
      <c r="AX64" s="188"/>
      <c r="AY64" s="94" t="str">
        <f>IF(ISERROR(MATCH(AX63,Dates,0)),"",INDEX(Evenement,MATCH(AX63,Dates,0)))</f>
        <v/>
      </c>
      <c r="AZ64" s="95"/>
      <c r="BA64" s="190"/>
      <c r="BB64" s="188"/>
      <c r="BC64" s="94" t="str">
        <f>IF(ISERROR(MATCH(BB63,Dates,0)),"",INDEX(Evenement,MATCH(BB63,Dates,0)))</f>
        <v/>
      </c>
    </row>
    <row r="65" spans="1:56" ht="15" customHeight="1" x14ac:dyDescent="0.25">
      <c r="F65" s="89"/>
      <c r="G65" s="89"/>
    </row>
    <row r="66" spans="1:56" ht="15" customHeight="1" x14ac:dyDescent="0.25">
      <c r="F66" s="89"/>
      <c r="G66" s="89"/>
    </row>
    <row r="67" spans="1:56" ht="15" customHeight="1" x14ac:dyDescent="0.25">
      <c r="F67" s="89"/>
      <c r="G67" s="89"/>
    </row>
    <row r="68" spans="1:56" ht="15" customHeight="1" x14ac:dyDescent="0.25">
      <c r="F68" s="89"/>
      <c r="G68" s="89"/>
    </row>
    <row r="69" spans="1:56" ht="15" customHeight="1" x14ac:dyDescent="0.25">
      <c r="A69" s="98"/>
      <c r="B69" s="98"/>
      <c r="C69" s="98"/>
      <c r="D69" s="98"/>
      <c r="E69" s="98"/>
      <c r="F69" s="98"/>
      <c r="G69" s="98"/>
      <c r="H69" s="98"/>
      <c r="I69" s="98"/>
      <c r="J69" s="98"/>
      <c r="K69" s="98"/>
      <c r="L69" s="98"/>
      <c r="M69" s="98"/>
      <c r="N69" s="98"/>
      <c r="O69" s="98"/>
      <c r="P69" s="98"/>
      <c r="Q69" s="98"/>
      <c r="R69" s="98"/>
      <c r="S69" s="98"/>
      <c r="T69" s="98"/>
      <c r="U69" s="98"/>
      <c r="V69" s="98"/>
      <c r="W69" s="98"/>
      <c r="X69" s="98"/>
      <c r="Y69" s="98"/>
      <c r="Z69" s="98"/>
      <c r="AA69" s="98"/>
      <c r="AB69" s="98"/>
      <c r="AC69" s="98"/>
      <c r="AD69" s="98"/>
      <c r="AE69" s="98"/>
      <c r="AF69" s="98"/>
      <c r="AG69" s="98"/>
      <c r="AH69" s="98"/>
      <c r="AI69" s="98"/>
      <c r="AJ69" s="98"/>
      <c r="AK69" s="98"/>
      <c r="AL69" s="98"/>
      <c r="AM69" s="98"/>
      <c r="AN69" s="98"/>
      <c r="AO69" s="98"/>
      <c r="AP69" s="98"/>
      <c r="AQ69" s="98"/>
      <c r="AR69" s="98"/>
      <c r="AS69" s="98"/>
      <c r="AT69" s="98"/>
      <c r="AU69" s="98"/>
      <c r="AV69" s="98"/>
      <c r="AW69" s="98"/>
      <c r="AX69" s="98"/>
      <c r="AY69" s="98"/>
      <c r="AZ69" s="98"/>
      <c r="BA69" s="98"/>
      <c r="BB69" s="98"/>
      <c r="BC69" s="98"/>
      <c r="BD69" s="98"/>
    </row>
    <row r="70" spans="1:56" ht="15" customHeight="1" x14ac:dyDescent="0.25">
      <c r="F70" s="89"/>
      <c r="G70" s="89"/>
    </row>
    <row r="71" spans="1:56" ht="15" customHeight="1" x14ac:dyDescent="0.25">
      <c r="F71" s="89"/>
      <c r="G71" s="89"/>
    </row>
    <row r="72" spans="1:56" ht="15" customHeight="1" x14ac:dyDescent="0.25"/>
    <row r="73" spans="1:56" ht="15" customHeight="1" x14ac:dyDescent="0.25"/>
    <row r="74" spans="1:56" ht="15" customHeight="1" x14ac:dyDescent="0.25"/>
    <row r="75" spans="1:56" ht="15" customHeight="1" x14ac:dyDescent="0.25"/>
    <row r="76" spans="1:56" ht="15" customHeight="1" x14ac:dyDescent="0.25"/>
    <row r="77" spans="1:56" ht="15" customHeight="1" x14ac:dyDescent="0.25"/>
    <row r="78" spans="1:56" ht="15" customHeight="1" x14ac:dyDescent="0.25"/>
    <row r="79" spans="1:56" ht="15" customHeight="1" x14ac:dyDescent="0.25"/>
    <row r="80" spans="1:56"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sheetData>
  <mergeCells count="757">
    <mergeCell ref="AO63:AO64"/>
    <mergeCell ref="AP63:AP64"/>
    <mergeCell ref="AS63:AS64"/>
    <mergeCell ref="AX61:AX62"/>
    <mergeCell ref="BA61:BA62"/>
    <mergeCell ref="BB61:BB62"/>
    <mergeCell ref="AP61:AP62"/>
    <mergeCell ref="AS61:AS62"/>
    <mergeCell ref="AT61:AT62"/>
    <mergeCell ref="AW61:AW62"/>
    <mergeCell ref="AT63:AT64"/>
    <mergeCell ref="AW63:AW64"/>
    <mergeCell ref="AX63:AX64"/>
    <mergeCell ref="BA63:BA64"/>
    <mergeCell ref="BB63:BB64"/>
    <mergeCell ref="AX57:AX58"/>
    <mergeCell ref="BA57:BA58"/>
    <mergeCell ref="BB57:BB58"/>
    <mergeCell ref="AP57:AP58"/>
    <mergeCell ref="AS57:AS58"/>
    <mergeCell ref="BB59:BB60"/>
    <mergeCell ref="AP59:AP60"/>
    <mergeCell ref="I63:I64"/>
    <mergeCell ref="J63:J64"/>
    <mergeCell ref="M63:M64"/>
    <mergeCell ref="N63:N64"/>
    <mergeCell ref="Q63:Q64"/>
    <mergeCell ref="R63:R64"/>
    <mergeCell ref="U63:U64"/>
    <mergeCell ref="AL61:AL62"/>
    <mergeCell ref="AO61:AO62"/>
    <mergeCell ref="Z61:Z62"/>
    <mergeCell ref="AC61:AC62"/>
    <mergeCell ref="AD61:AD62"/>
    <mergeCell ref="AG61:AG62"/>
    <mergeCell ref="AH61:AH62"/>
    <mergeCell ref="AK61:AK62"/>
    <mergeCell ref="V63:V64"/>
    <mergeCell ref="Y63:Y64"/>
    <mergeCell ref="Z63:Z64"/>
    <mergeCell ref="AC63:AC64"/>
    <mergeCell ref="AD63:AD64"/>
    <mergeCell ref="AG63:AG64"/>
    <mergeCell ref="AH63:AH64"/>
    <mergeCell ref="AK63:AK64"/>
    <mergeCell ref="AL63:AL64"/>
    <mergeCell ref="I61:I62"/>
    <mergeCell ref="J61:J62"/>
    <mergeCell ref="M61:M62"/>
    <mergeCell ref="N61:N62"/>
    <mergeCell ref="Q61:Q62"/>
    <mergeCell ref="R61:R62"/>
    <mergeCell ref="U61:U62"/>
    <mergeCell ref="V61:V62"/>
    <mergeCell ref="Y61:Y62"/>
    <mergeCell ref="AS59:AS60"/>
    <mergeCell ref="AT59:AT60"/>
    <mergeCell ref="AW59:AW60"/>
    <mergeCell ref="AX59:AX60"/>
    <mergeCell ref="BA59:BA60"/>
    <mergeCell ref="AD59:AD60"/>
    <mergeCell ref="AG59:AG60"/>
    <mergeCell ref="AH59:AH60"/>
    <mergeCell ref="I59:I60"/>
    <mergeCell ref="J59:J60"/>
    <mergeCell ref="M59:M60"/>
    <mergeCell ref="N59:N60"/>
    <mergeCell ref="Q59:Q60"/>
    <mergeCell ref="V59:V60"/>
    <mergeCell ref="Y59:Y60"/>
    <mergeCell ref="Z59:Z60"/>
    <mergeCell ref="AC59:AC60"/>
    <mergeCell ref="AK59:AK60"/>
    <mergeCell ref="AL59:AL60"/>
    <mergeCell ref="AO59:AO60"/>
    <mergeCell ref="R59:R60"/>
    <mergeCell ref="U59:U60"/>
    <mergeCell ref="AH57:AH58"/>
    <mergeCell ref="AK57:AK58"/>
    <mergeCell ref="AL57:AL58"/>
    <mergeCell ref="AO57:AO58"/>
    <mergeCell ref="V57:V58"/>
    <mergeCell ref="Y57:Y58"/>
    <mergeCell ref="Z57:Z58"/>
    <mergeCell ref="AC57:AC58"/>
    <mergeCell ref="AD57:AD58"/>
    <mergeCell ref="AG57:AG58"/>
    <mergeCell ref="AX55:AX56"/>
    <mergeCell ref="BA55:BA56"/>
    <mergeCell ref="BB55:BB56"/>
    <mergeCell ref="I57:I58"/>
    <mergeCell ref="J57:J58"/>
    <mergeCell ref="M57:M58"/>
    <mergeCell ref="N57:N58"/>
    <mergeCell ref="Q57:Q58"/>
    <mergeCell ref="R57:R58"/>
    <mergeCell ref="U57:U58"/>
    <mergeCell ref="AL55:AL56"/>
    <mergeCell ref="AO55:AO56"/>
    <mergeCell ref="AP55:AP56"/>
    <mergeCell ref="AS55:AS56"/>
    <mergeCell ref="AT55:AT56"/>
    <mergeCell ref="AW55:AW56"/>
    <mergeCell ref="Z55:Z56"/>
    <mergeCell ref="AC55:AC56"/>
    <mergeCell ref="AD55:AD56"/>
    <mergeCell ref="AG55:AG56"/>
    <mergeCell ref="AH55:AH56"/>
    <mergeCell ref="AK55:AK56"/>
    <mergeCell ref="AT57:AT58"/>
    <mergeCell ref="AW57:AW58"/>
    <mergeCell ref="AX51:AX52"/>
    <mergeCell ref="BA51:BA52"/>
    <mergeCell ref="BB51:BB52"/>
    <mergeCell ref="AP51:AP52"/>
    <mergeCell ref="AS51:AS52"/>
    <mergeCell ref="BB53:BB54"/>
    <mergeCell ref="I55:I56"/>
    <mergeCell ref="J55:J56"/>
    <mergeCell ref="M55:M56"/>
    <mergeCell ref="N55:N56"/>
    <mergeCell ref="Q55:Q56"/>
    <mergeCell ref="R55:R56"/>
    <mergeCell ref="U55:U56"/>
    <mergeCell ref="V55:V56"/>
    <mergeCell ref="Y55:Y56"/>
    <mergeCell ref="AP53:AP54"/>
    <mergeCell ref="AS53:AS54"/>
    <mergeCell ref="AT53:AT54"/>
    <mergeCell ref="AW53:AW54"/>
    <mergeCell ref="AX53:AX54"/>
    <mergeCell ref="BA53:BA54"/>
    <mergeCell ref="AD53:AD54"/>
    <mergeCell ref="AG53:AG54"/>
    <mergeCell ref="AH53:AH54"/>
    <mergeCell ref="I53:I54"/>
    <mergeCell ref="J53:J54"/>
    <mergeCell ref="M53:M54"/>
    <mergeCell ref="N53:N54"/>
    <mergeCell ref="Q53:Q54"/>
    <mergeCell ref="AH51:AH52"/>
    <mergeCell ref="AK51:AK52"/>
    <mergeCell ref="AL51:AL52"/>
    <mergeCell ref="AO51:AO52"/>
    <mergeCell ref="V51:V52"/>
    <mergeCell ref="Y51:Y52"/>
    <mergeCell ref="Z51:Z52"/>
    <mergeCell ref="AC51:AC52"/>
    <mergeCell ref="AD51:AD52"/>
    <mergeCell ref="AG51:AG52"/>
    <mergeCell ref="V53:V54"/>
    <mergeCell ref="Y53:Y54"/>
    <mergeCell ref="Z53:Z54"/>
    <mergeCell ref="AC53:AC54"/>
    <mergeCell ref="AK53:AK54"/>
    <mergeCell ref="AL53:AL54"/>
    <mergeCell ref="AO53:AO54"/>
    <mergeCell ref="R53:R54"/>
    <mergeCell ref="U53:U54"/>
    <mergeCell ref="AX49:AX50"/>
    <mergeCell ref="BA49:BA50"/>
    <mergeCell ref="BB49:BB50"/>
    <mergeCell ref="I51:I52"/>
    <mergeCell ref="J51:J52"/>
    <mergeCell ref="M51:M52"/>
    <mergeCell ref="N51:N52"/>
    <mergeCell ref="Q51:Q52"/>
    <mergeCell ref="R51:R52"/>
    <mergeCell ref="U51:U52"/>
    <mergeCell ref="AL49:AL50"/>
    <mergeCell ref="AO49:AO50"/>
    <mergeCell ref="AP49:AP50"/>
    <mergeCell ref="AS49:AS50"/>
    <mergeCell ref="AT49:AT50"/>
    <mergeCell ref="AW49:AW50"/>
    <mergeCell ref="Z49:Z50"/>
    <mergeCell ref="AC49:AC50"/>
    <mergeCell ref="AD49:AD50"/>
    <mergeCell ref="AG49:AG50"/>
    <mergeCell ref="AH49:AH50"/>
    <mergeCell ref="AK49:AK50"/>
    <mergeCell ref="AT51:AT52"/>
    <mergeCell ref="AW51:AW52"/>
    <mergeCell ref="AX45:AX46"/>
    <mergeCell ref="BA45:BA46"/>
    <mergeCell ref="BB45:BB46"/>
    <mergeCell ref="AP45:AP46"/>
    <mergeCell ref="AS45:AS46"/>
    <mergeCell ref="BB47:BB48"/>
    <mergeCell ref="I49:I50"/>
    <mergeCell ref="J49:J50"/>
    <mergeCell ref="M49:M50"/>
    <mergeCell ref="N49:N50"/>
    <mergeCell ref="Q49:Q50"/>
    <mergeCell ref="R49:R50"/>
    <mergeCell ref="U49:U50"/>
    <mergeCell ref="V49:V50"/>
    <mergeCell ref="Y49:Y50"/>
    <mergeCell ref="AP47:AP48"/>
    <mergeCell ref="AS47:AS48"/>
    <mergeCell ref="AT47:AT48"/>
    <mergeCell ref="AW47:AW48"/>
    <mergeCell ref="AX47:AX48"/>
    <mergeCell ref="BA47:BA48"/>
    <mergeCell ref="AD47:AD48"/>
    <mergeCell ref="AG47:AG48"/>
    <mergeCell ref="AH47:AH48"/>
    <mergeCell ref="I47:I48"/>
    <mergeCell ref="J47:J48"/>
    <mergeCell ref="M47:M48"/>
    <mergeCell ref="N47:N48"/>
    <mergeCell ref="Q47:Q48"/>
    <mergeCell ref="AH45:AH46"/>
    <mergeCell ref="AK45:AK46"/>
    <mergeCell ref="AL45:AL46"/>
    <mergeCell ref="AO45:AO46"/>
    <mergeCell ref="V45:V46"/>
    <mergeCell ref="Y45:Y46"/>
    <mergeCell ref="Z45:Z46"/>
    <mergeCell ref="AC45:AC46"/>
    <mergeCell ref="AD45:AD46"/>
    <mergeCell ref="AG45:AG46"/>
    <mergeCell ref="V47:V48"/>
    <mergeCell ref="Y47:Y48"/>
    <mergeCell ref="Z47:Z48"/>
    <mergeCell ref="AC47:AC48"/>
    <mergeCell ref="AK47:AK48"/>
    <mergeCell ref="AL47:AL48"/>
    <mergeCell ref="AO47:AO48"/>
    <mergeCell ref="R47:R48"/>
    <mergeCell ref="U47:U48"/>
    <mergeCell ref="AX43:AX44"/>
    <mergeCell ref="BA43:BA44"/>
    <mergeCell ref="BB43:BB44"/>
    <mergeCell ref="I45:I46"/>
    <mergeCell ref="J45:J46"/>
    <mergeCell ref="M45:M46"/>
    <mergeCell ref="N45:N46"/>
    <mergeCell ref="Q45:Q46"/>
    <mergeCell ref="R45:R46"/>
    <mergeCell ref="U45:U46"/>
    <mergeCell ref="AL43:AL44"/>
    <mergeCell ref="AO43:AO44"/>
    <mergeCell ref="AP43:AP44"/>
    <mergeCell ref="AS43:AS44"/>
    <mergeCell ref="AT43:AT44"/>
    <mergeCell ref="AW43:AW44"/>
    <mergeCell ref="Z43:Z44"/>
    <mergeCell ref="AC43:AC44"/>
    <mergeCell ref="AD43:AD44"/>
    <mergeCell ref="AG43:AG44"/>
    <mergeCell ref="AH43:AH44"/>
    <mergeCell ref="AK43:AK44"/>
    <mergeCell ref="AT45:AT46"/>
    <mergeCell ref="AW45:AW46"/>
    <mergeCell ref="AX39:AX40"/>
    <mergeCell ref="BA39:BA40"/>
    <mergeCell ref="BB39:BB40"/>
    <mergeCell ref="AP39:AP40"/>
    <mergeCell ref="AS39:AS40"/>
    <mergeCell ref="BB41:BB42"/>
    <mergeCell ref="I43:I44"/>
    <mergeCell ref="J43:J44"/>
    <mergeCell ref="M43:M44"/>
    <mergeCell ref="N43:N44"/>
    <mergeCell ref="Q43:Q44"/>
    <mergeCell ref="R43:R44"/>
    <mergeCell ref="U43:U44"/>
    <mergeCell ref="V43:V44"/>
    <mergeCell ref="Y43:Y44"/>
    <mergeCell ref="AP41:AP42"/>
    <mergeCell ref="AS41:AS42"/>
    <mergeCell ref="AT41:AT42"/>
    <mergeCell ref="AW41:AW42"/>
    <mergeCell ref="AX41:AX42"/>
    <mergeCell ref="BA41:BA42"/>
    <mergeCell ref="AD41:AD42"/>
    <mergeCell ref="AG41:AG42"/>
    <mergeCell ref="AH41:AH42"/>
    <mergeCell ref="I41:I42"/>
    <mergeCell ref="J41:J42"/>
    <mergeCell ref="M41:M42"/>
    <mergeCell ref="N41:N42"/>
    <mergeCell ref="Q41:Q42"/>
    <mergeCell ref="AH39:AH40"/>
    <mergeCell ref="AK39:AK40"/>
    <mergeCell ref="AL39:AL40"/>
    <mergeCell ref="AO39:AO40"/>
    <mergeCell ref="V39:V40"/>
    <mergeCell ref="Y39:Y40"/>
    <mergeCell ref="Z39:Z40"/>
    <mergeCell ref="AC39:AC40"/>
    <mergeCell ref="AD39:AD40"/>
    <mergeCell ref="AG39:AG40"/>
    <mergeCell ref="V41:V42"/>
    <mergeCell ref="Y41:Y42"/>
    <mergeCell ref="Z41:Z42"/>
    <mergeCell ref="AC41:AC42"/>
    <mergeCell ref="AK41:AK42"/>
    <mergeCell ref="AL41:AL42"/>
    <mergeCell ref="AO41:AO42"/>
    <mergeCell ref="R41:R42"/>
    <mergeCell ref="U41:U42"/>
    <mergeCell ref="AX37:AX38"/>
    <mergeCell ref="BA37:BA38"/>
    <mergeCell ref="BB37:BB38"/>
    <mergeCell ref="I39:I40"/>
    <mergeCell ref="J39:J40"/>
    <mergeCell ref="M39:M40"/>
    <mergeCell ref="N39:N40"/>
    <mergeCell ref="Q39:Q40"/>
    <mergeCell ref="R39:R40"/>
    <mergeCell ref="U39:U40"/>
    <mergeCell ref="AL37:AL38"/>
    <mergeCell ref="AO37:AO38"/>
    <mergeCell ref="AP37:AP38"/>
    <mergeCell ref="AS37:AS38"/>
    <mergeCell ref="AT37:AT38"/>
    <mergeCell ref="AW37:AW38"/>
    <mergeCell ref="Z37:Z38"/>
    <mergeCell ref="AC37:AC38"/>
    <mergeCell ref="AD37:AD38"/>
    <mergeCell ref="AG37:AG38"/>
    <mergeCell ref="AH37:AH38"/>
    <mergeCell ref="AK37:AK38"/>
    <mergeCell ref="AT39:AT40"/>
    <mergeCell ref="AW39:AW40"/>
    <mergeCell ref="AX33:AX34"/>
    <mergeCell ref="BA33:BA34"/>
    <mergeCell ref="BB33:BB34"/>
    <mergeCell ref="AP33:AP34"/>
    <mergeCell ref="AS33:AS34"/>
    <mergeCell ref="BB35:BB36"/>
    <mergeCell ref="I37:I38"/>
    <mergeCell ref="J37:J38"/>
    <mergeCell ref="M37:M38"/>
    <mergeCell ref="N37:N38"/>
    <mergeCell ref="Q37:Q38"/>
    <mergeCell ref="R37:R38"/>
    <mergeCell ref="U37:U38"/>
    <mergeCell ref="V37:V38"/>
    <mergeCell ref="Y37:Y38"/>
    <mergeCell ref="AP35:AP36"/>
    <mergeCell ref="AS35:AS36"/>
    <mergeCell ref="AT35:AT36"/>
    <mergeCell ref="AW35:AW36"/>
    <mergeCell ref="AX35:AX36"/>
    <mergeCell ref="BA35:BA36"/>
    <mergeCell ref="AD35:AD36"/>
    <mergeCell ref="AG35:AG36"/>
    <mergeCell ref="AH35:AH36"/>
    <mergeCell ref="I35:I36"/>
    <mergeCell ref="J35:J36"/>
    <mergeCell ref="M35:M36"/>
    <mergeCell ref="N35:N36"/>
    <mergeCell ref="Q35:Q36"/>
    <mergeCell ref="AH33:AH34"/>
    <mergeCell ref="AK33:AK34"/>
    <mergeCell ref="AL33:AL34"/>
    <mergeCell ref="AO33:AO34"/>
    <mergeCell ref="V33:V34"/>
    <mergeCell ref="Y33:Y34"/>
    <mergeCell ref="Z33:Z34"/>
    <mergeCell ref="AC33:AC34"/>
    <mergeCell ref="AD33:AD34"/>
    <mergeCell ref="AG33:AG34"/>
    <mergeCell ref="V35:V36"/>
    <mergeCell ref="Y35:Y36"/>
    <mergeCell ref="Z35:Z36"/>
    <mergeCell ref="AC35:AC36"/>
    <mergeCell ref="AK35:AK36"/>
    <mergeCell ref="AL35:AL36"/>
    <mergeCell ref="AO35:AO36"/>
    <mergeCell ref="R35:R36"/>
    <mergeCell ref="U35:U36"/>
    <mergeCell ref="AX31:AX32"/>
    <mergeCell ref="BA31:BA32"/>
    <mergeCell ref="BB31:BB32"/>
    <mergeCell ref="I33:I34"/>
    <mergeCell ref="J33:J34"/>
    <mergeCell ref="M33:M34"/>
    <mergeCell ref="N33:N34"/>
    <mergeCell ref="Q33:Q34"/>
    <mergeCell ref="R33:R34"/>
    <mergeCell ref="U33:U34"/>
    <mergeCell ref="AL31:AL32"/>
    <mergeCell ref="AO31:AO32"/>
    <mergeCell ref="AP31:AP32"/>
    <mergeCell ref="AS31:AS32"/>
    <mergeCell ref="AT31:AT32"/>
    <mergeCell ref="AW31:AW32"/>
    <mergeCell ref="Z31:Z32"/>
    <mergeCell ref="AC31:AC32"/>
    <mergeCell ref="AD31:AD32"/>
    <mergeCell ref="AG31:AG32"/>
    <mergeCell ref="AH31:AH32"/>
    <mergeCell ref="AK31:AK32"/>
    <mergeCell ref="AT33:AT34"/>
    <mergeCell ref="AW33:AW34"/>
    <mergeCell ref="AX27:AX28"/>
    <mergeCell ref="BA27:BA28"/>
    <mergeCell ref="BB27:BB28"/>
    <mergeCell ref="AP27:AP28"/>
    <mergeCell ref="AS27:AS28"/>
    <mergeCell ref="BB29:BB30"/>
    <mergeCell ref="I31:I32"/>
    <mergeCell ref="J31:J32"/>
    <mergeCell ref="M31:M32"/>
    <mergeCell ref="N31:N32"/>
    <mergeCell ref="Q31:Q32"/>
    <mergeCell ref="R31:R32"/>
    <mergeCell ref="U31:U32"/>
    <mergeCell ref="V31:V32"/>
    <mergeCell ref="Y31:Y32"/>
    <mergeCell ref="AP29:AP30"/>
    <mergeCell ref="AS29:AS30"/>
    <mergeCell ref="AT29:AT30"/>
    <mergeCell ref="AW29:AW30"/>
    <mergeCell ref="AX29:AX30"/>
    <mergeCell ref="BA29:BA30"/>
    <mergeCell ref="AD29:AD30"/>
    <mergeCell ref="AG29:AG30"/>
    <mergeCell ref="AH29:AH30"/>
    <mergeCell ref="I29:I30"/>
    <mergeCell ref="J29:J30"/>
    <mergeCell ref="M29:M30"/>
    <mergeCell ref="N29:N30"/>
    <mergeCell ref="Q29:Q30"/>
    <mergeCell ref="AH27:AH28"/>
    <mergeCell ref="AK27:AK28"/>
    <mergeCell ref="AL27:AL28"/>
    <mergeCell ref="AO27:AO28"/>
    <mergeCell ref="V27:V28"/>
    <mergeCell ref="Y27:Y28"/>
    <mergeCell ref="Z27:Z28"/>
    <mergeCell ref="AC27:AC28"/>
    <mergeCell ref="AD27:AD28"/>
    <mergeCell ref="AG27:AG28"/>
    <mergeCell ref="V29:V30"/>
    <mergeCell ref="Y29:Y30"/>
    <mergeCell ref="Z29:Z30"/>
    <mergeCell ref="AC29:AC30"/>
    <mergeCell ref="AK29:AK30"/>
    <mergeCell ref="AL29:AL30"/>
    <mergeCell ref="AO29:AO30"/>
    <mergeCell ref="R29:R30"/>
    <mergeCell ref="U29:U30"/>
    <mergeCell ref="AX25:AX26"/>
    <mergeCell ref="BA25:BA26"/>
    <mergeCell ref="BB25:BB26"/>
    <mergeCell ref="I27:I28"/>
    <mergeCell ref="J27:J28"/>
    <mergeCell ref="M27:M28"/>
    <mergeCell ref="N27:N28"/>
    <mergeCell ref="Q27:Q28"/>
    <mergeCell ref="R27:R28"/>
    <mergeCell ref="U27:U28"/>
    <mergeCell ref="AL25:AL26"/>
    <mergeCell ref="AO25:AO26"/>
    <mergeCell ref="AP25:AP26"/>
    <mergeCell ref="AS25:AS26"/>
    <mergeCell ref="AT25:AT26"/>
    <mergeCell ref="AW25:AW26"/>
    <mergeCell ref="Z25:Z26"/>
    <mergeCell ref="AC25:AC26"/>
    <mergeCell ref="AD25:AD26"/>
    <mergeCell ref="AG25:AG26"/>
    <mergeCell ref="AH25:AH26"/>
    <mergeCell ref="AK25:AK26"/>
    <mergeCell ref="AT27:AT28"/>
    <mergeCell ref="AW27:AW28"/>
    <mergeCell ref="AX21:AX22"/>
    <mergeCell ref="BA21:BA22"/>
    <mergeCell ref="BB21:BB22"/>
    <mergeCell ref="AP21:AP22"/>
    <mergeCell ref="AS21:AS22"/>
    <mergeCell ref="BB23:BB24"/>
    <mergeCell ref="I25:I26"/>
    <mergeCell ref="J25:J26"/>
    <mergeCell ref="M25:M26"/>
    <mergeCell ref="N25:N26"/>
    <mergeCell ref="Q25:Q26"/>
    <mergeCell ref="R25:R26"/>
    <mergeCell ref="U25:U26"/>
    <mergeCell ref="V25:V26"/>
    <mergeCell ref="Y25:Y26"/>
    <mergeCell ref="AP23:AP24"/>
    <mergeCell ref="AS23:AS24"/>
    <mergeCell ref="AT23:AT24"/>
    <mergeCell ref="AW23:AW24"/>
    <mergeCell ref="AX23:AX24"/>
    <mergeCell ref="BA23:BA24"/>
    <mergeCell ref="AD23:AD24"/>
    <mergeCell ref="AG23:AG24"/>
    <mergeCell ref="AH23:AH24"/>
    <mergeCell ref="I23:I24"/>
    <mergeCell ref="J23:J24"/>
    <mergeCell ref="M23:M24"/>
    <mergeCell ref="N23:N24"/>
    <mergeCell ref="Q23:Q24"/>
    <mergeCell ref="AH21:AH22"/>
    <mergeCell ref="AK21:AK22"/>
    <mergeCell ref="AL21:AL22"/>
    <mergeCell ref="AO21:AO22"/>
    <mergeCell ref="V21:V22"/>
    <mergeCell ref="Y21:Y22"/>
    <mergeCell ref="Z21:Z22"/>
    <mergeCell ref="AC21:AC22"/>
    <mergeCell ref="AD21:AD22"/>
    <mergeCell ref="AG21:AG22"/>
    <mergeCell ref="V23:V24"/>
    <mergeCell ref="Y23:Y24"/>
    <mergeCell ref="Z23:Z24"/>
    <mergeCell ref="AC23:AC24"/>
    <mergeCell ref="AK23:AK24"/>
    <mergeCell ref="AL23:AL24"/>
    <mergeCell ref="AO23:AO24"/>
    <mergeCell ref="R23:R24"/>
    <mergeCell ref="U23:U24"/>
    <mergeCell ref="AX19:AX20"/>
    <mergeCell ref="BA19:BA20"/>
    <mergeCell ref="BB19:BB20"/>
    <mergeCell ref="I21:I22"/>
    <mergeCell ref="J21:J22"/>
    <mergeCell ref="M21:M22"/>
    <mergeCell ref="N21:N22"/>
    <mergeCell ref="Q21:Q22"/>
    <mergeCell ref="R21:R22"/>
    <mergeCell ref="U21:U22"/>
    <mergeCell ref="AL19:AL20"/>
    <mergeCell ref="AO19:AO20"/>
    <mergeCell ref="AP19:AP20"/>
    <mergeCell ref="AS19:AS20"/>
    <mergeCell ref="AT19:AT20"/>
    <mergeCell ref="AW19:AW20"/>
    <mergeCell ref="Z19:Z20"/>
    <mergeCell ref="AC19:AC20"/>
    <mergeCell ref="AD19:AD20"/>
    <mergeCell ref="AG19:AG20"/>
    <mergeCell ref="AH19:AH20"/>
    <mergeCell ref="AK19:AK20"/>
    <mergeCell ref="AT21:AT22"/>
    <mergeCell ref="AW21:AW22"/>
    <mergeCell ref="AX15:AX16"/>
    <mergeCell ref="BA15:BA16"/>
    <mergeCell ref="BB15:BB16"/>
    <mergeCell ref="AP15:AP16"/>
    <mergeCell ref="AS15:AS16"/>
    <mergeCell ref="BB17:BB18"/>
    <mergeCell ref="I19:I20"/>
    <mergeCell ref="J19:J20"/>
    <mergeCell ref="M19:M20"/>
    <mergeCell ref="N19:N20"/>
    <mergeCell ref="Q19:Q20"/>
    <mergeCell ref="R19:R20"/>
    <mergeCell ref="U19:U20"/>
    <mergeCell ref="V19:V20"/>
    <mergeCell ref="Y19:Y20"/>
    <mergeCell ref="AP17:AP18"/>
    <mergeCell ref="AS17:AS18"/>
    <mergeCell ref="AT17:AT18"/>
    <mergeCell ref="AW17:AW18"/>
    <mergeCell ref="AX17:AX18"/>
    <mergeCell ref="BA17:BA18"/>
    <mergeCell ref="AD17:AD18"/>
    <mergeCell ref="AG17:AG18"/>
    <mergeCell ref="AH17:AH18"/>
    <mergeCell ref="I17:I18"/>
    <mergeCell ref="J17:J18"/>
    <mergeCell ref="M17:M18"/>
    <mergeCell ref="N17:N18"/>
    <mergeCell ref="Q17:Q18"/>
    <mergeCell ref="AH15:AH16"/>
    <mergeCell ref="AK15:AK16"/>
    <mergeCell ref="AL15:AL16"/>
    <mergeCell ref="AO15:AO16"/>
    <mergeCell ref="V15:V16"/>
    <mergeCell ref="Y15:Y16"/>
    <mergeCell ref="Z15:Z16"/>
    <mergeCell ref="AC15:AC16"/>
    <mergeCell ref="AD15:AD16"/>
    <mergeCell ref="AG15:AG16"/>
    <mergeCell ref="V17:V18"/>
    <mergeCell ref="Y17:Y18"/>
    <mergeCell ref="Z17:Z18"/>
    <mergeCell ref="AC17:AC18"/>
    <mergeCell ref="AK17:AK18"/>
    <mergeCell ref="AL17:AL18"/>
    <mergeCell ref="AO17:AO18"/>
    <mergeCell ref="R17:R18"/>
    <mergeCell ref="U17:U18"/>
    <mergeCell ref="AX13:AX14"/>
    <mergeCell ref="BA13:BA14"/>
    <mergeCell ref="BB13:BB14"/>
    <mergeCell ref="I15:I16"/>
    <mergeCell ref="J15:J16"/>
    <mergeCell ref="M15:M16"/>
    <mergeCell ref="N15:N16"/>
    <mergeCell ref="Q15:Q16"/>
    <mergeCell ref="R15:R16"/>
    <mergeCell ref="U15:U16"/>
    <mergeCell ref="AL13:AL14"/>
    <mergeCell ref="AO13:AO14"/>
    <mergeCell ref="AP13:AP14"/>
    <mergeCell ref="AS13:AS14"/>
    <mergeCell ref="AT13:AT14"/>
    <mergeCell ref="AW13:AW14"/>
    <mergeCell ref="Z13:Z14"/>
    <mergeCell ref="AC13:AC14"/>
    <mergeCell ref="AD13:AD14"/>
    <mergeCell ref="AG13:AG14"/>
    <mergeCell ref="AH13:AH14"/>
    <mergeCell ref="AK13:AK14"/>
    <mergeCell ref="AT15:AT16"/>
    <mergeCell ref="AW15:AW16"/>
    <mergeCell ref="AX9:AX10"/>
    <mergeCell ref="BA9:BA10"/>
    <mergeCell ref="BB9:BB10"/>
    <mergeCell ref="AP9:AP10"/>
    <mergeCell ref="AS9:AS10"/>
    <mergeCell ref="BB11:BB12"/>
    <mergeCell ref="I13:I14"/>
    <mergeCell ref="J13:J14"/>
    <mergeCell ref="M13:M14"/>
    <mergeCell ref="N13:N14"/>
    <mergeCell ref="Q13:Q14"/>
    <mergeCell ref="R13:R14"/>
    <mergeCell ref="U13:U14"/>
    <mergeCell ref="V13:V14"/>
    <mergeCell ref="Y13:Y14"/>
    <mergeCell ref="AP11:AP12"/>
    <mergeCell ref="AS11:AS12"/>
    <mergeCell ref="AT11:AT12"/>
    <mergeCell ref="AW11:AW12"/>
    <mergeCell ref="AX11:AX12"/>
    <mergeCell ref="BA11:BA12"/>
    <mergeCell ref="AD11:AD12"/>
    <mergeCell ref="AG11:AG12"/>
    <mergeCell ref="AH11:AH12"/>
    <mergeCell ref="I11:I12"/>
    <mergeCell ref="J11:J12"/>
    <mergeCell ref="M11:M12"/>
    <mergeCell ref="N11:N12"/>
    <mergeCell ref="Q11:Q12"/>
    <mergeCell ref="AH9:AH10"/>
    <mergeCell ref="AK9:AK10"/>
    <mergeCell ref="AL9:AL10"/>
    <mergeCell ref="AO9:AO10"/>
    <mergeCell ref="V9:V10"/>
    <mergeCell ref="Y9:Y10"/>
    <mergeCell ref="Z9:Z10"/>
    <mergeCell ref="AC9:AC10"/>
    <mergeCell ref="AD9:AD10"/>
    <mergeCell ref="AG9:AG10"/>
    <mergeCell ref="V11:V12"/>
    <mergeCell ref="Y11:Y12"/>
    <mergeCell ref="Z11:Z12"/>
    <mergeCell ref="AC11:AC12"/>
    <mergeCell ref="AK11:AK12"/>
    <mergeCell ref="AL11:AL12"/>
    <mergeCell ref="AO11:AO12"/>
    <mergeCell ref="R11:R12"/>
    <mergeCell ref="U11:U12"/>
    <mergeCell ref="AX7:AX8"/>
    <mergeCell ref="BA7:BA8"/>
    <mergeCell ref="BB7:BB8"/>
    <mergeCell ref="I9:I10"/>
    <mergeCell ref="J9:J10"/>
    <mergeCell ref="M9:M10"/>
    <mergeCell ref="N9:N10"/>
    <mergeCell ref="Q9:Q10"/>
    <mergeCell ref="R9:R10"/>
    <mergeCell ref="U9:U10"/>
    <mergeCell ref="AL7:AL8"/>
    <mergeCell ref="AO7:AO8"/>
    <mergeCell ref="AP7:AP8"/>
    <mergeCell ref="AS7:AS8"/>
    <mergeCell ref="AT7:AT8"/>
    <mergeCell ref="AW7:AW8"/>
    <mergeCell ref="Z7:Z8"/>
    <mergeCell ref="AC7:AC8"/>
    <mergeCell ref="AD7:AD8"/>
    <mergeCell ref="AG7:AG8"/>
    <mergeCell ref="AH7:AH8"/>
    <mergeCell ref="AK7:AK8"/>
    <mergeCell ref="AT9:AT10"/>
    <mergeCell ref="AW9:AW10"/>
    <mergeCell ref="I7:I8"/>
    <mergeCell ref="J7:J8"/>
    <mergeCell ref="M7:M8"/>
    <mergeCell ref="N7:N8"/>
    <mergeCell ref="Q7:Q8"/>
    <mergeCell ref="R7:R8"/>
    <mergeCell ref="U7:U8"/>
    <mergeCell ref="V7:V8"/>
    <mergeCell ref="Y7:Y8"/>
    <mergeCell ref="V5:V6"/>
    <mergeCell ref="Y5:Y6"/>
    <mergeCell ref="Z5:Z6"/>
    <mergeCell ref="AC5:AC6"/>
    <mergeCell ref="AT3:AT4"/>
    <mergeCell ref="AW3:AW4"/>
    <mergeCell ref="AX3:AX4"/>
    <mergeCell ref="BA3:BA4"/>
    <mergeCell ref="BB3:BB4"/>
    <mergeCell ref="AP3:AP4"/>
    <mergeCell ref="AS3:AS4"/>
    <mergeCell ref="BB5:BB6"/>
    <mergeCell ref="AP5:AP6"/>
    <mergeCell ref="AS5:AS6"/>
    <mergeCell ref="AT5:AT6"/>
    <mergeCell ref="AW5:AW6"/>
    <mergeCell ref="AX5:AX6"/>
    <mergeCell ref="BA5:BA6"/>
    <mergeCell ref="AD5:AD6"/>
    <mergeCell ref="AG5:AG6"/>
    <mergeCell ref="AH5:AH6"/>
    <mergeCell ref="AK5:AK6"/>
    <mergeCell ref="AL5:AL6"/>
    <mergeCell ref="AO5:AO6"/>
    <mergeCell ref="AH3:AH4"/>
    <mergeCell ref="AK3:AK4"/>
    <mergeCell ref="AL3:AL4"/>
    <mergeCell ref="AO3:AO4"/>
    <mergeCell ref="V3:V4"/>
    <mergeCell ref="Y3:Y4"/>
    <mergeCell ref="Z3:Z4"/>
    <mergeCell ref="AC3:AC4"/>
    <mergeCell ref="AD3:AD4"/>
    <mergeCell ref="AG3:AG4"/>
    <mergeCell ref="I3:I4"/>
    <mergeCell ref="J3:J4"/>
    <mergeCell ref="M3:M4"/>
    <mergeCell ref="N3:N4"/>
    <mergeCell ref="Q3:Q4"/>
    <mergeCell ref="R3:R4"/>
    <mergeCell ref="U3:U4"/>
    <mergeCell ref="I5:I6"/>
    <mergeCell ref="J5:J6"/>
    <mergeCell ref="M5:M6"/>
    <mergeCell ref="N5:N6"/>
    <mergeCell ref="Q5:Q6"/>
    <mergeCell ref="R5:R6"/>
    <mergeCell ref="U5:U6"/>
    <mergeCell ref="I1:BC1"/>
    <mergeCell ref="I2:K2"/>
    <mergeCell ref="M2:O2"/>
    <mergeCell ref="Q2:S2"/>
    <mergeCell ref="U2:W2"/>
    <mergeCell ref="Y2:AA2"/>
    <mergeCell ref="AC2:AE2"/>
    <mergeCell ref="AG2:AI2"/>
    <mergeCell ref="AK2:AM2"/>
    <mergeCell ref="AO2:AQ2"/>
    <mergeCell ref="AS2:AU2"/>
    <mergeCell ref="AW2:AY2"/>
    <mergeCell ref="BA2:BC2"/>
  </mergeCells>
  <conditionalFormatting sqref="B1">
    <cfRule type="expression" dxfId="813" priority="1593">
      <formula>AND(B1="Erreur !")</formula>
    </cfRule>
  </conditionalFormatting>
  <conditionalFormatting sqref="K3:K4 O3:O4">
    <cfRule type="expression" dxfId="812" priority="791">
      <formula>OR(TEXT(WEEKDAY(J3),"JJJJ")=Jours_chômés)</formula>
    </cfRule>
    <cfRule type="expression" dxfId="811" priority="792">
      <formula>OR(J3=Fériés)</formula>
    </cfRule>
  </conditionalFormatting>
  <conditionalFormatting sqref="I2 Q2 Y2 AG2 AO2 AW2 I3:J3 I7:J7 I9:J9 I11:J11 I13:J13 I15:J15 I17:J17 I19:J19 I21:J21 I23:J23 I25:J25 I27:J27 I29:J29 I31:J31 I33:J33 I35:J35 I37:J37 I39:J39 I41:J41 I43:J43 I45:J45 I47:J47 I49:J49 I51:J51 I53:J53 I55:J55 I57:J57 I59:J59 I61:J61 I63:J63 Q7:R7 Q9:R9 Q11:R11 Q13:R13 Q15:R15 Q17:R17 Q19:R19 Q21:R21 Q23:R23 Q25:R25 Q27:R27 Q29:R29 Q31:R31 Q33:R33 Q35:R35 Q37:R37 Q39:R39 Q41:R41 Q43:R43 Q45:R45 Q47:R47 Q49:R49 Q51:R51 Q53:R53 Q55:R55 Q57:R57 Q59:R59 Q61:R61 Q63:R63 Y7:Z7 Y9:Z9 Y11:Z11 Y13:Z13 Y15:Z15 Y17:Z17 Y19:Z19 Y21:Z21 Y23:Z23 Y25:Z25 Y27:Z27 Y29:Z29 Y31:Z31 Y33:Z33 Y35:Z35 Y37:Z37 Y39:Z39 Y41:Z41 Y43:Z43 Y45:Z45 Y47:Z47 Y49:Z49 Y51:Z51 Y53:Z53 Y55:Z55 Y57:Z57 Y59:Z59 Y61:Z61 Y63:Z63 AG7:AH7 AG9:AH9 AG11:AH11 AG13:AH13 AG15:AH15 AG17:AH17 AG19:AH19 AG21:AH21 AG23:AH23 AG25:AH25 AG27:AH27 AG29:AH29 AG31:AH31 AG33:AH33 AG35:AH35 AG37:AH37 AG39:AH39 AG41:AH41 AG43:AH43 AG45:AH45 AG47:AH47 AG49:AH49 AG51:AH51 AG53:AH53 AG55:AH55 AG57:AH57 AG59:AH59 AG61:AH61 AG63:AH63 AO7:AP7 AO9:AP9 AO11:AP11 AO13:AP13 AO15:AP15 AO17:AP17 AO19:AP19 AO21:AP21 AO23:AP23 AO25:AP25 AO27:AP27 AO29:AP29 AO31:AP31 AO33:AP33 AO35:AP35 AO37:AP37 AO39:AP39 AO41:AP41 AO43:AP43 AO45:AP45 AO47:AP47 AO49:AP49 AO51:AP51 AO53:AP53 AO55:AP55 AO57:AP57 AO59:AP59 AO61:AP61 AO63:AP63 AW7:AX7 AW9:AX9 AW11:AX11 AW13:AX13 AW15:AX15 AW17:AX17 AW19:AX19 AW21:AX21 AW23:AX23 AW25:AX25 AW27:AX27 AW29:AX29 AW31:AX31 AW33:AX33 AW35:AX35 AW37:AX37 AW39:AX39 AW41:AX41 AW43:AX43 AW45:AX45 AW47:AX47 AW49:AX49 AW51:AX51 AW53:AX53 AW55:AX55 AW57:AX57 AW59:AX59 AW61:AX61 AW63:AX63">
    <cfRule type="expression" dxfId="810" priority="794">
      <formula>AND(MONTH($B$3)/2&lt;&gt;INT(MONTH($B$3)/2))</formula>
    </cfRule>
    <cfRule type="expression" dxfId="809" priority="795">
      <formula>AND(MONTH($B$3)/2=INT(MONTH($B$3)/2))</formula>
    </cfRule>
  </conditionalFormatting>
  <conditionalFormatting sqref="M2 U2 AC2 AK2 AS2 BA2 M3:N3 M7:N7 M9:N9 M11:N11 M13:N13 M15:N15 M17:N17 M19:N19 M21:N21 M23:N23 M25:N25 M27:N27 M29:N29 M31:N31 M33:N33 M35:N35 M37:N37 M39:N39 M41:N41 M43:N43 M45:N45 M47:N47 M49:N49 M51:N51 M53:N53 M55:N55 M57:N57 M59:N59 M61:N61 M63:N63 U7:V7 U9:V9 U11:V11 U13:V13 U15:V15 U17:V17 U19:V19 U21:V21 U23:V23 U25:V25 U27:V27 U29:V29 U31:V31 U33:V33 U35:V35 U37:V37 U39:V39 U41:V41 U43:V43 U45:V45 U47:V47 U49:V49 U51:V51 U53:V53 U55:V55 U57:V57 U59:V59 U61:V61 U63:V63 AC7:AD7 AC9:AD9 AC11:AD11 AC13:AD13 AC15:AD15 AC17:AD17 AC19:AD19 AC21:AD21 AC23:AD23 AC25:AD25 AC27:AD27 AC29:AD29 AC31:AD31 AC33:AD33 AC35:AD35 AC37:AD37 AC39:AD39 AC41:AD41 AC43:AD43 AC45:AD45 AC47:AD47 AC49:AD49 AC51:AD51 AC53:AD53 AC55:AD55 AC57:AD57 AC59:AD59 AC61:AD61 AC63:AD63 AK7:AL7 AK9:AL9 AK11:AL11 AK13:AL13 AK15:AL15 AK17:AL17 AK19:AL19 AK21:AL21 AK23:AL23 AK25:AL25 AK27:AL27 AK29:AL29 AK31:AL31 AK33:AL33 AK35:AL35 AK37:AL37 AK39:AL39 AK41:AL41 AK43:AL43 AK45:AL45 AK47:AL47 AK49:AL49 AK51:AL51 AK53:AL53 AK55:AL55 AK57:AL57 AK59:AL59 AK61:AL61 AK63:AL63 AS7:AT7 AS9:AT9 AS11:AT11 AS13:AT13 AS15:AT15 AS17:AT17 AS19:AT19 AS21:AT21 AS23:AT23 AS25:AT25 AS27:AT27 AS29:AT29 AS31:AT31 AS33:AT33 AS35:AT35 AS37:AT37 AS39:AT39 AS41:AT41 AS43:AT43 AS45:AT45 AS47:AT47 AS49:AT49 AS51:AT51 AS53:AT53 AS55:AT55 AS57:AT57 AS59:AT59 AS61:AT61 AS63:AT63 BA7:BB7 BA9:BB9 BA11:BB11 BA13:BB13 BA15:BB15 BA17:BB17 BA19:BB19 BA21:BB21 BA23:BB23 BA25:BB25 BA27:BB27 BA29:BB29 BA31:BB31 BA33:BB33 BA35:BB35 BA37:BB37 BA39:BB39 BA41:BB41 BA43:BB43 BA45:BB45 BA47:BB47 BA49:BB49 BA51:BB51 BA53:BB53 BA55:BB55 BA57:BB57 BA59:BB59 BA61:BB61 BA63:BB63">
    <cfRule type="expression" dxfId="808" priority="793">
      <formula>AND(MONTH($F$3)/2=INT(MONTH($F$3)/2))</formula>
    </cfRule>
    <cfRule type="expression" dxfId="807" priority="796">
      <formula>AND(MONTH($F$3)/2&lt;&gt;INT(MONTH($F$3)/2))</formula>
    </cfRule>
  </conditionalFormatting>
  <conditionalFormatting sqref="N3 J3">
    <cfRule type="expression" dxfId="806" priority="790">
      <formula>AND(J3=TODAY())</formula>
    </cfRule>
  </conditionalFormatting>
  <conditionalFormatting sqref="S3">
    <cfRule type="expression" dxfId="805" priority="786">
      <formula>OR(TEXT(WEEKDAY(R3),"JJJJ")=Jours_chômés)</formula>
    </cfRule>
    <cfRule type="expression" dxfId="804" priority="787">
      <formula>OR(R3=Fériés)</formula>
    </cfRule>
  </conditionalFormatting>
  <conditionalFormatting sqref="Q3:R3">
    <cfRule type="expression" dxfId="803" priority="788">
      <formula>AND(MONTH($B$3)/2&lt;&gt;INT(MONTH($B$3)/2))</formula>
    </cfRule>
    <cfRule type="expression" dxfId="802" priority="789">
      <formula>AND(MONTH($B$3)/2=INT(MONTH($B$3)/2))</formula>
    </cfRule>
  </conditionalFormatting>
  <conditionalFormatting sqref="R3">
    <cfRule type="expression" dxfId="801" priority="785">
      <formula>AND(R3=TODAY())</formula>
    </cfRule>
  </conditionalFormatting>
  <conditionalFormatting sqref="AA3">
    <cfRule type="expression" dxfId="800" priority="781">
      <formula>OR(TEXT(WEEKDAY(Z3),"JJJJ")=Jours_chômés)</formula>
    </cfRule>
    <cfRule type="expression" dxfId="799" priority="782">
      <formula>OR(Z3=Fériés)</formula>
    </cfRule>
  </conditionalFormatting>
  <conditionalFormatting sqref="Y3:Z3">
    <cfRule type="expression" dxfId="798" priority="783">
      <formula>AND(MONTH($B$3)/2&lt;&gt;INT(MONTH($B$3)/2))</formula>
    </cfRule>
    <cfRule type="expression" dxfId="797" priority="784">
      <formula>AND(MONTH($B$3)/2=INT(MONTH($B$3)/2))</formula>
    </cfRule>
  </conditionalFormatting>
  <conditionalFormatting sqref="Z3">
    <cfRule type="expression" dxfId="796" priority="780">
      <formula>AND(Z3=TODAY())</formula>
    </cfRule>
  </conditionalFormatting>
  <conditionalFormatting sqref="AI3">
    <cfRule type="expression" dxfId="795" priority="776">
      <formula>OR(TEXT(WEEKDAY(AH3),"JJJJ")=Jours_chômés)</formula>
    </cfRule>
    <cfRule type="expression" dxfId="794" priority="777">
      <formula>OR(AH3=Fériés)</formula>
    </cfRule>
  </conditionalFormatting>
  <conditionalFormatting sqref="AG3:AH3">
    <cfRule type="expression" dxfId="793" priority="778">
      <formula>AND(MONTH($B$3)/2&lt;&gt;INT(MONTH($B$3)/2))</formula>
    </cfRule>
    <cfRule type="expression" dxfId="792" priority="779">
      <formula>AND(MONTH($B$3)/2=INT(MONTH($B$3)/2))</formula>
    </cfRule>
  </conditionalFormatting>
  <conditionalFormatting sqref="AH3">
    <cfRule type="expression" dxfId="791" priority="775">
      <formula>AND(AH3=TODAY())</formula>
    </cfRule>
  </conditionalFormatting>
  <conditionalFormatting sqref="AQ3">
    <cfRule type="expression" dxfId="790" priority="771">
      <formula>OR(TEXT(WEEKDAY(AP3),"JJJJ")=Jours_chômés)</formula>
    </cfRule>
    <cfRule type="expression" dxfId="789" priority="772">
      <formula>OR(AP3=Fériés)</formula>
    </cfRule>
  </conditionalFormatting>
  <conditionalFormatting sqref="AO3:AP3">
    <cfRule type="expression" dxfId="788" priority="773">
      <formula>AND(MONTH($B$3)/2&lt;&gt;INT(MONTH($B$3)/2))</formula>
    </cfRule>
    <cfRule type="expression" dxfId="787" priority="774">
      <formula>AND(MONTH($B$3)/2=INT(MONTH($B$3)/2))</formula>
    </cfRule>
  </conditionalFormatting>
  <conditionalFormatting sqref="AP3">
    <cfRule type="expression" dxfId="786" priority="770">
      <formula>AND(AP3=TODAY())</formula>
    </cfRule>
  </conditionalFormatting>
  <conditionalFormatting sqref="AY3">
    <cfRule type="expression" dxfId="785" priority="766">
      <formula>OR(TEXT(WEEKDAY(AX3),"JJJJ")=Jours_chômés)</formula>
    </cfRule>
    <cfRule type="expression" dxfId="784" priority="767">
      <formula>OR(AX3=Fériés)</formula>
    </cfRule>
  </conditionalFormatting>
  <conditionalFormatting sqref="AW3:AX3">
    <cfRule type="expression" dxfId="783" priority="768">
      <formula>AND(MONTH($B$3)/2&lt;&gt;INT(MONTH($B$3)/2))</formula>
    </cfRule>
    <cfRule type="expression" dxfId="782" priority="769">
      <formula>AND(MONTH($B$3)/2=INT(MONTH($B$3)/2))</formula>
    </cfRule>
  </conditionalFormatting>
  <conditionalFormatting sqref="AX3">
    <cfRule type="expression" dxfId="781" priority="765">
      <formula>AND(AX3=TODAY())</formula>
    </cfRule>
  </conditionalFormatting>
  <conditionalFormatting sqref="W3">
    <cfRule type="expression" dxfId="780" priority="761">
      <formula>OR(TEXT(WEEKDAY(V3),"JJJJ")=Jours_chômés)</formula>
    </cfRule>
    <cfRule type="expression" dxfId="779" priority="762">
      <formula>OR(V3=Fériés)</formula>
    </cfRule>
  </conditionalFormatting>
  <conditionalFormatting sqref="U3:V3">
    <cfRule type="expression" dxfId="778" priority="763">
      <formula>AND(MONTH($F$3)/2=INT(MONTH($F$3)/2))</formula>
    </cfRule>
    <cfRule type="expression" dxfId="777" priority="764">
      <formula>AND(MONTH($F$3)/2&lt;&gt;INT(MONTH($F$3)/2))</formula>
    </cfRule>
  </conditionalFormatting>
  <conditionalFormatting sqref="V3">
    <cfRule type="expression" dxfId="776" priority="760">
      <formula>AND(V3=TODAY())</formula>
    </cfRule>
  </conditionalFormatting>
  <conditionalFormatting sqref="AE3">
    <cfRule type="expression" dxfId="775" priority="756">
      <formula>OR(TEXT(WEEKDAY(AD3),"JJJJ")=Jours_chômés)</formula>
    </cfRule>
    <cfRule type="expression" dxfId="774" priority="757">
      <formula>OR(AD3=Fériés)</formula>
    </cfRule>
  </conditionalFormatting>
  <conditionalFormatting sqref="AC3:AD3">
    <cfRule type="expression" dxfId="773" priority="758">
      <formula>AND(MONTH($F$3)/2=INT(MONTH($F$3)/2))</formula>
    </cfRule>
    <cfRule type="expression" dxfId="772" priority="759">
      <formula>AND(MONTH($F$3)/2&lt;&gt;INT(MONTH($F$3)/2))</formula>
    </cfRule>
  </conditionalFormatting>
  <conditionalFormatting sqref="AD3">
    <cfRule type="expression" dxfId="771" priority="755">
      <formula>AND(AD3=TODAY())</formula>
    </cfRule>
  </conditionalFormatting>
  <conditionalFormatting sqref="AM3">
    <cfRule type="expression" dxfId="770" priority="751">
      <formula>OR(TEXT(WEEKDAY(AL3),"JJJJ")=Jours_chômés)</formula>
    </cfRule>
    <cfRule type="expression" dxfId="769" priority="752">
      <formula>OR(AL3=Fériés)</formula>
    </cfRule>
  </conditionalFormatting>
  <conditionalFormatting sqref="AK3:AL3">
    <cfRule type="expression" dxfId="768" priority="753">
      <formula>AND(MONTH($F$3)/2=INT(MONTH($F$3)/2))</formula>
    </cfRule>
    <cfRule type="expression" dxfId="767" priority="754">
      <formula>AND(MONTH($F$3)/2&lt;&gt;INT(MONTH($F$3)/2))</formula>
    </cfRule>
  </conditionalFormatting>
  <conditionalFormatting sqref="AL3">
    <cfRule type="expression" dxfId="766" priority="750">
      <formula>AND(AL3=TODAY())</formula>
    </cfRule>
  </conditionalFormatting>
  <conditionalFormatting sqref="AU3">
    <cfRule type="expression" dxfId="765" priority="746">
      <formula>OR(TEXT(WEEKDAY(AT3),"JJJJ")=Jours_chômés)</formula>
    </cfRule>
    <cfRule type="expression" dxfId="764" priority="747">
      <formula>OR(AT3=Fériés)</formula>
    </cfRule>
  </conditionalFormatting>
  <conditionalFormatting sqref="AS3:AT3">
    <cfRule type="expression" dxfId="763" priority="748">
      <formula>AND(MONTH($F$3)/2=INT(MONTH($F$3)/2))</formula>
    </cfRule>
    <cfRule type="expression" dxfId="762" priority="749">
      <formula>AND(MONTH($F$3)/2&lt;&gt;INT(MONTH($F$3)/2))</formula>
    </cfRule>
  </conditionalFormatting>
  <conditionalFormatting sqref="AT3">
    <cfRule type="expression" dxfId="761" priority="745">
      <formula>AND(AT3=TODAY())</formula>
    </cfRule>
  </conditionalFormatting>
  <conditionalFormatting sqref="BC3">
    <cfRule type="expression" dxfId="760" priority="741">
      <formula>OR(TEXT(WEEKDAY(BB3),"JJJJ")=Jours_chômés)</formula>
    </cfRule>
    <cfRule type="expression" dxfId="759" priority="742">
      <formula>OR(BB3=Fériés)</formula>
    </cfRule>
  </conditionalFormatting>
  <conditionalFormatting sqref="BA3:BB3">
    <cfRule type="expression" dxfId="758" priority="743">
      <formula>AND(MONTH($F$3)/2=INT(MONTH($F$3)/2))</formula>
    </cfRule>
    <cfRule type="expression" dxfId="757" priority="744">
      <formula>AND(MONTH($F$3)/2&lt;&gt;INT(MONTH($F$3)/2))</formula>
    </cfRule>
  </conditionalFormatting>
  <conditionalFormatting sqref="BB3">
    <cfRule type="expression" dxfId="756" priority="740">
      <formula>AND(BB3=TODAY())</formula>
    </cfRule>
  </conditionalFormatting>
  <conditionalFormatting sqref="K5 O5 O7 K7 K9 O9 O11 K11 K13 O13 O15 K15 K17 O17 O19 K19 K21 O21 O23 K23 K25 O25 O27 K27 K29 O29 O31 K31 K33 O33 O35 K35 K37 O37 O39 K39 K41 O41 O43 K43 K45 O45 O47 K47 K49 O49 O51 K51 K53 O53 O55 K55 K57 O57 O59 K59 K61 O61 O63 K63">
    <cfRule type="expression" dxfId="755" priority="734">
      <formula>OR(TEXT(WEEKDAY(J5),"JJJJ")=Jours_chômés)</formula>
    </cfRule>
    <cfRule type="expression" dxfId="754" priority="735">
      <formula>OR(J5=Fériés)</formula>
    </cfRule>
  </conditionalFormatting>
  <conditionalFormatting sqref="I5:J5">
    <cfRule type="expression" dxfId="753" priority="737">
      <formula>AND(MONTH($B$3)/2&lt;&gt;INT(MONTH($B$3)/2))</formula>
    </cfRule>
    <cfRule type="expression" dxfId="752" priority="738">
      <formula>AND(MONTH($B$3)/2=INT(MONTH($B$3)/2))</formula>
    </cfRule>
  </conditionalFormatting>
  <conditionalFormatting sqref="M5:N5">
    <cfRule type="expression" dxfId="751" priority="736">
      <formula>AND(MONTH($F$3)/2=INT(MONTH($F$3)/2))</formula>
    </cfRule>
    <cfRule type="expression" dxfId="750" priority="739">
      <formula>AND(MONTH($F$3)/2&lt;&gt;INT(MONTH($F$3)/2))</formula>
    </cfRule>
  </conditionalFormatting>
  <conditionalFormatting sqref="N5 N7 N9 N11 N13 N15 N17 N19 N21 N23 N25 N27 N29 N31 N33 N35 N37 N39 N41 N43 N45 N47 N49 N51 N53 N55 N57 N59 N61 N63 J5 J7 J9 J11 J13 J15 J17 J19 J21 J23 J25 J27 J29 J31 J33 J35 J37 J39 J41 J43 J45 J47 J49 J51 J53 J55 J57 J59 J61 J63">
    <cfRule type="expression" dxfId="749" priority="733">
      <formula>AND(J5=TODAY())</formula>
    </cfRule>
  </conditionalFormatting>
  <conditionalFormatting sqref="S5 S7 S9 S11 S13 S15 S17 S19 S21 S23 S25 S27 S29 S31 S33 S35 S37 S39 S41 S43 S45 S47 S49 S51 S53 S55 S57 S59 S61 S63">
    <cfRule type="expression" dxfId="748" priority="729">
      <formula>OR(TEXT(WEEKDAY(R5),"JJJJ")=Jours_chômés)</formula>
    </cfRule>
    <cfRule type="expression" dxfId="747" priority="730">
      <formula>OR(R5=Fériés)</formula>
    </cfRule>
  </conditionalFormatting>
  <conditionalFormatting sqref="Q5:R5">
    <cfRule type="expression" dxfId="746" priority="731">
      <formula>AND(MONTH($B$3)/2&lt;&gt;INT(MONTH($B$3)/2))</formula>
    </cfRule>
    <cfRule type="expression" dxfId="745" priority="732">
      <formula>AND(MONTH($B$3)/2=INT(MONTH($B$3)/2))</formula>
    </cfRule>
  </conditionalFormatting>
  <conditionalFormatting sqref="R5 R7 R9 R11 R13 R15 R17 R19 R21 R23 R25 R27 R29 R31 R33 R35 R37 R39 R41 R43 R45 R47 R49 R51 R53 R55 R57 R59 R61 R63">
    <cfRule type="expression" dxfId="744" priority="728">
      <formula>AND(R5=TODAY())</formula>
    </cfRule>
  </conditionalFormatting>
  <conditionalFormatting sqref="AA5 AA7 AA9 AA11 AA13 AA15 AA17 AA19 AA21 AA23 AA25 AA27 AA29 AA31 AA33 AA35 AA37 AA39 AA41 AA43 AA45 AA47 AA49 AA51 AA53 AA55 AA57 AA59 AA61 AA63">
    <cfRule type="expression" dxfId="743" priority="724">
      <formula>OR(TEXT(WEEKDAY(Z5),"JJJJ")=Jours_chômés)</formula>
    </cfRule>
    <cfRule type="expression" dxfId="742" priority="725">
      <formula>OR(Z5=Fériés)</formula>
    </cfRule>
  </conditionalFormatting>
  <conditionalFormatting sqref="Y5:Z5">
    <cfRule type="expression" dxfId="741" priority="726">
      <formula>AND(MONTH($B$3)/2&lt;&gt;INT(MONTH($B$3)/2))</formula>
    </cfRule>
    <cfRule type="expression" dxfId="740" priority="727">
      <formula>AND(MONTH($B$3)/2=INT(MONTH($B$3)/2))</formula>
    </cfRule>
  </conditionalFormatting>
  <conditionalFormatting sqref="Z5 Z7 Z9 Z11 Z13 Z15 Z17 Z19 Z21 Z23 Z25 Z27 Z29 Z31 Z33 Z35 Z37 Z39 Z41 Z43 Z45 Z47 Z49 Z51 Z53 Z55 Z57 Z59 Z61 Z63">
    <cfRule type="expression" dxfId="739" priority="723">
      <formula>AND(Z5=TODAY())</formula>
    </cfRule>
  </conditionalFormatting>
  <conditionalFormatting sqref="AI5 AI7 AI9 AI11 AI13 AI15 AI17 AI19 AI21 AI23 AI25 AI27 AI29 AI31 AI33 AI35 AI37 AI39 AI41 AI43 AI45 AI47 AI49 AI51 AI53 AI55 AI57 AI59 AI61 AI63">
    <cfRule type="expression" dxfId="738" priority="719">
      <formula>OR(TEXT(WEEKDAY(AH5),"JJJJ")=Jours_chômés)</formula>
    </cfRule>
    <cfRule type="expression" dxfId="737" priority="720">
      <formula>OR(AH5=Fériés)</formula>
    </cfRule>
  </conditionalFormatting>
  <conditionalFormatting sqref="AG5:AH5">
    <cfRule type="expression" dxfId="736" priority="721">
      <formula>AND(MONTH($B$3)/2&lt;&gt;INT(MONTH($B$3)/2))</formula>
    </cfRule>
    <cfRule type="expression" dxfId="735" priority="722">
      <formula>AND(MONTH($B$3)/2=INT(MONTH($B$3)/2))</formula>
    </cfRule>
  </conditionalFormatting>
  <conditionalFormatting sqref="AH5 AH7 AH9 AH11 AH13 AH15 AH17 AH19 AH21 AH23 AH25 AH27 AH29 AH31 AH33 AH35 AH37 AH39 AH41 AH43 AH45 AH47 AH49 AH51 AH53 AH55 AH57 AH59 AH61 AH63">
    <cfRule type="expression" dxfId="734" priority="718">
      <formula>AND(AH5=TODAY())</formula>
    </cfRule>
  </conditionalFormatting>
  <conditionalFormatting sqref="AQ5 AQ7 AQ9 AQ11 AQ13 AQ15 AQ17 AQ19 AQ21 AQ23 AQ25 AQ27 AQ29 AQ31 AQ33 AQ35 AQ37 AQ39 AQ41 AQ43 AQ45 AQ47 AQ49 AQ51 AQ53 AQ55 AQ57 AQ59 AQ61 AQ63">
    <cfRule type="expression" dxfId="733" priority="714">
      <formula>OR(TEXT(WEEKDAY(AP5),"JJJJ")=Jours_chômés)</formula>
    </cfRule>
    <cfRule type="expression" dxfId="732" priority="715">
      <formula>OR(AP5=Fériés)</formula>
    </cfRule>
  </conditionalFormatting>
  <conditionalFormatting sqref="AO5:AP5">
    <cfRule type="expression" dxfId="731" priority="716">
      <formula>AND(MONTH($B$3)/2&lt;&gt;INT(MONTH($B$3)/2))</formula>
    </cfRule>
    <cfRule type="expression" dxfId="730" priority="717">
      <formula>AND(MONTH($B$3)/2=INT(MONTH($B$3)/2))</formula>
    </cfRule>
  </conditionalFormatting>
  <conditionalFormatting sqref="AP5 AP7 AP9 AP11 AP13 AP15 AP17 AP19 AP21 AP23 AP25 AP27 AP29 AP31 AP33 AP35 AP37 AP39 AP41 AP43 AP45 AP47 AP49 AP51 AP53 AP55 AP57 AP59 AP61 AP63">
    <cfRule type="expression" dxfId="729" priority="713">
      <formula>AND(AP5=TODAY())</formula>
    </cfRule>
  </conditionalFormatting>
  <conditionalFormatting sqref="AY5 AY7 AY9 AY11 AY13 AY15 AY17 AY19 AY21 AY23 AY25 AY27 AY29 AY31 AY33 AY35 AY37 AY39 AY41 AY43 AY45 AY47 AY49 AY51 AY53 AY55 AY57 AY59 AY61 AY63">
    <cfRule type="expression" dxfId="728" priority="709">
      <formula>OR(TEXT(WEEKDAY(AX5),"JJJJ")=Jours_chômés)</formula>
    </cfRule>
    <cfRule type="expression" dxfId="727" priority="710">
      <formula>OR(AX5=Fériés)</formula>
    </cfRule>
  </conditionalFormatting>
  <conditionalFormatting sqref="AW5:AX5">
    <cfRule type="expression" dxfId="726" priority="711">
      <formula>AND(MONTH($B$3)/2&lt;&gt;INT(MONTH($B$3)/2))</formula>
    </cfRule>
    <cfRule type="expression" dxfId="725" priority="712">
      <formula>AND(MONTH($B$3)/2=INT(MONTH($B$3)/2))</formula>
    </cfRule>
  </conditionalFormatting>
  <conditionalFormatting sqref="AX5 AX7 AX9 AX11 AX13 AX15 AX17 AX19 AX21 AX23 AX25 AX27 AX29 AX31 AX33 AX35 AX37 AX39 AX41 AX43 AX45 AX47 AX49 AX51 AX53 AX55 AX57 AX59 AX61 AX63">
    <cfRule type="expression" dxfId="724" priority="708">
      <formula>AND(AX5=TODAY())</formula>
    </cfRule>
  </conditionalFormatting>
  <conditionalFormatting sqref="W5 W7 W9 W11 W13 W15 W17 W19 W21 W23 W25 W27 W29 W31 W33 W35 W37 W39 W41 W43 W45 W47 W49 W51 W53 W55 W57 W59 W61 W63">
    <cfRule type="expression" dxfId="723" priority="704">
      <formula>OR(TEXT(WEEKDAY(V5),"JJJJ")=Jours_chômés)</formula>
    </cfRule>
    <cfRule type="expression" dxfId="722" priority="705">
      <formula>OR(V5=Fériés)</formula>
    </cfRule>
  </conditionalFormatting>
  <conditionalFormatting sqref="U5:V5">
    <cfRule type="expression" dxfId="721" priority="706">
      <formula>AND(MONTH($F$3)/2=INT(MONTH($F$3)/2))</formula>
    </cfRule>
    <cfRule type="expression" dxfId="720" priority="707">
      <formula>AND(MONTH($F$3)/2&lt;&gt;INT(MONTH($F$3)/2))</formula>
    </cfRule>
  </conditionalFormatting>
  <conditionalFormatting sqref="V5 V7 V9 V11 V13 V15 V17 V19 V21 V23 V25 V27 V29 V31 V33 V35 V37 V39 V41 V43 V45 V47 V49 V51 V53 V55 V57 V59 V61 V63">
    <cfRule type="expression" dxfId="719" priority="703">
      <formula>AND(V5=TODAY())</formula>
    </cfRule>
  </conditionalFormatting>
  <conditionalFormatting sqref="AE5 AE7 AE9 AE11 AE13 AE15 AE17 AE19 AE21 AE23 AE25 AE27 AE29 AE31 AE33 AE35 AE37 AE39 AE41 AE43 AE45 AE47 AE49 AE51 AE53 AE55 AE57 AE59 AE61 AE63">
    <cfRule type="expression" dxfId="718" priority="699">
      <formula>OR(TEXT(WEEKDAY(AD5),"JJJJ")=Jours_chômés)</formula>
    </cfRule>
    <cfRule type="expression" dxfId="717" priority="700">
      <formula>OR(AD5=Fériés)</formula>
    </cfRule>
  </conditionalFormatting>
  <conditionalFormatting sqref="AC5:AD5">
    <cfRule type="expression" dxfId="716" priority="701">
      <formula>AND(MONTH($F$3)/2=INT(MONTH($F$3)/2))</formula>
    </cfRule>
    <cfRule type="expression" dxfId="715" priority="702">
      <formula>AND(MONTH($F$3)/2&lt;&gt;INT(MONTH($F$3)/2))</formula>
    </cfRule>
  </conditionalFormatting>
  <conditionalFormatting sqref="AD5 AD7 AD9 AD11 AD13 AD15 AD17 AD19 AD21 AD23 AD25 AD27 AD29 AD31 AD33 AD35 AD37 AD39 AD41 AD43 AD45 AD47 AD49 AD51 AD53 AD55 AD57 AD59 AD61 AD63">
    <cfRule type="expression" dxfId="714" priority="698">
      <formula>AND(AD5=TODAY())</formula>
    </cfRule>
  </conditionalFormatting>
  <conditionalFormatting sqref="AM5 AM7 AM9 AM11 AM13 AM15 AM17 AM19 AM21 AM23 AM25 AM27 AM29 AM31 AM33 AM35 AM37 AM39 AM41 AM43 AM45 AM47 AM49 AM51 AM53 AM55 AM57 AM59 AM61 AM63">
    <cfRule type="expression" dxfId="713" priority="694">
      <formula>OR(TEXT(WEEKDAY(AL5),"JJJJ")=Jours_chômés)</formula>
    </cfRule>
    <cfRule type="expression" dxfId="712" priority="695">
      <formula>OR(AL5=Fériés)</formula>
    </cfRule>
  </conditionalFormatting>
  <conditionalFormatting sqref="AK5:AL5">
    <cfRule type="expression" dxfId="711" priority="696">
      <formula>AND(MONTH($F$3)/2=INT(MONTH($F$3)/2))</formula>
    </cfRule>
    <cfRule type="expression" dxfId="710" priority="697">
      <formula>AND(MONTH($F$3)/2&lt;&gt;INT(MONTH($F$3)/2))</formula>
    </cfRule>
  </conditionalFormatting>
  <conditionalFormatting sqref="AL5 AL7 AL9 AL11 AL13 AL15 AL17 AL19 AL21 AL23 AL25 AL27 AL29 AL31 AL33 AL35 AL37 AL39 AL41 AL43 AL45 AL47 AL49 AL51 AL53 AL55 AL57 AL59 AL61 AL63">
    <cfRule type="expression" dxfId="709" priority="693">
      <formula>AND(AL5=TODAY())</formula>
    </cfRule>
  </conditionalFormatting>
  <conditionalFormatting sqref="AU5 AU7 AU9 AU11 AU13 AU15 AU17 AU19 AU21 AU23 AU25 AU27 AU29 AU31 AU33 AU35 AU37 AU39 AU41 AU43 AU45 AU47 AU49 AU51 AU53 AU55 AU57 AU59 AU61 AU63">
    <cfRule type="expression" dxfId="708" priority="689">
      <formula>OR(TEXT(WEEKDAY(AT5),"JJJJ")=Jours_chômés)</formula>
    </cfRule>
    <cfRule type="expression" dxfId="707" priority="690">
      <formula>OR(AT5=Fériés)</formula>
    </cfRule>
  </conditionalFormatting>
  <conditionalFormatting sqref="AS5:AT5">
    <cfRule type="expression" dxfId="706" priority="691">
      <formula>AND(MONTH($F$3)/2=INT(MONTH($F$3)/2))</formula>
    </cfRule>
    <cfRule type="expression" dxfId="705" priority="692">
      <formula>AND(MONTH($F$3)/2&lt;&gt;INT(MONTH($F$3)/2))</formula>
    </cfRule>
  </conditionalFormatting>
  <conditionalFormatting sqref="AT5 AT7 AT9 AT11 AT13 AT15 AT17 AT19 AT21 AT23 AT25 AT27 AT29 AT31 AT33 AT35 AT37 AT39 AT41 AT43 AT45 AT47 AT49 AT51 AT53 AT55 AT57 AT59 AT61 AT63">
    <cfRule type="expression" dxfId="704" priority="688">
      <formula>AND(AT5=TODAY())</formula>
    </cfRule>
  </conditionalFormatting>
  <conditionalFormatting sqref="BC5 BC7 BC9 BC11 BC13 BC15 BC17 BC19 BC21 BC23 BC25 BC27 BC29 BC31 BC33 BC35 BC37 BC39 BC41 BC43 BC45 BC47 BC49 BC51 BC53 BC55 BC57 BC59 BC61 BC63">
    <cfRule type="expression" dxfId="703" priority="684">
      <formula>OR(TEXT(WEEKDAY(BB5),"JJJJ")=Jours_chômés)</formula>
    </cfRule>
    <cfRule type="expression" dxfId="702" priority="685">
      <formula>OR(BB5=Fériés)</formula>
    </cfRule>
  </conditionalFormatting>
  <conditionalFormatting sqref="BA5:BB5">
    <cfRule type="expression" dxfId="701" priority="686">
      <formula>AND(MONTH($F$3)/2=INT(MONTH($F$3)/2))</formula>
    </cfRule>
    <cfRule type="expression" dxfId="700" priority="687">
      <formula>AND(MONTH($F$3)/2&lt;&gt;INT(MONTH($F$3)/2))</formula>
    </cfRule>
  </conditionalFormatting>
  <conditionalFormatting sqref="BB5 BB7 BB9 BB11 BB13 BB15 BB17 BB19 BB21 BB23 BB25 BB27 BB29 BB31 BB33 BB35 BB37 BB39 BB41 BB43 BB45 BB47 BB49 BB51 BB53 BB55 BB57 BB59 BB61 BB63">
    <cfRule type="expression" dxfId="699" priority="683">
      <formula>AND(BB5=TODAY())</formula>
    </cfRule>
  </conditionalFormatting>
  <conditionalFormatting sqref="S4">
    <cfRule type="expression" dxfId="698" priority="681">
      <formula>OR(TEXT(WEEKDAY(R4),"JJJJ")=Jours_chômés)</formula>
    </cfRule>
    <cfRule type="expression" dxfId="697" priority="682">
      <formula>OR(R4=Fériés)</formula>
    </cfRule>
  </conditionalFormatting>
  <conditionalFormatting sqref="W4">
    <cfRule type="expression" dxfId="696" priority="679">
      <formula>OR(TEXT(WEEKDAY(V4),"JJJJ")=Jours_chômés)</formula>
    </cfRule>
    <cfRule type="expression" dxfId="695" priority="680">
      <formula>OR(V4=Fériés)</formula>
    </cfRule>
  </conditionalFormatting>
  <conditionalFormatting sqref="AA4">
    <cfRule type="expression" dxfId="694" priority="677">
      <formula>OR(TEXT(WEEKDAY(Z4),"JJJJ")=Jours_chômés)</formula>
    </cfRule>
    <cfRule type="expression" dxfId="693" priority="678">
      <formula>OR(Z4=Fériés)</formula>
    </cfRule>
  </conditionalFormatting>
  <conditionalFormatting sqref="AE4">
    <cfRule type="expression" dxfId="692" priority="675">
      <formula>OR(TEXT(WEEKDAY(AD4),"JJJJ")=Jours_chômés)</formula>
    </cfRule>
    <cfRule type="expression" dxfId="691" priority="676">
      <formula>OR(AD4=Fériés)</formula>
    </cfRule>
  </conditionalFormatting>
  <conditionalFormatting sqref="AI4">
    <cfRule type="expression" dxfId="690" priority="673">
      <formula>OR(TEXT(WEEKDAY(AH4),"JJJJ")=Jours_chômés)</formula>
    </cfRule>
    <cfRule type="expression" dxfId="689" priority="674">
      <formula>OR(AH4=Fériés)</formula>
    </cfRule>
  </conditionalFormatting>
  <conditionalFormatting sqref="AM4">
    <cfRule type="expression" dxfId="688" priority="671">
      <formula>OR(TEXT(WEEKDAY(AL4),"JJJJ")=Jours_chômés)</formula>
    </cfRule>
    <cfRule type="expression" dxfId="687" priority="672">
      <formula>OR(AL4=Fériés)</formula>
    </cfRule>
  </conditionalFormatting>
  <conditionalFormatting sqref="AQ4">
    <cfRule type="expression" dxfId="686" priority="669">
      <formula>OR(TEXT(WEEKDAY(AP4),"JJJJ")=Jours_chômés)</formula>
    </cfRule>
    <cfRule type="expression" dxfId="685" priority="670">
      <formula>OR(AP4=Fériés)</formula>
    </cfRule>
  </conditionalFormatting>
  <conditionalFormatting sqref="AU4">
    <cfRule type="expression" dxfId="684" priority="667">
      <formula>OR(TEXT(WEEKDAY(AT4),"JJJJ")=Jours_chômés)</formula>
    </cfRule>
    <cfRule type="expression" dxfId="683" priority="668">
      <formula>OR(AT4=Fériés)</formula>
    </cfRule>
  </conditionalFormatting>
  <conditionalFormatting sqref="AY4">
    <cfRule type="expression" dxfId="682" priority="665">
      <formula>OR(TEXT(WEEKDAY(AX4),"JJJJ")=Jours_chômés)</formula>
    </cfRule>
    <cfRule type="expression" dxfId="681" priority="666">
      <formula>OR(AX4=Fériés)</formula>
    </cfRule>
  </conditionalFormatting>
  <conditionalFormatting sqref="BC4">
    <cfRule type="expression" dxfId="680" priority="663">
      <formula>OR(TEXT(WEEKDAY(BB4),"JJJJ")=Jours_chômés)</formula>
    </cfRule>
    <cfRule type="expression" dxfId="679" priority="664">
      <formula>OR(BB4=Fériés)</formula>
    </cfRule>
  </conditionalFormatting>
  <conditionalFormatting sqref="S6">
    <cfRule type="expression" dxfId="678" priority="659">
      <formula>OR(TEXT(WEEKDAY(R6),"JJJJ")=Jours_chômés)</formula>
    </cfRule>
    <cfRule type="expression" dxfId="677" priority="660">
      <formula>OR(R6=Fériés)</formula>
    </cfRule>
  </conditionalFormatting>
  <conditionalFormatting sqref="W6">
    <cfRule type="expression" dxfId="676" priority="657">
      <formula>OR(TEXT(WEEKDAY(V6),"JJJJ")=Jours_chômés)</formula>
    </cfRule>
    <cfRule type="expression" dxfId="675" priority="658">
      <formula>OR(V6=Fériés)</formula>
    </cfRule>
  </conditionalFormatting>
  <conditionalFormatting sqref="AA6">
    <cfRule type="expression" dxfId="674" priority="655">
      <formula>OR(TEXT(WEEKDAY(Z6),"JJJJ")=Jours_chômés)</formula>
    </cfRule>
    <cfRule type="expression" dxfId="673" priority="656">
      <formula>OR(Z6=Fériés)</formula>
    </cfRule>
  </conditionalFormatting>
  <conditionalFormatting sqref="AE6">
    <cfRule type="expression" dxfId="672" priority="653">
      <formula>OR(TEXT(WEEKDAY(AD6),"JJJJ")=Jours_chômés)</formula>
    </cfRule>
    <cfRule type="expression" dxfId="671" priority="654">
      <formula>OR(AD6=Fériés)</formula>
    </cfRule>
  </conditionalFormatting>
  <conditionalFormatting sqref="AI6">
    <cfRule type="expression" dxfId="670" priority="651">
      <formula>OR(TEXT(WEEKDAY(AH6),"JJJJ")=Jours_chômés)</formula>
    </cfRule>
    <cfRule type="expression" dxfId="669" priority="652">
      <formula>OR(AH6=Fériés)</formula>
    </cfRule>
  </conditionalFormatting>
  <conditionalFormatting sqref="AM6">
    <cfRule type="expression" dxfId="668" priority="649">
      <formula>OR(TEXT(WEEKDAY(AL6),"JJJJ")=Jours_chômés)</formula>
    </cfRule>
    <cfRule type="expression" dxfId="667" priority="650">
      <formula>OR(AL6=Fériés)</formula>
    </cfRule>
  </conditionalFormatting>
  <conditionalFormatting sqref="AQ6">
    <cfRule type="expression" dxfId="666" priority="647">
      <formula>OR(TEXT(WEEKDAY(AP6),"JJJJ")=Jours_chômés)</formula>
    </cfRule>
    <cfRule type="expression" dxfId="665" priority="648">
      <formula>OR(AP6=Fériés)</formula>
    </cfRule>
  </conditionalFormatting>
  <conditionalFormatting sqref="AU6">
    <cfRule type="expression" dxfId="664" priority="645">
      <formula>OR(TEXT(WEEKDAY(AT6),"JJJJ")=Jours_chômés)</formula>
    </cfRule>
    <cfRule type="expression" dxfId="663" priority="646">
      <formula>OR(AT6=Fériés)</formula>
    </cfRule>
  </conditionalFormatting>
  <conditionalFormatting sqref="AY6">
    <cfRule type="expression" dxfId="662" priority="643">
      <formula>OR(TEXT(WEEKDAY(AX6),"JJJJ")=Jours_chômés)</formula>
    </cfRule>
    <cfRule type="expression" dxfId="661" priority="644">
      <formula>OR(AX6=Fériés)</formula>
    </cfRule>
  </conditionalFormatting>
  <conditionalFormatting sqref="BC6">
    <cfRule type="expression" dxfId="660" priority="641">
      <formula>OR(TEXT(WEEKDAY(BB6),"JJJJ")=Jours_chômés)</formula>
    </cfRule>
    <cfRule type="expression" dxfId="659" priority="642">
      <formula>OR(BB6=Fériés)</formula>
    </cfRule>
  </conditionalFormatting>
  <conditionalFormatting sqref="K8 O8">
    <cfRule type="expression" dxfId="658" priority="639">
      <formula>OR(TEXT(WEEKDAY(J8),"JJJJ")=Jours_chômés)</formula>
    </cfRule>
    <cfRule type="expression" dxfId="657" priority="640">
      <formula>OR(J8=Fériés)</formula>
    </cfRule>
  </conditionalFormatting>
  <conditionalFormatting sqref="S8">
    <cfRule type="expression" dxfId="656" priority="637">
      <formula>OR(TEXT(WEEKDAY(R8),"JJJJ")=Jours_chômés)</formula>
    </cfRule>
    <cfRule type="expression" dxfId="655" priority="638">
      <formula>OR(R8=Fériés)</formula>
    </cfRule>
  </conditionalFormatting>
  <conditionalFormatting sqref="W8">
    <cfRule type="expression" dxfId="654" priority="635">
      <formula>OR(TEXT(WEEKDAY(V8),"JJJJ")=Jours_chômés)</formula>
    </cfRule>
    <cfRule type="expression" dxfId="653" priority="636">
      <formula>OR(V8=Fériés)</formula>
    </cfRule>
  </conditionalFormatting>
  <conditionalFormatting sqref="AA8">
    <cfRule type="expression" dxfId="652" priority="633">
      <formula>OR(TEXT(WEEKDAY(Z8),"JJJJ")=Jours_chômés)</formula>
    </cfRule>
    <cfRule type="expression" dxfId="651" priority="634">
      <formula>OR(Z8=Fériés)</formula>
    </cfRule>
  </conditionalFormatting>
  <conditionalFormatting sqref="AE8">
    <cfRule type="expression" dxfId="650" priority="631">
      <formula>OR(TEXT(WEEKDAY(AD8),"JJJJ")=Jours_chômés)</formula>
    </cfRule>
    <cfRule type="expression" dxfId="649" priority="632">
      <formula>OR(AD8=Fériés)</formula>
    </cfRule>
  </conditionalFormatting>
  <conditionalFormatting sqref="AI8">
    <cfRule type="expression" dxfId="648" priority="629">
      <formula>OR(TEXT(WEEKDAY(AH8),"JJJJ")=Jours_chômés)</formula>
    </cfRule>
    <cfRule type="expression" dxfId="647" priority="630">
      <formula>OR(AH8=Fériés)</formula>
    </cfRule>
  </conditionalFormatting>
  <conditionalFormatting sqref="AM8">
    <cfRule type="expression" dxfId="646" priority="627">
      <formula>OR(TEXT(WEEKDAY(AL8),"JJJJ")=Jours_chômés)</formula>
    </cfRule>
    <cfRule type="expression" dxfId="645" priority="628">
      <formula>OR(AL8=Fériés)</formula>
    </cfRule>
  </conditionalFormatting>
  <conditionalFormatting sqref="AQ8">
    <cfRule type="expression" dxfId="644" priority="625">
      <formula>OR(TEXT(WEEKDAY(AP8),"JJJJ")=Jours_chômés)</formula>
    </cfRule>
    <cfRule type="expression" dxfId="643" priority="626">
      <formula>OR(AP8=Fériés)</formula>
    </cfRule>
  </conditionalFormatting>
  <conditionalFormatting sqref="AU8">
    <cfRule type="expression" dxfId="642" priority="623">
      <formula>OR(TEXT(WEEKDAY(AT8),"JJJJ")=Jours_chômés)</formula>
    </cfRule>
    <cfRule type="expression" dxfId="641" priority="624">
      <formula>OR(AT8=Fériés)</formula>
    </cfRule>
  </conditionalFormatting>
  <conditionalFormatting sqref="AY8">
    <cfRule type="expression" dxfId="640" priority="621">
      <formula>OR(TEXT(WEEKDAY(AX8),"JJJJ")=Jours_chômés)</formula>
    </cfRule>
    <cfRule type="expression" dxfId="639" priority="622">
      <formula>OR(AX8=Fériés)</formula>
    </cfRule>
  </conditionalFormatting>
  <conditionalFormatting sqref="BC8">
    <cfRule type="expression" dxfId="638" priority="619">
      <formula>OR(TEXT(WEEKDAY(BB8),"JJJJ")=Jours_chômés)</formula>
    </cfRule>
    <cfRule type="expression" dxfId="637" priority="620">
      <formula>OR(BB8=Fériés)</formula>
    </cfRule>
  </conditionalFormatting>
  <conditionalFormatting sqref="K10 O10">
    <cfRule type="expression" dxfId="636" priority="617">
      <formula>OR(TEXT(WEEKDAY(J10),"JJJJ")=Jours_chômés)</formula>
    </cfRule>
    <cfRule type="expression" dxfId="635" priority="618">
      <formula>OR(J10=Fériés)</formula>
    </cfRule>
  </conditionalFormatting>
  <conditionalFormatting sqref="S10">
    <cfRule type="expression" dxfId="634" priority="615">
      <formula>OR(TEXT(WEEKDAY(R10),"JJJJ")=Jours_chômés)</formula>
    </cfRule>
    <cfRule type="expression" dxfId="633" priority="616">
      <formula>OR(R10=Fériés)</formula>
    </cfRule>
  </conditionalFormatting>
  <conditionalFormatting sqref="W10">
    <cfRule type="expression" dxfId="632" priority="613">
      <formula>OR(TEXT(WEEKDAY(V10),"JJJJ")=Jours_chômés)</formula>
    </cfRule>
    <cfRule type="expression" dxfId="631" priority="614">
      <formula>OR(V10=Fériés)</formula>
    </cfRule>
  </conditionalFormatting>
  <conditionalFormatting sqref="AA10">
    <cfRule type="expression" dxfId="630" priority="611">
      <formula>OR(TEXT(WEEKDAY(Z10),"JJJJ")=Jours_chômés)</formula>
    </cfRule>
    <cfRule type="expression" dxfId="629" priority="612">
      <formula>OR(Z10=Fériés)</formula>
    </cfRule>
  </conditionalFormatting>
  <conditionalFormatting sqref="AE10">
    <cfRule type="expression" dxfId="628" priority="609">
      <formula>OR(TEXT(WEEKDAY(AD10),"JJJJ")=Jours_chômés)</formula>
    </cfRule>
    <cfRule type="expression" dxfId="627" priority="610">
      <formula>OR(AD10=Fériés)</formula>
    </cfRule>
  </conditionalFormatting>
  <conditionalFormatting sqref="AI10">
    <cfRule type="expression" dxfId="626" priority="607">
      <formula>OR(TEXT(WEEKDAY(AH10),"JJJJ")=Jours_chômés)</formula>
    </cfRule>
    <cfRule type="expression" dxfId="625" priority="608">
      <formula>OR(AH10=Fériés)</formula>
    </cfRule>
  </conditionalFormatting>
  <conditionalFormatting sqref="AM10">
    <cfRule type="expression" dxfId="624" priority="605">
      <formula>OR(TEXT(WEEKDAY(AL10),"JJJJ")=Jours_chômés)</formula>
    </cfRule>
    <cfRule type="expression" dxfId="623" priority="606">
      <formula>OR(AL10=Fériés)</formula>
    </cfRule>
  </conditionalFormatting>
  <conditionalFormatting sqref="AQ10">
    <cfRule type="expression" dxfId="622" priority="603">
      <formula>OR(TEXT(WEEKDAY(AP10),"JJJJ")=Jours_chômés)</formula>
    </cfRule>
    <cfRule type="expression" dxfId="621" priority="604">
      <formula>OR(AP10=Fériés)</formula>
    </cfRule>
  </conditionalFormatting>
  <conditionalFormatting sqref="AU10">
    <cfRule type="expression" dxfId="620" priority="601">
      <formula>OR(TEXT(WEEKDAY(AT10),"JJJJ")=Jours_chômés)</formula>
    </cfRule>
    <cfRule type="expression" dxfId="619" priority="602">
      <formula>OR(AT10=Fériés)</formula>
    </cfRule>
  </conditionalFormatting>
  <conditionalFormatting sqref="AY10">
    <cfRule type="expression" dxfId="618" priority="599">
      <formula>OR(TEXT(WEEKDAY(AX10),"JJJJ")=Jours_chômés)</formula>
    </cfRule>
    <cfRule type="expression" dxfId="617" priority="600">
      <formula>OR(AX10=Fériés)</formula>
    </cfRule>
  </conditionalFormatting>
  <conditionalFormatting sqref="BC10">
    <cfRule type="expression" dxfId="616" priority="597">
      <formula>OR(TEXT(WEEKDAY(BB10),"JJJJ")=Jours_chômés)</formula>
    </cfRule>
    <cfRule type="expression" dxfId="615" priority="598">
      <formula>OR(BB10=Fériés)</formula>
    </cfRule>
  </conditionalFormatting>
  <conditionalFormatting sqref="K12 O12">
    <cfRule type="expression" dxfId="614" priority="595">
      <formula>OR(TEXT(WEEKDAY(J12),"JJJJ")=Jours_chômés)</formula>
    </cfRule>
    <cfRule type="expression" dxfId="613" priority="596">
      <formula>OR(J12=Fériés)</formula>
    </cfRule>
  </conditionalFormatting>
  <conditionalFormatting sqref="S12">
    <cfRule type="expression" dxfId="612" priority="593">
      <formula>OR(TEXT(WEEKDAY(R12),"JJJJ")=Jours_chômés)</formula>
    </cfRule>
    <cfRule type="expression" dxfId="611" priority="594">
      <formula>OR(R12=Fériés)</formula>
    </cfRule>
  </conditionalFormatting>
  <conditionalFormatting sqref="W12">
    <cfRule type="expression" dxfId="610" priority="591">
      <formula>OR(TEXT(WEEKDAY(V12),"JJJJ")=Jours_chômés)</formula>
    </cfRule>
    <cfRule type="expression" dxfId="609" priority="592">
      <formula>OR(V12=Fériés)</formula>
    </cfRule>
  </conditionalFormatting>
  <conditionalFormatting sqref="AA12">
    <cfRule type="expression" dxfId="608" priority="589">
      <formula>OR(TEXT(WEEKDAY(Z12),"JJJJ")=Jours_chômés)</formula>
    </cfRule>
    <cfRule type="expression" dxfId="607" priority="590">
      <formula>OR(Z12=Fériés)</formula>
    </cfRule>
  </conditionalFormatting>
  <conditionalFormatting sqref="AE12">
    <cfRule type="expression" dxfId="606" priority="587">
      <formula>OR(TEXT(WEEKDAY(AD12),"JJJJ")=Jours_chômés)</formula>
    </cfRule>
    <cfRule type="expression" dxfId="605" priority="588">
      <formula>OR(AD12=Fériés)</formula>
    </cfRule>
  </conditionalFormatting>
  <conditionalFormatting sqref="AI12">
    <cfRule type="expression" dxfId="604" priority="585">
      <formula>OR(TEXT(WEEKDAY(AH12),"JJJJ")=Jours_chômés)</formula>
    </cfRule>
    <cfRule type="expression" dxfId="603" priority="586">
      <formula>OR(AH12=Fériés)</formula>
    </cfRule>
  </conditionalFormatting>
  <conditionalFormatting sqref="AM12">
    <cfRule type="expression" dxfId="602" priority="583">
      <formula>OR(TEXT(WEEKDAY(AL12),"JJJJ")=Jours_chômés)</formula>
    </cfRule>
    <cfRule type="expression" dxfId="601" priority="584">
      <formula>OR(AL12=Fériés)</formula>
    </cfRule>
  </conditionalFormatting>
  <conditionalFormatting sqref="AQ12">
    <cfRule type="expression" dxfId="600" priority="581">
      <formula>OR(TEXT(WEEKDAY(AP12),"JJJJ")=Jours_chômés)</formula>
    </cfRule>
    <cfRule type="expression" dxfId="599" priority="582">
      <formula>OR(AP12=Fériés)</formula>
    </cfRule>
  </conditionalFormatting>
  <conditionalFormatting sqref="AU12">
    <cfRule type="expression" dxfId="598" priority="579">
      <formula>OR(TEXT(WEEKDAY(AT12),"JJJJ")=Jours_chômés)</formula>
    </cfRule>
    <cfRule type="expression" dxfId="597" priority="580">
      <formula>OR(AT12=Fériés)</formula>
    </cfRule>
  </conditionalFormatting>
  <conditionalFormatting sqref="AY12">
    <cfRule type="expression" dxfId="596" priority="577">
      <formula>OR(TEXT(WEEKDAY(AX12),"JJJJ")=Jours_chômés)</formula>
    </cfRule>
    <cfRule type="expression" dxfId="595" priority="578">
      <formula>OR(AX12=Fériés)</formula>
    </cfRule>
  </conditionalFormatting>
  <conditionalFormatting sqref="BC12">
    <cfRule type="expression" dxfId="594" priority="575">
      <formula>OR(TEXT(WEEKDAY(BB12),"JJJJ")=Jours_chômés)</formula>
    </cfRule>
    <cfRule type="expression" dxfId="593" priority="576">
      <formula>OR(BB12=Fériés)</formula>
    </cfRule>
  </conditionalFormatting>
  <conditionalFormatting sqref="K14 O14">
    <cfRule type="expression" dxfId="592" priority="573">
      <formula>OR(TEXT(WEEKDAY(J14),"JJJJ")=Jours_chômés)</formula>
    </cfRule>
    <cfRule type="expression" dxfId="591" priority="574">
      <formula>OR(J14=Fériés)</formula>
    </cfRule>
  </conditionalFormatting>
  <conditionalFormatting sqref="S14">
    <cfRule type="expression" dxfId="590" priority="571">
      <formula>OR(TEXT(WEEKDAY(R14),"JJJJ")=Jours_chômés)</formula>
    </cfRule>
    <cfRule type="expression" dxfId="589" priority="572">
      <formula>OR(R14=Fériés)</formula>
    </cfRule>
  </conditionalFormatting>
  <conditionalFormatting sqref="W14">
    <cfRule type="expression" dxfId="588" priority="569">
      <formula>OR(TEXT(WEEKDAY(V14),"JJJJ")=Jours_chômés)</formula>
    </cfRule>
    <cfRule type="expression" dxfId="587" priority="570">
      <formula>OR(V14=Fériés)</formula>
    </cfRule>
  </conditionalFormatting>
  <conditionalFormatting sqref="AA14">
    <cfRule type="expression" dxfId="586" priority="567">
      <formula>OR(TEXT(WEEKDAY(Z14),"JJJJ")=Jours_chômés)</formula>
    </cfRule>
    <cfRule type="expression" dxfId="585" priority="568">
      <formula>OR(Z14=Fériés)</formula>
    </cfRule>
  </conditionalFormatting>
  <conditionalFormatting sqref="AE14">
    <cfRule type="expression" dxfId="584" priority="565">
      <formula>OR(TEXT(WEEKDAY(AD14),"JJJJ")=Jours_chômés)</formula>
    </cfRule>
    <cfRule type="expression" dxfId="583" priority="566">
      <formula>OR(AD14=Fériés)</formula>
    </cfRule>
  </conditionalFormatting>
  <conditionalFormatting sqref="AI14">
    <cfRule type="expression" dxfId="582" priority="563">
      <formula>OR(TEXT(WEEKDAY(AH14),"JJJJ")=Jours_chômés)</formula>
    </cfRule>
    <cfRule type="expression" dxfId="581" priority="564">
      <formula>OR(AH14=Fériés)</formula>
    </cfRule>
  </conditionalFormatting>
  <conditionalFormatting sqref="AM14">
    <cfRule type="expression" dxfId="580" priority="561">
      <formula>OR(TEXT(WEEKDAY(AL14),"JJJJ")=Jours_chômés)</formula>
    </cfRule>
    <cfRule type="expression" dxfId="579" priority="562">
      <formula>OR(AL14=Fériés)</formula>
    </cfRule>
  </conditionalFormatting>
  <conditionalFormatting sqref="AQ14">
    <cfRule type="expression" dxfId="578" priority="559">
      <formula>OR(TEXT(WEEKDAY(AP14),"JJJJ")=Jours_chômés)</formula>
    </cfRule>
    <cfRule type="expression" dxfId="577" priority="560">
      <formula>OR(AP14=Fériés)</formula>
    </cfRule>
  </conditionalFormatting>
  <conditionalFormatting sqref="AU14">
    <cfRule type="expression" dxfId="576" priority="557">
      <formula>OR(TEXT(WEEKDAY(AT14),"JJJJ")=Jours_chômés)</formula>
    </cfRule>
    <cfRule type="expression" dxfId="575" priority="558">
      <formula>OR(AT14=Fériés)</formula>
    </cfRule>
  </conditionalFormatting>
  <conditionalFormatting sqref="AY14">
    <cfRule type="expression" dxfId="574" priority="555">
      <formula>OR(TEXT(WEEKDAY(AX14),"JJJJ")=Jours_chômés)</formula>
    </cfRule>
    <cfRule type="expression" dxfId="573" priority="556">
      <formula>OR(AX14=Fériés)</formula>
    </cfRule>
  </conditionalFormatting>
  <conditionalFormatting sqref="BC14">
    <cfRule type="expression" dxfId="572" priority="553">
      <formula>OR(TEXT(WEEKDAY(BB14),"JJJJ")=Jours_chômés)</formula>
    </cfRule>
    <cfRule type="expression" dxfId="571" priority="554">
      <formula>OR(BB14=Fériés)</formula>
    </cfRule>
  </conditionalFormatting>
  <conditionalFormatting sqref="K16 O16">
    <cfRule type="expression" dxfId="570" priority="551">
      <formula>OR(TEXT(WEEKDAY(J16),"JJJJ")=Jours_chômés)</formula>
    </cfRule>
    <cfRule type="expression" dxfId="569" priority="552">
      <formula>OR(J16=Fériés)</formula>
    </cfRule>
  </conditionalFormatting>
  <conditionalFormatting sqref="S16">
    <cfRule type="expression" dxfId="568" priority="549">
      <formula>OR(TEXT(WEEKDAY(R16),"JJJJ")=Jours_chômés)</formula>
    </cfRule>
    <cfRule type="expression" dxfId="567" priority="550">
      <formula>OR(R16=Fériés)</formula>
    </cfRule>
  </conditionalFormatting>
  <conditionalFormatting sqref="W16">
    <cfRule type="expression" dxfId="566" priority="547">
      <formula>OR(TEXT(WEEKDAY(V16),"JJJJ")=Jours_chômés)</formula>
    </cfRule>
    <cfRule type="expression" dxfId="565" priority="548">
      <formula>OR(V16=Fériés)</formula>
    </cfRule>
  </conditionalFormatting>
  <conditionalFormatting sqref="AA16">
    <cfRule type="expression" dxfId="564" priority="545">
      <formula>OR(TEXT(WEEKDAY(Z16),"JJJJ")=Jours_chômés)</formula>
    </cfRule>
    <cfRule type="expression" dxfId="563" priority="546">
      <formula>OR(Z16=Fériés)</formula>
    </cfRule>
  </conditionalFormatting>
  <conditionalFormatting sqref="AE16">
    <cfRule type="expression" dxfId="562" priority="543">
      <formula>OR(TEXT(WEEKDAY(AD16),"JJJJ")=Jours_chômés)</formula>
    </cfRule>
    <cfRule type="expression" dxfId="561" priority="544">
      <formula>OR(AD16=Fériés)</formula>
    </cfRule>
  </conditionalFormatting>
  <conditionalFormatting sqref="AI16">
    <cfRule type="expression" dxfId="560" priority="541">
      <formula>OR(TEXT(WEEKDAY(AH16),"JJJJ")=Jours_chômés)</formula>
    </cfRule>
    <cfRule type="expression" dxfId="559" priority="542">
      <formula>OR(AH16=Fériés)</formula>
    </cfRule>
  </conditionalFormatting>
  <conditionalFormatting sqref="AM16">
    <cfRule type="expression" dxfId="558" priority="539">
      <formula>OR(TEXT(WEEKDAY(AL16),"JJJJ")=Jours_chômés)</formula>
    </cfRule>
    <cfRule type="expression" dxfId="557" priority="540">
      <formula>OR(AL16=Fériés)</formula>
    </cfRule>
  </conditionalFormatting>
  <conditionalFormatting sqref="AQ16">
    <cfRule type="expression" dxfId="556" priority="537">
      <formula>OR(TEXT(WEEKDAY(AP16),"JJJJ")=Jours_chômés)</formula>
    </cfRule>
    <cfRule type="expression" dxfId="555" priority="538">
      <formula>OR(AP16=Fériés)</formula>
    </cfRule>
  </conditionalFormatting>
  <conditionalFormatting sqref="AU16">
    <cfRule type="expression" dxfId="554" priority="535">
      <formula>OR(TEXT(WEEKDAY(AT16),"JJJJ")=Jours_chômés)</formula>
    </cfRule>
    <cfRule type="expression" dxfId="553" priority="536">
      <formula>OR(AT16=Fériés)</formula>
    </cfRule>
  </conditionalFormatting>
  <conditionalFormatting sqref="AY16">
    <cfRule type="expression" dxfId="552" priority="533">
      <formula>OR(TEXT(WEEKDAY(AX16),"JJJJ")=Jours_chômés)</formula>
    </cfRule>
    <cfRule type="expression" dxfId="551" priority="534">
      <formula>OR(AX16=Fériés)</formula>
    </cfRule>
  </conditionalFormatting>
  <conditionalFormatting sqref="BC16">
    <cfRule type="expression" dxfId="550" priority="531">
      <formula>OR(TEXT(WEEKDAY(BB16),"JJJJ")=Jours_chômés)</formula>
    </cfRule>
    <cfRule type="expression" dxfId="549" priority="532">
      <formula>OR(BB16=Fériés)</formula>
    </cfRule>
  </conditionalFormatting>
  <conditionalFormatting sqref="K18 O18">
    <cfRule type="expression" dxfId="548" priority="529">
      <formula>OR(TEXT(WEEKDAY(J18),"JJJJ")=Jours_chômés)</formula>
    </cfRule>
    <cfRule type="expression" dxfId="547" priority="530">
      <formula>OR(J18=Fériés)</formula>
    </cfRule>
  </conditionalFormatting>
  <conditionalFormatting sqref="S18">
    <cfRule type="expression" dxfId="546" priority="527">
      <formula>OR(TEXT(WEEKDAY(R18),"JJJJ")=Jours_chômés)</formula>
    </cfRule>
    <cfRule type="expression" dxfId="545" priority="528">
      <formula>OR(R18=Fériés)</formula>
    </cfRule>
  </conditionalFormatting>
  <conditionalFormatting sqref="W18">
    <cfRule type="expression" dxfId="544" priority="525">
      <formula>OR(TEXT(WEEKDAY(V18),"JJJJ")=Jours_chômés)</formula>
    </cfRule>
    <cfRule type="expression" dxfId="543" priority="526">
      <formula>OR(V18=Fériés)</formula>
    </cfRule>
  </conditionalFormatting>
  <conditionalFormatting sqref="AA18">
    <cfRule type="expression" dxfId="542" priority="523">
      <formula>OR(TEXT(WEEKDAY(Z18),"JJJJ")=Jours_chômés)</formula>
    </cfRule>
    <cfRule type="expression" dxfId="541" priority="524">
      <formula>OR(Z18=Fériés)</formula>
    </cfRule>
  </conditionalFormatting>
  <conditionalFormatting sqref="AE18">
    <cfRule type="expression" dxfId="540" priority="521">
      <formula>OR(TEXT(WEEKDAY(AD18),"JJJJ")=Jours_chômés)</formula>
    </cfRule>
    <cfRule type="expression" dxfId="539" priority="522">
      <formula>OR(AD18=Fériés)</formula>
    </cfRule>
  </conditionalFormatting>
  <conditionalFormatting sqref="AI18">
    <cfRule type="expression" dxfId="538" priority="519">
      <formula>OR(TEXT(WEEKDAY(AH18),"JJJJ")=Jours_chômés)</formula>
    </cfRule>
    <cfRule type="expression" dxfId="537" priority="520">
      <formula>OR(AH18=Fériés)</formula>
    </cfRule>
  </conditionalFormatting>
  <conditionalFormatting sqref="AM18">
    <cfRule type="expression" dxfId="536" priority="517">
      <formula>OR(TEXT(WEEKDAY(AL18),"JJJJ")=Jours_chômés)</formula>
    </cfRule>
    <cfRule type="expression" dxfId="535" priority="518">
      <formula>OR(AL18=Fériés)</formula>
    </cfRule>
  </conditionalFormatting>
  <conditionalFormatting sqref="AQ18">
    <cfRule type="expression" dxfId="534" priority="515">
      <formula>OR(TEXT(WEEKDAY(AP18),"JJJJ")=Jours_chômés)</formula>
    </cfRule>
    <cfRule type="expression" dxfId="533" priority="516">
      <formula>OR(AP18=Fériés)</formula>
    </cfRule>
  </conditionalFormatting>
  <conditionalFormatting sqref="AU18">
    <cfRule type="expression" dxfId="532" priority="513">
      <formula>OR(TEXT(WEEKDAY(AT18),"JJJJ")=Jours_chômés)</formula>
    </cfRule>
    <cfRule type="expression" dxfId="531" priority="514">
      <formula>OR(AT18=Fériés)</formula>
    </cfRule>
  </conditionalFormatting>
  <conditionalFormatting sqref="AY18">
    <cfRule type="expression" dxfId="530" priority="511">
      <formula>OR(TEXT(WEEKDAY(AX18),"JJJJ")=Jours_chômés)</formula>
    </cfRule>
    <cfRule type="expression" dxfId="529" priority="512">
      <formula>OR(AX18=Fériés)</formula>
    </cfRule>
  </conditionalFormatting>
  <conditionalFormatting sqref="BC18">
    <cfRule type="expression" dxfId="528" priority="509">
      <formula>OR(TEXT(WEEKDAY(BB18),"JJJJ")=Jours_chômés)</formula>
    </cfRule>
    <cfRule type="expression" dxfId="527" priority="510">
      <formula>OR(BB18=Fériés)</formula>
    </cfRule>
  </conditionalFormatting>
  <conditionalFormatting sqref="K20 O20">
    <cfRule type="expression" dxfId="526" priority="507">
      <formula>OR(TEXT(WEEKDAY(J20),"JJJJ")=Jours_chômés)</formula>
    </cfRule>
    <cfRule type="expression" dxfId="525" priority="508">
      <formula>OR(J20=Fériés)</formula>
    </cfRule>
  </conditionalFormatting>
  <conditionalFormatting sqref="S20">
    <cfRule type="expression" dxfId="524" priority="505">
      <formula>OR(TEXT(WEEKDAY(R20),"JJJJ")=Jours_chômés)</formula>
    </cfRule>
    <cfRule type="expression" dxfId="523" priority="506">
      <formula>OR(R20=Fériés)</formula>
    </cfRule>
  </conditionalFormatting>
  <conditionalFormatting sqref="W20">
    <cfRule type="expression" dxfId="522" priority="503">
      <formula>OR(TEXT(WEEKDAY(V20),"JJJJ")=Jours_chômés)</formula>
    </cfRule>
    <cfRule type="expression" dxfId="521" priority="504">
      <formula>OR(V20=Fériés)</formula>
    </cfRule>
  </conditionalFormatting>
  <conditionalFormatting sqref="AA20">
    <cfRule type="expression" dxfId="520" priority="501">
      <formula>OR(TEXT(WEEKDAY(Z20),"JJJJ")=Jours_chômés)</formula>
    </cfRule>
    <cfRule type="expression" dxfId="519" priority="502">
      <formula>OR(Z20=Fériés)</formula>
    </cfRule>
  </conditionalFormatting>
  <conditionalFormatting sqref="AE20">
    <cfRule type="expression" dxfId="518" priority="499">
      <formula>OR(TEXT(WEEKDAY(AD20),"JJJJ")=Jours_chômés)</formula>
    </cfRule>
    <cfRule type="expression" dxfId="517" priority="500">
      <formula>OR(AD20=Fériés)</formula>
    </cfRule>
  </conditionalFormatting>
  <conditionalFormatting sqref="AI20">
    <cfRule type="expression" dxfId="516" priority="497">
      <formula>OR(TEXT(WEEKDAY(AH20),"JJJJ")=Jours_chômés)</formula>
    </cfRule>
    <cfRule type="expression" dxfId="515" priority="498">
      <formula>OR(AH20=Fériés)</formula>
    </cfRule>
  </conditionalFormatting>
  <conditionalFormatting sqref="AM20">
    <cfRule type="expression" dxfId="514" priority="495">
      <formula>OR(TEXT(WEEKDAY(AL20),"JJJJ")=Jours_chômés)</formula>
    </cfRule>
    <cfRule type="expression" dxfId="513" priority="496">
      <formula>OR(AL20=Fériés)</formula>
    </cfRule>
  </conditionalFormatting>
  <conditionalFormatting sqref="AQ20">
    <cfRule type="expression" dxfId="512" priority="493">
      <formula>OR(TEXT(WEEKDAY(AP20),"JJJJ")=Jours_chômés)</formula>
    </cfRule>
    <cfRule type="expression" dxfId="511" priority="494">
      <formula>OR(AP20=Fériés)</formula>
    </cfRule>
  </conditionalFormatting>
  <conditionalFormatting sqref="AU20">
    <cfRule type="expression" dxfId="510" priority="491">
      <formula>OR(TEXT(WEEKDAY(AT20),"JJJJ")=Jours_chômés)</formula>
    </cfRule>
    <cfRule type="expression" dxfId="509" priority="492">
      <formula>OR(AT20=Fériés)</formula>
    </cfRule>
  </conditionalFormatting>
  <conditionalFormatting sqref="AY20">
    <cfRule type="expression" dxfId="508" priority="489">
      <formula>OR(TEXT(WEEKDAY(AX20),"JJJJ")=Jours_chômés)</formula>
    </cfRule>
    <cfRule type="expression" dxfId="507" priority="490">
      <formula>OR(AX20=Fériés)</formula>
    </cfRule>
  </conditionalFormatting>
  <conditionalFormatting sqref="BC20">
    <cfRule type="expression" dxfId="506" priority="487">
      <formula>OR(TEXT(WEEKDAY(BB20),"JJJJ")=Jours_chômés)</formula>
    </cfRule>
    <cfRule type="expression" dxfId="505" priority="488">
      <formula>OR(BB20=Fériés)</formula>
    </cfRule>
  </conditionalFormatting>
  <conditionalFormatting sqref="K22 O22">
    <cfRule type="expression" dxfId="504" priority="485">
      <formula>OR(TEXT(WEEKDAY(J22),"JJJJ")=Jours_chômés)</formula>
    </cfRule>
    <cfRule type="expression" dxfId="503" priority="486">
      <formula>OR(J22=Fériés)</formula>
    </cfRule>
  </conditionalFormatting>
  <conditionalFormatting sqref="S22">
    <cfRule type="expression" dxfId="502" priority="483">
      <formula>OR(TEXT(WEEKDAY(R22),"JJJJ")=Jours_chômés)</formula>
    </cfRule>
    <cfRule type="expression" dxfId="501" priority="484">
      <formula>OR(R22=Fériés)</formula>
    </cfRule>
  </conditionalFormatting>
  <conditionalFormatting sqref="W22">
    <cfRule type="expression" dxfId="500" priority="481">
      <formula>OR(TEXT(WEEKDAY(V22),"JJJJ")=Jours_chômés)</formula>
    </cfRule>
    <cfRule type="expression" dxfId="499" priority="482">
      <formula>OR(V22=Fériés)</formula>
    </cfRule>
  </conditionalFormatting>
  <conditionalFormatting sqref="AA22">
    <cfRule type="expression" dxfId="498" priority="479">
      <formula>OR(TEXT(WEEKDAY(Z22),"JJJJ")=Jours_chômés)</formula>
    </cfRule>
    <cfRule type="expression" dxfId="497" priority="480">
      <formula>OR(Z22=Fériés)</formula>
    </cfRule>
  </conditionalFormatting>
  <conditionalFormatting sqref="AE22">
    <cfRule type="expression" dxfId="496" priority="477">
      <formula>OR(TEXT(WEEKDAY(AD22),"JJJJ")=Jours_chômés)</formula>
    </cfRule>
    <cfRule type="expression" dxfId="495" priority="478">
      <formula>OR(AD22=Fériés)</formula>
    </cfRule>
  </conditionalFormatting>
  <conditionalFormatting sqref="AI22">
    <cfRule type="expression" dxfId="494" priority="475">
      <formula>OR(TEXT(WEEKDAY(AH22),"JJJJ")=Jours_chômés)</formula>
    </cfRule>
    <cfRule type="expression" dxfId="493" priority="476">
      <formula>OR(AH22=Fériés)</formula>
    </cfRule>
  </conditionalFormatting>
  <conditionalFormatting sqref="AM22">
    <cfRule type="expression" dxfId="492" priority="473">
      <formula>OR(TEXT(WEEKDAY(AL22),"JJJJ")=Jours_chômés)</formula>
    </cfRule>
    <cfRule type="expression" dxfId="491" priority="474">
      <formula>OR(AL22=Fériés)</formula>
    </cfRule>
  </conditionalFormatting>
  <conditionalFormatting sqref="AQ22">
    <cfRule type="expression" dxfId="490" priority="471">
      <formula>OR(TEXT(WEEKDAY(AP22),"JJJJ")=Jours_chômés)</formula>
    </cfRule>
    <cfRule type="expression" dxfId="489" priority="472">
      <formula>OR(AP22=Fériés)</formula>
    </cfRule>
  </conditionalFormatting>
  <conditionalFormatting sqref="AU22">
    <cfRule type="expression" dxfId="488" priority="469">
      <formula>OR(TEXT(WEEKDAY(AT22),"JJJJ")=Jours_chômés)</formula>
    </cfRule>
    <cfRule type="expression" dxfId="487" priority="470">
      <formula>OR(AT22=Fériés)</formula>
    </cfRule>
  </conditionalFormatting>
  <conditionalFormatting sqref="AY22">
    <cfRule type="expression" dxfId="486" priority="467">
      <formula>OR(TEXT(WEEKDAY(AX22),"JJJJ")=Jours_chômés)</formula>
    </cfRule>
    <cfRule type="expression" dxfId="485" priority="468">
      <formula>OR(AX22=Fériés)</formula>
    </cfRule>
  </conditionalFormatting>
  <conditionalFormatting sqref="BC22">
    <cfRule type="expression" dxfId="484" priority="465">
      <formula>OR(TEXT(WEEKDAY(BB22),"JJJJ")=Jours_chômés)</formula>
    </cfRule>
    <cfRule type="expression" dxfId="483" priority="466">
      <formula>OR(BB22=Fériés)</formula>
    </cfRule>
  </conditionalFormatting>
  <conditionalFormatting sqref="K24 O24">
    <cfRule type="expression" dxfId="482" priority="463">
      <formula>OR(TEXT(WEEKDAY(J24),"JJJJ")=Jours_chômés)</formula>
    </cfRule>
    <cfRule type="expression" dxfId="481" priority="464">
      <formula>OR(J24=Fériés)</formula>
    </cfRule>
  </conditionalFormatting>
  <conditionalFormatting sqref="S24">
    <cfRule type="expression" dxfId="480" priority="461">
      <formula>OR(TEXT(WEEKDAY(R24),"JJJJ")=Jours_chômés)</formula>
    </cfRule>
    <cfRule type="expression" dxfId="479" priority="462">
      <formula>OR(R24=Fériés)</formula>
    </cfRule>
  </conditionalFormatting>
  <conditionalFormatting sqref="W24">
    <cfRule type="expression" dxfId="478" priority="459">
      <formula>OR(TEXT(WEEKDAY(V24),"JJJJ")=Jours_chômés)</formula>
    </cfRule>
    <cfRule type="expression" dxfId="477" priority="460">
      <formula>OR(V24=Fériés)</formula>
    </cfRule>
  </conditionalFormatting>
  <conditionalFormatting sqref="AA24">
    <cfRule type="expression" dxfId="476" priority="457">
      <formula>OR(TEXT(WEEKDAY(Z24),"JJJJ")=Jours_chômés)</formula>
    </cfRule>
    <cfRule type="expression" dxfId="475" priority="458">
      <formula>OR(Z24=Fériés)</formula>
    </cfRule>
  </conditionalFormatting>
  <conditionalFormatting sqref="AE24">
    <cfRule type="expression" dxfId="474" priority="455">
      <formula>OR(TEXT(WEEKDAY(AD24),"JJJJ")=Jours_chômés)</formula>
    </cfRule>
    <cfRule type="expression" dxfId="473" priority="456">
      <formula>OR(AD24=Fériés)</formula>
    </cfRule>
  </conditionalFormatting>
  <conditionalFormatting sqref="AI24">
    <cfRule type="expression" dxfId="472" priority="453">
      <formula>OR(TEXT(WEEKDAY(AH24),"JJJJ")=Jours_chômés)</formula>
    </cfRule>
    <cfRule type="expression" dxfId="471" priority="454">
      <formula>OR(AH24=Fériés)</formula>
    </cfRule>
  </conditionalFormatting>
  <conditionalFormatting sqref="AM24">
    <cfRule type="expression" dxfId="470" priority="451">
      <formula>OR(TEXT(WEEKDAY(AL24),"JJJJ")=Jours_chômés)</formula>
    </cfRule>
    <cfRule type="expression" dxfId="469" priority="452">
      <formula>OR(AL24=Fériés)</formula>
    </cfRule>
  </conditionalFormatting>
  <conditionalFormatting sqref="AQ24">
    <cfRule type="expression" dxfId="468" priority="449">
      <formula>OR(TEXT(WEEKDAY(AP24),"JJJJ")=Jours_chômés)</formula>
    </cfRule>
    <cfRule type="expression" dxfId="467" priority="450">
      <formula>OR(AP24=Fériés)</formula>
    </cfRule>
  </conditionalFormatting>
  <conditionalFormatting sqref="AU24">
    <cfRule type="expression" dxfId="466" priority="447">
      <formula>OR(TEXT(WEEKDAY(AT24),"JJJJ")=Jours_chômés)</formula>
    </cfRule>
    <cfRule type="expression" dxfId="465" priority="448">
      <formula>OR(AT24=Fériés)</formula>
    </cfRule>
  </conditionalFormatting>
  <conditionalFormatting sqref="AY24">
    <cfRule type="expression" dxfId="464" priority="445">
      <formula>OR(TEXT(WEEKDAY(AX24),"JJJJ")=Jours_chômés)</formula>
    </cfRule>
    <cfRule type="expression" dxfId="463" priority="446">
      <formula>OR(AX24=Fériés)</formula>
    </cfRule>
  </conditionalFormatting>
  <conditionalFormatting sqref="BC24">
    <cfRule type="expression" dxfId="462" priority="443">
      <formula>OR(TEXT(WEEKDAY(BB24),"JJJJ")=Jours_chômés)</formula>
    </cfRule>
    <cfRule type="expression" dxfId="461" priority="444">
      <formula>OR(BB24=Fériés)</formula>
    </cfRule>
  </conditionalFormatting>
  <conditionalFormatting sqref="K26 O26">
    <cfRule type="expression" dxfId="460" priority="441">
      <formula>OR(TEXT(WEEKDAY(J26),"JJJJ")=Jours_chômés)</formula>
    </cfRule>
    <cfRule type="expression" dxfId="459" priority="442">
      <formula>OR(J26=Fériés)</formula>
    </cfRule>
  </conditionalFormatting>
  <conditionalFormatting sqref="S26">
    <cfRule type="expression" dxfId="458" priority="439">
      <formula>OR(TEXT(WEEKDAY(R26),"JJJJ")=Jours_chômés)</formula>
    </cfRule>
    <cfRule type="expression" dxfId="457" priority="440">
      <formula>OR(R26=Fériés)</formula>
    </cfRule>
  </conditionalFormatting>
  <conditionalFormatting sqref="W26">
    <cfRule type="expression" dxfId="456" priority="437">
      <formula>OR(TEXT(WEEKDAY(V26),"JJJJ")=Jours_chômés)</formula>
    </cfRule>
    <cfRule type="expression" dxfId="455" priority="438">
      <formula>OR(V26=Fériés)</formula>
    </cfRule>
  </conditionalFormatting>
  <conditionalFormatting sqref="AA26">
    <cfRule type="expression" dxfId="454" priority="435">
      <formula>OR(TEXT(WEEKDAY(Z26),"JJJJ")=Jours_chômés)</formula>
    </cfRule>
    <cfRule type="expression" dxfId="453" priority="436">
      <formula>OR(Z26=Fériés)</formula>
    </cfRule>
  </conditionalFormatting>
  <conditionalFormatting sqref="AE26">
    <cfRule type="expression" dxfId="452" priority="433">
      <formula>OR(TEXT(WEEKDAY(AD26),"JJJJ")=Jours_chômés)</formula>
    </cfRule>
    <cfRule type="expression" dxfId="451" priority="434">
      <formula>OR(AD26=Fériés)</formula>
    </cfRule>
  </conditionalFormatting>
  <conditionalFormatting sqref="AI26">
    <cfRule type="expression" dxfId="450" priority="431">
      <formula>OR(TEXT(WEEKDAY(AH26),"JJJJ")=Jours_chômés)</formula>
    </cfRule>
    <cfRule type="expression" dxfId="449" priority="432">
      <formula>OR(AH26=Fériés)</formula>
    </cfRule>
  </conditionalFormatting>
  <conditionalFormatting sqref="AM26">
    <cfRule type="expression" dxfId="448" priority="429">
      <formula>OR(TEXT(WEEKDAY(AL26),"JJJJ")=Jours_chômés)</formula>
    </cfRule>
    <cfRule type="expression" dxfId="447" priority="430">
      <formula>OR(AL26=Fériés)</formula>
    </cfRule>
  </conditionalFormatting>
  <conditionalFormatting sqref="AQ26">
    <cfRule type="expression" dxfId="446" priority="427">
      <formula>OR(TEXT(WEEKDAY(AP26),"JJJJ")=Jours_chômés)</formula>
    </cfRule>
    <cfRule type="expression" dxfId="445" priority="428">
      <formula>OR(AP26=Fériés)</formula>
    </cfRule>
  </conditionalFormatting>
  <conditionalFormatting sqref="AU26">
    <cfRule type="expression" dxfId="444" priority="425">
      <formula>OR(TEXT(WEEKDAY(AT26),"JJJJ")=Jours_chômés)</formula>
    </cfRule>
    <cfRule type="expression" dxfId="443" priority="426">
      <formula>OR(AT26=Fériés)</formula>
    </cfRule>
  </conditionalFormatting>
  <conditionalFormatting sqref="AY26">
    <cfRule type="expression" dxfId="442" priority="423">
      <formula>OR(TEXT(WEEKDAY(AX26),"JJJJ")=Jours_chômés)</formula>
    </cfRule>
    <cfRule type="expression" dxfId="441" priority="424">
      <formula>OR(AX26=Fériés)</formula>
    </cfRule>
  </conditionalFormatting>
  <conditionalFormatting sqref="BC26">
    <cfRule type="expression" dxfId="440" priority="421">
      <formula>OR(TEXT(WEEKDAY(BB26),"JJJJ")=Jours_chômés)</formula>
    </cfRule>
    <cfRule type="expression" dxfId="439" priority="422">
      <formula>OR(BB26=Fériés)</formula>
    </cfRule>
  </conditionalFormatting>
  <conditionalFormatting sqref="K28 O28">
    <cfRule type="expression" dxfId="438" priority="419">
      <formula>OR(TEXT(WEEKDAY(J28),"JJJJ")=Jours_chômés)</formula>
    </cfRule>
    <cfRule type="expression" dxfId="437" priority="420">
      <formula>OR(J28=Fériés)</formula>
    </cfRule>
  </conditionalFormatting>
  <conditionalFormatting sqref="S28">
    <cfRule type="expression" dxfId="436" priority="417">
      <formula>OR(TEXT(WEEKDAY(R28),"JJJJ")=Jours_chômés)</formula>
    </cfRule>
    <cfRule type="expression" dxfId="435" priority="418">
      <formula>OR(R28=Fériés)</formula>
    </cfRule>
  </conditionalFormatting>
  <conditionalFormatting sqref="W28">
    <cfRule type="expression" dxfId="434" priority="415">
      <formula>OR(TEXT(WEEKDAY(V28),"JJJJ")=Jours_chômés)</formula>
    </cfRule>
    <cfRule type="expression" dxfId="433" priority="416">
      <formula>OR(V28=Fériés)</formula>
    </cfRule>
  </conditionalFormatting>
  <conditionalFormatting sqref="AA28">
    <cfRule type="expression" dxfId="432" priority="413">
      <formula>OR(TEXT(WEEKDAY(Z28),"JJJJ")=Jours_chômés)</formula>
    </cfRule>
    <cfRule type="expression" dxfId="431" priority="414">
      <formula>OR(Z28=Fériés)</formula>
    </cfRule>
  </conditionalFormatting>
  <conditionalFormatting sqref="AE28">
    <cfRule type="expression" dxfId="430" priority="411">
      <formula>OR(TEXT(WEEKDAY(AD28),"JJJJ")=Jours_chômés)</formula>
    </cfRule>
    <cfRule type="expression" dxfId="429" priority="412">
      <formula>OR(AD28=Fériés)</formula>
    </cfRule>
  </conditionalFormatting>
  <conditionalFormatting sqref="AI28">
    <cfRule type="expression" dxfId="428" priority="409">
      <formula>OR(TEXT(WEEKDAY(AH28),"JJJJ")=Jours_chômés)</formula>
    </cfRule>
    <cfRule type="expression" dxfId="427" priority="410">
      <formula>OR(AH28=Fériés)</formula>
    </cfRule>
  </conditionalFormatting>
  <conditionalFormatting sqref="AM28">
    <cfRule type="expression" dxfId="426" priority="407">
      <formula>OR(TEXT(WEEKDAY(AL28),"JJJJ")=Jours_chômés)</formula>
    </cfRule>
    <cfRule type="expression" dxfId="425" priority="408">
      <formula>OR(AL28=Fériés)</formula>
    </cfRule>
  </conditionalFormatting>
  <conditionalFormatting sqref="AQ28">
    <cfRule type="expression" dxfId="424" priority="405">
      <formula>OR(TEXT(WEEKDAY(AP28),"JJJJ")=Jours_chômés)</formula>
    </cfRule>
    <cfRule type="expression" dxfId="423" priority="406">
      <formula>OR(AP28=Fériés)</formula>
    </cfRule>
  </conditionalFormatting>
  <conditionalFormatting sqref="AU28">
    <cfRule type="expression" dxfId="422" priority="403">
      <formula>OR(TEXT(WEEKDAY(AT28),"JJJJ")=Jours_chômés)</formula>
    </cfRule>
    <cfRule type="expression" dxfId="421" priority="404">
      <formula>OR(AT28=Fériés)</formula>
    </cfRule>
  </conditionalFormatting>
  <conditionalFormatting sqref="AY28">
    <cfRule type="expression" dxfId="420" priority="401">
      <formula>OR(TEXT(WEEKDAY(AX28),"JJJJ")=Jours_chômés)</formula>
    </cfRule>
    <cfRule type="expression" dxfId="419" priority="402">
      <formula>OR(AX28=Fériés)</formula>
    </cfRule>
  </conditionalFormatting>
  <conditionalFormatting sqref="BC28">
    <cfRule type="expression" dxfId="418" priority="399">
      <formula>OR(TEXT(WEEKDAY(BB28),"JJJJ")=Jours_chômés)</formula>
    </cfRule>
    <cfRule type="expression" dxfId="417" priority="400">
      <formula>OR(BB28=Fériés)</formula>
    </cfRule>
  </conditionalFormatting>
  <conditionalFormatting sqref="K30 O30">
    <cfRule type="expression" dxfId="416" priority="397">
      <formula>OR(TEXT(WEEKDAY(J30),"JJJJ")=Jours_chômés)</formula>
    </cfRule>
    <cfRule type="expression" dxfId="415" priority="398">
      <formula>OR(J30=Fériés)</formula>
    </cfRule>
  </conditionalFormatting>
  <conditionalFormatting sqref="S30">
    <cfRule type="expression" dxfId="414" priority="395">
      <formula>OR(TEXT(WEEKDAY(R30),"JJJJ")=Jours_chômés)</formula>
    </cfRule>
    <cfRule type="expression" dxfId="413" priority="396">
      <formula>OR(R30=Fériés)</formula>
    </cfRule>
  </conditionalFormatting>
  <conditionalFormatting sqref="W30">
    <cfRule type="expression" dxfId="412" priority="393">
      <formula>OR(TEXT(WEEKDAY(V30),"JJJJ")=Jours_chômés)</formula>
    </cfRule>
    <cfRule type="expression" dxfId="411" priority="394">
      <formula>OR(V30=Fériés)</formula>
    </cfRule>
  </conditionalFormatting>
  <conditionalFormatting sqref="AA30">
    <cfRule type="expression" dxfId="410" priority="391">
      <formula>OR(TEXT(WEEKDAY(Z30),"JJJJ")=Jours_chômés)</formula>
    </cfRule>
    <cfRule type="expression" dxfId="409" priority="392">
      <formula>OR(Z30=Fériés)</formula>
    </cfRule>
  </conditionalFormatting>
  <conditionalFormatting sqref="AE30">
    <cfRule type="expression" dxfId="408" priority="389">
      <formula>OR(TEXT(WEEKDAY(AD30),"JJJJ")=Jours_chômés)</formula>
    </cfRule>
    <cfRule type="expression" dxfId="407" priority="390">
      <formula>OR(AD30=Fériés)</formula>
    </cfRule>
  </conditionalFormatting>
  <conditionalFormatting sqref="AI30">
    <cfRule type="expression" dxfId="406" priority="387">
      <formula>OR(TEXT(WEEKDAY(AH30),"JJJJ")=Jours_chômés)</formula>
    </cfRule>
    <cfRule type="expression" dxfId="405" priority="388">
      <formula>OR(AH30=Fériés)</formula>
    </cfRule>
  </conditionalFormatting>
  <conditionalFormatting sqref="AM30">
    <cfRule type="expression" dxfId="404" priority="385">
      <formula>OR(TEXT(WEEKDAY(AL30),"JJJJ")=Jours_chômés)</formula>
    </cfRule>
    <cfRule type="expression" dxfId="403" priority="386">
      <formula>OR(AL30=Fériés)</formula>
    </cfRule>
  </conditionalFormatting>
  <conditionalFormatting sqref="AQ30">
    <cfRule type="expression" dxfId="402" priority="383">
      <formula>OR(TEXT(WEEKDAY(AP30),"JJJJ")=Jours_chômés)</formula>
    </cfRule>
    <cfRule type="expression" dxfId="401" priority="384">
      <formula>OR(AP30=Fériés)</formula>
    </cfRule>
  </conditionalFormatting>
  <conditionalFormatting sqref="AU30">
    <cfRule type="expression" dxfId="400" priority="381">
      <formula>OR(TEXT(WEEKDAY(AT30),"JJJJ")=Jours_chômés)</formula>
    </cfRule>
    <cfRule type="expression" dxfId="399" priority="382">
      <formula>OR(AT30=Fériés)</formula>
    </cfRule>
  </conditionalFormatting>
  <conditionalFormatting sqref="AY30">
    <cfRule type="expression" dxfId="398" priority="379">
      <formula>OR(TEXT(WEEKDAY(AX30),"JJJJ")=Jours_chômés)</formula>
    </cfRule>
    <cfRule type="expression" dxfId="397" priority="380">
      <formula>OR(AX30=Fériés)</formula>
    </cfRule>
  </conditionalFormatting>
  <conditionalFormatting sqref="BC30">
    <cfRule type="expression" dxfId="396" priority="377">
      <formula>OR(TEXT(WEEKDAY(BB30),"JJJJ")=Jours_chômés)</formula>
    </cfRule>
    <cfRule type="expression" dxfId="395" priority="378">
      <formula>OR(BB30=Fériés)</formula>
    </cfRule>
  </conditionalFormatting>
  <conditionalFormatting sqref="K32 O32">
    <cfRule type="expression" dxfId="394" priority="375">
      <formula>OR(TEXT(WEEKDAY(J32),"JJJJ")=Jours_chômés)</formula>
    </cfRule>
    <cfRule type="expression" dxfId="393" priority="376">
      <formula>OR(J32=Fériés)</formula>
    </cfRule>
  </conditionalFormatting>
  <conditionalFormatting sqref="S32">
    <cfRule type="expression" dxfId="392" priority="373">
      <formula>OR(TEXT(WEEKDAY(R32),"JJJJ")=Jours_chômés)</formula>
    </cfRule>
    <cfRule type="expression" dxfId="391" priority="374">
      <formula>OR(R32=Fériés)</formula>
    </cfRule>
  </conditionalFormatting>
  <conditionalFormatting sqref="W32">
    <cfRule type="expression" dxfId="390" priority="371">
      <formula>OR(TEXT(WEEKDAY(V32),"JJJJ")=Jours_chômés)</formula>
    </cfRule>
    <cfRule type="expression" dxfId="389" priority="372">
      <formula>OR(V32=Fériés)</formula>
    </cfRule>
  </conditionalFormatting>
  <conditionalFormatting sqref="AA32">
    <cfRule type="expression" dxfId="388" priority="369">
      <formula>OR(TEXT(WEEKDAY(Z32),"JJJJ")=Jours_chômés)</formula>
    </cfRule>
    <cfRule type="expression" dxfId="387" priority="370">
      <formula>OR(Z32=Fériés)</formula>
    </cfRule>
  </conditionalFormatting>
  <conditionalFormatting sqref="AE32">
    <cfRule type="expression" dxfId="386" priority="367">
      <formula>OR(TEXT(WEEKDAY(AD32),"JJJJ")=Jours_chômés)</formula>
    </cfRule>
    <cfRule type="expression" dxfId="385" priority="368">
      <formula>OR(AD32=Fériés)</formula>
    </cfRule>
  </conditionalFormatting>
  <conditionalFormatting sqref="AI32">
    <cfRule type="expression" dxfId="384" priority="365">
      <formula>OR(TEXT(WEEKDAY(AH32),"JJJJ")=Jours_chômés)</formula>
    </cfRule>
    <cfRule type="expression" dxfId="383" priority="366">
      <formula>OR(AH32=Fériés)</formula>
    </cfRule>
  </conditionalFormatting>
  <conditionalFormatting sqref="AM32">
    <cfRule type="expression" dxfId="382" priority="363">
      <formula>OR(TEXT(WEEKDAY(AL32),"JJJJ")=Jours_chômés)</formula>
    </cfRule>
    <cfRule type="expression" dxfId="381" priority="364">
      <formula>OR(AL32=Fériés)</formula>
    </cfRule>
  </conditionalFormatting>
  <conditionalFormatting sqref="AQ32">
    <cfRule type="expression" dxfId="380" priority="361">
      <formula>OR(TEXT(WEEKDAY(AP32),"JJJJ")=Jours_chômés)</formula>
    </cfRule>
    <cfRule type="expression" dxfId="379" priority="362">
      <formula>OR(AP32=Fériés)</formula>
    </cfRule>
  </conditionalFormatting>
  <conditionalFormatting sqref="AU32">
    <cfRule type="expression" dxfId="378" priority="359">
      <formula>OR(TEXT(WEEKDAY(AT32),"JJJJ")=Jours_chômés)</formula>
    </cfRule>
    <cfRule type="expression" dxfId="377" priority="360">
      <formula>OR(AT32=Fériés)</formula>
    </cfRule>
  </conditionalFormatting>
  <conditionalFormatting sqref="AY32">
    <cfRule type="expression" dxfId="376" priority="357">
      <formula>OR(TEXT(WEEKDAY(AX32),"JJJJ")=Jours_chômés)</formula>
    </cfRule>
    <cfRule type="expression" dxfId="375" priority="358">
      <formula>OR(AX32=Fériés)</formula>
    </cfRule>
  </conditionalFormatting>
  <conditionalFormatting sqref="BC32">
    <cfRule type="expression" dxfId="374" priority="355">
      <formula>OR(TEXT(WEEKDAY(BB32),"JJJJ")=Jours_chômés)</formula>
    </cfRule>
    <cfRule type="expression" dxfId="373" priority="356">
      <formula>OR(BB32=Fériés)</formula>
    </cfRule>
  </conditionalFormatting>
  <conditionalFormatting sqref="K34 O34">
    <cfRule type="expression" dxfId="372" priority="353">
      <formula>OR(TEXT(WEEKDAY(J34),"JJJJ")=Jours_chômés)</formula>
    </cfRule>
    <cfRule type="expression" dxfId="371" priority="354">
      <formula>OR(J34=Fériés)</formula>
    </cfRule>
  </conditionalFormatting>
  <conditionalFormatting sqref="S34">
    <cfRule type="expression" dxfId="370" priority="351">
      <formula>OR(TEXT(WEEKDAY(R34),"JJJJ")=Jours_chômés)</formula>
    </cfRule>
    <cfRule type="expression" dxfId="369" priority="352">
      <formula>OR(R34=Fériés)</formula>
    </cfRule>
  </conditionalFormatting>
  <conditionalFormatting sqref="W34">
    <cfRule type="expression" dxfId="368" priority="349">
      <formula>OR(TEXT(WEEKDAY(V34),"JJJJ")=Jours_chômés)</formula>
    </cfRule>
    <cfRule type="expression" dxfId="367" priority="350">
      <formula>OR(V34=Fériés)</formula>
    </cfRule>
  </conditionalFormatting>
  <conditionalFormatting sqref="AA34">
    <cfRule type="expression" dxfId="366" priority="347">
      <formula>OR(TEXT(WEEKDAY(Z34),"JJJJ")=Jours_chômés)</formula>
    </cfRule>
    <cfRule type="expression" dxfId="365" priority="348">
      <formula>OR(Z34=Fériés)</formula>
    </cfRule>
  </conditionalFormatting>
  <conditionalFormatting sqref="AE34">
    <cfRule type="expression" dxfId="364" priority="345">
      <formula>OR(TEXT(WEEKDAY(AD34),"JJJJ")=Jours_chômés)</formula>
    </cfRule>
    <cfRule type="expression" dxfId="363" priority="346">
      <formula>OR(AD34=Fériés)</formula>
    </cfRule>
  </conditionalFormatting>
  <conditionalFormatting sqref="AI34">
    <cfRule type="expression" dxfId="362" priority="343">
      <formula>OR(TEXT(WEEKDAY(AH34),"JJJJ")=Jours_chômés)</formula>
    </cfRule>
    <cfRule type="expression" dxfId="361" priority="344">
      <formula>OR(AH34=Fériés)</formula>
    </cfRule>
  </conditionalFormatting>
  <conditionalFormatting sqref="AM34">
    <cfRule type="expression" dxfId="360" priority="341">
      <formula>OR(TEXT(WEEKDAY(AL34),"JJJJ")=Jours_chômés)</formula>
    </cfRule>
    <cfRule type="expression" dxfId="359" priority="342">
      <formula>OR(AL34=Fériés)</formula>
    </cfRule>
  </conditionalFormatting>
  <conditionalFormatting sqref="AQ34">
    <cfRule type="expression" dxfId="358" priority="339">
      <formula>OR(TEXT(WEEKDAY(AP34),"JJJJ")=Jours_chômés)</formula>
    </cfRule>
    <cfRule type="expression" dxfId="357" priority="340">
      <formula>OR(AP34=Fériés)</formula>
    </cfRule>
  </conditionalFormatting>
  <conditionalFormatting sqref="AU34">
    <cfRule type="expression" dxfId="356" priority="337">
      <formula>OR(TEXT(WEEKDAY(AT34),"JJJJ")=Jours_chômés)</formula>
    </cfRule>
    <cfRule type="expression" dxfId="355" priority="338">
      <formula>OR(AT34=Fériés)</formula>
    </cfRule>
  </conditionalFormatting>
  <conditionalFormatting sqref="AY34">
    <cfRule type="expression" dxfId="354" priority="335">
      <formula>OR(TEXT(WEEKDAY(AX34),"JJJJ")=Jours_chômés)</formula>
    </cfRule>
    <cfRule type="expression" dxfId="353" priority="336">
      <formula>OR(AX34=Fériés)</formula>
    </cfRule>
  </conditionalFormatting>
  <conditionalFormatting sqref="BC34">
    <cfRule type="expression" dxfId="352" priority="333">
      <formula>OR(TEXT(WEEKDAY(BB34),"JJJJ")=Jours_chômés)</formula>
    </cfRule>
    <cfRule type="expression" dxfId="351" priority="334">
      <formula>OR(BB34=Fériés)</formula>
    </cfRule>
  </conditionalFormatting>
  <conditionalFormatting sqref="K36 O36">
    <cfRule type="expression" dxfId="350" priority="331">
      <formula>OR(TEXT(WEEKDAY(J36),"JJJJ")=Jours_chômés)</formula>
    </cfRule>
    <cfRule type="expression" dxfId="349" priority="332">
      <formula>OR(J36=Fériés)</formula>
    </cfRule>
  </conditionalFormatting>
  <conditionalFormatting sqref="S36">
    <cfRule type="expression" dxfId="348" priority="329">
      <formula>OR(TEXT(WEEKDAY(R36),"JJJJ")=Jours_chômés)</formula>
    </cfRule>
    <cfRule type="expression" dxfId="347" priority="330">
      <formula>OR(R36=Fériés)</formula>
    </cfRule>
  </conditionalFormatting>
  <conditionalFormatting sqref="W36">
    <cfRule type="expression" dxfId="346" priority="327">
      <formula>OR(TEXT(WEEKDAY(V36),"JJJJ")=Jours_chômés)</formula>
    </cfRule>
    <cfRule type="expression" dxfId="345" priority="328">
      <formula>OR(V36=Fériés)</formula>
    </cfRule>
  </conditionalFormatting>
  <conditionalFormatting sqref="AA36">
    <cfRule type="expression" dxfId="344" priority="325">
      <formula>OR(TEXT(WEEKDAY(Z36),"JJJJ")=Jours_chômés)</formula>
    </cfRule>
    <cfRule type="expression" dxfId="343" priority="326">
      <formula>OR(Z36=Fériés)</formula>
    </cfRule>
  </conditionalFormatting>
  <conditionalFormatting sqref="AE36">
    <cfRule type="expression" dxfId="342" priority="323">
      <formula>OR(TEXT(WEEKDAY(AD36),"JJJJ")=Jours_chômés)</formula>
    </cfRule>
    <cfRule type="expression" dxfId="341" priority="324">
      <formula>OR(AD36=Fériés)</formula>
    </cfRule>
  </conditionalFormatting>
  <conditionalFormatting sqref="AI36">
    <cfRule type="expression" dxfId="340" priority="321">
      <formula>OR(TEXT(WEEKDAY(AH36),"JJJJ")=Jours_chômés)</formula>
    </cfRule>
    <cfRule type="expression" dxfId="339" priority="322">
      <formula>OR(AH36=Fériés)</formula>
    </cfRule>
  </conditionalFormatting>
  <conditionalFormatting sqref="AM36">
    <cfRule type="expression" dxfId="338" priority="319">
      <formula>OR(TEXT(WEEKDAY(AL36),"JJJJ")=Jours_chômés)</formula>
    </cfRule>
    <cfRule type="expression" dxfId="337" priority="320">
      <formula>OR(AL36=Fériés)</formula>
    </cfRule>
  </conditionalFormatting>
  <conditionalFormatting sqref="AQ36">
    <cfRule type="expression" dxfId="336" priority="317">
      <formula>OR(TEXT(WEEKDAY(AP36),"JJJJ")=Jours_chômés)</formula>
    </cfRule>
    <cfRule type="expression" dxfId="335" priority="318">
      <formula>OR(AP36=Fériés)</formula>
    </cfRule>
  </conditionalFormatting>
  <conditionalFormatting sqref="AU36">
    <cfRule type="expression" dxfId="334" priority="315">
      <formula>OR(TEXT(WEEKDAY(AT36),"JJJJ")=Jours_chômés)</formula>
    </cfRule>
    <cfRule type="expression" dxfId="333" priority="316">
      <formula>OR(AT36=Fériés)</formula>
    </cfRule>
  </conditionalFormatting>
  <conditionalFormatting sqref="AY36">
    <cfRule type="expression" dxfId="332" priority="313">
      <formula>OR(TEXT(WEEKDAY(AX36),"JJJJ")=Jours_chômés)</formula>
    </cfRule>
    <cfRule type="expression" dxfId="331" priority="314">
      <formula>OR(AX36=Fériés)</formula>
    </cfRule>
  </conditionalFormatting>
  <conditionalFormatting sqref="BC36">
    <cfRule type="expression" dxfId="330" priority="311">
      <formula>OR(TEXT(WEEKDAY(BB36),"JJJJ")=Jours_chômés)</formula>
    </cfRule>
    <cfRule type="expression" dxfId="329" priority="312">
      <formula>OR(BB36=Fériés)</formula>
    </cfRule>
  </conditionalFormatting>
  <conditionalFormatting sqref="K38 O38">
    <cfRule type="expression" dxfId="328" priority="309">
      <formula>OR(TEXT(WEEKDAY(J38),"JJJJ")=Jours_chômés)</formula>
    </cfRule>
    <cfRule type="expression" dxfId="327" priority="310">
      <formula>OR(J38=Fériés)</formula>
    </cfRule>
  </conditionalFormatting>
  <conditionalFormatting sqref="S38">
    <cfRule type="expression" dxfId="326" priority="307">
      <formula>OR(TEXT(WEEKDAY(R38),"JJJJ")=Jours_chômés)</formula>
    </cfRule>
    <cfRule type="expression" dxfId="325" priority="308">
      <formula>OR(R38=Fériés)</formula>
    </cfRule>
  </conditionalFormatting>
  <conditionalFormatting sqref="W38">
    <cfRule type="expression" dxfId="324" priority="305">
      <formula>OR(TEXT(WEEKDAY(V38),"JJJJ")=Jours_chômés)</formula>
    </cfRule>
    <cfRule type="expression" dxfId="323" priority="306">
      <formula>OR(V38=Fériés)</formula>
    </cfRule>
  </conditionalFormatting>
  <conditionalFormatting sqref="AA38">
    <cfRule type="expression" dxfId="322" priority="303">
      <formula>OR(TEXT(WEEKDAY(Z38),"JJJJ")=Jours_chômés)</formula>
    </cfRule>
    <cfRule type="expression" dxfId="321" priority="304">
      <formula>OR(Z38=Fériés)</formula>
    </cfRule>
  </conditionalFormatting>
  <conditionalFormatting sqref="AE38">
    <cfRule type="expression" dxfId="320" priority="301">
      <formula>OR(TEXT(WEEKDAY(AD38),"JJJJ")=Jours_chômés)</formula>
    </cfRule>
    <cfRule type="expression" dxfId="319" priority="302">
      <formula>OR(AD38=Fériés)</formula>
    </cfRule>
  </conditionalFormatting>
  <conditionalFormatting sqref="AI38">
    <cfRule type="expression" dxfId="318" priority="299">
      <formula>OR(TEXT(WEEKDAY(AH38),"JJJJ")=Jours_chômés)</formula>
    </cfRule>
    <cfRule type="expression" dxfId="317" priority="300">
      <formula>OR(AH38=Fériés)</formula>
    </cfRule>
  </conditionalFormatting>
  <conditionalFormatting sqref="AM38">
    <cfRule type="expression" dxfId="316" priority="297">
      <formula>OR(TEXT(WEEKDAY(AL38),"JJJJ")=Jours_chômés)</formula>
    </cfRule>
    <cfRule type="expression" dxfId="315" priority="298">
      <formula>OR(AL38=Fériés)</formula>
    </cfRule>
  </conditionalFormatting>
  <conditionalFormatting sqref="AQ38">
    <cfRule type="expression" dxfId="314" priority="295">
      <formula>OR(TEXT(WEEKDAY(AP38),"JJJJ")=Jours_chômés)</formula>
    </cfRule>
    <cfRule type="expression" dxfId="313" priority="296">
      <formula>OR(AP38=Fériés)</formula>
    </cfRule>
  </conditionalFormatting>
  <conditionalFormatting sqref="AU38">
    <cfRule type="expression" dxfId="312" priority="293">
      <formula>OR(TEXT(WEEKDAY(AT38),"JJJJ")=Jours_chômés)</formula>
    </cfRule>
    <cfRule type="expression" dxfId="311" priority="294">
      <formula>OR(AT38=Fériés)</formula>
    </cfRule>
  </conditionalFormatting>
  <conditionalFormatting sqref="AY38">
    <cfRule type="expression" dxfId="310" priority="291">
      <formula>OR(TEXT(WEEKDAY(AX38),"JJJJ")=Jours_chômés)</formula>
    </cfRule>
    <cfRule type="expression" dxfId="309" priority="292">
      <formula>OR(AX38=Fériés)</formula>
    </cfRule>
  </conditionalFormatting>
  <conditionalFormatting sqref="BC38">
    <cfRule type="expression" dxfId="308" priority="289">
      <formula>OR(TEXT(WEEKDAY(BB38),"JJJJ")=Jours_chômés)</formula>
    </cfRule>
    <cfRule type="expression" dxfId="307" priority="290">
      <formula>OR(BB38=Fériés)</formula>
    </cfRule>
  </conditionalFormatting>
  <conditionalFormatting sqref="K40 O40">
    <cfRule type="expression" dxfId="306" priority="287">
      <formula>OR(TEXT(WEEKDAY(J40),"JJJJ")=Jours_chômés)</formula>
    </cfRule>
    <cfRule type="expression" dxfId="305" priority="288">
      <formula>OR(J40=Fériés)</formula>
    </cfRule>
  </conditionalFormatting>
  <conditionalFormatting sqref="S40">
    <cfRule type="expression" dxfId="304" priority="285">
      <formula>OR(TEXT(WEEKDAY(R40),"JJJJ")=Jours_chômés)</formula>
    </cfRule>
    <cfRule type="expression" dxfId="303" priority="286">
      <formula>OR(R40=Fériés)</formula>
    </cfRule>
  </conditionalFormatting>
  <conditionalFormatting sqref="W40">
    <cfRule type="expression" dxfId="302" priority="283">
      <formula>OR(TEXT(WEEKDAY(V40),"JJJJ")=Jours_chômés)</formula>
    </cfRule>
    <cfRule type="expression" dxfId="301" priority="284">
      <formula>OR(V40=Fériés)</formula>
    </cfRule>
  </conditionalFormatting>
  <conditionalFormatting sqref="AA40">
    <cfRule type="expression" dxfId="300" priority="281">
      <formula>OR(TEXT(WEEKDAY(Z40),"JJJJ")=Jours_chômés)</formula>
    </cfRule>
    <cfRule type="expression" dxfId="299" priority="282">
      <formula>OR(Z40=Fériés)</formula>
    </cfRule>
  </conditionalFormatting>
  <conditionalFormatting sqref="AE40">
    <cfRule type="expression" dxfId="298" priority="279">
      <formula>OR(TEXT(WEEKDAY(AD40),"JJJJ")=Jours_chômés)</formula>
    </cfRule>
    <cfRule type="expression" dxfId="297" priority="280">
      <formula>OR(AD40=Fériés)</formula>
    </cfRule>
  </conditionalFormatting>
  <conditionalFormatting sqref="AI40">
    <cfRule type="expression" dxfId="296" priority="277">
      <formula>OR(TEXT(WEEKDAY(AH40),"JJJJ")=Jours_chômés)</formula>
    </cfRule>
    <cfRule type="expression" dxfId="295" priority="278">
      <formula>OR(AH40=Fériés)</formula>
    </cfRule>
  </conditionalFormatting>
  <conditionalFormatting sqref="AM40">
    <cfRule type="expression" dxfId="294" priority="275">
      <formula>OR(TEXT(WEEKDAY(AL40),"JJJJ")=Jours_chômés)</formula>
    </cfRule>
    <cfRule type="expression" dxfId="293" priority="276">
      <formula>OR(AL40=Fériés)</formula>
    </cfRule>
  </conditionalFormatting>
  <conditionalFormatting sqref="AQ40">
    <cfRule type="expression" dxfId="292" priority="273">
      <formula>OR(TEXT(WEEKDAY(AP40),"JJJJ")=Jours_chômés)</formula>
    </cfRule>
    <cfRule type="expression" dxfId="291" priority="274">
      <formula>OR(AP40=Fériés)</formula>
    </cfRule>
  </conditionalFormatting>
  <conditionalFormatting sqref="AU40">
    <cfRule type="expression" dxfId="290" priority="271">
      <formula>OR(TEXT(WEEKDAY(AT40),"JJJJ")=Jours_chômés)</formula>
    </cfRule>
    <cfRule type="expression" dxfId="289" priority="272">
      <formula>OR(AT40=Fériés)</formula>
    </cfRule>
  </conditionalFormatting>
  <conditionalFormatting sqref="AY40">
    <cfRule type="expression" dxfId="288" priority="269">
      <formula>OR(TEXT(WEEKDAY(AX40),"JJJJ")=Jours_chômés)</formula>
    </cfRule>
    <cfRule type="expression" dxfId="287" priority="270">
      <formula>OR(AX40=Fériés)</formula>
    </cfRule>
  </conditionalFormatting>
  <conditionalFormatting sqref="BC40">
    <cfRule type="expression" dxfId="286" priority="267">
      <formula>OR(TEXT(WEEKDAY(BB40),"JJJJ")=Jours_chômés)</formula>
    </cfRule>
    <cfRule type="expression" dxfId="285" priority="268">
      <formula>OR(BB40=Fériés)</formula>
    </cfRule>
  </conditionalFormatting>
  <conditionalFormatting sqref="K42 O42">
    <cfRule type="expression" dxfId="284" priority="265">
      <formula>OR(TEXT(WEEKDAY(J42),"JJJJ")=Jours_chômés)</formula>
    </cfRule>
    <cfRule type="expression" dxfId="283" priority="266">
      <formula>OR(J42=Fériés)</formula>
    </cfRule>
  </conditionalFormatting>
  <conditionalFormatting sqref="S42">
    <cfRule type="expression" dxfId="282" priority="263">
      <formula>OR(TEXT(WEEKDAY(R42),"JJJJ")=Jours_chômés)</formula>
    </cfRule>
    <cfRule type="expression" dxfId="281" priority="264">
      <formula>OR(R42=Fériés)</formula>
    </cfRule>
  </conditionalFormatting>
  <conditionalFormatting sqref="W42">
    <cfRule type="expression" dxfId="280" priority="261">
      <formula>OR(TEXT(WEEKDAY(V42),"JJJJ")=Jours_chômés)</formula>
    </cfRule>
    <cfRule type="expression" dxfId="279" priority="262">
      <formula>OR(V42=Fériés)</formula>
    </cfRule>
  </conditionalFormatting>
  <conditionalFormatting sqref="AA42">
    <cfRule type="expression" dxfId="278" priority="259">
      <formula>OR(TEXT(WEEKDAY(Z42),"JJJJ")=Jours_chômés)</formula>
    </cfRule>
    <cfRule type="expression" dxfId="277" priority="260">
      <formula>OR(Z42=Fériés)</formula>
    </cfRule>
  </conditionalFormatting>
  <conditionalFormatting sqref="AE42">
    <cfRule type="expression" dxfId="276" priority="257">
      <formula>OR(TEXT(WEEKDAY(AD42),"JJJJ")=Jours_chômés)</formula>
    </cfRule>
    <cfRule type="expression" dxfId="275" priority="258">
      <formula>OR(AD42=Fériés)</formula>
    </cfRule>
  </conditionalFormatting>
  <conditionalFormatting sqref="AI42">
    <cfRule type="expression" dxfId="274" priority="255">
      <formula>OR(TEXT(WEEKDAY(AH42),"JJJJ")=Jours_chômés)</formula>
    </cfRule>
    <cfRule type="expression" dxfId="273" priority="256">
      <formula>OR(AH42=Fériés)</formula>
    </cfRule>
  </conditionalFormatting>
  <conditionalFormatting sqref="AM42">
    <cfRule type="expression" dxfId="272" priority="253">
      <formula>OR(TEXT(WEEKDAY(AL42),"JJJJ")=Jours_chômés)</formula>
    </cfRule>
    <cfRule type="expression" dxfId="271" priority="254">
      <formula>OR(AL42=Fériés)</formula>
    </cfRule>
  </conditionalFormatting>
  <conditionalFormatting sqref="AQ42">
    <cfRule type="expression" dxfId="270" priority="251">
      <formula>OR(TEXT(WEEKDAY(AP42),"JJJJ")=Jours_chômés)</formula>
    </cfRule>
    <cfRule type="expression" dxfId="269" priority="252">
      <formula>OR(AP42=Fériés)</formula>
    </cfRule>
  </conditionalFormatting>
  <conditionalFormatting sqref="AU42">
    <cfRule type="expression" dxfId="268" priority="249">
      <formula>OR(TEXT(WEEKDAY(AT42),"JJJJ")=Jours_chômés)</formula>
    </cfRule>
    <cfRule type="expression" dxfId="267" priority="250">
      <formula>OR(AT42=Fériés)</formula>
    </cfRule>
  </conditionalFormatting>
  <conditionalFormatting sqref="AY42">
    <cfRule type="expression" dxfId="266" priority="247">
      <formula>OR(TEXT(WEEKDAY(AX42),"JJJJ")=Jours_chômés)</formula>
    </cfRule>
    <cfRule type="expression" dxfId="265" priority="248">
      <formula>OR(AX42=Fériés)</formula>
    </cfRule>
  </conditionalFormatting>
  <conditionalFormatting sqref="BC42">
    <cfRule type="expression" dxfId="264" priority="245">
      <formula>OR(TEXT(WEEKDAY(BB42),"JJJJ")=Jours_chômés)</formula>
    </cfRule>
    <cfRule type="expression" dxfId="263" priority="246">
      <formula>OR(BB42=Fériés)</formula>
    </cfRule>
  </conditionalFormatting>
  <conditionalFormatting sqref="K44 O44">
    <cfRule type="expression" dxfId="262" priority="243">
      <formula>OR(TEXT(WEEKDAY(J44),"JJJJ")=Jours_chômés)</formula>
    </cfRule>
    <cfRule type="expression" dxfId="261" priority="244">
      <formula>OR(J44=Fériés)</formula>
    </cfRule>
  </conditionalFormatting>
  <conditionalFormatting sqref="S44">
    <cfRule type="expression" dxfId="260" priority="241">
      <formula>OR(TEXT(WEEKDAY(R44),"JJJJ")=Jours_chômés)</formula>
    </cfRule>
    <cfRule type="expression" dxfId="259" priority="242">
      <formula>OR(R44=Fériés)</formula>
    </cfRule>
  </conditionalFormatting>
  <conditionalFormatting sqref="W44">
    <cfRule type="expression" dxfId="258" priority="239">
      <formula>OR(TEXT(WEEKDAY(V44),"JJJJ")=Jours_chômés)</formula>
    </cfRule>
    <cfRule type="expression" dxfId="257" priority="240">
      <formula>OR(V44=Fériés)</formula>
    </cfRule>
  </conditionalFormatting>
  <conditionalFormatting sqref="AA44">
    <cfRule type="expression" dxfId="256" priority="237">
      <formula>OR(TEXT(WEEKDAY(Z44),"JJJJ")=Jours_chômés)</formula>
    </cfRule>
    <cfRule type="expression" dxfId="255" priority="238">
      <formula>OR(Z44=Fériés)</formula>
    </cfRule>
  </conditionalFormatting>
  <conditionalFormatting sqref="AE44">
    <cfRule type="expression" dxfId="254" priority="235">
      <formula>OR(TEXT(WEEKDAY(AD44),"JJJJ")=Jours_chômés)</formula>
    </cfRule>
    <cfRule type="expression" dxfId="253" priority="236">
      <formula>OR(AD44=Fériés)</formula>
    </cfRule>
  </conditionalFormatting>
  <conditionalFormatting sqref="AI44">
    <cfRule type="expression" dxfId="252" priority="233">
      <formula>OR(TEXT(WEEKDAY(AH44),"JJJJ")=Jours_chômés)</formula>
    </cfRule>
    <cfRule type="expression" dxfId="251" priority="234">
      <formula>OR(AH44=Fériés)</formula>
    </cfRule>
  </conditionalFormatting>
  <conditionalFormatting sqref="AM44">
    <cfRule type="expression" dxfId="250" priority="231">
      <formula>OR(TEXT(WEEKDAY(AL44),"JJJJ")=Jours_chômés)</formula>
    </cfRule>
    <cfRule type="expression" dxfId="249" priority="232">
      <formula>OR(AL44=Fériés)</formula>
    </cfRule>
  </conditionalFormatting>
  <conditionalFormatting sqref="AQ44">
    <cfRule type="expression" dxfId="248" priority="229">
      <formula>OR(TEXT(WEEKDAY(AP44),"JJJJ")=Jours_chômés)</formula>
    </cfRule>
    <cfRule type="expression" dxfId="247" priority="230">
      <formula>OR(AP44=Fériés)</formula>
    </cfRule>
  </conditionalFormatting>
  <conditionalFormatting sqref="AU44">
    <cfRule type="expression" dxfId="246" priority="227">
      <formula>OR(TEXT(WEEKDAY(AT44),"JJJJ")=Jours_chômés)</formula>
    </cfRule>
    <cfRule type="expression" dxfId="245" priority="228">
      <formula>OR(AT44=Fériés)</formula>
    </cfRule>
  </conditionalFormatting>
  <conditionalFormatting sqref="AY44">
    <cfRule type="expression" dxfId="244" priority="225">
      <formula>OR(TEXT(WEEKDAY(AX44),"JJJJ")=Jours_chômés)</formula>
    </cfRule>
    <cfRule type="expression" dxfId="243" priority="226">
      <formula>OR(AX44=Fériés)</formula>
    </cfRule>
  </conditionalFormatting>
  <conditionalFormatting sqref="BC44">
    <cfRule type="expression" dxfId="242" priority="223">
      <formula>OR(TEXT(WEEKDAY(BB44),"JJJJ")=Jours_chômés)</formula>
    </cfRule>
    <cfRule type="expression" dxfId="241" priority="224">
      <formula>OR(BB44=Fériés)</formula>
    </cfRule>
  </conditionalFormatting>
  <conditionalFormatting sqref="K46 O46">
    <cfRule type="expression" dxfId="240" priority="221">
      <formula>OR(TEXT(WEEKDAY(J46),"JJJJ")=Jours_chômés)</formula>
    </cfRule>
    <cfRule type="expression" dxfId="239" priority="222">
      <formula>OR(J46=Fériés)</formula>
    </cfRule>
  </conditionalFormatting>
  <conditionalFormatting sqref="S46">
    <cfRule type="expression" dxfId="238" priority="219">
      <formula>OR(TEXT(WEEKDAY(R46),"JJJJ")=Jours_chômés)</formula>
    </cfRule>
    <cfRule type="expression" dxfId="237" priority="220">
      <formula>OR(R46=Fériés)</formula>
    </cfRule>
  </conditionalFormatting>
  <conditionalFormatting sqref="W46">
    <cfRule type="expression" dxfId="236" priority="217">
      <formula>OR(TEXT(WEEKDAY(V46),"JJJJ")=Jours_chômés)</formula>
    </cfRule>
    <cfRule type="expression" dxfId="235" priority="218">
      <formula>OR(V46=Fériés)</formula>
    </cfRule>
  </conditionalFormatting>
  <conditionalFormatting sqref="AA46">
    <cfRule type="expression" dxfId="234" priority="215">
      <formula>OR(TEXT(WEEKDAY(Z46),"JJJJ")=Jours_chômés)</formula>
    </cfRule>
    <cfRule type="expression" dxfId="233" priority="216">
      <formula>OR(Z46=Fériés)</formula>
    </cfRule>
  </conditionalFormatting>
  <conditionalFormatting sqref="AE46">
    <cfRule type="expression" dxfId="232" priority="213">
      <formula>OR(TEXT(WEEKDAY(AD46),"JJJJ")=Jours_chômés)</formula>
    </cfRule>
    <cfRule type="expression" dxfId="231" priority="214">
      <formula>OR(AD46=Fériés)</formula>
    </cfRule>
  </conditionalFormatting>
  <conditionalFormatting sqref="AI46">
    <cfRule type="expression" dxfId="230" priority="211">
      <formula>OR(TEXT(WEEKDAY(AH46),"JJJJ")=Jours_chômés)</formula>
    </cfRule>
    <cfRule type="expression" dxfId="229" priority="212">
      <formula>OR(AH46=Fériés)</formula>
    </cfRule>
  </conditionalFormatting>
  <conditionalFormatting sqref="AM46">
    <cfRule type="expression" dxfId="228" priority="209">
      <formula>OR(TEXT(WEEKDAY(AL46),"JJJJ")=Jours_chômés)</formula>
    </cfRule>
    <cfRule type="expression" dxfId="227" priority="210">
      <formula>OR(AL46=Fériés)</formula>
    </cfRule>
  </conditionalFormatting>
  <conditionalFormatting sqref="AQ46">
    <cfRule type="expression" dxfId="226" priority="207">
      <formula>OR(TEXT(WEEKDAY(AP46),"JJJJ")=Jours_chômés)</formula>
    </cfRule>
    <cfRule type="expression" dxfId="225" priority="208">
      <formula>OR(AP46=Fériés)</formula>
    </cfRule>
  </conditionalFormatting>
  <conditionalFormatting sqref="AU46">
    <cfRule type="expression" dxfId="224" priority="205">
      <formula>OR(TEXT(WEEKDAY(AT46),"JJJJ")=Jours_chômés)</formula>
    </cfRule>
    <cfRule type="expression" dxfId="223" priority="206">
      <formula>OR(AT46=Fériés)</formula>
    </cfRule>
  </conditionalFormatting>
  <conditionalFormatting sqref="AY46">
    <cfRule type="expression" dxfId="222" priority="203">
      <formula>OR(TEXT(WEEKDAY(AX46),"JJJJ")=Jours_chômés)</formula>
    </cfRule>
    <cfRule type="expression" dxfId="221" priority="204">
      <formula>OR(AX46=Fériés)</formula>
    </cfRule>
  </conditionalFormatting>
  <conditionalFormatting sqref="BC46">
    <cfRule type="expression" dxfId="220" priority="201">
      <formula>OR(TEXT(WEEKDAY(BB46),"JJJJ")=Jours_chômés)</formula>
    </cfRule>
    <cfRule type="expression" dxfId="219" priority="202">
      <formula>OR(BB46=Fériés)</formula>
    </cfRule>
  </conditionalFormatting>
  <conditionalFormatting sqref="K48 O48">
    <cfRule type="expression" dxfId="218" priority="199">
      <formula>OR(TEXT(WEEKDAY(J48),"JJJJ")=Jours_chômés)</formula>
    </cfRule>
    <cfRule type="expression" dxfId="217" priority="200">
      <formula>OR(J48=Fériés)</formula>
    </cfRule>
  </conditionalFormatting>
  <conditionalFormatting sqref="S48">
    <cfRule type="expression" dxfId="216" priority="197">
      <formula>OR(TEXT(WEEKDAY(R48),"JJJJ")=Jours_chômés)</formula>
    </cfRule>
    <cfRule type="expression" dxfId="215" priority="198">
      <formula>OR(R48=Fériés)</formula>
    </cfRule>
  </conditionalFormatting>
  <conditionalFormatting sqref="W48">
    <cfRule type="expression" dxfId="214" priority="195">
      <formula>OR(TEXT(WEEKDAY(V48),"JJJJ")=Jours_chômés)</formula>
    </cfRule>
    <cfRule type="expression" dxfId="213" priority="196">
      <formula>OR(V48=Fériés)</formula>
    </cfRule>
  </conditionalFormatting>
  <conditionalFormatting sqref="AA48">
    <cfRule type="expression" dxfId="212" priority="193">
      <formula>OR(TEXT(WEEKDAY(Z48),"JJJJ")=Jours_chômés)</formula>
    </cfRule>
    <cfRule type="expression" dxfId="211" priority="194">
      <formula>OR(Z48=Fériés)</formula>
    </cfRule>
  </conditionalFormatting>
  <conditionalFormatting sqref="AE48">
    <cfRule type="expression" dxfId="210" priority="191">
      <formula>OR(TEXT(WEEKDAY(AD48),"JJJJ")=Jours_chômés)</formula>
    </cfRule>
    <cfRule type="expression" dxfId="209" priority="192">
      <formula>OR(AD48=Fériés)</formula>
    </cfRule>
  </conditionalFormatting>
  <conditionalFormatting sqref="AI48">
    <cfRule type="expression" dxfId="208" priority="189">
      <formula>OR(TEXT(WEEKDAY(AH48),"JJJJ")=Jours_chômés)</formula>
    </cfRule>
    <cfRule type="expression" dxfId="207" priority="190">
      <formula>OR(AH48=Fériés)</formula>
    </cfRule>
  </conditionalFormatting>
  <conditionalFormatting sqref="AM48">
    <cfRule type="expression" dxfId="206" priority="187">
      <formula>OR(TEXT(WEEKDAY(AL48),"JJJJ")=Jours_chômés)</formula>
    </cfRule>
    <cfRule type="expression" dxfId="205" priority="188">
      <formula>OR(AL48=Fériés)</formula>
    </cfRule>
  </conditionalFormatting>
  <conditionalFormatting sqref="AQ48">
    <cfRule type="expression" dxfId="204" priority="185">
      <formula>OR(TEXT(WEEKDAY(AP48),"JJJJ")=Jours_chômés)</formula>
    </cfRule>
    <cfRule type="expression" dxfId="203" priority="186">
      <formula>OR(AP48=Fériés)</formula>
    </cfRule>
  </conditionalFormatting>
  <conditionalFormatting sqref="AU48">
    <cfRule type="expression" dxfId="202" priority="183">
      <formula>OR(TEXT(WEEKDAY(AT48),"JJJJ")=Jours_chômés)</formula>
    </cfRule>
    <cfRule type="expression" dxfId="201" priority="184">
      <formula>OR(AT48=Fériés)</formula>
    </cfRule>
  </conditionalFormatting>
  <conditionalFormatting sqref="AY48">
    <cfRule type="expression" dxfId="200" priority="181">
      <formula>OR(TEXT(WEEKDAY(AX48),"JJJJ")=Jours_chômés)</formula>
    </cfRule>
    <cfRule type="expression" dxfId="199" priority="182">
      <formula>OR(AX48=Fériés)</formula>
    </cfRule>
  </conditionalFormatting>
  <conditionalFormatting sqref="BC48">
    <cfRule type="expression" dxfId="198" priority="179">
      <formula>OR(TEXT(WEEKDAY(BB48),"JJJJ")=Jours_chômés)</formula>
    </cfRule>
    <cfRule type="expression" dxfId="197" priority="180">
      <formula>OR(BB48=Fériés)</formula>
    </cfRule>
  </conditionalFormatting>
  <conditionalFormatting sqref="K50 O50">
    <cfRule type="expression" dxfId="196" priority="177">
      <formula>OR(TEXT(WEEKDAY(J50),"JJJJ")=Jours_chômés)</formula>
    </cfRule>
    <cfRule type="expression" dxfId="195" priority="178">
      <formula>OR(J50=Fériés)</formula>
    </cfRule>
  </conditionalFormatting>
  <conditionalFormatting sqref="S50">
    <cfRule type="expression" dxfId="194" priority="175">
      <formula>OR(TEXT(WEEKDAY(R50),"JJJJ")=Jours_chômés)</formula>
    </cfRule>
    <cfRule type="expression" dxfId="193" priority="176">
      <formula>OR(R50=Fériés)</formula>
    </cfRule>
  </conditionalFormatting>
  <conditionalFormatting sqref="W50">
    <cfRule type="expression" dxfId="192" priority="173">
      <formula>OR(TEXT(WEEKDAY(V50),"JJJJ")=Jours_chômés)</formula>
    </cfRule>
    <cfRule type="expression" dxfId="191" priority="174">
      <formula>OR(V50=Fériés)</formula>
    </cfRule>
  </conditionalFormatting>
  <conditionalFormatting sqref="AA50">
    <cfRule type="expression" dxfId="190" priority="171">
      <formula>OR(TEXT(WEEKDAY(Z50),"JJJJ")=Jours_chômés)</formula>
    </cfRule>
    <cfRule type="expression" dxfId="189" priority="172">
      <formula>OR(Z50=Fériés)</formula>
    </cfRule>
  </conditionalFormatting>
  <conditionalFormatting sqref="AE50">
    <cfRule type="expression" dxfId="188" priority="169">
      <formula>OR(TEXT(WEEKDAY(AD50),"JJJJ")=Jours_chômés)</formula>
    </cfRule>
    <cfRule type="expression" dxfId="187" priority="170">
      <formula>OR(AD50=Fériés)</formula>
    </cfRule>
  </conditionalFormatting>
  <conditionalFormatting sqref="AI50">
    <cfRule type="expression" dxfId="186" priority="167">
      <formula>OR(TEXT(WEEKDAY(AH50),"JJJJ")=Jours_chômés)</formula>
    </cfRule>
    <cfRule type="expression" dxfId="185" priority="168">
      <formula>OR(AH50=Fériés)</formula>
    </cfRule>
  </conditionalFormatting>
  <conditionalFormatting sqref="AM50">
    <cfRule type="expression" dxfId="184" priority="165">
      <formula>OR(TEXT(WEEKDAY(AL50),"JJJJ")=Jours_chômés)</formula>
    </cfRule>
    <cfRule type="expression" dxfId="183" priority="166">
      <formula>OR(AL50=Fériés)</formula>
    </cfRule>
  </conditionalFormatting>
  <conditionalFormatting sqref="AQ50">
    <cfRule type="expression" dxfId="182" priority="163">
      <formula>OR(TEXT(WEEKDAY(AP50),"JJJJ")=Jours_chômés)</formula>
    </cfRule>
    <cfRule type="expression" dxfId="181" priority="164">
      <formula>OR(AP50=Fériés)</formula>
    </cfRule>
  </conditionalFormatting>
  <conditionalFormatting sqref="AU50">
    <cfRule type="expression" dxfId="180" priority="161">
      <formula>OR(TEXT(WEEKDAY(AT50),"JJJJ")=Jours_chômés)</formula>
    </cfRule>
    <cfRule type="expression" dxfId="179" priority="162">
      <formula>OR(AT50=Fériés)</formula>
    </cfRule>
  </conditionalFormatting>
  <conditionalFormatting sqref="AY50">
    <cfRule type="expression" dxfId="178" priority="159">
      <formula>OR(TEXT(WEEKDAY(AX50),"JJJJ")=Jours_chômés)</formula>
    </cfRule>
    <cfRule type="expression" dxfId="177" priority="160">
      <formula>OR(AX50=Fériés)</formula>
    </cfRule>
  </conditionalFormatting>
  <conditionalFormatting sqref="BC50">
    <cfRule type="expression" dxfId="176" priority="157">
      <formula>OR(TEXT(WEEKDAY(BB50),"JJJJ")=Jours_chômés)</formula>
    </cfRule>
    <cfRule type="expression" dxfId="175" priority="158">
      <formula>OR(BB50=Fériés)</formula>
    </cfRule>
  </conditionalFormatting>
  <conditionalFormatting sqref="K52 O52">
    <cfRule type="expression" dxfId="174" priority="155">
      <formula>OR(TEXT(WEEKDAY(J52),"JJJJ")=Jours_chômés)</formula>
    </cfRule>
    <cfRule type="expression" dxfId="173" priority="156">
      <formula>OR(J52=Fériés)</formula>
    </cfRule>
  </conditionalFormatting>
  <conditionalFormatting sqref="S52">
    <cfRule type="expression" dxfId="172" priority="153">
      <formula>OR(TEXT(WEEKDAY(R52),"JJJJ")=Jours_chômés)</formula>
    </cfRule>
    <cfRule type="expression" dxfId="171" priority="154">
      <formula>OR(R52=Fériés)</formula>
    </cfRule>
  </conditionalFormatting>
  <conditionalFormatting sqref="W52">
    <cfRule type="expression" dxfId="170" priority="151">
      <formula>OR(TEXT(WEEKDAY(V52),"JJJJ")=Jours_chômés)</formula>
    </cfRule>
    <cfRule type="expression" dxfId="169" priority="152">
      <formula>OR(V52=Fériés)</formula>
    </cfRule>
  </conditionalFormatting>
  <conditionalFormatting sqref="AA52">
    <cfRule type="expression" dxfId="168" priority="149">
      <formula>OR(TEXT(WEEKDAY(Z52),"JJJJ")=Jours_chômés)</formula>
    </cfRule>
    <cfRule type="expression" dxfId="167" priority="150">
      <formula>OR(Z52=Fériés)</formula>
    </cfRule>
  </conditionalFormatting>
  <conditionalFormatting sqref="AE52">
    <cfRule type="expression" dxfId="166" priority="147">
      <formula>OR(TEXT(WEEKDAY(AD52),"JJJJ")=Jours_chômés)</formula>
    </cfRule>
    <cfRule type="expression" dxfId="165" priority="148">
      <formula>OR(AD52=Fériés)</formula>
    </cfRule>
  </conditionalFormatting>
  <conditionalFormatting sqref="AI52">
    <cfRule type="expression" dxfId="164" priority="145">
      <formula>OR(TEXT(WEEKDAY(AH52),"JJJJ")=Jours_chômés)</formula>
    </cfRule>
    <cfRule type="expression" dxfId="163" priority="146">
      <formula>OR(AH52=Fériés)</formula>
    </cfRule>
  </conditionalFormatting>
  <conditionalFormatting sqref="AM52">
    <cfRule type="expression" dxfId="162" priority="143">
      <formula>OR(TEXT(WEEKDAY(AL52),"JJJJ")=Jours_chômés)</formula>
    </cfRule>
    <cfRule type="expression" dxfId="161" priority="144">
      <formula>OR(AL52=Fériés)</formula>
    </cfRule>
  </conditionalFormatting>
  <conditionalFormatting sqref="AQ52">
    <cfRule type="expression" dxfId="160" priority="141">
      <formula>OR(TEXT(WEEKDAY(AP52),"JJJJ")=Jours_chômés)</formula>
    </cfRule>
    <cfRule type="expression" dxfId="159" priority="142">
      <formula>OR(AP52=Fériés)</formula>
    </cfRule>
  </conditionalFormatting>
  <conditionalFormatting sqref="AU52">
    <cfRule type="expression" dxfId="158" priority="139">
      <formula>OR(TEXT(WEEKDAY(AT52),"JJJJ")=Jours_chômés)</formula>
    </cfRule>
    <cfRule type="expression" dxfId="157" priority="140">
      <formula>OR(AT52=Fériés)</formula>
    </cfRule>
  </conditionalFormatting>
  <conditionalFormatting sqref="AY52">
    <cfRule type="expression" dxfId="156" priority="137">
      <formula>OR(TEXT(WEEKDAY(AX52),"JJJJ")=Jours_chômés)</formula>
    </cfRule>
    <cfRule type="expression" dxfId="155" priority="138">
      <formula>OR(AX52=Fériés)</formula>
    </cfRule>
  </conditionalFormatting>
  <conditionalFormatting sqref="BC52">
    <cfRule type="expression" dxfId="154" priority="135">
      <formula>OR(TEXT(WEEKDAY(BB52),"JJJJ")=Jours_chômés)</formula>
    </cfRule>
    <cfRule type="expression" dxfId="153" priority="136">
      <formula>OR(BB52=Fériés)</formula>
    </cfRule>
  </conditionalFormatting>
  <conditionalFormatting sqref="K54 O54">
    <cfRule type="expression" dxfId="152" priority="133">
      <formula>OR(TEXT(WEEKDAY(J54),"JJJJ")=Jours_chômés)</formula>
    </cfRule>
    <cfRule type="expression" dxfId="151" priority="134">
      <formula>OR(J54=Fériés)</formula>
    </cfRule>
  </conditionalFormatting>
  <conditionalFormatting sqref="S54">
    <cfRule type="expression" dxfId="150" priority="131">
      <formula>OR(TEXT(WEEKDAY(R54),"JJJJ")=Jours_chômés)</formula>
    </cfRule>
    <cfRule type="expression" dxfId="149" priority="132">
      <formula>OR(R54=Fériés)</formula>
    </cfRule>
  </conditionalFormatting>
  <conditionalFormatting sqref="W54">
    <cfRule type="expression" dxfId="148" priority="129">
      <formula>OR(TEXT(WEEKDAY(V54),"JJJJ")=Jours_chômés)</formula>
    </cfRule>
    <cfRule type="expression" dxfId="147" priority="130">
      <formula>OR(V54=Fériés)</formula>
    </cfRule>
  </conditionalFormatting>
  <conditionalFormatting sqref="AA54">
    <cfRule type="expression" dxfId="146" priority="127">
      <formula>OR(TEXT(WEEKDAY(Z54),"JJJJ")=Jours_chômés)</formula>
    </cfRule>
    <cfRule type="expression" dxfId="145" priority="128">
      <formula>OR(Z54=Fériés)</formula>
    </cfRule>
  </conditionalFormatting>
  <conditionalFormatting sqref="AE54">
    <cfRule type="expression" dxfId="144" priority="125">
      <formula>OR(TEXT(WEEKDAY(AD54),"JJJJ")=Jours_chômés)</formula>
    </cfRule>
    <cfRule type="expression" dxfId="143" priority="126">
      <formula>OR(AD54=Fériés)</formula>
    </cfRule>
  </conditionalFormatting>
  <conditionalFormatting sqref="AI54">
    <cfRule type="expression" dxfId="142" priority="123">
      <formula>OR(TEXT(WEEKDAY(AH54),"JJJJ")=Jours_chômés)</formula>
    </cfRule>
    <cfRule type="expression" dxfId="141" priority="124">
      <formula>OR(AH54=Fériés)</formula>
    </cfRule>
  </conditionalFormatting>
  <conditionalFormatting sqref="AM54">
    <cfRule type="expression" dxfId="140" priority="121">
      <formula>OR(TEXT(WEEKDAY(AL54),"JJJJ")=Jours_chômés)</formula>
    </cfRule>
    <cfRule type="expression" dxfId="139" priority="122">
      <formula>OR(AL54=Fériés)</formula>
    </cfRule>
  </conditionalFormatting>
  <conditionalFormatting sqref="AQ54">
    <cfRule type="expression" dxfId="138" priority="119">
      <formula>OR(TEXT(WEEKDAY(AP54),"JJJJ")=Jours_chômés)</formula>
    </cfRule>
    <cfRule type="expression" dxfId="137" priority="120">
      <formula>OR(AP54=Fériés)</formula>
    </cfRule>
  </conditionalFormatting>
  <conditionalFormatting sqref="AU54">
    <cfRule type="expression" dxfId="136" priority="117">
      <formula>OR(TEXT(WEEKDAY(AT54),"JJJJ")=Jours_chômés)</formula>
    </cfRule>
    <cfRule type="expression" dxfId="135" priority="118">
      <formula>OR(AT54=Fériés)</formula>
    </cfRule>
  </conditionalFormatting>
  <conditionalFormatting sqref="AY54">
    <cfRule type="expression" dxfId="134" priority="115">
      <formula>OR(TEXT(WEEKDAY(AX54),"JJJJ")=Jours_chômés)</formula>
    </cfRule>
    <cfRule type="expression" dxfId="133" priority="116">
      <formula>OR(AX54=Fériés)</formula>
    </cfRule>
  </conditionalFormatting>
  <conditionalFormatting sqref="BC54">
    <cfRule type="expression" dxfId="132" priority="113">
      <formula>OR(TEXT(WEEKDAY(BB54),"JJJJ")=Jours_chômés)</formula>
    </cfRule>
    <cfRule type="expression" dxfId="131" priority="114">
      <formula>OR(BB54=Fériés)</formula>
    </cfRule>
  </conditionalFormatting>
  <conditionalFormatting sqref="K56 O56">
    <cfRule type="expression" dxfId="130" priority="111">
      <formula>OR(TEXT(WEEKDAY(J56),"JJJJ")=Jours_chômés)</formula>
    </cfRule>
    <cfRule type="expression" dxfId="129" priority="112">
      <formula>OR(J56=Fériés)</formula>
    </cfRule>
  </conditionalFormatting>
  <conditionalFormatting sqref="S56">
    <cfRule type="expression" dxfId="128" priority="109">
      <formula>OR(TEXT(WEEKDAY(R56),"JJJJ")=Jours_chômés)</formula>
    </cfRule>
    <cfRule type="expression" dxfId="127" priority="110">
      <formula>OR(R56=Fériés)</formula>
    </cfRule>
  </conditionalFormatting>
  <conditionalFormatting sqref="W56">
    <cfRule type="expression" dxfId="126" priority="107">
      <formula>OR(TEXT(WEEKDAY(V56),"JJJJ")=Jours_chômés)</formula>
    </cfRule>
    <cfRule type="expression" dxfId="125" priority="108">
      <formula>OR(V56=Fériés)</formula>
    </cfRule>
  </conditionalFormatting>
  <conditionalFormatting sqref="AA56">
    <cfRule type="expression" dxfId="124" priority="105">
      <formula>OR(TEXT(WEEKDAY(Z56),"JJJJ")=Jours_chômés)</formula>
    </cfRule>
    <cfRule type="expression" dxfId="123" priority="106">
      <formula>OR(Z56=Fériés)</formula>
    </cfRule>
  </conditionalFormatting>
  <conditionalFormatting sqref="AE56">
    <cfRule type="expression" dxfId="122" priority="103">
      <formula>OR(TEXT(WEEKDAY(AD56),"JJJJ")=Jours_chômés)</formula>
    </cfRule>
    <cfRule type="expression" dxfId="121" priority="104">
      <formula>OR(AD56=Fériés)</formula>
    </cfRule>
  </conditionalFormatting>
  <conditionalFormatting sqref="AI56">
    <cfRule type="expression" dxfId="120" priority="101">
      <formula>OR(TEXT(WEEKDAY(AH56),"JJJJ")=Jours_chômés)</formula>
    </cfRule>
    <cfRule type="expression" dxfId="119" priority="102">
      <formula>OR(AH56=Fériés)</formula>
    </cfRule>
  </conditionalFormatting>
  <conditionalFormatting sqref="AM56">
    <cfRule type="expression" dxfId="118" priority="99">
      <formula>OR(TEXT(WEEKDAY(AL56),"JJJJ")=Jours_chômés)</formula>
    </cfRule>
    <cfRule type="expression" dxfId="117" priority="100">
      <formula>OR(AL56=Fériés)</formula>
    </cfRule>
  </conditionalFormatting>
  <conditionalFormatting sqref="AQ56">
    <cfRule type="expression" dxfId="116" priority="97">
      <formula>OR(TEXT(WEEKDAY(AP56),"JJJJ")=Jours_chômés)</formula>
    </cfRule>
    <cfRule type="expression" dxfId="115" priority="98">
      <formula>OR(AP56=Fériés)</formula>
    </cfRule>
  </conditionalFormatting>
  <conditionalFormatting sqref="AU56">
    <cfRule type="expression" dxfId="114" priority="95">
      <formula>OR(TEXT(WEEKDAY(AT56),"JJJJ")=Jours_chômés)</formula>
    </cfRule>
    <cfRule type="expression" dxfId="113" priority="96">
      <formula>OR(AT56=Fériés)</formula>
    </cfRule>
  </conditionalFormatting>
  <conditionalFormatting sqref="AY56">
    <cfRule type="expression" dxfId="112" priority="93">
      <formula>OR(TEXT(WEEKDAY(AX56),"JJJJ")=Jours_chômés)</formula>
    </cfRule>
    <cfRule type="expression" dxfId="111" priority="94">
      <formula>OR(AX56=Fériés)</formula>
    </cfRule>
  </conditionalFormatting>
  <conditionalFormatting sqref="BC56">
    <cfRule type="expression" dxfId="110" priority="91">
      <formula>OR(TEXT(WEEKDAY(BB56),"JJJJ")=Jours_chômés)</formula>
    </cfRule>
    <cfRule type="expression" dxfId="109" priority="92">
      <formula>OR(BB56=Fériés)</formula>
    </cfRule>
  </conditionalFormatting>
  <conditionalFormatting sqref="K58 O58">
    <cfRule type="expression" dxfId="108" priority="89">
      <formula>OR(TEXT(WEEKDAY(J58),"JJJJ")=Jours_chômés)</formula>
    </cfRule>
    <cfRule type="expression" dxfId="107" priority="90">
      <formula>OR(J58=Fériés)</formula>
    </cfRule>
  </conditionalFormatting>
  <conditionalFormatting sqref="S58">
    <cfRule type="expression" dxfId="106" priority="87">
      <formula>OR(TEXT(WEEKDAY(R58),"JJJJ")=Jours_chômés)</formula>
    </cfRule>
    <cfRule type="expression" dxfId="105" priority="88">
      <formula>OR(R58=Fériés)</formula>
    </cfRule>
  </conditionalFormatting>
  <conditionalFormatting sqref="W58">
    <cfRule type="expression" dxfId="104" priority="85">
      <formula>OR(TEXT(WEEKDAY(V58),"JJJJ")=Jours_chômés)</formula>
    </cfRule>
    <cfRule type="expression" dxfId="103" priority="86">
      <formula>OR(V58=Fériés)</formula>
    </cfRule>
  </conditionalFormatting>
  <conditionalFormatting sqref="AA58">
    <cfRule type="expression" dxfId="102" priority="83">
      <formula>OR(TEXT(WEEKDAY(Z58),"JJJJ")=Jours_chômés)</formula>
    </cfRule>
    <cfRule type="expression" dxfId="101" priority="84">
      <formula>OR(Z58=Fériés)</formula>
    </cfRule>
  </conditionalFormatting>
  <conditionalFormatting sqref="AE58">
    <cfRule type="expression" dxfId="100" priority="81">
      <formula>OR(TEXT(WEEKDAY(AD58),"JJJJ")=Jours_chômés)</formula>
    </cfRule>
    <cfRule type="expression" dxfId="99" priority="82">
      <formula>OR(AD58=Fériés)</formula>
    </cfRule>
  </conditionalFormatting>
  <conditionalFormatting sqref="AI58">
    <cfRule type="expression" dxfId="98" priority="79">
      <formula>OR(TEXT(WEEKDAY(AH58),"JJJJ")=Jours_chômés)</formula>
    </cfRule>
    <cfRule type="expression" dxfId="97" priority="80">
      <formula>OR(AH58=Fériés)</formula>
    </cfRule>
  </conditionalFormatting>
  <conditionalFormatting sqref="AM58">
    <cfRule type="expression" dxfId="96" priority="77">
      <formula>OR(TEXT(WEEKDAY(AL58),"JJJJ")=Jours_chômés)</formula>
    </cfRule>
    <cfRule type="expression" dxfId="95" priority="78">
      <formula>OR(AL58=Fériés)</formula>
    </cfRule>
  </conditionalFormatting>
  <conditionalFormatting sqref="AQ58">
    <cfRule type="expression" dxfId="94" priority="75">
      <formula>OR(TEXT(WEEKDAY(AP58),"JJJJ")=Jours_chômés)</formula>
    </cfRule>
    <cfRule type="expression" dxfId="93" priority="76">
      <formula>OR(AP58=Fériés)</formula>
    </cfRule>
  </conditionalFormatting>
  <conditionalFormatting sqref="AU58">
    <cfRule type="expression" dxfId="92" priority="73">
      <formula>OR(TEXT(WEEKDAY(AT58),"JJJJ")=Jours_chômés)</formula>
    </cfRule>
    <cfRule type="expression" dxfId="91" priority="74">
      <formula>OR(AT58=Fériés)</formula>
    </cfRule>
  </conditionalFormatting>
  <conditionalFormatting sqref="AY58">
    <cfRule type="expression" dxfId="90" priority="71">
      <formula>OR(TEXT(WEEKDAY(AX58),"JJJJ")=Jours_chômés)</formula>
    </cfRule>
    <cfRule type="expression" dxfId="89" priority="72">
      <formula>OR(AX58=Fériés)</formula>
    </cfRule>
  </conditionalFormatting>
  <conditionalFormatting sqref="BC58">
    <cfRule type="expression" dxfId="88" priority="69">
      <formula>OR(TEXT(WEEKDAY(BB58),"JJJJ")=Jours_chômés)</formula>
    </cfRule>
    <cfRule type="expression" dxfId="87" priority="70">
      <formula>OR(BB58=Fériés)</formula>
    </cfRule>
  </conditionalFormatting>
  <conditionalFormatting sqref="K60 O60">
    <cfRule type="expression" dxfId="86" priority="67">
      <formula>OR(TEXT(WEEKDAY(J60),"JJJJ")=Jours_chômés)</formula>
    </cfRule>
    <cfRule type="expression" dxfId="85" priority="68">
      <formula>OR(J60=Fériés)</formula>
    </cfRule>
  </conditionalFormatting>
  <conditionalFormatting sqref="S60">
    <cfRule type="expression" dxfId="84" priority="65">
      <formula>OR(TEXT(WEEKDAY(R60),"JJJJ")=Jours_chômés)</formula>
    </cfRule>
    <cfRule type="expression" dxfId="83" priority="66">
      <formula>OR(R60=Fériés)</formula>
    </cfRule>
  </conditionalFormatting>
  <conditionalFormatting sqref="W60">
    <cfRule type="expression" dxfId="82" priority="63">
      <formula>OR(TEXT(WEEKDAY(V60),"JJJJ")=Jours_chômés)</formula>
    </cfRule>
    <cfRule type="expression" dxfId="81" priority="64">
      <formula>OR(V60=Fériés)</formula>
    </cfRule>
  </conditionalFormatting>
  <conditionalFormatting sqref="AA60">
    <cfRule type="expression" dxfId="80" priority="61">
      <formula>OR(TEXT(WEEKDAY(Z60),"JJJJ")=Jours_chômés)</formula>
    </cfRule>
    <cfRule type="expression" dxfId="79" priority="62">
      <formula>OR(Z60=Fériés)</formula>
    </cfRule>
  </conditionalFormatting>
  <conditionalFormatting sqref="AE60">
    <cfRule type="expression" dxfId="78" priority="59">
      <formula>OR(TEXT(WEEKDAY(AD60),"JJJJ")=Jours_chômés)</formula>
    </cfRule>
    <cfRule type="expression" dxfId="77" priority="60">
      <formula>OR(AD60=Fériés)</formula>
    </cfRule>
  </conditionalFormatting>
  <conditionalFormatting sqref="AI60">
    <cfRule type="expression" dxfId="76" priority="57">
      <formula>OR(TEXT(WEEKDAY(AH60),"JJJJ")=Jours_chômés)</formula>
    </cfRule>
    <cfRule type="expression" dxfId="75" priority="58">
      <formula>OR(AH60=Fériés)</formula>
    </cfRule>
  </conditionalFormatting>
  <conditionalFormatting sqref="AM60">
    <cfRule type="expression" dxfId="74" priority="55">
      <formula>OR(TEXT(WEEKDAY(AL60),"JJJJ")=Jours_chômés)</formula>
    </cfRule>
    <cfRule type="expression" dxfId="73" priority="56">
      <formula>OR(AL60=Fériés)</formula>
    </cfRule>
  </conditionalFormatting>
  <conditionalFormatting sqref="AQ60">
    <cfRule type="expression" dxfId="72" priority="53">
      <formula>OR(TEXT(WEEKDAY(AP60),"JJJJ")=Jours_chômés)</formula>
    </cfRule>
    <cfRule type="expression" dxfId="71" priority="54">
      <formula>OR(AP60=Fériés)</formula>
    </cfRule>
  </conditionalFormatting>
  <conditionalFormatting sqref="AU60">
    <cfRule type="expression" dxfId="70" priority="51">
      <formula>OR(TEXT(WEEKDAY(AT60),"JJJJ")=Jours_chômés)</formula>
    </cfRule>
    <cfRule type="expression" dxfId="69" priority="52">
      <formula>OR(AT60=Fériés)</formula>
    </cfRule>
  </conditionalFormatting>
  <conditionalFormatting sqref="AY60">
    <cfRule type="expression" dxfId="68" priority="49">
      <formula>OR(TEXT(WEEKDAY(AX60),"JJJJ")=Jours_chômés)</formula>
    </cfRule>
    <cfRule type="expression" dxfId="67" priority="50">
      <formula>OR(AX60=Fériés)</formula>
    </cfRule>
  </conditionalFormatting>
  <conditionalFormatting sqref="BC60">
    <cfRule type="expression" dxfId="66" priority="47">
      <formula>OR(TEXT(WEEKDAY(BB60),"JJJJ")=Jours_chômés)</formula>
    </cfRule>
    <cfRule type="expression" dxfId="65" priority="48">
      <formula>OR(BB60=Fériés)</formula>
    </cfRule>
  </conditionalFormatting>
  <conditionalFormatting sqref="K62 O62">
    <cfRule type="expression" dxfId="64" priority="45">
      <formula>OR(TEXT(WEEKDAY(J62),"JJJJ")=Jours_chômés)</formula>
    </cfRule>
    <cfRule type="expression" dxfId="63" priority="46">
      <formula>OR(J62=Fériés)</formula>
    </cfRule>
  </conditionalFormatting>
  <conditionalFormatting sqref="S62">
    <cfRule type="expression" dxfId="62" priority="43">
      <formula>OR(TEXT(WEEKDAY(R62),"JJJJ")=Jours_chômés)</formula>
    </cfRule>
    <cfRule type="expression" dxfId="61" priority="44">
      <formula>OR(R62=Fériés)</formula>
    </cfRule>
  </conditionalFormatting>
  <conditionalFormatting sqref="W62">
    <cfRule type="expression" dxfId="60" priority="41">
      <formula>OR(TEXT(WEEKDAY(V62),"JJJJ")=Jours_chômés)</formula>
    </cfRule>
    <cfRule type="expression" dxfId="59" priority="42">
      <formula>OR(V62=Fériés)</formula>
    </cfRule>
  </conditionalFormatting>
  <conditionalFormatting sqref="AA62">
    <cfRule type="expression" dxfId="58" priority="39">
      <formula>OR(TEXT(WEEKDAY(Z62),"JJJJ")=Jours_chômés)</formula>
    </cfRule>
    <cfRule type="expression" dxfId="57" priority="40">
      <formula>OR(Z62=Fériés)</formula>
    </cfRule>
  </conditionalFormatting>
  <conditionalFormatting sqref="AE62">
    <cfRule type="expression" dxfId="56" priority="37">
      <formula>OR(TEXT(WEEKDAY(AD62),"JJJJ")=Jours_chômés)</formula>
    </cfRule>
    <cfRule type="expression" dxfId="55" priority="38">
      <formula>OR(AD62=Fériés)</formula>
    </cfRule>
  </conditionalFormatting>
  <conditionalFormatting sqref="AI62">
    <cfRule type="expression" dxfId="54" priority="35">
      <formula>OR(TEXT(WEEKDAY(AH62),"JJJJ")=Jours_chômés)</formula>
    </cfRule>
    <cfRule type="expression" dxfId="53" priority="36">
      <formula>OR(AH62=Fériés)</formula>
    </cfRule>
  </conditionalFormatting>
  <conditionalFormatting sqref="AM62">
    <cfRule type="expression" dxfId="52" priority="33">
      <formula>OR(TEXT(WEEKDAY(AL62),"JJJJ")=Jours_chômés)</formula>
    </cfRule>
    <cfRule type="expression" dxfId="51" priority="34">
      <formula>OR(AL62=Fériés)</formula>
    </cfRule>
  </conditionalFormatting>
  <conditionalFormatting sqref="AQ62">
    <cfRule type="expression" dxfId="50" priority="31">
      <formula>OR(TEXT(WEEKDAY(AP62),"JJJJ")=Jours_chômés)</formula>
    </cfRule>
    <cfRule type="expression" dxfId="49" priority="32">
      <formula>OR(AP62=Fériés)</formula>
    </cfRule>
  </conditionalFormatting>
  <conditionalFormatting sqref="AU62">
    <cfRule type="expression" dxfId="48" priority="29">
      <formula>OR(TEXT(WEEKDAY(AT62),"JJJJ")=Jours_chômés)</formula>
    </cfRule>
    <cfRule type="expression" dxfId="47" priority="30">
      <formula>OR(AT62=Fériés)</formula>
    </cfRule>
  </conditionalFormatting>
  <conditionalFormatting sqref="AY62">
    <cfRule type="expression" dxfId="46" priority="27">
      <formula>OR(TEXT(WEEKDAY(AX62),"JJJJ")=Jours_chômés)</formula>
    </cfRule>
    <cfRule type="expression" dxfId="45" priority="28">
      <formula>OR(AX62=Fériés)</formula>
    </cfRule>
  </conditionalFormatting>
  <conditionalFormatting sqref="BC62">
    <cfRule type="expression" dxfId="44" priority="25">
      <formula>OR(TEXT(WEEKDAY(BB62),"JJJJ")=Jours_chômés)</formula>
    </cfRule>
    <cfRule type="expression" dxfId="43" priority="26">
      <formula>OR(BB62=Fériés)</formula>
    </cfRule>
  </conditionalFormatting>
  <conditionalFormatting sqref="S64">
    <cfRule type="expression" dxfId="42" priority="21">
      <formula>OR(TEXT(WEEKDAY(R64),"JJJJ")=Jours_chômés)</formula>
    </cfRule>
    <cfRule type="expression" dxfId="41" priority="22">
      <formula>OR(R64=Fériés)</formula>
    </cfRule>
  </conditionalFormatting>
  <conditionalFormatting sqref="W64">
    <cfRule type="expression" dxfId="40" priority="19">
      <formula>OR(TEXT(WEEKDAY(V64),"JJJJ")=Jours_chômés)</formula>
    </cfRule>
    <cfRule type="expression" dxfId="39" priority="20">
      <formula>OR(V64=Fériés)</formula>
    </cfRule>
  </conditionalFormatting>
  <conditionalFormatting sqref="AA64">
    <cfRule type="expression" dxfId="38" priority="17">
      <formula>OR(TEXT(WEEKDAY(Z64),"JJJJ")=Jours_chômés)</formula>
    </cfRule>
    <cfRule type="expression" dxfId="37" priority="18">
      <formula>OR(Z64=Fériés)</formula>
    </cfRule>
  </conditionalFormatting>
  <conditionalFormatting sqref="AE64">
    <cfRule type="expression" dxfId="36" priority="15">
      <formula>OR(TEXT(WEEKDAY(AD64),"JJJJ")=Jours_chômés)</formula>
    </cfRule>
    <cfRule type="expression" dxfId="35" priority="16">
      <formula>OR(AD64=Fériés)</formula>
    </cfRule>
  </conditionalFormatting>
  <conditionalFormatting sqref="AI64">
    <cfRule type="expression" dxfId="34" priority="13">
      <formula>OR(TEXT(WEEKDAY(AH64),"JJJJ")=Jours_chômés)</formula>
    </cfRule>
    <cfRule type="expression" dxfId="33" priority="14">
      <formula>OR(AH64=Fériés)</formula>
    </cfRule>
  </conditionalFormatting>
  <conditionalFormatting sqref="AM64">
    <cfRule type="expression" dxfId="32" priority="11">
      <formula>OR(TEXT(WEEKDAY(AL64),"JJJJ")=Jours_chômés)</formula>
    </cfRule>
    <cfRule type="expression" dxfId="31" priority="12">
      <formula>OR(AL64=Fériés)</formula>
    </cfRule>
  </conditionalFormatting>
  <conditionalFormatting sqref="AQ64">
    <cfRule type="expression" dxfId="30" priority="9">
      <formula>OR(TEXT(WEEKDAY(AP64),"JJJJ")=Jours_chômés)</formula>
    </cfRule>
    <cfRule type="expression" dxfId="29" priority="10">
      <formula>OR(AP64=Fériés)</formula>
    </cfRule>
  </conditionalFormatting>
  <conditionalFormatting sqref="AU64">
    <cfRule type="expression" dxfId="28" priority="7">
      <formula>OR(TEXT(WEEKDAY(AT64),"JJJJ")=Jours_chômés)</formula>
    </cfRule>
    <cfRule type="expression" dxfId="27" priority="8">
      <formula>OR(AT64=Fériés)</formula>
    </cfRule>
  </conditionalFormatting>
  <conditionalFormatting sqref="AY64">
    <cfRule type="expression" dxfId="26" priority="5">
      <formula>OR(TEXT(WEEKDAY(AX64),"JJJJ")=Jours_chômés)</formula>
    </cfRule>
    <cfRule type="expression" dxfId="25" priority="6">
      <formula>OR(AX64=Fériés)</formula>
    </cfRule>
  </conditionalFormatting>
  <conditionalFormatting sqref="BC64">
    <cfRule type="expression" dxfId="24" priority="3">
      <formula>OR(TEXT(WEEKDAY(BB64),"JJJJ")=Jours_chômés)</formula>
    </cfRule>
    <cfRule type="expression" dxfId="23" priority="4">
      <formula>OR(BB64=Fériés)</formula>
    </cfRule>
  </conditionalFormatting>
  <conditionalFormatting sqref="K64">
    <cfRule type="expression" dxfId="22" priority="23">
      <formula>OR(TEXT(WEEKDAY(J64),"JJJJ")=Jours_chômés)</formula>
    </cfRule>
    <cfRule type="expression" dxfId="21" priority="24">
      <formula>OR(J64=Fériés)</formula>
    </cfRule>
  </conditionalFormatting>
  <conditionalFormatting sqref="K6">
    <cfRule type="expression" dxfId="20" priority="2">
      <formula>OR(TEXT(WEEKDAY(J6),"JJJJ")=Jours_chômés)</formula>
    </cfRule>
    <cfRule type="expression" dxfId="19" priority="662">
      <formula>OR(J6=Fériés)</formula>
    </cfRule>
  </conditionalFormatting>
  <conditionalFormatting sqref="O6">
    <cfRule type="expression" dxfId="18" priority="1">
      <formula>OR(N6=Fériés)</formula>
    </cfRule>
    <cfRule type="expression" dxfId="17" priority="661">
      <formula>OR(TEXT(WEEKDAY(N6),"JJJJ")=Jours_chômés)</formula>
    </cfRule>
  </conditionalFormatting>
  <dataValidations disablePrompts="1" count="1">
    <dataValidation type="list" allowBlank="1" showInputMessage="1" showErrorMessage="1" sqref="A2">
      <formula1>"Janvier,Février,Mars,Avril,Mai,Juin,Juillet,Août,Septembre,Octobre,Novembre,Décembre"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Check Box 1">
              <controlPr defaultSize="0" autoFill="0" autoLine="0" autoPict="0">
                <anchor moveWithCells="1">
                  <from>
                    <xdr:col>1</xdr:col>
                    <xdr:colOff>771525</xdr:colOff>
                    <xdr:row>0</xdr:row>
                    <xdr:rowOff>342900</xdr:rowOff>
                  </from>
                  <to>
                    <xdr:col>2</xdr:col>
                    <xdr:colOff>47625</xdr:colOff>
                    <xdr:row>2</xdr:row>
                    <xdr:rowOff>9525</xdr:rowOff>
                  </to>
                </anchor>
              </controlPr>
            </control>
          </mc:Choice>
        </mc:AlternateContent>
        <mc:AlternateContent xmlns:mc="http://schemas.openxmlformats.org/markup-compatibility/2006">
          <mc:Choice Requires="x14">
            <control shapeId="2050" r:id="rId5" name="Check Box 2">
              <controlPr defaultSize="0" autoFill="0" autoLine="0" autoPict="0">
                <anchor moveWithCells="1">
                  <from>
                    <xdr:col>1</xdr:col>
                    <xdr:colOff>771525</xdr:colOff>
                    <xdr:row>1</xdr:row>
                    <xdr:rowOff>180975</xdr:rowOff>
                  </from>
                  <to>
                    <xdr:col>2</xdr:col>
                    <xdr:colOff>47625</xdr:colOff>
                    <xdr:row>3</xdr:row>
                    <xdr:rowOff>19050</xdr:rowOff>
                  </to>
                </anchor>
              </controlPr>
            </control>
          </mc:Choice>
        </mc:AlternateContent>
        <mc:AlternateContent xmlns:mc="http://schemas.openxmlformats.org/markup-compatibility/2006">
          <mc:Choice Requires="x14">
            <control shapeId="2051" r:id="rId6" name="Check Box 3">
              <controlPr defaultSize="0" autoFill="0" autoLine="0" autoPict="0">
                <anchor moveWithCells="1">
                  <from>
                    <xdr:col>1</xdr:col>
                    <xdr:colOff>771525</xdr:colOff>
                    <xdr:row>2</xdr:row>
                    <xdr:rowOff>180975</xdr:rowOff>
                  </from>
                  <to>
                    <xdr:col>2</xdr:col>
                    <xdr:colOff>47625</xdr:colOff>
                    <xdr:row>4</xdr:row>
                    <xdr:rowOff>19050</xdr:rowOff>
                  </to>
                </anchor>
              </controlPr>
            </control>
          </mc:Choice>
        </mc:AlternateContent>
        <mc:AlternateContent xmlns:mc="http://schemas.openxmlformats.org/markup-compatibility/2006">
          <mc:Choice Requires="x14">
            <control shapeId="2052" r:id="rId7" name="Check Box 4">
              <controlPr defaultSize="0" autoFill="0" autoLine="0" autoPict="0">
                <anchor moveWithCells="1">
                  <from>
                    <xdr:col>1</xdr:col>
                    <xdr:colOff>771525</xdr:colOff>
                    <xdr:row>3</xdr:row>
                    <xdr:rowOff>180975</xdr:rowOff>
                  </from>
                  <to>
                    <xdr:col>2</xdr:col>
                    <xdr:colOff>47625</xdr:colOff>
                    <xdr:row>5</xdr:row>
                    <xdr:rowOff>19050</xdr:rowOff>
                  </to>
                </anchor>
              </controlPr>
            </control>
          </mc:Choice>
        </mc:AlternateContent>
        <mc:AlternateContent xmlns:mc="http://schemas.openxmlformats.org/markup-compatibility/2006">
          <mc:Choice Requires="x14">
            <control shapeId="2053" r:id="rId8" name="Check Box 5">
              <controlPr defaultSize="0" autoFill="0" autoLine="0" autoPict="0">
                <anchor moveWithCells="1">
                  <from>
                    <xdr:col>1</xdr:col>
                    <xdr:colOff>771525</xdr:colOff>
                    <xdr:row>4</xdr:row>
                    <xdr:rowOff>171450</xdr:rowOff>
                  </from>
                  <to>
                    <xdr:col>2</xdr:col>
                    <xdr:colOff>47625</xdr:colOff>
                    <xdr:row>6</xdr:row>
                    <xdr:rowOff>9525</xdr:rowOff>
                  </to>
                </anchor>
              </controlPr>
            </control>
          </mc:Choice>
        </mc:AlternateContent>
        <mc:AlternateContent xmlns:mc="http://schemas.openxmlformats.org/markup-compatibility/2006">
          <mc:Choice Requires="x14">
            <control shapeId="2054" r:id="rId9" name="Check Box 6">
              <controlPr defaultSize="0" autoFill="0" autoLine="0" autoPict="0">
                <anchor moveWithCells="1">
                  <from>
                    <xdr:col>1</xdr:col>
                    <xdr:colOff>771525</xdr:colOff>
                    <xdr:row>5</xdr:row>
                    <xdr:rowOff>171450</xdr:rowOff>
                  </from>
                  <to>
                    <xdr:col>2</xdr:col>
                    <xdr:colOff>47625</xdr:colOff>
                    <xdr:row>7</xdr:row>
                    <xdr:rowOff>9525</xdr:rowOff>
                  </to>
                </anchor>
              </controlPr>
            </control>
          </mc:Choice>
        </mc:AlternateContent>
        <mc:AlternateContent xmlns:mc="http://schemas.openxmlformats.org/markup-compatibility/2006">
          <mc:Choice Requires="x14">
            <control shapeId="2055" r:id="rId10" name="Check Box 7">
              <controlPr defaultSize="0" autoFill="0" autoLine="0" autoPict="0">
                <anchor moveWithCells="1">
                  <from>
                    <xdr:col>1</xdr:col>
                    <xdr:colOff>771525</xdr:colOff>
                    <xdr:row>6</xdr:row>
                    <xdr:rowOff>171450</xdr:rowOff>
                  </from>
                  <to>
                    <xdr:col>2</xdr:col>
                    <xdr:colOff>47625</xdr:colOff>
                    <xdr:row>8</xdr:row>
                    <xdr:rowOff>9525</xdr:rowOff>
                  </to>
                </anchor>
              </controlPr>
            </control>
          </mc:Choice>
        </mc:AlternateContent>
        <mc:AlternateContent xmlns:mc="http://schemas.openxmlformats.org/markup-compatibility/2006">
          <mc:Choice Requires="x14">
            <control shapeId="2056" r:id="rId11" name="Check Box 8">
              <controlPr defaultSize="0" autoFill="0" autoLine="0" autoPict="0">
                <anchor moveWithCells="1">
                  <from>
                    <xdr:col>1</xdr:col>
                    <xdr:colOff>771525</xdr:colOff>
                    <xdr:row>2</xdr:row>
                    <xdr:rowOff>180975</xdr:rowOff>
                  </from>
                  <to>
                    <xdr:col>2</xdr:col>
                    <xdr:colOff>47625</xdr:colOff>
                    <xdr:row>4</xdr:row>
                    <xdr:rowOff>19050</xdr:rowOff>
                  </to>
                </anchor>
              </controlPr>
            </control>
          </mc:Choice>
        </mc:AlternateContent>
        <mc:AlternateContent xmlns:mc="http://schemas.openxmlformats.org/markup-compatibility/2006">
          <mc:Choice Requires="x14">
            <control shapeId="2057" r:id="rId12" name="Check Box 9">
              <controlPr defaultSize="0" autoFill="0" autoLine="0" autoPict="0">
                <anchor moveWithCells="1">
                  <from>
                    <xdr:col>1</xdr:col>
                    <xdr:colOff>771525</xdr:colOff>
                    <xdr:row>3</xdr:row>
                    <xdr:rowOff>180975</xdr:rowOff>
                  </from>
                  <to>
                    <xdr:col>2</xdr:col>
                    <xdr:colOff>47625</xdr:colOff>
                    <xdr:row>5</xdr:row>
                    <xdr:rowOff>19050</xdr:rowOff>
                  </to>
                </anchor>
              </controlPr>
            </control>
          </mc:Choice>
        </mc:AlternateContent>
        <mc:AlternateContent xmlns:mc="http://schemas.openxmlformats.org/markup-compatibility/2006">
          <mc:Choice Requires="x14">
            <control shapeId="2064" r:id="rId13" name="Check Box 16">
              <controlPr defaultSize="0" autoFill="0" autoLine="0" autoPict="0">
                <anchor moveWithCells="1">
                  <from>
                    <xdr:col>1</xdr:col>
                    <xdr:colOff>771525</xdr:colOff>
                    <xdr:row>1</xdr:row>
                    <xdr:rowOff>180975</xdr:rowOff>
                  </from>
                  <to>
                    <xdr:col>2</xdr:col>
                    <xdr:colOff>47625</xdr:colOff>
                    <xdr:row>3</xdr:row>
                    <xdr:rowOff>19050</xdr:rowOff>
                  </to>
                </anchor>
              </controlPr>
            </control>
          </mc:Choice>
        </mc:AlternateContent>
        <mc:AlternateContent xmlns:mc="http://schemas.openxmlformats.org/markup-compatibility/2006">
          <mc:Choice Requires="x14">
            <control shapeId="2065" r:id="rId14" name="Check Box 17">
              <controlPr defaultSize="0" autoFill="0" autoLine="0" autoPict="0">
                <anchor moveWithCells="1">
                  <from>
                    <xdr:col>1</xdr:col>
                    <xdr:colOff>771525</xdr:colOff>
                    <xdr:row>2</xdr:row>
                    <xdr:rowOff>180975</xdr:rowOff>
                  </from>
                  <to>
                    <xdr:col>2</xdr:col>
                    <xdr:colOff>47625</xdr:colOff>
                    <xdr:row>4</xdr:row>
                    <xdr:rowOff>19050</xdr:rowOff>
                  </to>
                </anchor>
              </controlPr>
            </control>
          </mc:Choice>
        </mc:AlternateContent>
        <mc:AlternateContent xmlns:mc="http://schemas.openxmlformats.org/markup-compatibility/2006">
          <mc:Choice Requires="x14">
            <control shapeId="2066" r:id="rId15" name="Check Box 18">
              <controlPr defaultSize="0" autoFill="0" autoLine="0" autoPict="0">
                <anchor moveWithCells="1">
                  <from>
                    <xdr:col>1</xdr:col>
                    <xdr:colOff>771525</xdr:colOff>
                    <xdr:row>3</xdr:row>
                    <xdr:rowOff>180975</xdr:rowOff>
                  </from>
                  <to>
                    <xdr:col>2</xdr:col>
                    <xdr:colOff>47625</xdr:colOff>
                    <xdr:row>5</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CS217"/>
  <sheetViews>
    <sheetView tabSelected="1" zoomScale="85" zoomScaleNormal="85" workbookViewId="0">
      <selection activeCell="L37" sqref="L37"/>
    </sheetView>
  </sheetViews>
  <sheetFormatPr baseColWidth="10" defaultRowHeight="15" x14ac:dyDescent="0.25"/>
  <cols>
    <col min="1" max="1" width="16.7109375" style="2" customWidth="1"/>
    <col min="2" max="2" width="11.5703125" style="36" bestFit="1" customWidth="1"/>
    <col min="3" max="9" width="7.7109375" style="36" customWidth="1"/>
    <col min="10" max="10" width="2.85546875" style="38" customWidth="1"/>
    <col min="11" max="11" width="15.42578125" style="36" customWidth="1"/>
    <col min="12" max="12" width="10.7109375" style="36" customWidth="1"/>
    <col min="13" max="19" width="7.7109375" style="36" customWidth="1"/>
    <col min="20" max="20" width="11.42578125" style="36"/>
    <col min="21" max="21" width="11.42578125" style="2"/>
    <col min="22" max="24" width="11.42578125" style="2" customWidth="1"/>
    <col min="25" max="25" width="16.7109375" style="22" customWidth="1"/>
    <col min="26" max="26" width="11.5703125" style="22" customWidth="1"/>
    <col min="27" max="27" width="7.7109375" style="38" customWidth="1"/>
    <col min="28" max="34" width="7.7109375" style="36" customWidth="1"/>
    <col min="35" max="35" width="2.7109375" style="36" customWidth="1"/>
    <col min="36" max="43" width="7.7109375" style="36" customWidth="1"/>
    <col min="44" max="44" width="2.7109375" style="36" customWidth="1"/>
    <col min="45" max="45" width="7.7109375" style="52" customWidth="1"/>
    <col min="46" max="52" width="7.7109375" style="71" customWidth="1"/>
    <col min="53" max="53" width="2.7109375" style="38" customWidth="1"/>
    <col min="54" max="54" width="7.7109375" style="38" customWidth="1"/>
    <col min="55" max="61" width="7.7109375" style="36" customWidth="1"/>
    <col min="62" max="62" width="2.7109375" style="38" customWidth="1"/>
    <col min="63" max="63" width="7.7109375" style="38" customWidth="1"/>
    <col min="64" max="70" width="7.7109375" style="36" customWidth="1"/>
    <col min="71" max="71" width="2.7109375" style="38" customWidth="1"/>
    <col min="72" max="72" width="7.7109375" style="38" customWidth="1"/>
    <col min="73" max="79" width="7.7109375" style="36" customWidth="1"/>
    <col min="80" max="80" width="2.7109375" style="38" customWidth="1"/>
    <col min="81" max="81" width="7.7109375" style="38" customWidth="1"/>
    <col min="82" max="88" width="7.7109375" style="36" customWidth="1"/>
    <col min="89" max="89" width="11.42578125" style="2" customWidth="1"/>
    <col min="90" max="90" width="11.42578125" style="75" customWidth="1"/>
    <col min="91" max="97" width="11.42578125" style="98" customWidth="1"/>
    <col min="98" max="98" width="11.42578125" style="2" customWidth="1"/>
    <col min="99" max="313" width="11.42578125" style="2"/>
    <col min="314" max="314" width="16.7109375" style="2" customWidth="1"/>
    <col min="315" max="315" width="11.5703125" style="2" bestFit="1" customWidth="1"/>
    <col min="316" max="316" width="6.42578125" style="2" customWidth="1"/>
    <col min="317" max="320" width="6.28515625" style="2" customWidth="1"/>
    <col min="321" max="321" width="7.28515625" style="2" bestFit="1" customWidth="1"/>
    <col min="322" max="322" width="6.28515625" style="2" customWidth="1"/>
    <col min="323" max="323" width="2.85546875" style="2" customWidth="1"/>
    <col min="324" max="324" width="15.42578125" style="2" customWidth="1"/>
    <col min="325" max="325" width="10.7109375" style="2" customWidth="1"/>
    <col min="326" max="330" width="6.28515625" style="2" customWidth="1"/>
    <col min="331" max="331" width="7.28515625" style="2" bestFit="1" customWidth="1"/>
    <col min="332" max="332" width="6.28515625" style="2" customWidth="1"/>
    <col min="333" max="569" width="11.42578125" style="2"/>
    <col min="570" max="570" width="16.7109375" style="2" customWidth="1"/>
    <col min="571" max="571" width="11.5703125" style="2" bestFit="1" customWidth="1"/>
    <col min="572" max="572" width="6.42578125" style="2" customWidth="1"/>
    <col min="573" max="576" width="6.28515625" style="2" customWidth="1"/>
    <col min="577" max="577" width="7.28515625" style="2" bestFit="1" customWidth="1"/>
    <col min="578" max="578" width="6.28515625" style="2" customWidth="1"/>
    <col min="579" max="579" width="2.85546875" style="2" customWidth="1"/>
    <col min="580" max="580" width="15.42578125" style="2" customWidth="1"/>
    <col min="581" max="581" width="10.7109375" style="2" customWidth="1"/>
    <col min="582" max="586" width="6.28515625" style="2" customWidth="1"/>
    <col min="587" max="587" width="7.28515625" style="2" bestFit="1" customWidth="1"/>
    <col min="588" max="588" width="6.28515625" style="2" customWidth="1"/>
    <col min="589" max="825" width="11.42578125" style="2"/>
    <col min="826" max="826" width="16.7109375" style="2" customWidth="1"/>
    <col min="827" max="827" width="11.5703125" style="2" bestFit="1" customWidth="1"/>
    <col min="828" max="828" width="6.42578125" style="2" customWidth="1"/>
    <col min="829" max="832" width="6.28515625" style="2" customWidth="1"/>
    <col min="833" max="833" width="7.28515625" style="2" bestFit="1" customWidth="1"/>
    <col min="834" max="834" width="6.28515625" style="2" customWidth="1"/>
    <col min="835" max="835" width="2.85546875" style="2" customWidth="1"/>
    <col min="836" max="836" width="15.42578125" style="2" customWidth="1"/>
    <col min="837" max="837" width="10.7109375" style="2" customWidth="1"/>
    <col min="838" max="842" width="6.28515625" style="2" customWidth="1"/>
    <col min="843" max="843" width="7.28515625" style="2" bestFit="1" customWidth="1"/>
    <col min="844" max="844" width="6.28515625" style="2" customWidth="1"/>
    <col min="845" max="1081" width="11.42578125" style="2"/>
    <col min="1082" max="1082" width="16.7109375" style="2" customWidth="1"/>
    <col min="1083" max="1083" width="11.5703125" style="2" bestFit="1" customWidth="1"/>
    <col min="1084" max="1084" width="6.42578125" style="2" customWidth="1"/>
    <col min="1085" max="1088" width="6.28515625" style="2" customWidth="1"/>
    <col min="1089" max="1089" width="7.28515625" style="2" bestFit="1" customWidth="1"/>
    <col min="1090" max="1090" width="6.28515625" style="2" customWidth="1"/>
    <col min="1091" max="1091" width="2.85546875" style="2" customWidth="1"/>
    <col min="1092" max="1092" width="15.42578125" style="2" customWidth="1"/>
    <col min="1093" max="1093" width="10.7109375" style="2" customWidth="1"/>
    <col min="1094" max="1098" width="6.28515625" style="2" customWidth="1"/>
    <col min="1099" max="1099" width="7.28515625" style="2" bestFit="1" customWidth="1"/>
    <col min="1100" max="1100" width="6.28515625" style="2" customWidth="1"/>
    <col min="1101" max="1337" width="11.42578125" style="2"/>
    <col min="1338" max="1338" width="16.7109375" style="2" customWidth="1"/>
    <col min="1339" max="1339" width="11.5703125" style="2" bestFit="1" customWidth="1"/>
    <col min="1340" max="1340" width="6.42578125" style="2" customWidth="1"/>
    <col min="1341" max="1344" width="6.28515625" style="2" customWidth="1"/>
    <col min="1345" max="1345" width="7.28515625" style="2" bestFit="1" customWidth="1"/>
    <col min="1346" max="1346" width="6.28515625" style="2" customWidth="1"/>
    <col min="1347" max="1347" width="2.85546875" style="2" customWidth="1"/>
    <col min="1348" max="1348" width="15.42578125" style="2" customWidth="1"/>
    <col min="1349" max="1349" width="10.7109375" style="2" customWidth="1"/>
    <col min="1350" max="1354" width="6.28515625" style="2" customWidth="1"/>
    <col min="1355" max="1355" width="7.28515625" style="2" bestFit="1" customWidth="1"/>
    <col min="1356" max="1356" width="6.28515625" style="2" customWidth="1"/>
    <col min="1357" max="1593" width="11.42578125" style="2"/>
    <col min="1594" max="1594" width="16.7109375" style="2" customWidth="1"/>
    <col min="1595" max="1595" width="11.5703125" style="2" bestFit="1" customWidth="1"/>
    <col min="1596" max="1596" width="6.42578125" style="2" customWidth="1"/>
    <col min="1597" max="1600" width="6.28515625" style="2" customWidth="1"/>
    <col min="1601" max="1601" width="7.28515625" style="2" bestFit="1" customWidth="1"/>
    <col min="1602" max="1602" width="6.28515625" style="2" customWidth="1"/>
    <col min="1603" max="1603" width="2.85546875" style="2" customWidth="1"/>
    <col min="1604" max="1604" width="15.42578125" style="2" customWidth="1"/>
    <col min="1605" max="1605" width="10.7109375" style="2" customWidth="1"/>
    <col min="1606" max="1610" width="6.28515625" style="2" customWidth="1"/>
    <col min="1611" max="1611" width="7.28515625" style="2" bestFit="1" customWidth="1"/>
    <col min="1612" max="1612" width="6.28515625" style="2" customWidth="1"/>
    <col min="1613" max="1849" width="11.42578125" style="2"/>
    <col min="1850" max="1850" width="16.7109375" style="2" customWidth="1"/>
    <col min="1851" max="1851" width="11.5703125" style="2" bestFit="1" customWidth="1"/>
    <col min="1852" max="1852" width="6.42578125" style="2" customWidth="1"/>
    <col min="1853" max="1856" width="6.28515625" style="2" customWidth="1"/>
    <col min="1857" max="1857" width="7.28515625" style="2" bestFit="1" customWidth="1"/>
    <col min="1858" max="1858" width="6.28515625" style="2" customWidth="1"/>
    <col min="1859" max="1859" width="2.85546875" style="2" customWidth="1"/>
    <col min="1860" max="1860" width="15.42578125" style="2" customWidth="1"/>
    <col min="1861" max="1861" width="10.7109375" style="2" customWidth="1"/>
    <col min="1862" max="1866" width="6.28515625" style="2" customWidth="1"/>
    <col min="1867" max="1867" width="7.28515625" style="2" bestFit="1" customWidth="1"/>
    <col min="1868" max="1868" width="6.28515625" style="2" customWidth="1"/>
    <col min="1869" max="2105" width="11.42578125" style="2"/>
    <col min="2106" max="2106" width="16.7109375" style="2" customWidth="1"/>
    <col min="2107" max="2107" width="11.5703125" style="2" bestFit="1" customWidth="1"/>
    <col min="2108" max="2108" width="6.42578125" style="2" customWidth="1"/>
    <col min="2109" max="2112" width="6.28515625" style="2" customWidth="1"/>
    <col min="2113" max="2113" width="7.28515625" style="2" bestFit="1" customWidth="1"/>
    <col min="2114" max="2114" width="6.28515625" style="2" customWidth="1"/>
    <col min="2115" max="2115" width="2.85546875" style="2" customWidth="1"/>
    <col min="2116" max="2116" width="15.42578125" style="2" customWidth="1"/>
    <col min="2117" max="2117" width="10.7109375" style="2" customWidth="1"/>
    <col min="2118" max="2122" width="6.28515625" style="2" customWidth="1"/>
    <col min="2123" max="2123" width="7.28515625" style="2" bestFit="1" customWidth="1"/>
    <col min="2124" max="2124" width="6.28515625" style="2" customWidth="1"/>
    <col min="2125" max="2361" width="11.42578125" style="2"/>
    <col min="2362" max="2362" width="16.7109375" style="2" customWidth="1"/>
    <col min="2363" max="2363" width="11.5703125" style="2" bestFit="1" customWidth="1"/>
    <col min="2364" max="2364" width="6.42578125" style="2" customWidth="1"/>
    <col min="2365" max="2368" width="6.28515625" style="2" customWidth="1"/>
    <col min="2369" max="2369" width="7.28515625" style="2" bestFit="1" customWidth="1"/>
    <col min="2370" max="2370" width="6.28515625" style="2" customWidth="1"/>
    <col min="2371" max="2371" width="2.85546875" style="2" customWidth="1"/>
    <col min="2372" max="2372" width="15.42578125" style="2" customWidth="1"/>
    <col min="2373" max="2373" width="10.7109375" style="2" customWidth="1"/>
    <col min="2374" max="2378" width="6.28515625" style="2" customWidth="1"/>
    <col min="2379" max="2379" width="7.28515625" style="2" bestFit="1" customWidth="1"/>
    <col min="2380" max="2380" width="6.28515625" style="2" customWidth="1"/>
    <col min="2381" max="2617" width="11.42578125" style="2"/>
    <col min="2618" max="2618" width="16.7109375" style="2" customWidth="1"/>
    <col min="2619" max="2619" width="11.5703125" style="2" bestFit="1" customWidth="1"/>
    <col min="2620" max="2620" width="6.42578125" style="2" customWidth="1"/>
    <col min="2621" max="2624" width="6.28515625" style="2" customWidth="1"/>
    <col min="2625" max="2625" width="7.28515625" style="2" bestFit="1" customWidth="1"/>
    <col min="2626" max="2626" width="6.28515625" style="2" customWidth="1"/>
    <col min="2627" max="2627" width="2.85546875" style="2" customWidth="1"/>
    <col min="2628" max="2628" width="15.42578125" style="2" customWidth="1"/>
    <col min="2629" max="2629" width="10.7109375" style="2" customWidth="1"/>
    <col min="2630" max="2634" width="6.28515625" style="2" customWidth="1"/>
    <col min="2635" max="2635" width="7.28515625" style="2" bestFit="1" customWidth="1"/>
    <col min="2636" max="2636" width="6.28515625" style="2" customWidth="1"/>
    <col min="2637" max="2873" width="11.42578125" style="2"/>
    <col min="2874" max="2874" width="16.7109375" style="2" customWidth="1"/>
    <col min="2875" max="2875" width="11.5703125" style="2" bestFit="1" customWidth="1"/>
    <col min="2876" max="2876" width="6.42578125" style="2" customWidth="1"/>
    <col min="2877" max="2880" width="6.28515625" style="2" customWidth="1"/>
    <col min="2881" max="2881" width="7.28515625" style="2" bestFit="1" customWidth="1"/>
    <col min="2882" max="2882" width="6.28515625" style="2" customWidth="1"/>
    <col min="2883" max="2883" width="2.85546875" style="2" customWidth="1"/>
    <col min="2884" max="2884" width="15.42578125" style="2" customWidth="1"/>
    <col min="2885" max="2885" width="10.7109375" style="2" customWidth="1"/>
    <col min="2886" max="2890" width="6.28515625" style="2" customWidth="1"/>
    <col min="2891" max="2891" width="7.28515625" style="2" bestFit="1" customWidth="1"/>
    <col min="2892" max="2892" width="6.28515625" style="2" customWidth="1"/>
    <col min="2893" max="3129" width="11.42578125" style="2"/>
    <col min="3130" max="3130" width="16.7109375" style="2" customWidth="1"/>
    <col min="3131" max="3131" width="11.5703125" style="2" bestFit="1" customWidth="1"/>
    <col min="3132" max="3132" width="6.42578125" style="2" customWidth="1"/>
    <col min="3133" max="3136" width="6.28515625" style="2" customWidth="1"/>
    <col min="3137" max="3137" width="7.28515625" style="2" bestFit="1" customWidth="1"/>
    <col min="3138" max="3138" width="6.28515625" style="2" customWidth="1"/>
    <col min="3139" max="3139" width="2.85546875" style="2" customWidth="1"/>
    <col min="3140" max="3140" width="15.42578125" style="2" customWidth="1"/>
    <col min="3141" max="3141" width="10.7109375" style="2" customWidth="1"/>
    <col min="3142" max="3146" width="6.28515625" style="2" customWidth="1"/>
    <col min="3147" max="3147" width="7.28515625" style="2" bestFit="1" customWidth="1"/>
    <col min="3148" max="3148" width="6.28515625" style="2" customWidth="1"/>
    <col min="3149" max="3385" width="11.42578125" style="2"/>
    <col min="3386" max="3386" width="16.7109375" style="2" customWidth="1"/>
    <col min="3387" max="3387" width="11.5703125" style="2" bestFit="1" customWidth="1"/>
    <col min="3388" max="3388" width="6.42578125" style="2" customWidth="1"/>
    <col min="3389" max="3392" width="6.28515625" style="2" customWidth="1"/>
    <col min="3393" max="3393" width="7.28515625" style="2" bestFit="1" customWidth="1"/>
    <col min="3394" max="3394" width="6.28515625" style="2" customWidth="1"/>
    <col min="3395" max="3395" width="2.85546875" style="2" customWidth="1"/>
    <col min="3396" max="3396" width="15.42578125" style="2" customWidth="1"/>
    <col min="3397" max="3397" width="10.7109375" style="2" customWidth="1"/>
    <col min="3398" max="3402" width="6.28515625" style="2" customWidth="1"/>
    <col min="3403" max="3403" width="7.28515625" style="2" bestFit="1" customWidth="1"/>
    <col min="3404" max="3404" width="6.28515625" style="2" customWidth="1"/>
    <col min="3405" max="3641" width="11.42578125" style="2"/>
    <col min="3642" max="3642" width="16.7109375" style="2" customWidth="1"/>
    <col min="3643" max="3643" width="11.5703125" style="2" bestFit="1" customWidth="1"/>
    <col min="3644" max="3644" width="6.42578125" style="2" customWidth="1"/>
    <col min="3645" max="3648" width="6.28515625" style="2" customWidth="1"/>
    <col min="3649" max="3649" width="7.28515625" style="2" bestFit="1" customWidth="1"/>
    <col min="3650" max="3650" width="6.28515625" style="2" customWidth="1"/>
    <col min="3651" max="3651" width="2.85546875" style="2" customWidth="1"/>
    <col min="3652" max="3652" width="15.42578125" style="2" customWidth="1"/>
    <col min="3653" max="3653" width="10.7109375" style="2" customWidth="1"/>
    <col min="3654" max="3658" width="6.28515625" style="2" customWidth="1"/>
    <col min="3659" max="3659" width="7.28515625" style="2" bestFit="1" customWidth="1"/>
    <col min="3660" max="3660" width="6.28515625" style="2" customWidth="1"/>
    <col min="3661" max="3897" width="11.42578125" style="2"/>
    <col min="3898" max="3898" width="16.7109375" style="2" customWidth="1"/>
    <col min="3899" max="3899" width="11.5703125" style="2" bestFit="1" customWidth="1"/>
    <col min="3900" max="3900" width="6.42578125" style="2" customWidth="1"/>
    <col min="3901" max="3904" width="6.28515625" style="2" customWidth="1"/>
    <col min="3905" max="3905" width="7.28515625" style="2" bestFit="1" customWidth="1"/>
    <col min="3906" max="3906" width="6.28515625" style="2" customWidth="1"/>
    <col min="3907" max="3907" width="2.85546875" style="2" customWidth="1"/>
    <col min="3908" max="3908" width="15.42578125" style="2" customWidth="1"/>
    <col min="3909" max="3909" width="10.7109375" style="2" customWidth="1"/>
    <col min="3910" max="3914" width="6.28515625" style="2" customWidth="1"/>
    <col min="3915" max="3915" width="7.28515625" style="2" bestFit="1" customWidth="1"/>
    <col min="3916" max="3916" width="6.28515625" style="2" customWidth="1"/>
    <col min="3917" max="4153" width="11.42578125" style="2"/>
    <col min="4154" max="4154" width="16.7109375" style="2" customWidth="1"/>
    <col min="4155" max="4155" width="11.5703125" style="2" bestFit="1" customWidth="1"/>
    <col min="4156" max="4156" width="6.42578125" style="2" customWidth="1"/>
    <col min="4157" max="4160" width="6.28515625" style="2" customWidth="1"/>
    <col min="4161" max="4161" width="7.28515625" style="2" bestFit="1" customWidth="1"/>
    <col min="4162" max="4162" width="6.28515625" style="2" customWidth="1"/>
    <col min="4163" max="4163" width="2.85546875" style="2" customWidth="1"/>
    <col min="4164" max="4164" width="15.42578125" style="2" customWidth="1"/>
    <col min="4165" max="4165" width="10.7109375" style="2" customWidth="1"/>
    <col min="4166" max="4170" width="6.28515625" style="2" customWidth="1"/>
    <col min="4171" max="4171" width="7.28515625" style="2" bestFit="1" customWidth="1"/>
    <col min="4172" max="4172" width="6.28515625" style="2" customWidth="1"/>
    <col min="4173" max="4409" width="11.42578125" style="2"/>
    <col min="4410" max="4410" width="16.7109375" style="2" customWidth="1"/>
    <col min="4411" max="4411" width="11.5703125" style="2" bestFit="1" customWidth="1"/>
    <col min="4412" max="4412" width="6.42578125" style="2" customWidth="1"/>
    <col min="4413" max="4416" width="6.28515625" style="2" customWidth="1"/>
    <col min="4417" max="4417" width="7.28515625" style="2" bestFit="1" customWidth="1"/>
    <col min="4418" max="4418" width="6.28515625" style="2" customWidth="1"/>
    <col min="4419" max="4419" width="2.85546875" style="2" customWidth="1"/>
    <col min="4420" max="4420" width="15.42578125" style="2" customWidth="1"/>
    <col min="4421" max="4421" width="10.7109375" style="2" customWidth="1"/>
    <col min="4422" max="4426" width="6.28515625" style="2" customWidth="1"/>
    <col min="4427" max="4427" width="7.28515625" style="2" bestFit="1" customWidth="1"/>
    <col min="4428" max="4428" width="6.28515625" style="2" customWidth="1"/>
    <col min="4429" max="4665" width="11.42578125" style="2"/>
    <col min="4666" max="4666" width="16.7109375" style="2" customWidth="1"/>
    <col min="4667" max="4667" width="11.5703125" style="2" bestFit="1" customWidth="1"/>
    <col min="4668" max="4668" width="6.42578125" style="2" customWidth="1"/>
    <col min="4669" max="4672" width="6.28515625" style="2" customWidth="1"/>
    <col min="4673" max="4673" width="7.28515625" style="2" bestFit="1" customWidth="1"/>
    <col min="4674" max="4674" width="6.28515625" style="2" customWidth="1"/>
    <col min="4675" max="4675" width="2.85546875" style="2" customWidth="1"/>
    <col min="4676" max="4676" width="15.42578125" style="2" customWidth="1"/>
    <col min="4677" max="4677" width="10.7109375" style="2" customWidth="1"/>
    <col min="4678" max="4682" width="6.28515625" style="2" customWidth="1"/>
    <col min="4683" max="4683" width="7.28515625" style="2" bestFit="1" customWidth="1"/>
    <col min="4684" max="4684" width="6.28515625" style="2" customWidth="1"/>
    <col min="4685" max="4921" width="11.42578125" style="2"/>
    <col min="4922" max="4922" width="16.7109375" style="2" customWidth="1"/>
    <col min="4923" max="4923" width="11.5703125" style="2" bestFit="1" customWidth="1"/>
    <col min="4924" max="4924" width="6.42578125" style="2" customWidth="1"/>
    <col min="4925" max="4928" width="6.28515625" style="2" customWidth="1"/>
    <col min="4929" max="4929" width="7.28515625" style="2" bestFit="1" customWidth="1"/>
    <col min="4930" max="4930" width="6.28515625" style="2" customWidth="1"/>
    <col min="4931" max="4931" width="2.85546875" style="2" customWidth="1"/>
    <col min="4932" max="4932" width="15.42578125" style="2" customWidth="1"/>
    <col min="4933" max="4933" width="10.7109375" style="2" customWidth="1"/>
    <col min="4934" max="4938" width="6.28515625" style="2" customWidth="1"/>
    <col min="4939" max="4939" width="7.28515625" style="2" bestFit="1" customWidth="1"/>
    <col min="4940" max="4940" width="6.28515625" style="2" customWidth="1"/>
    <col min="4941" max="5177" width="11.42578125" style="2"/>
    <col min="5178" max="5178" width="16.7109375" style="2" customWidth="1"/>
    <col min="5179" max="5179" width="11.5703125" style="2" bestFit="1" customWidth="1"/>
    <col min="5180" max="5180" width="6.42578125" style="2" customWidth="1"/>
    <col min="5181" max="5184" width="6.28515625" style="2" customWidth="1"/>
    <col min="5185" max="5185" width="7.28515625" style="2" bestFit="1" customWidth="1"/>
    <col min="5186" max="5186" width="6.28515625" style="2" customWidth="1"/>
    <col min="5187" max="5187" width="2.85546875" style="2" customWidth="1"/>
    <col min="5188" max="5188" width="15.42578125" style="2" customWidth="1"/>
    <col min="5189" max="5189" width="10.7109375" style="2" customWidth="1"/>
    <col min="5190" max="5194" width="6.28515625" style="2" customWidth="1"/>
    <col min="5195" max="5195" width="7.28515625" style="2" bestFit="1" customWidth="1"/>
    <col min="5196" max="5196" width="6.28515625" style="2" customWidth="1"/>
    <col min="5197" max="5433" width="11.42578125" style="2"/>
    <col min="5434" max="5434" width="16.7109375" style="2" customWidth="1"/>
    <col min="5435" max="5435" width="11.5703125" style="2" bestFit="1" customWidth="1"/>
    <col min="5436" max="5436" width="6.42578125" style="2" customWidth="1"/>
    <col min="5437" max="5440" width="6.28515625" style="2" customWidth="1"/>
    <col min="5441" max="5441" width="7.28515625" style="2" bestFit="1" customWidth="1"/>
    <col min="5442" max="5442" width="6.28515625" style="2" customWidth="1"/>
    <col min="5443" max="5443" width="2.85546875" style="2" customWidth="1"/>
    <col min="5444" max="5444" width="15.42578125" style="2" customWidth="1"/>
    <col min="5445" max="5445" width="10.7109375" style="2" customWidth="1"/>
    <col min="5446" max="5450" width="6.28515625" style="2" customWidth="1"/>
    <col min="5451" max="5451" width="7.28515625" style="2" bestFit="1" customWidth="1"/>
    <col min="5452" max="5452" width="6.28515625" style="2" customWidth="1"/>
    <col min="5453" max="5689" width="11.42578125" style="2"/>
    <col min="5690" max="5690" width="16.7109375" style="2" customWidth="1"/>
    <col min="5691" max="5691" width="11.5703125" style="2" bestFit="1" customWidth="1"/>
    <col min="5692" max="5692" width="6.42578125" style="2" customWidth="1"/>
    <col min="5693" max="5696" width="6.28515625" style="2" customWidth="1"/>
    <col min="5697" max="5697" width="7.28515625" style="2" bestFit="1" customWidth="1"/>
    <col min="5698" max="5698" width="6.28515625" style="2" customWidth="1"/>
    <col min="5699" max="5699" width="2.85546875" style="2" customWidth="1"/>
    <col min="5700" max="5700" width="15.42578125" style="2" customWidth="1"/>
    <col min="5701" max="5701" width="10.7109375" style="2" customWidth="1"/>
    <col min="5702" max="5706" width="6.28515625" style="2" customWidth="1"/>
    <col min="5707" max="5707" width="7.28515625" style="2" bestFit="1" customWidth="1"/>
    <col min="5708" max="5708" width="6.28515625" style="2" customWidth="1"/>
    <col min="5709" max="5945" width="11.42578125" style="2"/>
    <col min="5946" max="5946" width="16.7109375" style="2" customWidth="1"/>
    <col min="5947" max="5947" width="11.5703125" style="2" bestFit="1" customWidth="1"/>
    <col min="5948" max="5948" width="6.42578125" style="2" customWidth="1"/>
    <col min="5949" max="5952" width="6.28515625" style="2" customWidth="1"/>
    <col min="5953" max="5953" width="7.28515625" style="2" bestFit="1" customWidth="1"/>
    <col min="5954" max="5954" width="6.28515625" style="2" customWidth="1"/>
    <col min="5955" max="5955" width="2.85546875" style="2" customWidth="1"/>
    <col min="5956" max="5956" width="15.42578125" style="2" customWidth="1"/>
    <col min="5957" max="5957" width="10.7109375" style="2" customWidth="1"/>
    <col min="5958" max="5962" width="6.28515625" style="2" customWidth="1"/>
    <col min="5963" max="5963" width="7.28515625" style="2" bestFit="1" customWidth="1"/>
    <col min="5964" max="5964" width="6.28515625" style="2" customWidth="1"/>
    <col min="5965" max="6201" width="11.42578125" style="2"/>
    <col min="6202" max="6202" width="16.7109375" style="2" customWidth="1"/>
    <col min="6203" max="6203" width="11.5703125" style="2" bestFit="1" customWidth="1"/>
    <col min="6204" max="6204" width="6.42578125" style="2" customWidth="1"/>
    <col min="6205" max="6208" width="6.28515625" style="2" customWidth="1"/>
    <col min="6209" max="6209" width="7.28515625" style="2" bestFit="1" customWidth="1"/>
    <col min="6210" max="6210" width="6.28515625" style="2" customWidth="1"/>
    <col min="6211" max="6211" width="2.85546875" style="2" customWidth="1"/>
    <col min="6212" max="6212" width="15.42578125" style="2" customWidth="1"/>
    <col min="6213" max="6213" width="10.7109375" style="2" customWidth="1"/>
    <col min="6214" max="6218" width="6.28515625" style="2" customWidth="1"/>
    <col min="6219" max="6219" width="7.28515625" style="2" bestFit="1" customWidth="1"/>
    <col min="6220" max="6220" width="6.28515625" style="2" customWidth="1"/>
    <col min="6221" max="6457" width="11.42578125" style="2"/>
    <col min="6458" max="6458" width="16.7109375" style="2" customWidth="1"/>
    <col min="6459" max="6459" width="11.5703125" style="2" bestFit="1" customWidth="1"/>
    <col min="6460" max="6460" width="6.42578125" style="2" customWidth="1"/>
    <col min="6461" max="6464" width="6.28515625" style="2" customWidth="1"/>
    <col min="6465" max="6465" width="7.28515625" style="2" bestFit="1" customWidth="1"/>
    <col min="6466" max="6466" width="6.28515625" style="2" customWidth="1"/>
    <col min="6467" max="6467" width="2.85546875" style="2" customWidth="1"/>
    <col min="6468" max="6468" width="15.42578125" style="2" customWidth="1"/>
    <col min="6469" max="6469" width="10.7109375" style="2" customWidth="1"/>
    <col min="6470" max="6474" width="6.28515625" style="2" customWidth="1"/>
    <col min="6475" max="6475" width="7.28515625" style="2" bestFit="1" customWidth="1"/>
    <col min="6476" max="6476" width="6.28515625" style="2" customWidth="1"/>
    <col min="6477" max="6713" width="11.42578125" style="2"/>
    <col min="6714" max="6714" width="16.7109375" style="2" customWidth="1"/>
    <col min="6715" max="6715" width="11.5703125" style="2" bestFit="1" customWidth="1"/>
    <col min="6716" max="6716" width="6.42578125" style="2" customWidth="1"/>
    <col min="6717" max="6720" width="6.28515625" style="2" customWidth="1"/>
    <col min="6721" max="6721" width="7.28515625" style="2" bestFit="1" customWidth="1"/>
    <col min="6722" max="6722" width="6.28515625" style="2" customWidth="1"/>
    <col min="6723" max="6723" width="2.85546875" style="2" customWidth="1"/>
    <col min="6724" max="6724" width="15.42578125" style="2" customWidth="1"/>
    <col min="6725" max="6725" width="10.7109375" style="2" customWidth="1"/>
    <col min="6726" max="6730" width="6.28515625" style="2" customWidth="1"/>
    <col min="6731" max="6731" width="7.28515625" style="2" bestFit="1" customWidth="1"/>
    <col min="6732" max="6732" width="6.28515625" style="2" customWidth="1"/>
    <col min="6733" max="6969" width="11.42578125" style="2"/>
    <col min="6970" max="6970" width="16.7109375" style="2" customWidth="1"/>
    <col min="6971" max="6971" width="11.5703125" style="2" bestFit="1" customWidth="1"/>
    <col min="6972" max="6972" width="6.42578125" style="2" customWidth="1"/>
    <col min="6973" max="6976" width="6.28515625" style="2" customWidth="1"/>
    <col min="6977" max="6977" width="7.28515625" style="2" bestFit="1" customWidth="1"/>
    <col min="6978" max="6978" width="6.28515625" style="2" customWidth="1"/>
    <col min="6979" max="6979" width="2.85546875" style="2" customWidth="1"/>
    <col min="6980" max="6980" width="15.42578125" style="2" customWidth="1"/>
    <col min="6981" max="6981" width="10.7109375" style="2" customWidth="1"/>
    <col min="6982" max="6986" width="6.28515625" style="2" customWidth="1"/>
    <col min="6987" max="6987" width="7.28515625" style="2" bestFit="1" customWidth="1"/>
    <col min="6988" max="6988" width="6.28515625" style="2" customWidth="1"/>
    <col min="6989" max="7225" width="11.42578125" style="2"/>
    <col min="7226" max="7226" width="16.7109375" style="2" customWidth="1"/>
    <col min="7227" max="7227" width="11.5703125" style="2" bestFit="1" customWidth="1"/>
    <col min="7228" max="7228" width="6.42578125" style="2" customWidth="1"/>
    <col min="7229" max="7232" width="6.28515625" style="2" customWidth="1"/>
    <col min="7233" max="7233" width="7.28515625" style="2" bestFit="1" customWidth="1"/>
    <col min="7234" max="7234" width="6.28515625" style="2" customWidth="1"/>
    <col min="7235" max="7235" width="2.85546875" style="2" customWidth="1"/>
    <col min="7236" max="7236" width="15.42578125" style="2" customWidth="1"/>
    <col min="7237" max="7237" width="10.7109375" style="2" customWidth="1"/>
    <col min="7238" max="7242" width="6.28515625" style="2" customWidth="1"/>
    <col min="7243" max="7243" width="7.28515625" style="2" bestFit="1" customWidth="1"/>
    <col min="7244" max="7244" width="6.28515625" style="2" customWidth="1"/>
    <col min="7245" max="7481" width="11.42578125" style="2"/>
    <col min="7482" max="7482" width="16.7109375" style="2" customWidth="1"/>
    <col min="7483" max="7483" width="11.5703125" style="2" bestFit="1" customWidth="1"/>
    <col min="7484" max="7484" width="6.42578125" style="2" customWidth="1"/>
    <col min="7485" max="7488" width="6.28515625" style="2" customWidth="1"/>
    <col min="7489" max="7489" width="7.28515625" style="2" bestFit="1" customWidth="1"/>
    <col min="7490" max="7490" width="6.28515625" style="2" customWidth="1"/>
    <col min="7491" max="7491" width="2.85546875" style="2" customWidth="1"/>
    <col min="7492" max="7492" width="15.42578125" style="2" customWidth="1"/>
    <col min="7493" max="7493" width="10.7109375" style="2" customWidth="1"/>
    <col min="7494" max="7498" width="6.28515625" style="2" customWidth="1"/>
    <col min="7499" max="7499" width="7.28515625" style="2" bestFit="1" customWidth="1"/>
    <col min="7500" max="7500" width="6.28515625" style="2" customWidth="1"/>
    <col min="7501" max="7737" width="11.42578125" style="2"/>
    <col min="7738" max="7738" width="16.7109375" style="2" customWidth="1"/>
    <col min="7739" max="7739" width="11.5703125" style="2" bestFit="1" customWidth="1"/>
    <col min="7740" max="7740" width="6.42578125" style="2" customWidth="1"/>
    <col min="7741" max="7744" width="6.28515625" style="2" customWidth="1"/>
    <col min="7745" max="7745" width="7.28515625" style="2" bestFit="1" customWidth="1"/>
    <col min="7746" max="7746" width="6.28515625" style="2" customWidth="1"/>
    <col min="7747" max="7747" width="2.85546875" style="2" customWidth="1"/>
    <col min="7748" max="7748" width="15.42578125" style="2" customWidth="1"/>
    <col min="7749" max="7749" width="10.7109375" style="2" customWidth="1"/>
    <col min="7750" max="7754" width="6.28515625" style="2" customWidth="1"/>
    <col min="7755" max="7755" width="7.28515625" style="2" bestFit="1" customWidth="1"/>
    <col min="7756" max="7756" width="6.28515625" style="2" customWidth="1"/>
    <col min="7757" max="7993" width="11.42578125" style="2"/>
    <col min="7994" max="7994" width="16.7109375" style="2" customWidth="1"/>
    <col min="7995" max="7995" width="11.5703125" style="2" bestFit="1" customWidth="1"/>
    <col min="7996" max="7996" width="6.42578125" style="2" customWidth="1"/>
    <col min="7997" max="8000" width="6.28515625" style="2" customWidth="1"/>
    <col min="8001" max="8001" width="7.28515625" style="2" bestFit="1" customWidth="1"/>
    <col min="8002" max="8002" width="6.28515625" style="2" customWidth="1"/>
    <col min="8003" max="8003" width="2.85546875" style="2" customWidth="1"/>
    <col min="8004" max="8004" width="15.42578125" style="2" customWidth="1"/>
    <col min="8005" max="8005" width="10.7109375" style="2" customWidth="1"/>
    <col min="8006" max="8010" width="6.28515625" style="2" customWidth="1"/>
    <col min="8011" max="8011" width="7.28515625" style="2" bestFit="1" customWidth="1"/>
    <col min="8012" max="8012" width="6.28515625" style="2" customWidth="1"/>
    <col min="8013" max="8249" width="11.42578125" style="2"/>
    <col min="8250" max="8250" width="16.7109375" style="2" customWidth="1"/>
    <col min="8251" max="8251" width="11.5703125" style="2" bestFit="1" customWidth="1"/>
    <col min="8252" max="8252" width="6.42578125" style="2" customWidth="1"/>
    <col min="8253" max="8256" width="6.28515625" style="2" customWidth="1"/>
    <col min="8257" max="8257" width="7.28515625" style="2" bestFit="1" customWidth="1"/>
    <col min="8258" max="8258" width="6.28515625" style="2" customWidth="1"/>
    <col min="8259" max="8259" width="2.85546875" style="2" customWidth="1"/>
    <col min="8260" max="8260" width="15.42578125" style="2" customWidth="1"/>
    <col min="8261" max="8261" width="10.7109375" style="2" customWidth="1"/>
    <col min="8262" max="8266" width="6.28515625" style="2" customWidth="1"/>
    <col min="8267" max="8267" width="7.28515625" style="2" bestFit="1" customWidth="1"/>
    <col min="8268" max="8268" width="6.28515625" style="2" customWidth="1"/>
    <col min="8269" max="8505" width="11.42578125" style="2"/>
    <col min="8506" max="8506" width="16.7109375" style="2" customWidth="1"/>
    <col min="8507" max="8507" width="11.5703125" style="2" bestFit="1" customWidth="1"/>
    <col min="8508" max="8508" width="6.42578125" style="2" customWidth="1"/>
    <col min="8509" max="8512" width="6.28515625" style="2" customWidth="1"/>
    <col min="8513" max="8513" width="7.28515625" style="2" bestFit="1" customWidth="1"/>
    <col min="8514" max="8514" width="6.28515625" style="2" customWidth="1"/>
    <col min="8515" max="8515" width="2.85546875" style="2" customWidth="1"/>
    <col min="8516" max="8516" width="15.42578125" style="2" customWidth="1"/>
    <col min="8517" max="8517" width="10.7109375" style="2" customWidth="1"/>
    <col min="8518" max="8522" width="6.28515625" style="2" customWidth="1"/>
    <col min="8523" max="8523" width="7.28515625" style="2" bestFit="1" customWidth="1"/>
    <col min="8524" max="8524" width="6.28515625" style="2" customWidth="1"/>
    <col min="8525" max="8761" width="11.42578125" style="2"/>
    <col min="8762" max="8762" width="16.7109375" style="2" customWidth="1"/>
    <col min="8763" max="8763" width="11.5703125" style="2" bestFit="1" customWidth="1"/>
    <col min="8764" max="8764" width="6.42578125" style="2" customWidth="1"/>
    <col min="8765" max="8768" width="6.28515625" style="2" customWidth="1"/>
    <col min="8769" max="8769" width="7.28515625" style="2" bestFit="1" customWidth="1"/>
    <col min="8770" max="8770" width="6.28515625" style="2" customWidth="1"/>
    <col min="8771" max="8771" width="2.85546875" style="2" customWidth="1"/>
    <col min="8772" max="8772" width="15.42578125" style="2" customWidth="1"/>
    <col min="8773" max="8773" width="10.7109375" style="2" customWidth="1"/>
    <col min="8774" max="8778" width="6.28515625" style="2" customWidth="1"/>
    <col min="8779" max="8779" width="7.28515625" style="2" bestFit="1" customWidth="1"/>
    <col min="8780" max="8780" width="6.28515625" style="2" customWidth="1"/>
    <col min="8781" max="9017" width="11.42578125" style="2"/>
    <col min="9018" max="9018" width="16.7109375" style="2" customWidth="1"/>
    <col min="9019" max="9019" width="11.5703125" style="2" bestFit="1" customWidth="1"/>
    <col min="9020" max="9020" width="6.42578125" style="2" customWidth="1"/>
    <col min="9021" max="9024" width="6.28515625" style="2" customWidth="1"/>
    <col min="9025" max="9025" width="7.28515625" style="2" bestFit="1" customWidth="1"/>
    <col min="9026" max="9026" width="6.28515625" style="2" customWidth="1"/>
    <col min="9027" max="9027" width="2.85546875" style="2" customWidth="1"/>
    <col min="9028" max="9028" width="15.42578125" style="2" customWidth="1"/>
    <col min="9029" max="9029" width="10.7109375" style="2" customWidth="1"/>
    <col min="9030" max="9034" width="6.28515625" style="2" customWidth="1"/>
    <col min="9035" max="9035" width="7.28515625" style="2" bestFit="1" customWidth="1"/>
    <col min="9036" max="9036" width="6.28515625" style="2" customWidth="1"/>
    <col min="9037" max="9273" width="11.42578125" style="2"/>
    <col min="9274" max="9274" width="16.7109375" style="2" customWidth="1"/>
    <col min="9275" max="9275" width="11.5703125" style="2" bestFit="1" customWidth="1"/>
    <col min="9276" max="9276" width="6.42578125" style="2" customWidth="1"/>
    <col min="9277" max="9280" width="6.28515625" style="2" customWidth="1"/>
    <col min="9281" max="9281" width="7.28515625" style="2" bestFit="1" customWidth="1"/>
    <col min="9282" max="9282" width="6.28515625" style="2" customWidth="1"/>
    <col min="9283" max="9283" width="2.85546875" style="2" customWidth="1"/>
    <col min="9284" max="9284" width="15.42578125" style="2" customWidth="1"/>
    <col min="9285" max="9285" width="10.7109375" style="2" customWidth="1"/>
    <col min="9286" max="9290" width="6.28515625" style="2" customWidth="1"/>
    <col min="9291" max="9291" width="7.28515625" style="2" bestFit="1" customWidth="1"/>
    <col min="9292" max="9292" width="6.28515625" style="2" customWidth="1"/>
    <col min="9293" max="9529" width="11.42578125" style="2"/>
    <col min="9530" max="9530" width="16.7109375" style="2" customWidth="1"/>
    <col min="9531" max="9531" width="11.5703125" style="2" bestFit="1" customWidth="1"/>
    <col min="9532" max="9532" width="6.42578125" style="2" customWidth="1"/>
    <col min="9533" max="9536" width="6.28515625" style="2" customWidth="1"/>
    <col min="9537" max="9537" width="7.28515625" style="2" bestFit="1" customWidth="1"/>
    <col min="9538" max="9538" width="6.28515625" style="2" customWidth="1"/>
    <col min="9539" max="9539" width="2.85546875" style="2" customWidth="1"/>
    <col min="9540" max="9540" width="15.42578125" style="2" customWidth="1"/>
    <col min="9541" max="9541" width="10.7109375" style="2" customWidth="1"/>
    <col min="9542" max="9546" width="6.28515625" style="2" customWidth="1"/>
    <col min="9547" max="9547" width="7.28515625" style="2" bestFit="1" customWidth="1"/>
    <col min="9548" max="9548" width="6.28515625" style="2" customWidth="1"/>
    <col min="9549" max="9785" width="11.42578125" style="2"/>
    <col min="9786" max="9786" width="16.7109375" style="2" customWidth="1"/>
    <col min="9787" max="9787" width="11.5703125" style="2" bestFit="1" customWidth="1"/>
    <col min="9788" max="9788" width="6.42578125" style="2" customWidth="1"/>
    <col min="9789" max="9792" width="6.28515625" style="2" customWidth="1"/>
    <col min="9793" max="9793" width="7.28515625" style="2" bestFit="1" customWidth="1"/>
    <col min="9794" max="9794" width="6.28515625" style="2" customWidth="1"/>
    <col min="9795" max="9795" width="2.85546875" style="2" customWidth="1"/>
    <col min="9796" max="9796" width="15.42578125" style="2" customWidth="1"/>
    <col min="9797" max="9797" width="10.7109375" style="2" customWidth="1"/>
    <col min="9798" max="9802" width="6.28515625" style="2" customWidth="1"/>
    <col min="9803" max="9803" width="7.28515625" style="2" bestFit="1" customWidth="1"/>
    <col min="9804" max="9804" width="6.28515625" style="2" customWidth="1"/>
    <col min="9805" max="10041" width="11.42578125" style="2"/>
    <col min="10042" max="10042" width="16.7109375" style="2" customWidth="1"/>
    <col min="10043" max="10043" width="11.5703125" style="2" bestFit="1" customWidth="1"/>
    <col min="10044" max="10044" width="6.42578125" style="2" customWidth="1"/>
    <col min="10045" max="10048" width="6.28515625" style="2" customWidth="1"/>
    <col min="10049" max="10049" width="7.28515625" style="2" bestFit="1" customWidth="1"/>
    <col min="10050" max="10050" width="6.28515625" style="2" customWidth="1"/>
    <col min="10051" max="10051" width="2.85546875" style="2" customWidth="1"/>
    <col min="10052" max="10052" width="15.42578125" style="2" customWidth="1"/>
    <col min="10053" max="10053" width="10.7109375" style="2" customWidth="1"/>
    <col min="10054" max="10058" width="6.28515625" style="2" customWidth="1"/>
    <col min="10059" max="10059" width="7.28515625" style="2" bestFit="1" customWidth="1"/>
    <col min="10060" max="10060" width="6.28515625" style="2" customWidth="1"/>
    <col min="10061" max="10297" width="11.42578125" style="2"/>
    <col min="10298" max="10298" width="16.7109375" style="2" customWidth="1"/>
    <col min="10299" max="10299" width="11.5703125" style="2" bestFit="1" customWidth="1"/>
    <col min="10300" max="10300" width="6.42578125" style="2" customWidth="1"/>
    <col min="10301" max="10304" width="6.28515625" style="2" customWidth="1"/>
    <col min="10305" max="10305" width="7.28515625" style="2" bestFit="1" customWidth="1"/>
    <col min="10306" max="10306" width="6.28515625" style="2" customWidth="1"/>
    <col min="10307" max="10307" width="2.85546875" style="2" customWidth="1"/>
    <col min="10308" max="10308" width="15.42578125" style="2" customWidth="1"/>
    <col min="10309" max="10309" width="10.7109375" style="2" customWidth="1"/>
    <col min="10310" max="10314" width="6.28515625" style="2" customWidth="1"/>
    <col min="10315" max="10315" width="7.28515625" style="2" bestFit="1" customWidth="1"/>
    <col min="10316" max="10316" width="6.28515625" style="2" customWidth="1"/>
    <col min="10317" max="10553" width="11.42578125" style="2"/>
    <col min="10554" max="10554" width="16.7109375" style="2" customWidth="1"/>
    <col min="10555" max="10555" width="11.5703125" style="2" bestFit="1" customWidth="1"/>
    <col min="10556" max="10556" width="6.42578125" style="2" customWidth="1"/>
    <col min="10557" max="10560" width="6.28515625" style="2" customWidth="1"/>
    <col min="10561" max="10561" width="7.28515625" style="2" bestFit="1" customWidth="1"/>
    <col min="10562" max="10562" width="6.28515625" style="2" customWidth="1"/>
    <col min="10563" max="10563" width="2.85546875" style="2" customWidth="1"/>
    <col min="10564" max="10564" width="15.42578125" style="2" customWidth="1"/>
    <col min="10565" max="10565" width="10.7109375" style="2" customWidth="1"/>
    <col min="10566" max="10570" width="6.28515625" style="2" customWidth="1"/>
    <col min="10571" max="10571" width="7.28515625" style="2" bestFit="1" customWidth="1"/>
    <col min="10572" max="10572" width="6.28515625" style="2" customWidth="1"/>
    <col min="10573" max="10809" width="11.42578125" style="2"/>
    <col min="10810" max="10810" width="16.7109375" style="2" customWidth="1"/>
    <col min="10811" max="10811" width="11.5703125" style="2" bestFit="1" customWidth="1"/>
    <col min="10812" max="10812" width="6.42578125" style="2" customWidth="1"/>
    <col min="10813" max="10816" width="6.28515625" style="2" customWidth="1"/>
    <col min="10817" max="10817" width="7.28515625" style="2" bestFit="1" customWidth="1"/>
    <col min="10818" max="10818" width="6.28515625" style="2" customWidth="1"/>
    <col min="10819" max="10819" width="2.85546875" style="2" customWidth="1"/>
    <col min="10820" max="10820" width="15.42578125" style="2" customWidth="1"/>
    <col min="10821" max="10821" width="10.7109375" style="2" customWidth="1"/>
    <col min="10822" max="10826" width="6.28515625" style="2" customWidth="1"/>
    <col min="10827" max="10827" width="7.28515625" style="2" bestFit="1" customWidth="1"/>
    <col min="10828" max="10828" width="6.28515625" style="2" customWidth="1"/>
    <col min="10829" max="11065" width="11.42578125" style="2"/>
    <col min="11066" max="11066" width="16.7109375" style="2" customWidth="1"/>
    <col min="11067" max="11067" width="11.5703125" style="2" bestFit="1" customWidth="1"/>
    <col min="11068" max="11068" width="6.42578125" style="2" customWidth="1"/>
    <col min="11069" max="11072" width="6.28515625" style="2" customWidth="1"/>
    <col min="11073" max="11073" width="7.28515625" style="2" bestFit="1" customWidth="1"/>
    <col min="11074" max="11074" width="6.28515625" style="2" customWidth="1"/>
    <col min="11075" max="11075" width="2.85546875" style="2" customWidth="1"/>
    <col min="11076" max="11076" width="15.42578125" style="2" customWidth="1"/>
    <col min="11077" max="11077" width="10.7109375" style="2" customWidth="1"/>
    <col min="11078" max="11082" width="6.28515625" style="2" customWidth="1"/>
    <col min="11083" max="11083" width="7.28515625" style="2" bestFit="1" customWidth="1"/>
    <col min="11084" max="11084" width="6.28515625" style="2" customWidth="1"/>
    <col min="11085" max="11321" width="11.42578125" style="2"/>
    <col min="11322" max="11322" width="16.7109375" style="2" customWidth="1"/>
    <col min="11323" max="11323" width="11.5703125" style="2" bestFit="1" customWidth="1"/>
    <col min="11324" max="11324" width="6.42578125" style="2" customWidth="1"/>
    <col min="11325" max="11328" width="6.28515625" style="2" customWidth="1"/>
    <col min="11329" max="11329" width="7.28515625" style="2" bestFit="1" customWidth="1"/>
    <col min="11330" max="11330" width="6.28515625" style="2" customWidth="1"/>
    <col min="11331" max="11331" width="2.85546875" style="2" customWidth="1"/>
    <col min="11332" max="11332" width="15.42578125" style="2" customWidth="1"/>
    <col min="11333" max="11333" width="10.7109375" style="2" customWidth="1"/>
    <col min="11334" max="11338" width="6.28515625" style="2" customWidth="1"/>
    <col min="11339" max="11339" width="7.28515625" style="2" bestFit="1" customWidth="1"/>
    <col min="11340" max="11340" width="6.28515625" style="2" customWidth="1"/>
    <col min="11341" max="11577" width="11.42578125" style="2"/>
    <col min="11578" max="11578" width="16.7109375" style="2" customWidth="1"/>
    <col min="11579" max="11579" width="11.5703125" style="2" bestFit="1" customWidth="1"/>
    <col min="11580" max="11580" width="6.42578125" style="2" customWidth="1"/>
    <col min="11581" max="11584" width="6.28515625" style="2" customWidth="1"/>
    <col min="11585" max="11585" width="7.28515625" style="2" bestFit="1" customWidth="1"/>
    <col min="11586" max="11586" width="6.28515625" style="2" customWidth="1"/>
    <col min="11587" max="11587" width="2.85546875" style="2" customWidth="1"/>
    <col min="11588" max="11588" width="15.42578125" style="2" customWidth="1"/>
    <col min="11589" max="11589" width="10.7109375" style="2" customWidth="1"/>
    <col min="11590" max="11594" width="6.28515625" style="2" customWidth="1"/>
    <col min="11595" max="11595" width="7.28515625" style="2" bestFit="1" customWidth="1"/>
    <col min="11596" max="11596" width="6.28515625" style="2" customWidth="1"/>
    <col min="11597" max="11833" width="11.42578125" style="2"/>
    <col min="11834" max="11834" width="16.7109375" style="2" customWidth="1"/>
    <col min="11835" max="11835" width="11.5703125" style="2" bestFit="1" customWidth="1"/>
    <col min="11836" max="11836" width="6.42578125" style="2" customWidth="1"/>
    <col min="11837" max="11840" width="6.28515625" style="2" customWidth="1"/>
    <col min="11841" max="11841" width="7.28515625" style="2" bestFit="1" customWidth="1"/>
    <col min="11842" max="11842" width="6.28515625" style="2" customWidth="1"/>
    <col min="11843" max="11843" width="2.85546875" style="2" customWidth="1"/>
    <col min="11844" max="11844" width="15.42578125" style="2" customWidth="1"/>
    <col min="11845" max="11845" width="10.7109375" style="2" customWidth="1"/>
    <col min="11846" max="11850" width="6.28515625" style="2" customWidth="1"/>
    <col min="11851" max="11851" width="7.28515625" style="2" bestFit="1" customWidth="1"/>
    <col min="11852" max="11852" width="6.28515625" style="2" customWidth="1"/>
    <col min="11853" max="12089" width="11.42578125" style="2"/>
    <col min="12090" max="12090" width="16.7109375" style="2" customWidth="1"/>
    <col min="12091" max="12091" width="11.5703125" style="2" bestFit="1" customWidth="1"/>
    <col min="12092" max="12092" width="6.42578125" style="2" customWidth="1"/>
    <col min="12093" max="12096" width="6.28515625" style="2" customWidth="1"/>
    <col min="12097" max="12097" width="7.28515625" style="2" bestFit="1" customWidth="1"/>
    <col min="12098" max="12098" width="6.28515625" style="2" customWidth="1"/>
    <col min="12099" max="12099" width="2.85546875" style="2" customWidth="1"/>
    <col min="12100" max="12100" width="15.42578125" style="2" customWidth="1"/>
    <col min="12101" max="12101" width="10.7109375" style="2" customWidth="1"/>
    <col min="12102" max="12106" width="6.28515625" style="2" customWidth="1"/>
    <col min="12107" max="12107" width="7.28515625" style="2" bestFit="1" customWidth="1"/>
    <col min="12108" max="12108" width="6.28515625" style="2" customWidth="1"/>
    <col min="12109" max="12345" width="11.42578125" style="2"/>
    <col min="12346" max="12346" width="16.7109375" style="2" customWidth="1"/>
    <col min="12347" max="12347" width="11.5703125" style="2" bestFit="1" customWidth="1"/>
    <col min="12348" max="12348" width="6.42578125" style="2" customWidth="1"/>
    <col min="12349" max="12352" width="6.28515625" style="2" customWidth="1"/>
    <col min="12353" max="12353" width="7.28515625" style="2" bestFit="1" customWidth="1"/>
    <col min="12354" max="12354" width="6.28515625" style="2" customWidth="1"/>
    <col min="12355" max="12355" width="2.85546875" style="2" customWidth="1"/>
    <col min="12356" max="12356" width="15.42578125" style="2" customWidth="1"/>
    <col min="12357" max="12357" width="10.7109375" style="2" customWidth="1"/>
    <col min="12358" max="12362" width="6.28515625" style="2" customWidth="1"/>
    <col min="12363" max="12363" width="7.28515625" style="2" bestFit="1" customWidth="1"/>
    <col min="12364" max="12364" width="6.28515625" style="2" customWidth="1"/>
    <col min="12365" max="12601" width="11.42578125" style="2"/>
    <col min="12602" max="12602" width="16.7109375" style="2" customWidth="1"/>
    <col min="12603" max="12603" width="11.5703125" style="2" bestFit="1" customWidth="1"/>
    <col min="12604" max="12604" width="6.42578125" style="2" customWidth="1"/>
    <col min="12605" max="12608" width="6.28515625" style="2" customWidth="1"/>
    <col min="12609" max="12609" width="7.28515625" style="2" bestFit="1" customWidth="1"/>
    <col min="12610" max="12610" width="6.28515625" style="2" customWidth="1"/>
    <col min="12611" max="12611" width="2.85546875" style="2" customWidth="1"/>
    <col min="12612" max="12612" width="15.42578125" style="2" customWidth="1"/>
    <col min="12613" max="12613" width="10.7109375" style="2" customWidth="1"/>
    <col min="12614" max="12618" width="6.28515625" style="2" customWidth="1"/>
    <col min="12619" max="12619" width="7.28515625" style="2" bestFit="1" customWidth="1"/>
    <col min="12620" max="12620" width="6.28515625" style="2" customWidth="1"/>
    <col min="12621" max="12857" width="11.42578125" style="2"/>
    <col min="12858" max="12858" width="16.7109375" style="2" customWidth="1"/>
    <col min="12859" max="12859" width="11.5703125" style="2" bestFit="1" customWidth="1"/>
    <col min="12860" max="12860" width="6.42578125" style="2" customWidth="1"/>
    <col min="12861" max="12864" width="6.28515625" style="2" customWidth="1"/>
    <col min="12865" max="12865" width="7.28515625" style="2" bestFit="1" customWidth="1"/>
    <col min="12866" max="12866" width="6.28515625" style="2" customWidth="1"/>
    <col min="12867" max="12867" width="2.85546875" style="2" customWidth="1"/>
    <col min="12868" max="12868" width="15.42578125" style="2" customWidth="1"/>
    <col min="12869" max="12869" width="10.7109375" style="2" customWidth="1"/>
    <col min="12870" max="12874" width="6.28515625" style="2" customWidth="1"/>
    <col min="12875" max="12875" width="7.28515625" style="2" bestFit="1" customWidth="1"/>
    <col min="12876" max="12876" width="6.28515625" style="2" customWidth="1"/>
    <col min="12877" max="13113" width="11.42578125" style="2"/>
    <col min="13114" max="13114" width="16.7109375" style="2" customWidth="1"/>
    <col min="13115" max="13115" width="11.5703125" style="2" bestFit="1" customWidth="1"/>
    <col min="13116" max="13116" width="6.42578125" style="2" customWidth="1"/>
    <col min="13117" max="13120" width="6.28515625" style="2" customWidth="1"/>
    <col min="13121" max="13121" width="7.28515625" style="2" bestFit="1" customWidth="1"/>
    <col min="13122" max="13122" width="6.28515625" style="2" customWidth="1"/>
    <col min="13123" max="13123" width="2.85546875" style="2" customWidth="1"/>
    <col min="13124" max="13124" width="15.42578125" style="2" customWidth="1"/>
    <col min="13125" max="13125" width="10.7109375" style="2" customWidth="1"/>
    <col min="13126" max="13130" width="6.28515625" style="2" customWidth="1"/>
    <col min="13131" max="13131" width="7.28515625" style="2" bestFit="1" customWidth="1"/>
    <col min="13132" max="13132" width="6.28515625" style="2" customWidth="1"/>
    <col min="13133" max="13369" width="11.42578125" style="2"/>
    <col min="13370" max="13370" width="16.7109375" style="2" customWidth="1"/>
    <col min="13371" max="13371" width="11.5703125" style="2" bestFit="1" customWidth="1"/>
    <col min="13372" max="13372" width="6.42578125" style="2" customWidth="1"/>
    <col min="13373" max="13376" width="6.28515625" style="2" customWidth="1"/>
    <col min="13377" max="13377" width="7.28515625" style="2" bestFit="1" customWidth="1"/>
    <col min="13378" max="13378" width="6.28515625" style="2" customWidth="1"/>
    <col min="13379" max="13379" width="2.85546875" style="2" customWidth="1"/>
    <col min="13380" max="13380" width="15.42578125" style="2" customWidth="1"/>
    <col min="13381" max="13381" width="10.7109375" style="2" customWidth="1"/>
    <col min="13382" max="13386" width="6.28515625" style="2" customWidth="1"/>
    <col min="13387" max="13387" width="7.28515625" style="2" bestFit="1" customWidth="1"/>
    <col min="13388" max="13388" width="6.28515625" style="2" customWidth="1"/>
    <col min="13389" max="13625" width="11.42578125" style="2"/>
    <col min="13626" max="13626" width="16.7109375" style="2" customWidth="1"/>
    <col min="13627" max="13627" width="11.5703125" style="2" bestFit="1" customWidth="1"/>
    <col min="13628" max="13628" width="6.42578125" style="2" customWidth="1"/>
    <col min="13629" max="13632" width="6.28515625" style="2" customWidth="1"/>
    <col min="13633" max="13633" width="7.28515625" style="2" bestFit="1" customWidth="1"/>
    <col min="13634" max="13634" width="6.28515625" style="2" customWidth="1"/>
    <col min="13635" max="13635" width="2.85546875" style="2" customWidth="1"/>
    <col min="13636" max="13636" width="15.42578125" style="2" customWidth="1"/>
    <col min="13637" max="13637" width="10.7109375" style="2" customWidth="1"/>
    <col min="13638" max="13642" width="6.28515625" style="2" customWidth="1"/>
    <col min="13643" max="13643" width="7.28515625" style="2" bestFit="1" customWidth="1"/>
    <col min="13644" max="13644" width="6.28515625" style="2" customWidth="1"/>
    <col min="13645" max="13881" width="11.42578125" style="2"/>
    <col min="13882" max="13882" width="16.7109375" style="2" customWidth="1"/>
    <col min="13883" max="13883" width="11.5703125" style="2" bestFit="1" customWidth="1"/>
    <col min="13884" max="13884" width="6.42578125" style="2" customWidth="1"/>
    <col min="13885" max="13888" width="6.28515625" style="2" customWidth="1"/>
    <col min="13889" max="13889" width="7.28515625" style="2" bestFit="1" customWidth="1"/>
    <col min="13890" max="13890" width="6.28515625" style="2" customWidth="1"/>
    <col min="13891" max="13891" width="2.85546875" style="2" customWidth="1"/>
    <col min="13892" max="13892" width="15.42578125" style="2" customWidth="1"/>
    <col min="13893" max="13893" width="10.7109375" style="2" customWidth="1"/>
    <col min="13894" max="13898" width="6.28515625" style="2" customWidth="1"/>
    <col min="13899" max="13899" width="7.28515625" style="2" bestFit="1" customWidth="1"/>
    <col min="13900" max="13900" width="6.28515625" style="2" customWidth="1"/>
    <col min="13901" max="14137" width="11.42578125" style="2"/>
    <col min="14138" max="14138" width="16.7109375" style="2" customWidth="1"/>
    <col min="14139" max="14139" width="11.5703125" style="2" bestFit="1" customWidth="1"/>
    <col min="14140" max="14140" width="6.42578125" style="2" customWidth="1"/>
    <col min="14141" max="14144" width="6.28515625" style="2" customWidth="1"/>
    <col min="14145" max="14145" width="7.28515625" style="2" bestFit="1" customWidth="1"/>
    <col min="14146" max="14146" width="6.28515625" style="2" customWidth="1"/>
    <col min="14147" max="14147" width="2.85546875" style="2" customWidth="1"/>
    <col min="14148" max="14148" width="15.42578125" style="2" customWidth="1"/>
    <col min="14149" max="14149" width="10.7109375" style="2" customWidth="1"/>
    <col min="14150" max="14154" width="6.28515625" style="2" customWidth="1"/>
    <col min="14155" max="14155" width="7.28515625" style="2" bestFit="1" customWidth="1"/>
    <col min="14156" max="14156" width="6.28515625" style="2" customWidth="1"/>
    <col min="14157" max="14393" width="11.42578125" style="2"/>
    <col min="14394" max="14394" width="16.7109375" style="2" customWidth="1"/>
    <col min="14395" max="14395" width="11.5703125" style="2" bestFit="1" customWidth="1"/>
    <col min="14396" max="14396" width="6.42578125" style="2" customWidth="1"/>
    <col min="14397" max="14400" width="6.28515625" style="2" customWidth="1"/>
    <col min="14401" max="14401" width="7.28515625" style="2" bestFit="1" customWidth="1"/>
    <col min="14402" max="14402" width="6.28515625" style="2" customWidth="1"/>
    <col min="14403" max="14403" width="2.85546875" style="2" customWidth="1"/>
    <col min="14404" max="14404" width="15.42578125" style="2" customWidth="1"/>
    <col min="14405" max="14405" width="10.7109375" style="2" customWidth="1"/>
    <col min="14406" max="14410" width="6.28515625" style="2" customWidth="1"/>
    <col min="14411" max="14411" width="7.28515625" style="2" bestFit="1" customWidth="1"/>
    <col min="14412" max="14412" width="6.28515625" style="2" customWidth="1"/>
    <col min="14413" max="14649" width="11.42578125" style="2"/>
    <col min="14650" max="14650" width="16.7109375" style="2" customWidth="1"/>
    <col min="14651" max="14651" width="11.5703125" style="2" bestFit="1" customWidth="1"/>
    <col min="14652" max="14652" width="6.42578125" style="2" customWidth="1"/>
    <col min="14653" max="14656" width="6.28515625" style="2" customWidth="1"/>
    <col min="14657" max="14657" width="7.28515625" style="2" bestFit="1" customWidth="1"/>
    <col min="14658" max="14658" width="6.28515625" style="2" customWidth="1"/>
    <col min="14659" max="14659" width="2.85546875" style="2" customWidth="1"/>
    <col min="14660" max="14660" width="15.42578125" style="2" customWidth="1"/>
    <col min="14661" max="14661" width="10.7109375" style="2" customWidth="1"/>
    <col min="14662" max="14666" width="6.28515625" style="2" customWidth="1"/>
    <col min="14667" max="14667" width="7.28515625" style="2" bestFit="1" customWidth="1"/>
    <col min="14668" max="14668" width="6.28515625" style="2" customWidth="1"/>
    <col min="14669" max="14905" width="11.42578125" style="2"/>
    <col min="14906" max="14906" width="16.7109375" style="2" customWidth="1"/>
    <col min="14907" max="14907" width="11.5703125" style="2" bestFit="1" customWidth="1"/>
    <col min="14908" max="14908" width="6.42578125" style="2" customWidth="1"/>
    <col min="14909" max="14912" width="6.28515625" style="2" customWidth="1"/>
    <col min="14913" max="14913" width="7.28515625" style="2" bestFit="1" customWidth="1"/>
    <col min="14914" max="14914" width="6.28515625" style="2" customWidth="1"/>
    <col min="14915" max="14915" width="2.85546875" style="2" customWidth="1"/>
    <col min="14916" max="14916" width="15.42578125" style="2" customWidth="1"/>
    <col min="14917" max="14917" width="10.7109375" style="2" customWidth="1"/>
    <col min="14918" max="14922" width="6.28515625" style="2" customWidth="1"/>
    <col min="14923" max="14923" width="7.28515625" style="2" bestFit="1" customWidth="1"/>
    <col min="14924" max="14924" width="6.28515625" style="2" customWidth="1"/>
    <col min="14925" max="15161" width="11.42578125" style="2"/>
    <col min="15162" max="15162" width="16.7109375" style="2" customWidth="1"/>
    <col min="15163" max="15163" width="11.5703125" style="2" bestFit="1" customWidth="1"/>
    <col min="15164" max="15164" width="6.42578125" style="2" customWidth="1"/>
    <col min="15165" max="15168" width="6.28515625" style="2" customWidth="1"/>
    <col min="15169" max="15169" width="7.28515625" style="2" bestFit="1" customWidth="1"/>
    <col min="15170" max="15170" width="6.28515625" style="2" customWidth="1"/>
    <col min="15171" max="15171" width="2.85546875" style="2" customWidth="1"/>
    <col min="15172" max="15172" width="15.42578125" style="2" customWidth="1"/>
    <col min="15173" max="15173" width="10.7109375" style="2" customWidth="1"/>
    <col min="15174" max="15178" width="6.28515625" style="2" customWidth="1"/>
    <col min="15179" max="15179" width="7.28515625" style="2" bestFit="1" customWidth="1"/>
    <col min="15180" max="15180" width="6.28515625" style="2" customWidth="1"/>
    <col min="15181" max="15417" width="11.42578125" style="2"/>
    <col min="15418" max="15418" width="16.7109375" style="2" customWidth="1"/>
    <col min="15419" max="15419" width="11.5703125" style="2" bestFit="1" customWidth="1"/>
    <col min="15420" max="15420" width="6.42578125" style="2" customWidth="1"/>
    <col min="15421" max="15424" width="6.28515625" style="2" customWidth="1"/>
    <col min="15425" max="15425" width="7.28515625" style="2" bestFit="1" customWidth="1"/>
    <col min="15426" max="15426" width="6.28515625" style="2" customWidth="1"/>
    <col min="15427" max="15427" width="2.85546875" style="2" customWidth="1"/>
    <col min="15428" max="15428" width="15.42578125" style="2" customWidth="1"/>
    <col min="15429" max="15429" width="10.7109375" style="2" customWidth="1"/>
    <col min="15430" max="15434" width="6.28515625" style="2" customWidth="1"/>
    <col min="15435" max="15435" width="7.28515625" style="2" bestFit="1" customWidth="1"/>
    <col min="15436" max="15436" width="6.28515625" style="2" customWidth="1"/>
    <col min="15437" max="15673" width="11.42578125" style="2"/>
    <col min="15674" max="15674" width="16.7109375" style="2" customWidth="1"/>
    <col min="15675" max="15675" width="11.5703125" style="2" bestFit="1" customWidth="1"/>
    <col min="15676" max="15676" width="6.42578125" style="2" customWidth="1"/>
    <col min="15677" max="15680" width="6.28515625" style="2" customWidth="1"/>
    <col min="15681" max="15681" width="7.28515625" style="2" bestFit="1" customWidth="1"/>
    <col min="15682" max="15682" width="6.28515625" style="2" customWidth="1"/>
    <col min="15683" max="15683" width="2.85546875" style="2" customWidth="1"/>
    <col min="15684" max="15684" width="15.42578125" style="2" customWidth="1"/>
    <col min="15685" max="15685" width="10.7109375" style="2" customWidth="1"/>
    <col min="15686" max="15690" width="6.28515625" style="2" customWidth="1"/>
    <col min="15691" max="15691" width="7.28515625" style="2" bestFit="1" customWidth="1"/>
    <col min="15692" max="15692" width="6.28515625" style="2" customWidth="1"/>
    <col min="15693" max="15929" width="11.42578125" style="2"/>
    <col min="15930" max="15930" width="16.7109375" style="2" customWidth="1"/>
    <col min="15931" max="15931" width="11.5703125" style="2" bestFit="1" customWidth="1"/>
    <col min="15932" max="15932" width="6.42578125" style="2" customWidth="1"/>
    <col min="15933" max="15936" width="6.28515625" style="2" customWidth="1"/>
    <col min="15937" max="15937" width="7.28515625" style="2" bestFit="1" customWidth="1"/>
    <col min="15938" max="15938" width="6.28515625" style="2" customWidth="1"/>
    <col min="15939" max="15939" width="2.85546875" style="2" customWidth="1"/>
    <col min="15940" max="15940" width="15.42578125" style="2" customWidth="1"/>
    <col min="15941" max="15941" width="10.7109375" style="2" customWidth="1"/>
    <col min="15942" max="15946" width="6.28515625" style="2" customWidth="1"/>
    <col min="15947" max="15947" width="7.28515625" style="2" bestFit="1" customWidth="1"/>
    <col min="15948" max="15948" width="6.28515625" style="2" customWidth="1"/>
    <col min="15949" max="16185" width="11.42578125" style="2"/>
    <col min="16186" max="16186" width="16.7109375" style="2" customWidth="1"/>
    <col min="16187" max="16187" width="11.5703125" style="2" bestFit="1" customWidth="1"/>
    <col min="16188" max="16188" width="6.42578125" style="2" customWidth="1"/>
    <col min="16189" max="16192" width="6.28515625" style="2" customWidth="1"/>
    <col min="16193" max="16193" width="7.28515625" style="2" bestFit="1" customWidth="1"/>
    <col min="16194" max="16194" width="6.28515625" style="2" customWidth="1"/>
    <col min="16195" max="16195" width="2.85546875" style="2" customWidth="1"/>
    <col min="16196" max="16196" width="15.42578125" style="2" customWidth="1"/>
    <col min="16197" max="16197" width="10.7109375" style="2" customWidth="1"/>
    <col min="16198" max="16202" width="6.28515625" style="2" customWidth="1"/>
    <col min="16203" max="16203" width="7.28515625" style="2" bestFit="1" customWidth="1"/>
    <col min="16204" max="16204" width="6.28515625" style="2" customWidth="1"/>
    <col min="16205" max="16384" width="11.42578125" style="2"/>
  </cols>
  <sheetData>
    <row r="1" spans="1:97" ht="17.100000000000001" customHeight="1" x14ac:dyDescent="0.3">
      <c r="A1" s="1"/>
      <c r="M1" s="143" t="s">
        <v>1</v>
      </c>
      <c r="N1" s="144" t="s">
        <v>2</v>
      </c>
      <c r="O1" s="144" t="s">
        <v>17</v>
      </c>
      <c r="P1" s="144" t="s">
        <v>3</v>
      </c>
      <c r="Q1" s="144" t="s">
        <v>18</v>
      </c>
      <c r="R1" s="144" t="s">
        <v>4</v>
      </c>
      <c r="S1" s="145" t="s">
        <v>19</v>
      </c>
      <c r="AA1" s="53"/>
      <c r="AB1" s="202">
        <v>19</v>
      </c>
      <c r="AC1" s="202"/>
      <c r="AD1" s="202"/>
      <c r="AE1" s="202"/>
      <c r="AF1" s="202"/>
      <c r="AG1" s="202"/>
      <c r="AH1" s="202"/>
      <c r="AI1" s="55"/>
      <c r="AJ1" s="56"/>
      <c r="AK1" s="202">
        <v>20</v>
      </c>
      <c r="AL1" s="202"/>
      <c r="AM1" s="202"/>
      <c r="AN1" s="202"/>
      <c r="AO1" s="202"/>
      <c r="AP1" s="202"/>
      <c r="AQ1" s="202"/>
      <c r="AR1" s="55"/>
      <c r="AS1" s="3"/>
      <c r="AT1" s="242">
        <v>21</v>
      </c>
      <c r="AU1" s="242"/>
      <c r="AV1" s="242"/>
      <c r="AW1" s="242"/>
      <c r="AX1" s="242"/>
      <c r="AY1" s="242"/>
      <c r="AZ1" s="242"/>
      <c r="BA1" s="55"/>
      <c r="BB1" s="56"/>
      <c r="BC1" s="202">
        <v>22</v>
      </c>
      <c r="BD1" s="202"/>
      <c r="BE1" s="202"/>
      <c r="BF1" s="202"/>
      <c r="BG1" s="202"/>
      <c r="BH1" s="202"/>
      <c r="BI1" s="202"/>
      <c r="BJ1" s="55"/>
      <c r="BK1" s="56"/>
      <c r="BL1" s="202">
        <v>23</v>
      </c>
      <c r="BM1" s="202"/>
      <c r="BN1" s="202"/>
      <c r="BO1" s="202"/>
      <c r="BP1" s="202"/>
      <c r="BQ1" s="202"/>
      <c r="BR1" s="202"/>
      <c r="BS1" s="55"/>
      <c r="BT1" s="56"/>
      <c r="BU1" s="202">
        <v>24</v>
      </c>
      <c r="BV1" s="202"/>
      <c r="BW1" s="202"/>
      <c r="BX1" s="202"/>
      <c r="BY1" s="202"/>
      <c r="BZ1" s="202"/>
      <c r="CA1" s="202"/>
      <c r="CB1" s="53"/>
      <c r="CC1" s="2"/>
      <c r="CD1" s="2"/>
      <c r="CE1" s="2"/>
      <c r="CF1" s="2"/>
      <c r="CG1" s="2"/>
      <c r="CH1" s="2"/>
      <c r="CI1" s="2"/>
      <c r="CJ1" s="2"/>
    </row>
    <row r="2" spans="1:97" ht="17.100000000000001" customHeight="1" thickBot="1" x14ac:dyDescent="0.35">
      <c r="A2" s="42" t="s">
        <v>46</v>
      </c>
      <c r="B2" s="104">
        <f>An</f>
        <v>2017</v>
      </c>
      <c r="M2" s="136" t="e">
        <f ca="1">CD5</f>
        <v>#VALUE!</v>
      </c>
      <c r="N2" s="137" t="e">
        <f ca="1">M2+1</f>
        <v>#VALUE!</v>
      </c>
      <c r="O2" s="137" t="e">
        <f t="shared" ref="O2:S2" ca="1" si="0">N2+1</f>
        <v>#VALUE!</v>
      </c>
      <c r="P2" s="137" t="e">
        <f t="shared" ca="1" si="0"/>
        <v>#VALUE!</v>
      </c>
      <c r="Q2" s="137" t="e">
        <f t="shared" ca="1" si="0"/>
        <v>#VALUE!</v>
      </c>
      <c r="R2" s="137" t="e">
        <f t="shared" ca="1" si="0"/>
        <v>#VALUE!</v>
      </c>
      <c r="S2" s="138" t="e">
        <f t="shared" ca="1" si="0"/>
        <v>#VALUE!</v>
      </c>
      <c r="W2" s="25" t="s">
        <v>16</v>
      </c>
      <c r="X2" s="107">
        <f>B2</f>
        <v>2017</v>
      </c>
      <c r="Y2" s="21"/>
      <c r="Z2" s="2"/>
      <c r="AA2" s="56"/>
      <c r="CB2" s="55"/>
      <c r="CC2" s="2"/>
      <c r="CD2" s="2"/>
      <c r="CE2" s="2"/>
      <c r="CF2" s="2"/>
      <c r="CG2" s="2"/>
      <c r="CH2" s="2"/>
      <c r="CI2" s="2"/>
      <c r="CJ2" s="2"/>
      <c r="CL2" s="114" t="s">
        <v>49</v>
      </c>
      <c r="CM2" s="115" t="e">
        <f ca="1">IF($CS$2="","",IF(OR($CS$2=CM5,$CS$2=CM6,$CS$2=CM7,$CS$2=CM8,$CS$2=CM9,$CS$2=CM10,$CS$2=CM11,$CS$2=CM12,$CS$2=CM13,$CS$2=CM14),1,""))</f>
        <v>#VALUE!</v>
      </c>
      <c r="CN2" s="115" t="e">
        <f ca="1">IF($CS$2="","",IF(OR($CS$2=CN5,$CS$2=CN6,$CS$2=CN7,$CS$2=CN8,$CS$2=CN9,$CS$2=CN10,$CS$2=CN11,$CS$2=CN12,$CS$2=CN13,$CS$2=CN14),2,""))</f>
        <v>#VALUE!</v>
      </c>
      <c r="CO2" s="115" t="e">
        <f ca="1">IF($CS$2="","",IF(OR($CS$2=CO5,$CS$2=CO6,$CS$2=CO7,$CS$2=CO8,$CS$2=CO9,$CS$2=CO10,$CS$2=CO11,$CS$2=CO12,$CS$2=CO13,$CS$2=CO14),3,""))</f>
        <v>#VALUE!</v>
      </c>
      <c r="CP2" s="115" t="e">
        <f ca="1">IF($CS$2="","",IF(OR($CS$2=CP5,$CS$2=CP6,$CS$2=CP7,$CS$2=CP8,$CS$2=CP9,$CS$2=CP10,$CS$2=CP11,$CS$2=CP12,$CS$2=CP13,$CS$2=CP14),4,""))</f>
        <v>#VALUE!</v>
      </c>
      <c r="CQ2" s="115" t="e">
        <f ca="1">IF($CS$2="","",IF(OR($CS$2=CQ5,$CS$2=CQ6,$CS$2=CQ7,$CS$2=CQ8,$CS$2=CQ9,$CS$2=CQ10,$CS$2=CQ11,$CS$2=CQ12,$CS$2=CQ13,$CS$2=CQ14),5,""))</f>
        <v>#VALUE!</v>
      </c>
      <c r="CR2" s="115" t="e">
        <f ca="1">IF($CS$2="","",IF(OR($CS$2=CR5,$CS$2=CR6,$CS$2=CR7,$CS$2=CR8,$CS$2=CR9,$CS$2=CR10,$CS$2=CR11,$CS$2=CR12,$CS$2=CR13,$CS$2=CR14),6,""))</f>
        <v>#VALUE!</v>
      </c>
      <c r="CS2" s="116" t="e">
        <f ca="1">X3</f>
        <v>#VALUE!</v>
      </c>
    </row>
    <row r="3" spans="1:97" ht="17.100000000000001" customHeight="1" thickBot="1" x14ac:dyDescent="0.35">
      <c r="A3" s="42" t="s">
        <v>5</v>
      </c>
      <c r="B3" s="159" t="str">
        <f ca="1">MID(CELL("nomfichier",A1),FIND("]",CELL("nomfichier",A1),1)+1,30)</f>
        <v>Trame</v>
      </c>
      <c r="C3" s="39"/>
      <c r="G3" s="197" t="s">
        <v>176</v>
      </c>
      <c r="H3" s="197"/>
      <c r="I3" s="197"/>
      <c r="J3" s="197"/>
      <c r="K3" s="146" t="str">
        <f>Y6</f>
        <v>nom1</v>
      </c>
      <c r="L3" s="147" t="str">
        <f>Z6</f>
        <v>prenom1</v>
      </c>
      <c r="M3" s="153" t="e">
        <f ca="1">CD6</f>
        <v>#VALUE!</v>
      </c>
      <c r="N3" s="153" t="e">
        <f t="shared" ref="N3:S3" ca="1" si="1">CE6</f>
        <v>#VALUE!</v>
      </c>
      <c r="O3" s="153" t="e">
        <f t="shared" ca="1" si="1"/>
        <v>#VALUE!</v>
      </c>
      <c r="P3" s="153" t="e">
        <f t="shared" ca="1" si="1"/>
        <v>#VALUE!</v>
      </c>
      <c r="Q3" s="153" t="e">
        <f t="shared" ca="1" si="1"/>
        <v>#VALUE!</v>
      </c>
      <c r="R3" s="153" t="e">
        <f t="shared" ca="1" si="1"/>
        <v>#VALUE!</v>
      </c>
      <c r="S3" s="153" t="e">
        <f t="shared" ca="1" si="1"/>
        <v>#VALUE!</v>
      </c>
      <c r="W3" s="97" t="s">
        <v>47</v>
      </c>
      <c r="X3" s="3" t="e">
        <f ca="1">(Système!A6+B3)-Système!A6</f>
        <v>#VALUE!</v>
      </c>
      <c r="AA3" s="56"/>
      <c r="AB3" s="203" t="e">
        <f ca="1">VLOOKUP(X3,CM5:CR14,1)</f>
        <v>#VALUE!</v>
      </c>
      <c r="AC3" s="203"/>
      <c r="AD3" s="203"/>
      <c r="AE3" s="203"/>
      <c r="AF3" s="203"/>
      <c r="AG3" s="203"/>
      <c r="AH3" s="203"/>
      <c r="AI3" s="55"/>
      <c r="AJ3" s="56"/>
      <c r="AK3" s="203" t="e">
        <f ca="1">IF((AB3+1)&gt;53,"",AB3+1)</f>
        <v>#VALUE!</v>
      </c>
      <c r="AL3" s="203"/>
      <c r="AM3" s="203"/>
      <c r="AN3" s="203"/>
      <c r="AO3" s="203"/>
      <c r="AP3" s="203"/>
      <c r="AQ3" s="203"/>
      <c r="AR3" s="55"/>
      <c r="AS3" s="2"/>
      <c r="AT3" s="203" t="e">
        <f ca="1">IF((AK3+1)&gt;53,"",AK3+1)</f>
        <v>#VALUE!</v>
      </c>
      <c r="AU3" s="203"/>
      <c r="AV3" s="203"/>
      <c r="AW3" s="203"/>
      <c r="AX3" s="203"/>
      <c r="AY3" s="203"/>
      <c r="AZ3" s="203"/>
      <c r="BA3" s="55"/>
      <c r="BB3" s="56"/>
      <c r="BC3" s="203" t="e">
        <f ca="1">IF((AT3+1)&gt;53,"",AT3+1)</f>
        <v>#VALUE!</v>
      </c>
      <c r="BD3" s="203"/>
      <c r="BE3" s="203"/>
      <c r="BF3" s="203"/>
      <c r="BG3" s="203"/>
      <c r="BH3" s="203"/>
      <c r="BI3" s="203"/>
      <c r="BJ3" s="55"/>
      <c r="BK3" s="56"/>
      <c r="BL3" s="203" t="e">
        <f ca="1">IF((BC3+1)&gt;53,"",BC3+1)</f>
        <v>#VALUE!</v>
      </c>
      <c r="BM3" s="203"/>
      <c r="BN3" s="203"/>
      <c r="BO3" s="203"/>
      <c r="BP3" s="203"/>
      <c r="BQ3" s="203"/>
      <c r="BR3" s="203"/>
      <c r="BS3" s="55"/>
      <c r="BT3" s="56"/>
      <c r="BU3" s="203" t="e">
        <f ca="1">IF((BL3+1)&gt;53,"",BL3+1)</f>
        <v>#VALUE!</v>
      </c>
      <c r="BV3" s="203"/>
      <c r="BW3" s="203"/>
      <c r="BX3" s="203"/>
      <c r="BY3" s="203"/>
      <c r="BZ3" s="203"/>
      <c r="CA3" s="203"/>
      <c r="CB3" s="55"/>
      <c r="CC3" s="56"/>
      <c r="CD3" s="222" t="e">
        <f ca="1">MAX(CM2:CR2)</f>
        <v>#VALUE!</v>
      </c>
      <c r="CE3" s="223"/>
      <c r="CF3" s="223"/>
      <c r="CG3" s="223"/>
      <c r="CH3" s="223"/>
      <c r="CI3" s="223"/>
      <c r="CJ3" s="224"/>
    </row>
    <row r="4" spans="1:97" ht="17.100000000000001" customHeight="1" thickBot="1" x14ac:dyDescent="0.3">
      <c r="C4" s="39"/>
      <c r="D4" s="39"/>
      <c r="E4" s="37"/>
      <c r="F4" s="37"/>
      <c r="G4" s="37"/>
      <c r="H4" s="37"/>
      <c r="I4" s="37"/>
      <c r="K4" s="37"/>
      <c r="L4" s="37"/>
      <c r="M4" s="4"/>
      <c r="N4" s="4"/>
      <c r="O4" s="4"/>
      <c r="P4" s="9"/>
      <c r="Q4" s="4"/>
      <c r="R4" s="4"/>
      <c r="S4" s="4"/>
      <c r="W4" s="26"/>
      <c r="X4" s="26"/>
      <c r="Y4" s="27"/>
      <c r="Z4" s="27"/>
      <c r="AA4" s="58"/>
      <c r="AB4" s="143" t="s">
        <v>1</v>
      </c>
      <c r="AC4" s="144" t="s">
        <v>2</v>
      </c>
      <c r="AD4" s="144" t="s">
        <v>17</v>
      </c>
      <c r="AE4" s="144" t="s">
        <v>3</v>
      </c>
      <c r="AF4" s="144" t="s">
        <v>18</v>
      </c>
      <c r="AG4" s="144" t="s">
        <v>4</v>
      </c>
      <c r="AH4" s="145" t="s">
        <v>19</v>
      </c>
      <c r="AI4" s="57"/>
      <c r="AJ4" s="58"/>
      <c r="AK4" s="143" t="s">
        <v>1</v>
      </c>
      <c r="AL4" s="144" t="s">
        <v>2</v>
      </c>
      <c r="AM4" s="144" t="s">
        <v>17</v>
      </c>
      <c r="AN4" s="144" t="s">
        <v>3</v>
      </c>
      <c r="AO4" s="144" t="s">
        <v>18</v>
      </c>
      <c r="AP4" s="144" t="s">
        <v>4</v>
      </c>
      <c r="AQ4" s="145" t="s">
        <v>19</v>
      </c>
      <c r="AR4" s="57"/>
      <c r="AS4" s="51"/>
      <c r="AT4" s="143" t="s">
        <v>1</v>
      </c>
      <c r="AU4" s="144" t="s">
        <v>2</v>
      </c>
      <c r="AV4" s="144" t="s">
        <v>17</v>
      </c>
      <c r="AW4" s="144" t="s">
        <v>3</v>
      </c>
      <c r="AX4" s="144" t="s">
        <v>18</v>
      </c>
      <c r="AY4" s="144" t="s">
        <v>4</v>
      </c>
      <c r="AZ4" s="145" t="s">
        <v>19</v>
      </c>
      <c r="BA4" s="57"/>
      <c r="BB4" s="58"/>
      <c r="BC4" s="143" t="s">
        <v>1</v>
      </c>
      <c r="BD4" s="144" t="s">
        <v>2</v>
      </c>
      <c r="BE4" s="144" t="s">
        <v>17</v>
      </c>
      <c r="BF4" s="144" t="s">
        <v>3</v>
      </c>
      <c r="BG4" s="144" t="s">
        <v>18</v>
      </c>
      <c r="BH4" s="144" t="s">
        <v>4</v>
      </c>
      <c r="BI4" s="145" t="s">
        <v>19</v>
      </c>
      <c r="BJ4" s="57"/>
      <c r="BK4" s="58"/>
      <c r="BL4" s="143" t="s">
        <v>1</v>
      </c>
      <c r="BM4" s="144" t="s">
        <v>2</v>
      </c>
      <c r="BN4" s="144" t="s">
        <v>17</v>
      </c>
      <c r="BO4" s="144" t="s">
        <v>3</v>
      </c>
      <c r="BP4" s="144" t="s">
        <v>18</v>
      </c>
      <c r="BQ4" s="144" t="s">
        <v>4</v>
      </c>
      <c r="BR4" s="145" t="s">
        <v>19</v>
      </c>
      <c r="BS4" s="57"/>
      <c r="BT4" s="58"/>
      <c r="BU4" s="143" t="s">
        <v>1</v>
      </c>
      <c r="BV4" s="144" t="s">
        <v>2</v>
      </c>
      <c r="BW4" s="144" t="s">
        <v>17</v>
      </c>
      <c r="BX4" s="144" t="s">
        <v>3</v>
      </c>
      <c r="BY4" s="144" t="s">
        <v>18</v>
      </c>
      <c r="BZ4" s="144" t="s">
        <v>4</v>
      </c>
      <c r="CA4" s="145" t="s">
        <v>19</v>
      </c>
      <c r="CB4" s="57"/>
      <c r="CC4" s="58"/>
      <c r="CD4" s="143" t="s">
        <v>1</v>
      </c>
      <c r="CE4" s="144" t="s">
        <v>2</v>
      </c>
      <c r="CF4" s="144" t="s">
        <v>17</v>
      </c>
      <c r="CG4" s="144" t="s">
        <v>3</v>
      </c>
      <c r="CH4" s="144" t="s">
        <v>18</v>
      </c>
      <c r="CI4" s="144" t="s">
        <v>4</v>
      </c>
      <c r="CJ4" s="145" t="s">
        <v>19</v>
      </c>
      <c r="CM4" s="231">
        <f>Système!BF1</f>
        <v>2017</v>
      </c>
      <c r="CN4" s="232"/>
      <c r="CO4" s="232"/>
      <c r="CP4" s="232"/>
      <c r="CQ4" s="232"/>
      <c r="CR4" s="232"/>
    </row>
    <row r="5" spans="1:97" ht="17.100000000000001" customHeight="1" x14ac:dyDescent="0.25">
      <c r="B5" s="2"/>
      <c r="C5" s="143" t="s">
        <v>1</v>
      </c>
      <c r="D5" s="144" t="s">
        <v>2</v>
      </c>
      <c r="E5" s="144" t="s">
        <v>17</v>
      </c>
      <c r="F5" s="144" t="s">
        <v>3</v>
      </c>
      <c r="G5" s="144" t="s">
        <v>18</v>
      </c>
      <c r="H5" s="144" t="s">
        <v>4</v>
      </c>
      <c r="I5" s="145" t="s">
        <v>19</v>
      </c>
      <c r="J5" s="139"/>
      <c r="K5" s="139"/>
      <c r="L5" s="139"/>
      <c r="M5" s="143" t="s">
        <v>1</v>
      </c>
      <c r="N5" s="144" t="s">
        <v>2</v>
      </c>
      <c r="O5" s="144" t="s">
        <v>17</v>
      </c>
      <c r="P5" s="144" t="s">
        <v>3</v>
      </c>
      <c r="Q5" s="144" t="s">
        <v>18</v>
      </c>
      <c r="R5" s="144" t="s">
        <v>4</v>
      </c>
      <c r="S5" s="145" t="s">
        <v>19</v>
      </c>
      <c r="Y5" s="23"/>
      <c r="AA5" s="61"/>
      <c r="AB5" s="109" t="e">
        <f ca="1">DATE($B$2,1,3)-WEEKDAY(DATE($B$2,1,3))-5+7*$AB$3</f>
        <v>#VALUE!</v>
      </c>
      <c r="AC5" s="109" t="e">
        <f ca="1">AB5+1</f>
        <v>#VALUE!</v>
      </c>
      <c r="AD5" s="109" t="e">
        <f t="shared" ref="AD5:AH5" ca="1" si="2">AC5+1</f>
        <v>#VALUE!</v>
      </c>
      <c r="AE5" s="109" t="e">
        <f t="shared" ca="1" si="2"/>
        <v>#VALUE!</v>
      </c>
      <c r="AF5" s="109" t="e">
        <f t="shared" ca="1" si="2"/>
        <v>#VALUE!</v>
      </c>
      <c r="AG5" s="109" t="e">
        <f t="shared" ca="1" si="2"/>
        <v>#VALUE!</v>
      </c>
      <c r="AH5" s="109" t="e">
        <f t="shared" ca="1" si="2"/>
        <v>#VALUE!</v>
      </c>
      <c r="AJ5" s="38"/>
      <c r="AK5" s="109" t="e">
        <f ca="1">DATE($B$2,1,3)-WEEKDAY(DATE($B$2,1,3))-5+7*$AK$3</f>
        <v>#VALUE!</v>
      </c>
      <c r="AL5" s="109" t="e">
        <f ca="1">AK5+1</f>
        <v>#VALUE!</v>
      </c>
      <c r="AM5" s="109" t="e">
        <f t="shared" ref="AM5:AQ5" ca="1" si="3">AL5+1</f>
        <v>#VALUE!</v>
      </c>
      <c r="AN5" s="109" t="e">
        <f t="shared" ca="1" si="3"/>
        <v>#VALUE!</v>
      </c>
      <c r="AO5" s="109" t="e">
        <f t="shared" ca="1" si="3"/>
        <v>#VALUE!</v>
      </c>
      <c r="AP5" s="109" t="e">
        <f t="shared" ca="1" si="3"/>
        <v>#VALUE!</v>
      </c>
      <c r="AQ5" s="109" t="e">
        <f t="shared" ca="1" si="3"/>
        <v>#VALUE!</v>
      </c>
      <c r="AS5" s="53"/>
      <c r="AT5" s="109" t="e">
        <f ca="1">DATE($B$2,1,3)-WEEKDAY(DATE($B$2,1,3))-5+7*$AT$3</f>
        <v>#VALUE!</v>
      </c>
      <c r="AU5" s="109" t="e">
        <f ca="1">AT5+1</f>
        <v>#VALUE!</v>
      </c>
      <c r="AV5" s="109" t="e">
        <f t="shared" ref="AV5:AZ5" ca="1" si="4">AU5+1</f>
        <v>#VALUE!</v>
      </c>
      <c r="AW5" s="109" t="e">
        <f t="shared" ca="1" si="4"/>
        <v>#VALUE!</v>
      </c>
      <c r="AX5" s="109" t="e">
        <f t="shared" ca="1" si="4"/>
        <v>#VALUE!</v>
      </c>
      <c r="AY5" s="109" t="e">
        <f t="shared" ca="1" si="4"/>
        <v>#VALUE!</v>
      </c>
      <c r="AZ5" s="109" t="e">
        <f t="shared" ca="1" si="4"/>
        <v>#VALUE!</v>
      </c>
      <c r="BA5" s="61"/>
      <c r="BB5" s="61"/>
      <c r="BC5" s="109" t="e">
        <f ca="1">DATE($B$2,1,3)-WEEKDAY(DATE($B$2,1,3))-5+7*$BC$3</f>
        <v>#VALUE!</v>
      </c>
      <c r="BD5" s="109" t="e">
        <f ca="1">BC5+1</f>
        <v>#VALUE!</v>
      </c>
      <c r="BE5" s="109" t="e">
        <f t="shared" ref="BE5:BI5" ca="1" si="5">BD5+1</f>
        <v>#VALUE!</v>
      </c>
      <c r="BF5" s="109" t="e">
        <f t="shared" ca="1" si="5"/>
        <v>#VALUE!</v>
      </c>
      <c r="BG5" s="109" t="e">
        <f t="shared" ca="1" si="5"/>
        <v>#VALUE!</v>
      </c>
      <c r="BH5" s="109" t="e">
        <f t="shared" ca="1" si="5"/>
        <v>#VALUE!</v>
      </c>
      <c r="BI5" s="109" t="e">
        <f t="shared" ca="1" si="5"/>
        <v>#VALUE!</v>
      </c>
      <c r="BJ5" s="61"/>
      <c r="BK5" s="61"/>
      <c r="BL5" s="109" t="e">
        <f ca="1">DATE($B$2,1,3)-WEEKDAY(DATE($B$2,1,3))-5+7*$BL$3</f>
        <v>#VALUE!</v>
      </c>
      <c r="BM5" s="109" t="e">
        <f ca="1">BL5+1</f>
        <v>#VALUE!</v>
      </c>
      <c r="BN5" s="109" t="e">
        <f t="shared" ref="BN5:BR5" ca="1" si="6">BM5+1</f>
        <v>#VALUE!</v>
      </c>
      <c r="BO5" s="109" t="e">
        <f t="shared" ca="1" si="6"/>
        <v>#VALUE!</v>
      </c>
      <c r="BP5" s="109" t="e">
        <f t="shared" ca="1" si="6"/>
        <v>#VALUE!</v>
      </c>
      <c r="BQ5" s="109" t="e">
        <f t="shared" ca="1" si="6"/>
        <v>#VALUE!</v>
      </c>
      <c r="BR5" s="109" t="e">
        <f t="shared" ca="1" si="6"/>
        <v>#VALUE!</v>
      </c>
      <c r="BS5" s="61"/>
      <c r="BT5" s="61"/>
      <c r="BU5" s="109" t="e">
        <f ca="1">DATE($B$2,1,3)-WEEKDAY(DATE($B$2,1,3))-5+7*$BU$3</f>
        <v>#VALUE!</v>
      </c>
      <c r="BV5" s="109" t="e">
        <f ca="1">BU5+1</f>
        <v>#VALUE!</v>
      </c>
      <c r="BW5" s="109" t="e">
        <f t="shared" ref="BW5:CA5" ca="1" si="7">BV5+1</f>
        <v>#VALUE!</v>
      </c>
      <c r="BX5" s="109" t="e">
        <f t="shared" ca="1" si="7"/>
        <v>#VALUE!</v>
      </c>
      <c r="BY5" s="109" t="e">
        <f t="shared" ca="1" si="7"/>
        <v>#VALUE!</v>
      </c>
      <c r="BZ5" s="109" t="e">
        <f t="shared" ca="1" si="7"/>
        <v>#VALUE!</v>
      </c>
      <c r="CA5" s="109" t="e">
        <f t="shared" ca="1" si="7"/>
        <v>#VALUE!</v>
      </c>
      <c r="CB5" s="61"/>
      <c r="CC5" s="172"/>
      <c r="CD5" s="113" t="e">
        <f ca="1">IF($CD$3="","",OFFSET(AA5,0,INDEX({0;9;18;27;36;45},$CD$3)+1))</f>
        <v>#VALUE!</v>
      </c>
      <c r="CE5" s="113" t="e">
        <f ca="1">IF($CD$3="","",OFFSET(AA5,0,INDEX({0;9;18;27;36;45},$CD$3)+2))</f>
        <v>#VALUE!</v>
      </c>
      <c r="CF5" s="113" t="e">
        <f ca="1">IF($CD$3="","",OFFSET(AA5,0,INDEX({0;9;18;27;36;45},$CD$3)+3))</f>
        <v>#VALUE!</v>
      </c>
      <c r="CG5" s="113" t="e">
        <f ca="1">IF($CD$3="","",OFFSET(AA5,0,INDEX({0;9;18;27;36;45},$CD$3)+4))</f>
        <v>#VALUE!</v>
      </c>
      <c r="CH5" s="113" t="e">
        <f ca="1">IF($CD$3="","",OFFSET(AA5,0,INDEX({0;9;18;27;36;45},$CD$3)+5))</f>
        <v>#VALUE!</v>
      </c>
      <c r="CI5" s="113" t="e">
        <f ca="1">IF($CD$3="","",OFFSET(AA5,0,INDEX({0;9;18;27;36;45},$CD$3)+6))</f>
        <v>#VALUE!</v>
      </c>
      <c r="CJ5" s="113" t="e">
        <f ca="1">IF($CD$3="","",OFFSET(AA5,0,INDEX({0;9;18;27;36;45},$CD$3)+7))</f>
        <v>#VALUE!</v>
      </c>
      <c r="CM5" s="152">
        <f>Système!BE5</f>
        <v>1</v>
      </c>
      <c r="CN5" s="171">
        <f>Système!BF5</f>
        <v>2</v>
      </c>
      <c r="CO5" s="171">
        <f>Système!BG5</f>
        <v>3</v>
      </c>
      <c r="CP5" s="171">
        <f>Système!BH5</f>
        <v>4</v>
      </c>
      <c r="CQ5" s="171">
        <f>Système!BI5</f>
        <v>5</v>
      </c>
      <c r="CR5" s="171">
        <f>Système!BJ5</f>
        <v>6</v>
      </c>
    </row>
    <row r="6" spans="1:97" ht="17.100000000000001" customHeight="1" thickBot="1" x14ac:dyDescent="0.3">
      <c r="A6" s="5"/>
      <c r="B6" s="2"/>
      <c r="C6" s="136" t="e">
        <f ca="1">CD5</f>
        <v>#VALUE!</v>
      </c>
      <c r="D6" s="137" t="e">
        <f ca="1">C6+1</f>
        <v>#VALUE!</v>
      </c>
      <c r="E6" s="137" t="e">
        <f t="shared" ref="E6:I6" ca="1" si="8">D6+1</f>
        <v>#VALUE!</v>
      </c>
      <c r="F6" s="137" t="e">
        <f t="shared" ca="1" si="8"/>
        <v>#VALUE!</v>
      </c>
      <c r="G6" s="137" t="e">
        <f t="shared" ca="1" si="8"/>
        <v>#VALUE!</v>
      </c>
      <c r="H6" s="137" t="e">
        <f t="shared" ca="1" si="8"/>
        <v>#VALUE!</v>
      </c>
      <c r="I6" s="138" t="e">
        <f t="shared" ca="1" si="8"/>
        <v>#VALUE!</v>
      </c>
      <c r="J6" s="139"/>
      <c r="K6" s="139"/>
      <c r="L6" s="139"/>
      <c r="M6" s="136" t="e">
        <f ca="1">CD5</f>
        <v>#VALUE!</v>
      </c>
      <c r="N6" s="137" t="e">
        <f ca="1">M6+1</f>
        <v>#VALUE!</v>
      </c>
      <c r="O6" s="137" t="e">
        <f t="shared" ref="O6" ca="1" si="9">N6+1</f>
        <v>#VALUE!</v>
      </c>
      <c r="P6" s="137" t="e">
        <f t="shared" ref="P6" ca="1" si="10">O6+1</f>
        <v>#VALUE!</v>
      </c>
      <c r="Q6" s="137" t="e">
        <f t="shared" ref="Q6" ca="1" si="11">P6+1</f>
        <v>#VALUE!</v>
      </c>
      <c r="R6" s="137" t="e">
        <f t="shared" ref="R6" ca="1" si="12">Q6+1</f>
        <v>#VALUE!</v>
      </c>
      <c r="S6" s="138" t="e">
        <f t="shared" ref="S6" ca="1" si="13">R6+1</f>
        <v>#VALUE!</v>
      </c>
      <c r="W6" s="204" t="s">
        <v>172</v>
      </c>
      <c r="X6" s="205"/>
      <c r="Y6" s="24" t="s">
        <v>108</v>
      </c>
      <c r="Z6" s="24" t="s">
        <v>109</v>
      </c>
      <c r="AA6" s="60"/>
      <c r="AB6" s="108"/>
      <c r="AC6" s="108"/>
      <c r="AD6" s="15" t="s">
        <v>179</v>
      </c>
      <c r="AE6" s="108"/>
      <c r="AF6" s="108"/>
      <c r="AG6" s="108"/>
      <c r="AH6" s="108"/>
      <c r="AI6" s="59"/>
      <c r="AJ6" s="60"/>
      <c r="AK6" s="108"/>
      <c r="AL6" s="108"/>
      <c r="AM6" s="15" t="s">
        <v>179</v>
      </c>
      <c r="AN6" s="108"/>
      <c r="AO6" s="108"/>
      <c r="AP6" s="108"/>
      <c r="AQ6" s="108"/>
      <c r="AR6" s="59"/>
      <c r="AS6" s="99"/>
      <c r="AT6" s="14"/>
      <c r="AU6" s="14"/>
      <c r="AV6" s="15" t="s">
        <v>179</v>
      </c>
      <c r="AW6" s="110"/>
      <c r="AX6" s="14"/>
      <c r="AY6" s="14"/>
      <c r="AZ6" s="14"/>
      <c r="BA6" s="59"/>
      <c r="BB6" s="60"/>
      <c r="BC6" s="108"/>
      <c r="BD6" s="108"/>
      <c r="BE6" s="15" t="s">
        <v>179</v>
      </c>
      <c r="BF6" s="108"/>
      <c r="BG6" s="108"/>
      <c r="BH6" s="108"/>
      <c r="BI6" s="108"/>
      <c r="BJ6" s="59"/>
      <c r="BK6" s="60"/>
      <c r="BL6" s="108"/>
      <c r="BM6" s="108"/>
      <c r="BN6" s="15" t="s">
        <v>179</v>
      </c>
      <c r="BO6" s="108"/>
      <c r="BP6" s="108"/>
      <c r="BQ6" s="108"/>
      <c r="BR6" s="108"/>
      <c r="BS6" s="59"/>
      <c r="BT6" s="60"/>
      <c r="BU6" s="108"/>
      <c r="BV6" s="108"/>
      <c r="BW6" s="15" t="s">
        <v>179</v>
      </c>
      <c r="BX6" s="108"/>
      <c r="BY6" s="108"/>
      <c r="BZ6" s="108"/>
      <c r="CA6" s="108"/>
      <c r="CB6" s="59"/>
      <c r="CC6" s="113" t="e">
        <f ca="1">IF($CD$3="","",OFFSET(AA6,0,INDEX({0;9;18;27;36;45},$CD$3)))</f>
        <v>#VALUE!</v>
      </c>
      <c r="CD6" s="113" t="e">
        <f ca="1">IF($CD$3="","",OFFSET(AA6,0,INDEX({0;9;18;27;36;45},$CD$3)+1))</f>
        <v>#VALUE!</v>
      </c>
      <c r="CE6" s="113" t="e">
        <f ca="1">IF($CD$3="","",OFFSET(AA6,0,INDEX({0;9;18;27;36;45},$CD$3)+2))</f>
        <v>#VALUE!</v>
      </c>
      <c r="CF6" s="113" t="e">
        <f ca="1">IF($CD$3="","",OFFSET(AA6,0,INDEX({0;9;18;27;36;45},$CD$3)+3))</f>
        <v>#VALUE!</v>
      </c>
      <c r="CG6" s="113" t="e">
        <f ca="1">IF($CD$3="","",OFFSET(AA6,0,INDEX({0;9;18;27;36;45},$CD$3)+4))</f>
        <v>#VALUE!</v>
      </c>
      <c r="CH6" s="113" t="e">
        <f ca="1">IF($CD$3="","",OFFSET(AA6,0,INDEX({0;9;18;27;36;45},$CD$3)+5))</f>
        <v>#VALUE!</v>
      </c>
      <c r="CI6" s="113" t="e">
        <f ca="1">IF($CD$3="","",OFFSET(AA6,0,INDEX({0;9;18;27;36;45},$CD$3)+6))</f>
        <v>#VALUE!</v>
      </c>
      <c r="CJ6" s="113" t="e">
        <f ca="1">IF($CD$3="","",OFFSET(AA6,0,INDEX({0;9;18;27;36;45},$CD$3)+7))</f>
        <v>#VALUE!</v>
      </c>
      <c r="CM6" s="171">
        <f>Système!BE6</f>
        <v>7</v>
      </c>
      <c r="CN6" s="171">
        <f>Système!BF6</f>
        <v>8</v>
      </c>
      <c r="CO6" s="171">
        <f>Système!BG6</f>
        <v>9</v>
      </c>
      <c r="CP6" s="171">
        <f>Système!BH6</f>
        <v>10</v>
      </c>
      <c r="CQ6" s="171">
        <f>Système!BI6</f>
        <v>11</v>
      </c>
      <c r="CR6" s="171">
        <f>Système!BJ6</f>
        <v>12</v>
      </c>
    </row>
    <row r="7" spans="1:97" ht="17.100000000000001" customHeight="1" thickBot="1" x14ac:dyDescent="0.3">
      <c r="A7" s="18" t="s">
        <v>6</v>
      </c>
      <c r="B7" s="103" t="s">
        <v>7</v>
      </c>
      <c r="C7" s="47"/>
      <c r="D7" s="47"/>
      <c r="E7" s="47"/>
      <c r="F7" s="48"/>
      <c r="G7" s="6"/>
      <c r="H7" s="6"/>
      <c r="I7" s="6"/>
      <c r="J7" s="5"/>
      <c r="Y7" s="23"/>
      <c r="Z7" s="23"/>
      <c r="AA7" s="53"/>
      <c r="AB7" s="2"/>
      <c r="AC7" s="2"/>
      <c r="AD7" s="2"/>
      <c r="AE7" s="2"/>
      <c r="AF7" s="2"/>
      <c r="AG7" s="2"/>
      <c r="AH7" s="2"/>
      <c r="AI7" s="53"/>
      <c r="AJ7" s="53"/>
      <c r="AK7" s="2"/>
      <c r="AL7" s="2"/>
      <c r="AM7" s="2"/>
      <c r="AN7" s="2"/>
      <c r="AO7" s="2"/>
      <c r="AP7" s="2"/>
      <c r="AQ7" s="2"/>
      <c r="AR7" s="53"/>
      <c r="AS7" s="53"/>
      <c r="AT7" s="23"/>
      <c r="AU7" s="23"/>
      <c r="AV7" s="23"/>
      <c r="AW7" s="53"/>
      <c r="AX7" s="23"/>
      <c r="AY7" s="23"/>
      <c r="AZ7" s="23"/>
      <c r="BA7" s="53"/>
      <c r="BB7" s="53"/>
      <c r="BC7" s="2"/>
      <c r="BD7" s="2"/>
      <c r="BE7" s="2"/>
      <c r="BF7" s="2"/>
      <c r="BG7" s="2"/>
      <c r="BH7" s="2"/>
      <c r="BI7" s="2"/>
      <c r="BJ7" s="53"/>
      <c r="BK7" s="53"/>
      <c r="BL7" s="2"/>
      <c r="BM7" s="2"/>
      <c r="BN7" s="2"/>
      <c r="BO7" s="2"/>
      <c r="BP7" s="2"/>
      <c r="BQ7" s="2"/>
      <c r="BR7" s="2"/>
      <c r="BS7" s="53"/>
      <c r="BT7" s="53"/>
      <c r="BU7" s="2"/>
      <c r="BV7" s="2"/>
      <c r="BW7" s="2"/>
      <c r="BX7" s="2"/>
      <c r="BY7" s="2"/>
      <c r="BZ7" s="2"/>
      <c r="CA7" s="2"/>
      <c r="CB7" s="53"/>
      <c r="CC7" s="113" t="e">
        <f ca="1">IF($CD$3="","",OFFSET(AA7,0,INDEX({0;9;18;27;36;45},$CD$3)))</f>
        <v>#VALUE!</v>
      </c>
      <c r="CD7" s="113" t="e">
        <f ca="1">IF($CD$3="","",OFFSET(AA7,0,INDEX({0;9;18;27;36;45},$CD$3)+1))</f>
        <v>#VALUE!</v>
      </c>
      <c r="CE7" s="113" t="e">
        <f ca="1">IF($CD$3="","",OFFSET(AA7,0,INDEX({0;9;18;27;36;45},$CD$3)+2))</f>
        <v>#VALUE!</v>
      </c>
      <c r="CF7" s="113" t="e">
        <f ca="1">IF($CD$3="","",OFFSET(AA7,0,INDEX({0;9;18;27;36;45},$CD$3)+3))</f>
        <v>#VALUE!</v>
      </c>
      <c r="CG7" s="113" t="e">
        <f ca="1">IF($CD$3="","",OFFSET(AA7,0,INDEX({0;9;18;27;36;45},$CD$3)+4))</f>
        <v>#VALUE!</v>
      </c>
      <c r="CH7" s="113" t="e">
        <f ca="1">IF($CD$3="","",OFFSET(AA7,0,INDEX({0;9;18;27;36;45},$CD$3)+5))</f>
        <v>#VALUE!</v>
      </c>
      <c r="CI7" s="113" t="e">
        <f ca="1">IF($CD$3="","",OFFSET(AA7,0,INDEX({0;9;18;27;36;45},$CD$3)+6))</f>
        <v>#VALUE!</v>
      </c>
      <c r="CJ7" s="113" t="e">
        <f ca="1">IF($CD$3="","",OFFSET(AA7,0,INDEX({0;9;18;27;36;45},$CD$3)+7))</f>
        <v>#VALUE!</v>
      </c>
      <c r="CM7" s="171">
        <f>Système!BE7</f>
        <v>13</v>
      </c>
      <c r="CN7" s="171">
        <f>Système!BF7</f>
        <v>14</v>
      </c>
      <c r="CO7" s="171">
        <f>Système!BG7</f>
        <v>15</v>
      </c>
      <c r="CP7" s="171">
        <f>Système!BH7</f>
        <v>16</v>
      </c>
      <c r="CQ7" s="171">
        <f>Système!BI7</f>
        <v>17</v>
      </c>
      <c r="CR7" s="171">
        <f>Système!BJ7</f>
        <v>18</v>
      </c>
    </row>
    <row r="8" spans="1:97" ht="17.100000000000001" customHeight="1" x14ac:dyDescent="0.25">
      <c r="A8" s="100" t="str">
        <f>Y10</f>
        <v>nom4</v>
      </c>
      <c r="B8" s="101" t="str">
        <f>Z10</f>
        <v>prenom4</v>
      </c>
      <c r="C8" s="154" t="e">
        <f ca="1">CD10</f>
        <v>#VALUE!</v>
      </c>
      <c r="D8" s="155" t="e">
        <f t="shared" ref="D8:I8" ca="1" si="14">CE10</f>
        <v>#VALUE!</v>
      </c>
      <c r="E8" s="155" t="e">
        <f t="shared" ca="1" si="14"/>
        <v>#VALUE!</v>
      </c>
      <c r="F8" s="155" t="e">
        <f t="shared" ca="1" si="14"/>
        <v>#VALUE!</v>
      </c>
      <c r="G8" s="155" t="e">
        <f t="shared" ca="1" si="14"/>
        <v>#VALUE!</v>
      </c>
      <c r="H8" s="155" t="e">
        <f t="shared" ca="1" si="14"/>
        <v>#VALUE!</v>
      </c>
      <c r="I8" s="157" t="e">
        <f t="shared" ca="1" si="14"/>
        <v>#VALUE!</v>
      </c>
      <c r="J8" s="5"/>
      <c r="K8" s="44" t="str">
        <f>Y8</f>
        <v>nom2</v>
      </c>
      <c r="L8" s="45" t="str">
        <f>Z8</f>
        <v>prenom2</v>
      </c>
      <c r="M8" s="154" t="e">
        <f ca="1">CD8</f>
        <v>#VALUE!</v>
      </c>
      <c r="N8" s="155" t="e">
        <f t="shared" ref="N8:S9" ca="1" si="15">CE8</f>
        <v>#VALUE!</v>
      </c>
      <c r="O8" s="155" t="e">
        <f t="shared" ca="1" si="15"/>
        <v>#VALUE!</v>
      </c>
      <c r="P8" s="155" t="e">
        <f t="shared" ca="1" si="15"/>
        <v>#VALUE!</v>
      </c>
      <c r="Q8" s="155" t="e">
        <f t="shared" ca="1" si="15"/>
        <v>#VALUE!</v>
      </c>
      <c r="R8" s="155" t="e">
        <f t="shared" ca="1" si="15"/>
        <v>#VALUE!</v>
      </c>
      <c r="S8" s="157" t="e">
        <f t="shared" ca="1" si="15"/>
        <v>#VALUE!</v>
      </c>
      <c r="W8" s="206" t="s">
        <v>6</v>
      </c>
      <c r="X8" s="207" t="s">
        <v>7</v>
      </c>
      <c r="Y8" s="20" t="s">
        <v>110</v>
      </c>
      <c r="Z8" s="20" t="s">
        <v>111</v>
      </c>
      <c r="AA8" s="60"/>
      <c r="AB8" s="29"/>
      <c r="AC8" s="29"/>
      <c r="AD8" s="29"/>
      <c r="AE8" s="29"/>
      <c r="AF8" s="29"/>
      <c r="AG8" s="29"/>
      <c r="AH8" s="29"/>
      <c r="AI8" s="59"/>
      <c r="AJ8" s="60"/>
      <c r="AK8" s="29"/>
      <c r="AL8" s="29"/>
      <c r="AM8" s="29"/>
      <c r="AN8" s="29"/>
      <c r="AO8" s="10" t="s">
        <v>177</v>
      </c>
      <c r="AP8" s="29"/>
      <c r="AQ8" s="29"/>
      <c r="AR8" s="59"/>
      <c r="AS8" s="99"/>
      <c r="AT8" s="31"/>
      <c r="AU8" s="31"/>
      <c r="AV8" s="31"/>
      <c r="AW8" s="105"/>
      <c r="AX8" s="7"/>
      <c r="AY8" s="7"/>
      <c r="AZ8" s="7"/>
      <c r="BA8" s="59"/>
      <c r="BB8" s="60"/>
      <c r="BC8" s="29"/>
      <c r="BD8" s="29"/>
      <c r="BE8" s="29"/>
      <c r="BF8" s="29"/>
      <c r="BG8" s="29"/>
      <c r="BH8" s="29"/>
      <c r="BI8" s="29"/>
      <c r="BJ8" s="59"/>
      <c r="BK8" s="60"/>
      <c r="BL8" s="29"/>
      <c r="BM8" s="29"/>
      <c r="BN8" s="29"/>
      <c r="BO8" s="29"/>
      <c r="BP8" s="10" t="s">
        <v>177</v>
      </c>
      <c r="BQ8" s="29"/>
      <c r="BR8" s="29"/>
      <c r="BS8" s="59"/>
      <c r="BT8" s="60"/>
      <c r="BU8" s="119"/>
      <c r="BV8" s="119"/>
      <c r="BW8" s="119"/>
      <c r="BX8" s="119"/>
      <c r="BY8" s="10"/>
      <c r="BZ8" s="119"/>
      <c r="CA8" s="119"/>
      <c r="CB8" s="59"/>
      <c r="CC8" s="113" t="e">
        <f ca="1">IF($CD$3="","",OFFSET(AA8,0,INDEX({0;9;18;27;36;45},$CD$3)))</f>
        <v>#VALUE!</v>
      </c>
      <c r="CD8" s="113" t="e">
        <f ca="1">IF($CD$3="","",OFFSET(AA8,0,INDEX({0;9;18;27;36;45},$CD$3)+1))</f>
        <v>#VALUE!</v>
      </c>
      <c r="CE8" s="113" t="e">
        <f ca="1">IF($CD$3="","",OFFSET(AA8,0,INDEX({0;9;18;27;36;45},$CD$3)+2))</f>
        <v>#VALUE!</v>
      </c>
      <c r="CF8" s="113" t="e">
        <f ca="1">IF($CD$3="","",OFFSET(AA8,0,INDEX({0;9;18;27;36;45},$CD$3)+3))</f>
        <v>#VALUE!</v>
      </c>
      <c r="CG8" s="113" t="e">
        <f ca="1">IF($CD$3="","",OFFSET(AA8,0,INDEX({0;9;18;27;36;45},$CD$3)+4))</f>
        <v>#VALUE!</v>
      </c>
      <c r="CH8" s="113" t="e">
        <f ca="1">IF($CD$3="","",OFFSET(AA8,0,INDEX({0;9;18;27;36;45},$CD$3)+5))</f>
        <v>#VALUE!</v>
      </c>
      <c r="CI8" s="113" t="e">
        <f ca="1">IF($CD$3="","",OFFSET(AA8,0,INDEX({0;9;18;27;36;45},$CD$3)+6))</f>
        <v>#VALUE!</v>
      </c>
      <c r="CJ8" s="113" t="e">
        <f ca="1">IF($CD$3="","",OFFSET(AA8,0,INDEX({0;9;18;27;36;45},$CD$3)+7))</f>
        <v>#VALUE!</v>
      </c>
      <c r="CM8" s="171">
        <f>Système!BE8</f>
        <v>19</v>
      </c>
      <c r="CN8" s="171">
        <f>Système!BF8</f>
        <v>20</v>
      </c>
      <c r="CO8" s="171">
        <f>Système!BG8</f>
        <v>21</v>
      </c>
      <c r="CP8" s="171">
        <f>Système!BH8</f>
        <v>22</v>
      </c>
      <c r="CQ8" s="171">
        <f>Système!BI8</f>
        <v>23</v>
      </c>
      <c r="CR8" s="171">
        <f>Système!BJ8</f>
        <v>24</v>
      </c>
    </row>
    <row r="9" spans="1:97" ht="16.5" customHeight="1" thickBot="1" x14ac:dyDescent="0.3">
      <c r="A9" s="236" t="str">
        <f t="shared" ref="A9:B10" si="16">Y11</f>
        <v>nom5</v>
      </c>
      <c r="B9" s="237" t="str">
        <f t="shared" si="16"/>
        <v>prenom5</v>
      </c>
      <c r="C9" s="156" t="e">
        <f ca="1">CD11</f>
        <v>#VALUE!</v>
      </c>
      <c r="D9" s="113" t="e">
        <f t="shared" ref="D9:I9" ca="1" si="17">CE11</f>
        <v>#VALUE!</v>
      </c>
      <c r="E9" s="113" t="e">
        <f t="shared" ca="1" si="17"/>
        <v>#VALUE!</v>
      </c>
      <c r="F9" s="113" t="e">
        <f t="shared" ca="1" si="17"/>
        <v>#VALUE!</v>
      </c>
      <c r="G9" s="113" t="e">
        <f t="shared" ca="1" si="17"/>
        <v>#VALUE!</v>
      </c>
      <c r="H9" s="113" t="e">
        <f t="shared" ca="1" si="17"/>
        <v>#VALUE!</v>
      </c>
      <c r="I9" s="158" t="e">
        <f t="shared" ca="1" si="17"/>
        <v>#VALUE!</v>
      </c>
      <c r="J9" s="5"/>
      <c r="K9" s="238" t="str">
        <f>Y9</f>
        <v>nom3</v>
      </c>
      <c r="L9" s="239" t="str">
        <f>Z9</f>
        <v>prenom3</v>
      </c>
      <c r="M9" s="136" t="e">
        <f ca="1">CD9</f>
        <v>#VALUE!</v>
      </c>
      <c r="N9" s="137" t="e">
        <f t="shared" ca="1" si="15"/>
        <v>#VALUE!</v>
      </c>
      <c r="O9" s="137" t="e">
        <f t="shared" ca="1" si="15"/>
        <v>#VALUE!</v>
      </c>
      <c r="P9" s="137" t="e">
        <f t="shared" ca="1" si="15"/>
        <v>#VALUE!</v>
      </c>
      <c r="Q9" s="137" t="e">
        <f t="shared" ca="1" si="15"/>
        <v>#VALUE!</v>
      </c>
      <c r="R9" s="137" t="e">
        <f t="shared" ca="1" si="15"/>
        <v>#VALUE!</v>
      </c>
      <c r="S9" s="138" t="e">
        <f t="shared" ca="1" si="15"/>
        <v>#VALUE!</v>
      </c>
      <c r="T9" s="2"/>
      <c r="W9" s="206"/>
      <c r="X9" s="207"/>
      <c r="Y9" s="20" t="s">
        <v>112</v>
      </c>
      <c r="Z9" s="20" t="s">
        <v>113</v>
      </c>
      <c r="AA9" s="60"/>
      <c r="AB9" s="29"/>
      <c r="AC9" s="29"/>
      <c r="AD9" s="29"/>
      <c r="AE9" s="29"/>
      <c r="AF9" s="29"/>
      <c r="AG9" s="29"/>
      <c r="AH9" s="29"/>
      <c r="AI9" s="59"/>
      <c r="AJ9" s="60"/>
      <c r="AK9" s="29"/>
      <c r="AL9" s="29"/>
      <c r="AM9" s="29"/>
      <c r="AN9" s="29"/>
      <c r="AO9" s="10" t="s">
        <v>177</v>
      </c>
      <c r="AP9" s="29"/>
      <c r="AQ9" s="29"/>
      <c r="AR9" s="59"/>
      <c r="AS9" s="99"/>
      <c r="AT9" s="31"/>
      <c r="AU9" s="31"/>
      <c r="AV9" s="31"/>
      <c r="AW9" s="105"/>
      <c r="AX9" s="7"/>
      <c r="AY9" s="7"/>
      <c r="AZ9" s="7"/>
      <c r="BA9" s="59"/>
      <c r="BB9" s="60"/>
      <c r="BC9" s="29"/>
      <c r="BD9" s="29"/>
      <c r="BE9" s="29"/>
      <c r="BF9" s="29"/>
      <c r="BG9" s="29"/>
      <c r="BH9" s="29"/>
      <c r="BI9" s="29"/>
      <c r="BJ9" s="59"/>
      <c r="BK9" s="60"/>
      <c r="BL9" s="29"/>
      <c r="BM9" s="29"/>
      <c r="BN9" s="29"/>
      <c r="BO9" s="29"/>
      <c r="BP9" s="10" t="s">
        <v>177</v>
      </c>
      <c r="BQ9" s="29"/>
      <c r="BR9" s="29"/>
      <c r="BS9" s="59"/>
      <c r="BT9" s="60"/>
      <c r="BU9" s="119"/>
      <c r="BV9" s="119"/>
      <c r="BW9" s="119"/>
      <c r="BX9" s="119"/>
      <c r="BY9" s="10"/>
      <c r="BZ9" s="119"/>
      <c r="CA9" s="119"/>
      <c r="CB9" s="59"/>
      <c r="CC9" s="113" t="e">
        <f ca="1">IF($CD$3="","",OFFSET(AA9,0,INDEX({0;9;18;27;36;45},$CD$3)))</f>
        <v>#VALUE!</v>
      </c>
      <c r="CD9" s="113" t="e">
        <f ca="1">IF($CD$3="","",OFFSET(AA9,0,INDEX({0;9;18;27;36;45},$CD$3)+1))</f>
        <v>#VALUE!</v>
      </c>
      <c r="CE9" s="113" t="e">
        <f ca="1">IF($CD$3="","",OFFSET(AA9,0,INDEX({0;9;18;27;36;45},$CD$3)+2))</f>
        <v>#VALUE!</v>
      </c>
      <c r="CF9" s="113" t="e">
        <f ca="1">IF($CD$3="","",OFFSET(AA9,0,INDEX({0;9;18;27;36;45},$CD$3)+3))</f>
        <v>#VALUE!</v>
      </c>
      <c r="CG9" s="113" t="e">
        <f ca="1">IF($CD$3="","",OFFSET(AA9,0,INDEX({0;9;18;27;36;45},$CD$3)+4))</f>
        <v>#VALUE!</v>
      </c>
      <c r="CH9" s="113" t="e">
        <f ca="1">IF($CD$3="","",OFFSET(AA9,0,INDEX({0;9;18;27;36;45},$CD$3)+5))</f>
        <v>#VALUE!</v>
      </c>
      <c r="CI9" s="113" t="e">
        <f ca="1">IF($CD$3="","",OFFSET(AA9,0,INDEX({0;9;18;27;36;45},$CD$3)+6))</f>
        <v>#VALUE!</v>
      </c>
      <c r="CJ9" s="113" t="e">
        <f ca="1">IF($CD$3="","",OFFSET(AA9,0,INDEX({0;9;18;27;36;45},$CD$3)+7))</f>
        <v>#VALUE!</v>
      </c>
      <c r="CM9" s="171">
        <f>Système!BE9</f>
        <v>25</v>
      </c>
      <c r="CN9" s="171">
        <f>Système!BF9</f>
        <v>26</v>
      </c>
      <c r="CO9" s="171">
        <f>Système!BG9</f>
        <v>27</v>
      </c>
      <c r="CP9" s="171">
        <f>Système!BH9</f>
        <v>28</v>
      </c>
      <c r="CQ9" s="171">
        <f>Système!BI9</f>
        <v>29</v>
      </c>
      <c r="CR9" s="171">
        <f>Système!BJ9</f>
        <v>30</v>
      </c>
    </row>
    <row r="10" spans="1:97" ht="17.100000000000001" customHeight="1" thickBot="1" x14ac:dyDescent="0.3">
      <c r="A10" s="238" t="str">
        <f t="shared" si="16"/>
        <v>nom6</v>
      </c>
      <c r="B10" s="239" t="str">
        <f t="shared" si="16"/>
        <v>prenom6</v>
      </c>
      <c r="C10" s="136" t="e">
        <f ca="1">CD12</f>
        <v>#VALUE!</v>
      </c>
      <c r="D10" s="137" t="e">
        <f t="shared" ref="D10:I10" ca="1" si="18">CE12</f>
        <v>#VALUE!</v>
      </c>
      <c r="E10" s="137" t="e">
        <f t="shared" ca="1" si="18"/>
        <v>#VALUE!</v>
      </c>
      <c r="F10" s="137" t="e">
        <f t="shared" ca="1" si="18"/>
        <v>#VALUE!</v>
      </c>
      <c r="G10" s="137" t="e">
        <f t="shared" ca="1" si="18"/>
        <v>#VALUE!</v>
      </c>
      <c r="H10" s="137" t="e">
        <f t="shared" ca="1" si="18"/>
        <v>#VALUE!</v>
      </c>
      <c r="I10" s="138" t="e">
        <f t="shared" ca="1" si="18"/>
        <v>#VALUE!</v>
      </c>
      <c r="J10" s="5"/>
      <c r="K10" s="240" t="e">
        <f ca="1">IF(CC14=A7,Y14,IF(CC15=A7,Y15,IF(CC16=A7,Y16,"")))</f>
        <v>#VALUE!</v>
      </c>
      <c r="L10" s="241" t="e">
        <f ca="1">IF(CC14=A7,Z14,IF(CC15=A7,Z15,IF(CC16=A7,Z16,"")))</f>
        <v>#VALUE!</v>
      </c>
      <c r="M10" s="128" t="e">
        <f ca="1">IF($K$10="","",IF($K$10=$Y$14,CD$14,IF($K$10=$Y$15,CD$15,IF($K$10=$Y$16,CD$16,""))))</f>
        <v>#VALUE!</v>
      </c>
      <c r="N10" s="129" t="e">
        <f t="shared" ref="N10:S10" ca="1" si="19">IF($K$10="","",IF($K$10=$Y$14,CE$14,IF($K$10=$Y$15,CE$15,IF($K$10=$Y$16,CE$16,""))))</f>
        <v>#VALUE!</v>
      </c>
      <c r="O10" s="129" t="e">
        <f t="shared" ca="1" si="19"/>
        <v>#VALUE!</v>
      </c>
      <c r="P10" s="129" t="e">
        <f t="shared" ca="1" si="19"/>
        <v>#VALUE!</v>
      </c>
      <c r="Q10" s="129" t="e">
        <f t="shared" ca="1" si="19"/>
        <v>#VALUE!</v>
      </c>
      <c r="R10" s="129" t="e">
        <f t="shared" ca="1" si="19"/>
        <v>#VALUE!</v>
      </c>
      <c r="S10" s="134" t="e">
        <f t="shared" ca="1" si="19"/>
        <v>#VALUE!</v>
      </c>
      <c r="W10" s="206"/>
      <c r="X10" s="207"/>
      <c r="Y10" s="20" t="s">
        <v>114</v>
      </c>
      <c r="Z10" s="20" t="s">
        <v>115</v>
      </c>
      <c r="AA10" s="60"/>
      <c r="AB10" s="29"/>
      <c r="AC10" s="29"/>
      <c r="AD10" s="29"/>
      <c r="AE10" s="29"/>
      <c r="AF10" s="29"/>
      <c r="AG10" s="29"/>
      <c r="AH10" s="29"/>
      <c r="AI10" s="59"/>
      <c r="AJ10" s="60"/>
      <c r="AK10" s="29"/>
      <c r="AL10" s="29"/>
      <c r="AM10" s="29"/>
      <c r="AN10" s="29"/>
      <c r="AO10" s="10" t="s">
        <v>177</v>
      </c>
      <c r="AP10" s="29"/>
      <c r="AQ10" s="29"/>
      <c r="AR10" s="59"/>
      <c r="AS10" s="99"/>
      <c r="AT10" s="31"/>
      <c r="AU10" s="31"/>
      <c r="AV10" s="31"/>
      <c r="AW10" s="105"/>
      <c r="AX10" s="7"/>
      <c r="AY10" s="7"/>
      <c r="AZ10" s="7"/>
      <c r="BA10" s="59"/>
      <c r="BB10" s="60"/>
      <c r="BC10" s="29"/>
      <c r="BD10" s="29"/>
      <c r="BE10" s="29"/>
      <c r="BF10" s="29"/>
      <c r="BG10" s="29"/>
      <c r="BH10" s="29"/>
      <c r="BI10" s="29"/>
      <c r="BJ10" s="59"/>
      <c r="BK10" s="60"/>
      <c r="BL10" s="29"/>
      <c r="BM10" s="29"/>
      <c r="BN10" s="29"/>
      <c r="BO10" s="29"/>
      <c r="BP10" s="10" t="s">
        <v>177</v>
      </c>
      <c r="BQ10" s="29"/>
      <c r="BR10" s="29"/>
      <c r="BS10" s="59"/>
      <c r="BT10" s="60"/>
      <c r="BU10" s="119"/>
      <c r="BV10" s="119"/>
      <c r="BW10" s="119"/>
      <c r="BX10" s="119"/>
      <c r="BY10" s="10"/>
      <c r="BZ10" s="119"/>
      <c r="CA10" s="119"/>
      <c r="CB10" s="59"/>
      <c r="CC10" s="113" t="e">
        <f ca="1">IF($CD$3="","",OFFSET(AA10,0,INDEX({0;9;18;27;36;45},$CD$3)))</f>
        <v>#VALUE!</v>
      </c>
      <c r="CD10" s="113" t="e">
        <f ca="1">IF($CD$3="","",OFFSET(AA10,0,INDEX({0;9;18;27;36;45},$CD$3)+1))</f>
        <v>#VALUE!</v>
      </c>
      <c r="CE10" s="113" t="e">
        <f ca="1">IF($CD$3="","",OFFSET(AA10,0,INDEX({0;9;18;27;36;45},$CD$3)+2))</f>
        <v>#VALUE!</v>
      </c>
      <c r="CF10" s="113" t="e">
        <f ca="1">IF($CD$3="","",OFFSET(AA10,0,INDEX({0;9;18;27;36;45},$CD$3)+3))</f>
        <v>#VALUE!</v>
      </c>
      <c r="CG10" s="113" t="e">
        <f ca="1">IF($CD$3="","",OFFSET(AA10,0,INDEX({0;9;18;27;36;45},$CD$3)+4))</f>
        <v>#VALUE!</v>
      </c>
      <c r="CH10" s="113" t="e">
        <f ca="1">IF($CD$3="","",OFFSET(AA10,0,INDEX({0;9;18;27;36;45},$CD$3)+5))</f>
        <v>#VALUE!</v>
      </c>
      <c r="CI10" s="113" t="e">
        <f ca="1">IF($CD$3="","",OFFSET(AA10,0,INDEX({0;9;18;27;36;45},$CD$3)+6))</f>
        <v>#VALUE!</v>
      </c>
      <c r="CJ10" s="113" t="e">
        <f ca="1">IF($CD$3="","",OFFSET(AA10,0,INDEX({0;9;18;27;36;45},$CD$3)+7))</f>
        <v>#VALUE!</v>
      </c>
      <c r="CM10" s="171">
        <f>Système!BE10</f>
        <v>31</v>
      </c>
      <c r="CN10" s="171">
        <f>Système!BF10</f>
        <v>32</v>
      </c>
      <c r="CO10" s="171">
        <f>Système!BG10</f>
        <v>33</v>
      </c>
      <c r="CP10" s="171">
        <f>Système!BH10</f>
        <v>34</v>
      </c>
      <c r="CQ10" s="171">
        <f>Système!BI10</f>
        <v>35</v>
      </c>
      <c r="CR10" s="171">
        <f>Système!BJ10</f>
        <v>36</v>
      </c>
    </row>
    <row r="11" spans="1:97" ht="17.100000000000001" customHeight="1" thickBot="1" x14ac:dyDescent="0.3">
      <c r="A11" s="36"/>
      <c r="C11" s="123"/>
      <c r="D11" s="123"/>
      <c r="E11" s="123"/>
      <c r="F11" s="123"/>
      <c r="G11" s="123"/>
      <c r="H11" s="123"/>
      <c r="I11" s="123"/>
      <c r="K11" s="5"/>
      <c r="L11" s="5"/>
      <c r="M11" s="130"/>
      <c r="N11" s="130"/>
      <c r="O11" s="130"/>
      <c r="P11" s="131"/>
      <c r="Q11" s="130"/>
      <c r="R11" s="130"/>
      <c r="S11" s="132"/>
      <c r="W11" s="206"/>
      <c r="X11" s="207"/>
      <c r="Y11" s="20" t="s">
        <v>116</v>
      </c>
      <c r="Z11" s="20" t="s">
        <v>117</v>
      </c>
      <c r="AA11" s="60"/>
      <c r="AB11" s="29"/>
      <c r="AC11" s="29"/>
      <c r="AD11" s="29"/>
      <c r="AE11" s="29"/>
      <c r="AF11" s="29"/>
      <c r="AG11" s="29"/>
      <c r="AH11" s="29"/>
      <c r="AI11" s="59"/>
      <c r="AJ11" s="60"/>
      <c r="AK11" s="29"/>
      <c r="AL11" s="29"/>
      <c r="AM11" s="29"/>
      <c r="AN11" s="29"/>
      <c r="AO11" s="10" t="s">
        <v>177</v>
      </c>
      <c r="AP11" s="29"/>
      <c r="AQ11" s="29"/>
      <c r="AR11" s="59"/>
      <c r="AS11" s="99"/>
      <c r="AT11" s="10"/>
      <c r="AU11" s="10"/>
      <c r="AV11" s="10"/>
      <c r="AW11" s="166"/>
      <c r="AX11" s="7"/>
      <c r="AY11" s="10"/>
      <c r="AZ11" s="7"/>
      <c r="BA11" s="59"/>
      <c r="BB11" s="60"/>
      <c r="BC11" s="29"/>
      <c r="BD11" s="29"/>
      <c r="BE11" s="29"/>
      <c r="BF11" s="29"/>
      <c r="BG11" s="29"/>
      <c r="BH11" s="29"/>
      <c r="BI11" s="29"/>
      <c r="BJ11" s="59"/>
      <c r="BK11" s="60"/>
      <c r="BL11" s="29"/>
      <c r="BM11" s="29"/>
      <c r="BN11" s="29"/>
      <c r="BO11" s="29"/>
      <c r="BP11" s="10" t="s">
        <v>177</v>
      </c>
      <c r="BQ11" s="29"/>
      <c r="BR11" s="29"/>
      <c r="BS11" s="59"/>
      <c r="BT11" s="60"/>
      <c r="BU11" s="119"/>
      <c r="BV11" s="119"/>
      <c r="BW11" s="119"/>
      <c r="BX11" s="119"/>
      <c r="BY11" s="10"/>
      <c r="BZ11" s="119"/>
      <c r="CA11" s="119"/>
      <c r="CB11" s="59"/>
      <c r="CC11" s="113" t="e">
        <f ca="1">IF($CD$3="","",OFFSET(AA11,0,INDEX({0;9;18;27;36;45},$CD$3)))</f>
        <v>#VALUE!</v>
      </c>
      <c r="CD11" s="113" t="e">
        <f ca="1">IF($CD$3="","",OFFSET(AA11,0,INDEX({0;9;18;27;36;45},$CD$3)+1))</f>
        <v>#VALUE!</v>
      </c>
      <c r="CE11" s="113" t="e">
        <f ca="1">IF($CD$3="","",OFFSET(AA11,0,INDEX({0;9;18;27;36;45},$CD$3)+2))</f>
        <v>#VALUE!</v>
      </c>
      <c r="CF11" s="113" t="e">
        <f ca="1">IF($CD$3="","",OFFSET(AA11,0,INDEX({0;9;18;27;36;45},$CD$3)+3))</f>
        <v>#VALUE!</v>
      </c>
      <c r="CG11" s="113" t="e">
        <f ca="1">IF($CD$3="","",OFFSET(AA11,0,INDEX({0;9;18;27;36;45},$CD$3)+4))</f>
        <v>#VALUE!</v>
      </c>
      <c r="CH11" s="113" t="e">
        <f ca="1">IF($CD$3="","",OFFSET(AA11,0,INDEX({0;9;18;27;36;45},$CD$3)+5))</f>
        <v>#VALUE!</v>
      </c>
      <c r="CI11" s="113" t="e">
        <f ca="1">IF($CD$3="","",OFFSET(AA11,0,INDEX({0;9;18;27;36;45},$CD$3)+6))</f>
        <v>#VALUE!</v>
      </c>
      <c r="CJ11" s="113" t="e">
        <f ca="1">IF($CD$3="","",OFFSET(AA11,0,INDEX({0;9;18;27;36;45},$CD$3)+7))</f>
        <v>#VALUE!</v>
      </c>
      <c r="CM11" s="171">
        <f>Système!BE11</f>
        <v>37</v>
      </c>
      <c r="CN11" s="171">
        <f>Système!BF11</f>
        <v>38</v>
      </c>
      <c r="CO11" s="171">
        <f>Système!BG11</f>
        <v>39</v>
      </c>
      <c r="CP11" s="171">
        <f>Système!BH11</f>
        <v>40</v>
      </c>
      <c r="CQ11" s="171">
        <f>Système!BI11</f>
        <v>41</v>
      </c>
      <c r="CR11" s="171">
        <f>Système!BJ11</f>
        <v>42</v>
      </c>
    </row>
    <row r="12" spans="1:97" ht="17.100000000000001" customHeight="1" thickBot="1" x14ac:dyDescent="0.3">
      <c r="A12" s="102" t="s">
        <v>9</v>
      </c>
      <c r="B12" s="134" t="e">
        <f ca="1">IF(CC18="","",CC18)</f>
        <v>#VALUE!</v>
      </c>
      <c r="C12" s="124"/>
      <c r="D12" s="125"/>
      <c r="E12" s="125"/>
      <c r="F12" s="125"/>
      <c r="G12" s="125"/>
      <c r="H12" s="125"/>
      <c r="I12" s="125"/>
      <c r="K12" s="2"/>
      <c r="L12" s="2"/>
      <c r="M12" s="133"/>
      <c r="N12" s="133"/>
      <c r="O12" s="133"/>
      <c r="P12" s="133"/>
      <c r="Q12" s="133"/>
      <c r="R12" s="126"/>
      <c r="S12" s="126"/>
      <c r="W12" s="206"/>
      <c r="X12" s="207"/>
      <c r="Y12" s="20" t="s">
        <v>118</v>
      </c>
      <c r="Z12" s="20" t="s">
        <v>119</v>
      </c>
      <c r="AA12" s="60"/>
      <c r="AB12" s="29"/>
      <c r="AC12" s="29"/>
      <c r="AD12" s="29"/>
      <c r="AE12" s="29"/>
      <c r="AF12" s="29"/>
      <c r="AG12" s="29"/>
      <c r="AH12" s="29"/>
      <c r="AI12" s="59"/>
      <c r="AJ12" s="60"/>
      <c r="AK12" s="29"/>
      <c r="AL12" s="29"/>
      <c r="AM12" s="29"/>
      <c r="AN12" s="29"/>
      <c r="AO12" s="10" t="s">
        <v>177</v>
      </c>
      <c r="AP12" s="29"/>
      <c r="AQ12" s="29"/>
      <c r="AR12" s="59"/>
      <c r="AS12" s="99"/>
      <c r="AT12" s="10"/>
      <c r="AU12" s="10"/>
      <c r="AV12" s="10"/>
      <c r="AW12" s="166"/>
      <c r="AX12" s="7"/>
      <c r="AY12" s="10"/>
      <c r="AZ12" s="7"/>
      <c r="BA12" s="59"/>
      <c r="BB12" s="60"/>
      <c r="BC12" s="29"/>
      <c r="BD12" s="29"/>
      <c r="BE12" s="29"/>
      <c r="BF12" s="29"/>
      <c r="BG12" s="29"/>
      <c r="BH12" s="29"/>
      <c r="BI12" s="29"/>
      <c r="BJ12" s="59"/>
      <c r="BK12" s="60"/>
      <c r="BL12" s="29"/>
      <c r="BM12" s="29"/>
      <c r="BN12" s="29"/>
      <c r="BO12" s="29"/>
      <c r="BP12" s="10" t="s">
        <v>177</v>
      </c>
      <c r="BQ12" s="29"/>
      <c r="BR12" s="29"/>
      <c r="BS12" s="59"/>
      <c r="BT12" s="60"/>
      <c r="BU12" s="119"/>
      <c r="BV12" s="119"/>
      <c r="BW12" s="119"/>
      <c r="BX12" s="119"/>
      <c r="BY12" s="10"/>
      <c r="BZ12" s="119"/>
      <c r="CA12" s="119"/>
      <c r="CB12" s="59"/>
      <c r="CC12" s="113" t="e">
        <f ca="1">IF($CD$3="","",OFFSET(AA12,0,INDEX({0;9;18;27;36;45},$CD$3)))</f>
        <v>#VALUE!</v>
      </c>
      <c r="CD12" s="113" t="e">
        <f ca="1">IF($CD$3="","",OFFSET(AA12,0,INDEX({0;9;18;27;36;45},$CD$3)+1))</f>
        <v>#VALUE!</v>
      </c>
      <c r="CE12" s="113" t="e">
        <f ca="1">IF($CD$3="","",OFFSET(AA12,0,INDEX({0;9;18;27;36;45},$CD$3)+2))</f>
        <v>#VALUE!</v>
      </c>
      <c r="CF12" s="113" t="e">
        <f ca="1">IF($CD$3="","",OFFSET(AA12,0,INDEX({0;9;18;27;36;45},$CD$3)+3))</f>
        <v>#VALUE!</v>
      </c>
      <c r="CG12" s="113" t="e">
        <f ca="1">IF($CD$3="","",OFFSET(AA12,0,INDEX({0;9;18;27;36;45},$CD$3)+4))</f>
        <v>#VALUE!</v>
      </c>
      <c r="CH12" s="113" t="e">
        <f ca="1">IF($CD$3="","",OFFSET(AA12,0,INDEX({0;9;18;27;36;45},$CD$3)+5))</f>
        <v>#VALUE!</v>
      </c>
      <c r="CI12" s="113" t="e">
        <f ca="1">IF($CD$3="","",OFFSET(AA12,0,INDEX({0;9;18;27;36;45},$CD$3)+6))</f>
        <v>#VALUE!</v>
      </c>
      <c r="CJ12" s="113" t="e">
        <f ca="1">IF($CD$3="","",OFFSET(AA12,0,INDEX({0;9;18;27;36;45},$CD$3)+7))</f>
        <v>#VALUE!</v>
      </c>
      <c r="CM12" s="171">
        <f>Système!BE12</f>
        <v>43</v>
      </c>
      <c r="CN12" s="171">
        <f>Système!BF12</f>
        <v>44</v>
      </c>
      <c r="CO12" s="171">
        <f>Système!BG12</f>
        <v>45</v>
      </c>
      <c r="CP12" s="171">
        <f>Système!BH12</f>
        <v>46</v>
      </c>
      <c r="CQ12" s="171">
        <f>Système!BI12</f>
        <v>47</v>
      </c>
      <c r="CR12" s="171">
        <f>Système!BJ12</f>
        <v>48</v>
      </c>
    </row>
    <row r="13" spans="1:97" ht="17.100000000000001" customHeight="1" x14ac:dyDescent="0.25">
      <c r="A13" s="100" t="str">
        <f>Y22</f>
        <v>nom14</v>
      </c>
      <c r="B13" s="101" t="str">
        <f>Z22</f>
        <v>prenom14</v>
      </c>
      <c r="C13" s="154" t="e">
        <f ca="1">CD22</f>
        <v>#VALUE!</v>
      </c>
      <c r="D13" s="155" t="e">
        <f t="shared" ref="D13:I13" ca="1" si="20">CE22</f>
        <v>#VALUE!</v>
      </c>
      <c r="E13" s="155" t="e">
        <f t="shared" ca="1" si="20"/>
        <v>#VALUE!</v>
      </c>
      <c r="F13" s="155" t="e">
        <f t="shared" ca="1" si="20"/>
        <v>#VALUE!</v>
      </c>
      <c r="G13" s="155" t="e">
        <f t="shared" ca="1" si="20"/>
        <v>#VALUE!</v>
      </c>
      <c r="H13" s="155" t="e">
        <f t="shared" ca="1" si="20"/>
        <v>#VALUE!</v>
      </c>
      <c r="I13" s="157" t="e">
        <f t="shared" ca="1" si="20"/>
        <v>#VALUE!</v>
      </c>
      <c r="J13" s="5"/>
      <c r="K13" s="100" t="str">
        <f>Y18</f>
        <v>nom10</v>
      </c>
      <c r="L13" s="101" t="str">
        <f>Z18</f>
        <v>prenom10</v>
      </c>
      <c r="M13" s="154" t="e">
        <f ca="1">CD18</f>
        <v>#VALUE!</v>
      </c>
      <c r="N13" s="155" t="e">
        <f t="shared" ref="N13:S13" ca="1" si="21">CE18</f>
        <v>#VALUE!</v>
      </c>
      <c r="O13" s="155" t="e">
        <f t="shared" ca="1" si="21"/>
        <v>#VALUE!</v>
      </c>
      <c r="P13" s="155" t="e">
        <f t="shared" ca="1" si="21"/>
        <v>#VALUE!</v>
      </c>
      <c r="Q13" s="155" t="e">
        <f t="shared" ca="1" si="21"/>
        <v>#VALUE!</v>
      </c>
      <c r="R13" s="155" t="e">
        <f t="shared" ca="1" si="21"/>
        <v>#VALUE!</v>
      </c>
      <c r="S13" s="157" t="e">
        <f t="shared" ca="1" si="21"/>
        <v>#VALUE!</v>
      </c>
      <c r="AA13" s="53"/>
      <c r="AB13" s="22"/>
      <c r="AC13" s="22"/>
      <c r="AD13" s="22"/>
      <c r="AE13" s="22"/>
      <c r="AF13" s="22"/>
      <c r="AG13" s="22"/>
      <c r="AH13" s="22"/>
      <c r="AI13" s="53"/>
      <c r="AJ13" s="53"/>
      <c r="AK13" s="22"/>
      <c r="AL13" s="22"/>
      <c r="AM13" s="22"/>
      <c r="AN13" s="22"/>
      <c r="AO13" s="22"/>
      <c r="AP13" s="22"/>
      <c r="AQ13" s="22"/>
      <c r="AR13" s="53"/>
      <c r="AS13" s="53"/>
      <c r="AT13" s="22"/>
      <c r="AU13" s="22"/>
      <c r="AV13" s="22"/>
      <c r="AW13" s="52"/>
      <c r="AX13" s="22"/>
      <c r="AY13" s="22"/>
      <c r="AZ13" s="22"/>
      <c r="BA13" s="53"/>
      <c r="BB13" s="53"/>
      <c r="BC13" s="22"/>
      <c r="BD13" s="22"/>
      <c r="BE13" s="22"/>
      <c r="BF13" s="22"/>
      <c r="BG13" s="22"/>
      <c r="BH13" s="22"/>
      <c r="BI13" s="22"/>
      <c r="BJ13" s="53"/>
      <c r="BK13" s="53"/>
      <c r="BL13" s="22"/>
      <c r="BM13" s="22"/>
      <c r="BN13" s="22"/>
      <c r="BO13" s="22"/>
      <c r="BP13" s="22"/>
      <c r="BQ13" s="22"/>
      <c r="BR13" s="22"/>
      <c r="BS13" s="53"/>
      <c r="BT13" s="53"/>
      <c r="BU13" s="120"/>
      <c r="BV13" s="120"/>
      <c r="BW13" s="120"/>
      <c r="BX13" s="120"/>
      <c r="BY13" s="120"/>
      <c r="BZ13" s="120"/>
      <c r="CA13" s="174"/>
      <c r="CB13" s="61"/>
      <c r="CC13" s="151"/>
      <c r="CD13" s="151"/>
      <c r="CE13" s="151"/>
      <c r="CF13" s="151"/>
      <c r="CG13" s="151"/>
      <c r="CH13" s="151"/>
      <c r="CI13" s="151"/>
      <c r="CJ13" s="151"/>
      <c r="CK13" s="150"/>
      <c r="CM13" s="171">
        <f>Système!BE13</f>
        <v>49</v>
      </c>
      <c r="CN13" s="171">
        <f>Système!BF13</f>
        <v>50</v>
      </c>
      <c r="CO13" s="171">
        <f>Système!BG13</f>
        <v>51</v>
      </c>
      <c r="CP13" s="171">
        <f>Système!BH13</f>
        <v>52</v>
      </c>
      <c r="CQ13" s="171">
        <f>Système!BI13</f>
        <v>0</v>
      </c>
      <c r="CR13" s="171">
        <f>Système!BJ13</f>
        <v>0</v>
      </c>
    </row>
    <row r="14" spans="1:97" ht="17.100000000000001" customHeight="1" x14ac:dyDescent="0.25">
      <c r="A14" s="236" t="str">
        <f t="shared" ref="A14:B15" si="22">Y23</f>
        <v>nom15</v>
      </c>
      <c r="B14" s="237" t="str">
        <f t="shared" si="22"/>
        <v>prenom15</v>
      </c>
      <c r="C14" s="156" t="e">
        <f ca="1">CD23</f>
        <v>#VALUE!</v>
      </c>
      <c r="D14" s="113" t="e">
        <f t="shared" ref="D14:I14" ca="1" si="23">CE23</f>
        <v>#VALUE!</v>
      </c>
      <c r="E14" s="113" t="e">
        <f t="shared" ca="1" si="23"/>
        <v>#VALUE!</v>
      </c>
      <c r="F14" s="113" t="e">
        <f t="shared" ca="1" si="23"/>
        <v>#VALUE!</v>
      </c>
      <c r="G14" s="113" t="e">
        <f t="shared" ca="1" si="23"/>
        <v>#VALUE!</v>
      </c>
      <c r="H14" s="113" t="e">
        <f t="shared" ca="1" si="23"/>
        <v>#VALUE!</v>
      </c>
      <c r="I14" s="158" t="e">
        <f t="shared" ca="1" si="23"/>
        <v>#VALUE!</v>
      </c>
      <c r="J14" s="5"/>
      <c r="K14" s="236" t="str">
        <f t="shared" ref="K14:L16" si="24">Y19</f>
        <v>nom11</v>
      </c>
      <c r="L14" s="237" t="str">
        <f t="shared" si="24"/>
        <v>prenom11</v>
      </c>
      <c r="M14" s="156" t="e">
        <f ca="1">CD19</f>
        <v>#VALUE!</v>
      </c>
      <c r="N14" s="113" t="e">
        <f t="shared" ref="N14:S14" ca="1" si="25">CE19</f>
        <v>#VALUE!</v>
      </c>
      <c r="O14" s="113" t="e">
        <f t="shared" ca="1" si="25"/>
        <v>#VALUE!</v>
      </c>
      <c r="P14" s="113" t="e">
        <f t="shared" ca="1" si="25"/>
        <v>#VALUE!</v>
      </c>
      <c r="Q14" s="113" t="e">
        <f t="shared" ca="1" si="25"/>
        <v>#VALUE!</v>
      </c>
      <c r="R14" s="113" t="e">
        <f t="shared" ca="1" si="25"/>
        <v>#VALUE!</v>
      </c>
      <c r="S14" s="158" t="e">
        <f t="shared" ca="1" si="25"/>
        <v>#VALUE!</v>
      </c>
      <c r="W14" s="206" t="s">
        <v>8</v>
      </c>
      <c r="X14" s="148" t="s">
        <v>22</v>
      </c>
      <c r="Y14" s="20" t="s">
        <v>120</v>
      </c>
      <c r="Z14" s="20" t="s">
        <v>121</v>
      </c>
      <c r="AA14" s="166" t="s">
        <v>27</v>
      </c>
      <c r="AB14" s="29"/>
      <c r="AC14" s="29"/>
      <c r="AD14" s="29"/>
      <c r="AE14" s="29"/>
      <c r="AF14" s="10" t="s">
        <v>177</v>
      </c>
      <c r="AG14" s="29"/>
      <c r="AH14" s="29"/>
      <c r="AI14" s="54"/>
      <c r="AJ14" s="166" t="s">
        <v>25</v>
      </c>
      <c r="AK14" s="29"/>
      <c r="AL14" s="29"/>
      <c r="AM14" s="29"/>
      <c r="AN14" s="29"/>
      <c r="AO14" s="29"/>
      <c r="AP14" s="29"/>
      <c r="AQ14" s="29"/>
      <c r="AR14" s="54"/>
      <c r="AS14" s="166" t="s">
        <v>26</v>
      </c>
      <c r="AT14" s="10"/>
      <c r="AU14" s="10"/>
      <c r="AV14" s="10"/>
      <c r="AW14" s="166"/>
      <c r="AX14" s="7"/>
      <c r="AY14" s="10"/>
      <c r="AZ14" s="7"/>
      <c r="BA14" s="59"/>
      <c r="BB14" s="166" t="s">
        <v>27</v>
      </c>
      <c r="BC14" s="29"/>
      <c r="BD14" s="29"/>
      <c r="BE14" s="29"/>
      <c r="BF14" s="29"/>
      <c r="BG14" s="10" t="s">
        <v>177</v>
      </c>
      <c r="BH14" s="29"/>
      <c r="BI14" s="29"/>
      <c r="BJ14" s="54"/>
      <c r="BK14" s="166" t="s">
        <v>25</v>
      </c>
      <c r="BL14" s="29"/>
      <c r="BM14" s="29"/>
      <c r="BN14" s="29"/>
      <c r="BO14" s="29"/>
      <c r="BP14" s="29"/>
      <c r="BQ14" s="29"/>
      <c r="BR14" s="29"/>
      <c r="BS14" s="54"/>
      <c r="BT14" s="166" t="s">
        <v>26</v>
      </c>
      <c r="BU14" s="119"/>
      <c r="BV14" s="119"/>
      <c r="BW14" s="119"/>
      <c r="BX14" s="119"/>
      <c r="BY14" s="119"/>
      <c r="BZ14" s="119"/>
      <c r="CA14" s="119"/>
      <c r="CB14" s="54"/>
      <c r="CC14" s="113" t="e">
        <f ca="1">IF($CD$3="","",OFFSET(AA14,0,INDEX({0;9;18;27;36;45},$CD$3)))</f>
        <v>#VALUE!</v>
      </c>
      <c r="CD14" s="113" t="e">
        <f ca="1">IF($CD$3="","",OFFSET(AA14,0,INDEX({0;9;18;27;36;45},$CD$3)+1))</f>
        <v>#VALUE!</v>
      </c>
      <c r="CE14" s="113" t="e">
        <f ca="1">IF($CD$3="","",OFFSET(AA14,0,INDEX({0;9;18;27;36;45},$CD$3)+2))</f>
        <v>#VALUE!</v>
      </c>
      <c r="CF14" s="113" t="e">
        <f ca="1">IF($CD$3="","",OFFSET(AA14,0,INDEX({0;9;18;27;36;45},$CD$3)+3))</f>
        <v>#VALUE!</v>
      </c>
      <c r="CG14" s="113" t="e">
        <f ca="1">IF($CD$3="","",OFFSET(AA14,0,INDEX({0;9;18;27;36;45},$CD$3)+4))</f>
        <v>#VALUE!</v>
      </c>
      <c r="CH14" s="113" t="e">
        <f ca="1">IF($CD$3="","",OFFSET(AA14,0,INDEX({0;9;18;27;36;45},$CD$3)+5))</f>
        <v>#VALUE!</v>
      </c>
      <c r="CI14" s="113" t="e">
        <f ca="1">IF($CD$3="","",OFFSET(AA14,0,INDEX({0;9;18;27;36;45},$CD$3)+6))</f>
        <v>#VALUE!</v>
      </c>
      <c r="CJ14" s="113" t="e">
        <f ca="1">IF($CD$3="","",OFFSET(AA14,0,INDEX({0;9;18;27;36;45},$CD$3)+7))</f>
        <v>#VALUE!</v>
      </c>
      <c r="CM14" s="171">
        <f>Système!BE14</f>
        <v>0</v>
      </c>
      <c r="CN14" s="171">
        <f>Système!BF14</f>
        <v>0</v>
      </c>
      <c r="CO14" s="171">
        <f>Système!BG14</f>
        <v>0</v>
      </c>
      <c r="CP14" s="171">
        <f>Système!BH14</f>
        <v>0</v>
      </c>
      <c r="CQ14" s="171">
        <f>Système!BI14</f>
        <v>0</v>
      </c>
      <c r="CR14" s="171">
        <f>Système!BJ14</f>
        <v>0</v>
      </c>
    </row>
    <row r="15" spans="1:97" ht="17.100000000000001" customHeight="1" thickBot="1" x14ac:dyDescent="0.3">
      <c r="A15" s="238" t="str">
        <f t="shared" si="22"/>
        <v>nom16</v>
      </c>
      <c r="B15" s="239" t="str">
        <f t="shared" si="22"/>
        <v>prenom16</v>
      </c>
      <c r="C15" s="136" t="e">
        <f ca="1">CD24</f>
        <v>#VALUE!</v>
      </c>
      <c r="D15" s="137" t="e">
        <f t="shared" ref="D15:I15" ca="1" si="26">CE24</f>
        <v>#VALUE!</v>
      </c>
      <c r="E15" s="137" t="e">
        <f t="shared" ca="1" si="26"/>
        <v>#VALUE!</v>
      </c>
      <c r="F15" s="137" t="e">
        <f t="shared" ca="1" si="26"/>
        <v>#VALUE!</v>
      </c>
      <c r="G15" s="137" t="e">
        <f t="shared" ca="1" si="26"/>
        <v>#VALUE!</v>
      </c>
      <c r="H15" s="137" t="e">
        <f t="shared" ca="1" si="26"/>
        <v>#VALUE!</v>
      </c>
      <c r="I15" s="138" t="e">
        <f t="shared" ca="1" si="26"/>
        <v>#VALUE!</v>
      </c>
      <c r="J15" s="5"/>
      <c r="K15" s="236" t="str">
        <f t="shared" si="24"/>
        <v>nom12</v>
      </c>
      <c r="L15" s="237" t="str">
        <f t="shared" si="24"/>
        <v>prenom12</v>
      </c>
      <c r="M15" s="156" t="e">
        <f ca="1">CD20</f>
        <v>#VALUE!</v>
      </c>
      <c r="N15" s="113" t="e">
        <f t="shared" ref="N15:S15" ca="1" si="27">CE20</f>
        <v>#VALUE!</v>
      </c>
      <c r="O15" s="113" t="e">
        <f t="shared" ca="1" si="27"/>
        <v>#VALUE!</v>
      </c>
      <c r="P15" s="113" t="e">
        <f t="shared" ca="1" si="27"/>
        <v>#VALUE!</v>
      </c>
      <c r="Q15" s="113" t="e">
        <f t="shared" ca="1" si="27"/>
        <v>#VALUE!</v>
      </c>
      <c r="R15" s="113" t="e">
        <f t="shared" ca="1" si="27"/>
        <v>#VALUE!</v>
      </c>
      <c r="S15" s="158" t="e">
        <f t="shared" ca="1" si="27"/>
        <v>#VALUE!</v>
      </c>
      <c r="W15" s="206"/>
      <c r="X15" s="148" t="s">
        <v>23</v>
      </c>
      <c r="Y15" s="20" t="s">
        <v>122</v>
      </c>
      <c r="Z15" s="20" t="s">
        <v>123</v>
      </c>
      <c r="AA15" s="166" t="s">
        <v>25</v>
      </c>
      <c r="AB15" s="29"/>
      <c r="AC15" s="29"/>
      <c r="AD15" s="29"/>
      <c r="AE15" s="29"/>
      <c r="AF15" s="29"/>
      <c r="AG15" s="29"/>
      <c r="AH15" s="29"/>
      <c r="AI15" s="54"/>
      <c r="AJ15" s="166" t="s">
        <v>26</v>
      </c>
      <c r="AK15" s="29"/>
      <c r="AL15" s="29"/>
      <c r="AM15" s="29"/>
      <c r="AN15" s="29"/>
      <c r="AO15" s="29"/>
      <c r="AP15" s="29"/>
      <c r="AQ15" s="29"/>
      <c r="AR15" s="54"/>
      <c r="AS15" s="166" t="s">
        <v>27</v>
      </c>
      <c r="AT15" s="10"/>
      <c r="AU15" s="10"/>
      <c r="AV15" s="10"/>
      <c r="AW15" s="166"/>
      <c r="AX15" s="10" t="s">
        <v>177</v>
      </c>
      <c r="AY15" s="10"/>
      <c r="AZ15" s="7"/>
      <c r="BA15" s="59"/>
      <c r="BB15" s="166" t="s">
        <v>25</v>
      </c>
      <c r="BC15" s="29"/>
      <c r="BD15" s="29"/>
      <c r="BE15" s="29"/>
      <c r="BF15" s="29"/>
      <c r="BG15" s="29"/>
      <c r="BH15" s="29"/>
      <c r="BI15" s="29"/>
      <c r="BJ15" s="54"/>
      <c r="BK15" s="166" t="s">
        <v>26</v>
      </c>
      <c r="BL15" s="29"/>
      <c r="BM15" s="29"/>
      <c r="BN15" s="29"/>
      <c r="BO15" s="29"/>
      <c r="BP15" s="29"/>
      <c r="BQ15" s="29"/>
      <c r="BR15" s="29"/>
      <c r="BS15" s="54"/>
      <c r="BT15" s="166" t="s">
        <v>27</v>
      </c>
      <c r="BU15" s="119"/>
      <c r="BV15" s="119"/>
      <c r="BW15" s="119"/>
      <c r="BX15" s="119"/>
      <c r="BY15" s="119" t="s">
        <v>177</v>
      </c>
      <c r="BZ15" s="119"/>
      <c r="CA15" s="119"/>
      <c r="CB15" s="54"/>
      <c r="CC15" s="113" t="e">
        <f ca="1">IF($CD$3="","",OFFSET(AA15,0,INDEX({0;9;18;27;36;45},$CD$3)))</f>
        <v>#VALUE!</v>
      </c>
      <c r="CD15" s="113" t="e">
        <f ca="1">IF($CD$3="","",OFFSET(AA15,0,INDEX({0;9;18;27;36;45},$CD$3)+1))</f>
        <v>#VALUE!</v>
      </c>
      <c r="CE15" s="113" t="e">
        <f ca="1">IF($CD$3="","",OFFSET(AA15,0,INDEX({0;9;18;27;36;45},$CD$3)+2))</f>
        <v>#VALUE!</v>
      </c>
      <c r="CF15" s="113" t="e">
        <f ca="1">IF($CD$3="","",OFFSET(AA15,0,INDEX({0;9;18;27;36;45},$CD$3)+3))</f>
        <v>#VALUE!</v>
      </c>
      <c r="CG15" s="113" t="e">
        <f ca="1">IF($CD$3="","",OFFSET(AA15,0,INDEX({0;9;18;27;36;45},$CD$3)+4))</f>
        <v>#VALUE!</v>
      </c>
      <c r="CH15" s="113" t="e">
        <f ca="1">IF($CD$3="","",OFFSET(AA15,0,INDEX({0;9;18;27;36;45},$CD$3)+5))</f>
        <v>#VALUE!</v>
      </c>
      <c r="CI15" s="113" t="e">
        <f ca="1">IF($CD$3="","",OFFSET(AA15,0,INDEX({0;9;18;27;36;45},$CD$3)+6))</f>
        <v>#VALUE!</v>
      </c>
      <c r="CJ15" s="113" t="e">
        <f ca="1">IF($CD$3="","",OFFSET(AA15,0,INDEX({0;9;18;27;36;45},$CD$3)+7))</f>
        <v>#VALUE!</v>
      </c>
      <c r="CM15" s="233"/>
      <c r="CN15" s="233"/>
      <c r="CO15" s="233"/>
      <c r="CP15" s="233"/>
      <c r="CQ15" s="233"/>
      <c r="CR15" s="233"/>
    </row>
    <row r="16" spans="1:97" ht="17.100000000000001" customHeight="1" thickBot="1" x14ac:dyDescent="0.3">
      <c r="B16" s="2"/>
      <c r="C16" s="126"/>
      <c r="D16" s="126"/>
      <c r="E16" s="126"/>
      <c r="F16" s="126"/>
      <c r="G16" s="121"/>
      <c r="H16" s="191"/>
      <c r="I16" s="191"/>
      <c r="J16" s="5"/>
      <c r="K16" s="238" t="str">
        <f t="shared" si="24"/>
        <v>nom13</v>
      </c>
      <c r="L16" s="239" t="str">
        <f t="shared" si="24"/>
        <v>prenom13</v>
      </c>
      <c r="M16" s="136" t="e">
        <f ca="1">CD21</f>
        <v>#VALUE!</v>
      </c>
      <c r="N16" s="137" t="e">
        <f t="shared" ref="N16:S16" ca="1" si="28">CE21</f>
        <v>#VALUE!</v>
      </c>
      <c r="O16" s="137" t="e">
        <f t="shared" ca="1" si="28"/>
        <v>#VALUE!</v>
      </c>
      <c r="P16" s="137" t="e">
        <f t="shared" ca="1" si="28"/>
        <v>#VALUE!</v>
      </c>
      <c r="Q16" s="137" t="e">
        <f t="shared" ca="1" si="28"/>
        <v>#VALUE!</v>
      </c>
      <c r="R16" s="137" t="e">
        <f t="shared" ca="1" si="28"/>
        <v>#VALUE!</v>
      </c>
      <c r="S16" s="138" t="e">
        <f t="shared" ca="1" si="28"/>
        <v>#VALUE!</v>
      </c>
      <c r="W16" s="206"/>
      <c r="X16" s="148" t="s">
        <v>24</v>
      </c>
      <c r="Y16" s="20" t="s">
        <v>124</v>
      </c>
      <c r="Z16" s="20" t="s">
        <v>125</v>
      </c>
      <c r="AA16" s="166" t="s">
        <v>26</v>
      </c>
      <c r="AB16" s="29"/>
      <c r="AC16" s="29"/>
      <c r="AD16" s="29"/>
      <c r="AE16" s="29"/>
      <c r="AF16" s="29"/>
      <c r="AG16" s="29"/>
      <c r="AH16" s="29"/>
      <c r="AI16" s="54"/>
      <c r="AJ16" s="166" t="s">
        <v>27</v>
      </c>
      <c r="AK16" s="29"/>
      <c r="AL16" s="29"/>
      <c r="AM16" s="29"/>
      <c r="AN16" s="29"/>
      <c r="AO16" s="10" t="s">
        <v>177</v>
      </c>
      <c r="AP16" s="29"/>
      <c r="AQ16" s="29"/>
      <c r="AR16" s="54"/>
      <c r="AS16" s="166" t="s">
        <v>25</v>
      </c>
      <c r="AT16" s="7"/>
      <c r="AU16" s="7"/>
      <c r="AV16" s="7"/>
      <c r="AW16" s="167"/>
      <c r="AX16" s="7"/>
      <c r="AY16" s="7"/>
      <c r="AZ16" s="7"/>
      <c r="BA16" s="59"/>
      <c r="BB16" s="166" t="s">
        <v>26</v>
      </c>
      <c r="BC16" s="29"/>
      <c r="BD16" s="29"/>
      <c r="BE16" s="29"/>
      <c r="BF16" s="29"/>
      <c r="BG16" s="29"/>
      <c r="BH16" s="29"/>
      <c r="BI16" s="29"/>
      <c r="BJ16" s="54"/>
      <c r="BK16" s="166" t="s">
        <v>27</v>
      </c>
      <c r="BL16" s="29"/>
      <c r="BM16" s="29"/>
      <c r="BN16" s="29"/>
      <c r="BO16" s="29"/>
      <c r="BP16" s="10" t="s">
        <v>177</v>
      </c>
      <c r="BQ16" s="29"/>
      <c r="BR16" s="29"/>
      <c r="BS16" s="54"/>
      <c r="BT16" s="166" t="s">
        <v>25</v>
      </c>
      <c r="BU16" s="119"/>
      <c r="BV16" s="119"/>
      <c r="BW16" s="119"/>
      <c r="BX16" s="119"/>
      <c r="BY16" s="10"/>
      <c r="BZ16" s="119"/>
      <c r="CA16" s="119"/>
      <c r="CB16" s="54"/>
      <c r="CC16" s="113" t="e">
        <f ca="1">IF($CD$3="","",OFFSET(AA16,0,INDEX({0;9;18;27;36;45},$CD$3)))</f>
        <v>#VALUE!</v>
      </c>
      <c r="CD16" s="113" t="e">
        <f ca="1">IF($CD$3="","",OFFSET(AA16,0,INDEX({0;9;18;27;36;45},$CD$3)+1))</f>
        <v>#VALUE!</v>
      </c>
      <c r="CE16" s="113" t="e">
        <f ca="1">IF($CD$3="","",OFFSET(AA16,0,INDEX({0;9;18;27;36;45},$CD$3)+2))</f>
        <v>#VALUE!</v>
      </c>
      <c r="CF16" s="113" t="e">
        <f ca="1">IF($CD$3="","",OFFSET(AA16,0,INDEX({0;9;18;27;36;45},$CD$3)+3))</f>
        <v>#VALUE!</v>
      </c>
      <c r="CG16" s="113" t="e">
        <f ca="1">IF($CD$3="","",OFFSET(AA16,0,INDEX({0;9;18;27;36;45},$CD$3)+4))</f>
        <v>#VALUE!</v>
      </c>
      <c r="CH16" s="113" t="e">
        <f ca="1">IF($CD$3="","",OFFSET(AA16,0,INDEX({0;9;18;27;36;45},$CD$3)+5))</f>
        <v>#VALUE!</v>
      </c>
      <c r="CI16" s="113" t="e">
        <f ca="1">IF($CD$3="","",OFFSET(AA16,0,INDEX({0;9;18;27;36;45},$CD$3)+6))</f>
        <v>#VALUE!</v>
      </c>
      <c r="CJ16" s="113" t="e">
        <f ca="1">IF($CD$3="","",OFFSET(AA16,0,INDEX({0;9;18;27;36;45},$CD$3)+7))</f>
        <v>#VALUE!</v>
      </c>
      <c r="CM16" s="160"/>
      <c r="CN16" s="160"/>
      <c r="CO16" s="160"/>
      <c r="CP16" s="160"/>
      <c r="CQ16" s="160"/>
      <c r="CR16" s="160"/>
    </row>
    <row r="17" spans="1:97" ht="17.100000000000001" customHeight="1" thickBot="1" x14ac:dyDescent="0.3">
      <c r="C17" s="127"/>
      <c r="D17" s="127"/>
      <c r="E17" s="127"/>
      <c r="F17" s="127"/>
      <c r="G17" s="122"/>
      <c r="H17" s="192"/>
      <c r="I17" s="192"/>
      <c r="J17" s="5"/>
      <c r="K17" s="240" t="e">
        <f ca="1">IF(CC14=B12,Y14,IF(CC15=B12,Y15,IF(CC16=B12,Y16," ")))</f>
        <v>#VALUE!</v>
      </c>
      <c r="L17" s="241" t="e">
        <f ca="1">IF(CC14=B12,Z14,IF(CC15=B12,Z15,IF(CC16=B12,Z16," ")))</f>
        <v>#VALUE!</v>
      </c>
      <c r="M17" s="128" t="e">
        <f ca="1">IF($K$17="","",IF($K$17=$Y$14,CD$14,IF($K$17=$Y$15,CD$15,IF($K$17=$Y$16,CD$16,""))))</f>
        <v>#VALUE!</v>
      </c>
      <c r="N17" s="129" t="e">
        <f t="shared" ref="N17:S17" ca="1" si="29">IF($K$17="","",IF($K$17=$Y$14,CE$14,IF($K$17=$Y$15,CE$15,IF($K$17=$Y$16,CE$16,""))))</f>
        <v>#VALUE!</v>
      </c>
      <c r="O17" s="129" t="e">
        <f t="shared" ca="1" si="29"/>
        <v>#VALUE!</v>
      </c>
      <c r="P17" s="129" t="e">
        <f t="shared" ca="1" si="29"/>
        <v>#VALUE!</v>
      </c>
      <c r="Q17" s="129" t="e">
        <f t="shared" ca="1" si="29"/>
        <v>#VALUE!</v>
      </c>
      <c r="R17" s="129" t="e">
        <f t="shared" ca="1" si="29"/>
        <v>#VALUE!</v>
      </c>
      <c r="S17" s="134" t="e">
        <f t="shared" ca="1" si="29"/>
        <v>#VALUE!</v>
      </c>
      <c r="AA17" s="61"/>
      <c r="AB17" s="22"/>
      <c r="AC17" s="22"/>
      <c r="AD17" s="22"/>
      <c r="AE17" s="22"/>
      <c r="AF17" s="22"/>
      <c r="AG17" s="22"/>
      <c r="AH17" s="22"/>
      <c r="AI17" s="61"/>
      <c r="AJ17" s="168"/>
      <c r="AK17" s="22"/>
      <c r="AL17" s="22"/>
      <c r="AM17" s="22"/>
      <c r="AN17" s="22"/>
      <c r="AO17" s="22"/>
      <c r="AP17" s="22"/>
      <c r="AQ17" s="22"/>
      <c r="AR17" s="61"/>
      <c r="AS17" s="173"/>
      <c r="AT17" s="32"/>
      <c r="AU17" s="32"/>
      <c r="AV17" s="32"/>
      <c r="AW17" s="106"/>
      <c r="AX17" s="32"/>
      <c r="AY17" s="32"/>
      <c r="AZ17" s="32"/>
      <c r="BA17" s="61"/>
      <c r="BB17" s="168"/>
      <c r="BC17" s="22"/>
      <c r="BD17" s="22"/>
      <c r="BE17" s="22"/>
      <c r="BF17" s="22"/>
      <c r="BG17" s="22"/>
      <c r="BH17" s="22"/>
      <c r="BI17" s="22"/>
      <c r="BJ17" s="61"/>
      <c r="BK17" s="168"/>
      <c r="BL17" s="22"/>
      <c r="BM17" s="22"/>
      <c r="BN17" s="22"/>
      <c r="BO17" s="22"/>
      <c r="BP17" s="22"/>
      <c r="BQ17" s="22"/>
      <c r="BR17" s="22"/>
      <c r="BS17" s="61"/>
      <c r="BT17" s="168"/>
      <c r="BU17" s="120"/>
      <c r="BV17" s="120"/>
      <c r="BW17" s="120"/>
      <c r="BX17" s="120"/>
      <c r="BY17" s="120"/>
      <c r="BZ17" s="120"/>
      <c r="CA17" s="120"/>
      <c r="CB17" s="61"/>
      <c r="CC17" s="150"/>
      <c r="CD17" s="151"/>
      <c r="CE17" s="151"/>
      <c r="CF17" s="151"/>
      <c r="CG17" s="151"/>
      <c r="CH17" s="151"/>
      <c r="CI17" s="151"/>
      <c r="CJ17" s="151"/>
      <c r="CK17" s="5"/>
      <c r="CM17" s="160"/>
      <c r="CN17" s="160"/>
      <c r="CO17" s="160"/>
      <c r="CP17" s="160"/>
      <c r="CQ17" s="160"/>
      <c r="CR17" s="160"/>
    </row>
    <row r="18" spans="1:97" ht="17.100000000000001" customHeight="1" thickBot="1" x14ac:dyDescent="0.25">
      <c r="A18" s="135" t="s">
        <v>9</v>
      </c>
      <c r="B18" s="134" t="e">
        <f ca="1">IF(CC25="","",CC25)</f>
        <v>#VALUE!</v>
      </c>
      <c r="C18" s="124"/>
      <c r="D18" s="125"/>
      <c r="E18" s="125"/>
      <c r="F18" s="125"/>
      <c r="G18" s="125"/>
      <c r="H18" s="125" t="s">
        <v>12</v>
      </c>
      <c r="I18" s="125"/>
      <c r="J18" s="5"/>
      <c r="K18" s="9"/>
      <c r="L18" s="9"/>
      <c r="M18" s="130"/>
      <c r="N18" s="130"/>
      <c r="O18" s="130"/>
      <c r="P18" s="130"/>
      <c r="Q18" s="130"/>
      <c r="R18" s="130"/>
      <c r="S18" s="130"/>
      <c r="W18" s="206" t="s">
        <v>9</v>
      </c>
      <c r="X18" s="208" t="s">
        <v>20</v>
      </c>
      <c r="Y18" s="20" t="s">
        <v>126</v>
      </c>
      <c r="Z18" s="20" t="s">
        <v>127</v>
      </c>
      <c r="AA18" s="209" t="s">
        <v>10</v>
      </c>
      <c r="AB18" s="29"/>
      <c r="AC18" s="29"/>
      <c r="AD18" s="29"/>
      <c r="AE18" s="29"/>
      <c r="AF18" s="29"/>
      <c r="AG18" s="29"/>
      <c r="AH18" s="29"/>
      <c r="AI18" s="60"/>
      <c r="AJ18" s="207" t="s">
        <v>11</v>
      </c>
      <c r="AK18" s="10"/>
      <c r="AL18" s="10"/>
      <c r="AM18" s="10"/>
      <c r="AN18" s="10"/>
      <c r="AO18" s="7"/>
      <c r="AP18" s="7"/>
      <c r="AQ18" s="7"/>
      <c r="AR18" s="60"/>
      <c r="AS18" s="207" t="s">
        <v>10</v>
      </c>
      <c r="AT18" s="7"/>
      <c r="AU18" s="7"/>
      <c r="AV18" s="7"/>
      <c r="AW18" s="167"/>
      <c r="AX18" s="7"/>
      <c r="AY18" s="7"/>
      <c r="AZ18" s="7"/>
      <c r="BA18" s="54"/>
      <c r="BB18" s="207" t="s">
        <v>11</v>
      </c>
      <c r="BC18" s="10" t="s">
        <v>177</v>
      </c>
      <c r="BD18" s="7"/>
      <c r="BE18" s="28"/>
      <c r="BF18" s="7"/>
      <c r="BG18" s="7"/>
      <c r="BH18" s="7"/>
      <c r="BI18" s="7"/>
      <c r="BJ18" s="60"/>
      <c r="BK18" s="207" t="s">
        <v>10</v>
      </c>
      <c r="BL18" s="29"/>
      <c r="BM18" s="29"/>
      <c r="BN18" s="29"/>
      <c r="BO18" s="29"/>
      <c r="BP18" s="29"/>
      <c r="BQ18" s="29"/>
      <c r="BR18" s="29"/>
      <c r="BS18" s="54"/>
      <c r="BT18" s="207" t="s">
        <v>11</v>
      </c>
      <c r="BU18" s="119" t="s">
        <v>177</v>
      </c>
      <c r="BV18" s="119"/>
      <c r="BW18" s="119"/>
      <c r="BX18" s="119"/>
      <c r="BY18" s="119"/>
      <c r="BZ18" s="119"/>
      <c r="CA18" s="119"/>
      <c r="CB18" s="60"/>
      <c r="CC18" s="225" t="e">
        <f ca="1">IF($CD$3="","",OFFSET(AA18,0,INDEX({0;9;18;27;36;45},$CD$3)))</f>
        <v>#VALUE!</v>
      </c>
      <c r="CD18" s="113" t="e">
        <f ca="1">IF($CD$3="","",OFFSET(AA18,0,INDEX({0;9;18;27;36;45},$CD$3)+1))</f>
        <v>#VALUE!</v>
      </c>
      <c r="CE18" s="113" t="e">
        <f ca="1">IF($CD$3="","",OFFSET(AA18,0,INDEX({0;9;18;27;36;45},$CD$3)+2))</f>
        <v>#VALUE!</v>
      </c>
      <c r="CF18" s="113" t="e">
        <f ca="1">IF($CD$3="","",OFFSET(AA18,0,INDEX({0;9;18;27;36;45},$CD$3)+3))</f>
        <v>#VALUE!</v>
      </c>
      <c r="CG18" s="113" t="e">
        <f ca="1">IF($CD$3="","",OFFSET(AA18,0,INDEX({0;9;18;27;36;45},$CD$3)+4))</f>
        <v>#VALUE!</v>
      </c>
      <c r="CH18" s="113" t="e">
        <f ca="1">IF($CD$3="","",OFFSET(AA18,0,INDEX({0;9;18;27;36;45},$CD$3)+5))</f>
        <v>#VALUE!</v>
      </c>
      <c r="CI18" s="113" t="e">
        <f ca="1">IF($CD$3="","",OFFSET(AA18,0,INDEX({0;9;18;27;36;45},$CD$3)+6))</f>
        <v>#VALUE!</v>
      </c>
      <c r="CJ18" s="113" t="e">
        <f ca="1">IF($CD$3="","",OFFSET(AA18,0,INDEX({0;9;18;27;36;45},$CD$3)+7))</f>
        <v>#VALUE!</v>
      </c>
      <c r="CL18" s="235" t="s">
        <v>55</v>
      </c>
      <c r="CM18" s="234">
        <v>2017</v>
      </c>
      <c r="CN18" s="232"/>
      <c r="CO18" s="232"/>
      <c r="CP18" s="232"/>
      <c r="CQ18" s="232"/>
      <c r="CR18" s="232"/>
    </row>
    <row r="19" spans="1:97" ht="17.100000000000001" customHeight="1" x14ac:dyDescent="0.2">
      <c r="A19" s="100" t="str">
        <f>Y29</f>
        <v>nom21</v>
      </c>
      <c r="B19" s="101" t="str">
        <f>Z29</f>
        <v>prenom21</v>
      </c>
      <c r="C19" s="154" t="e">
        <f ca="1">CD29</f>
        <v>#VALUE!</v>
      </c>
      <c r="D19" s="155" t="e">
        <f t="shared" ref="D19:I19" ca="1" si="30">CE29</f>
        <v>#VALUE!</v>
      </c>
      <c r="E19" s="155" t="e">
        <f t="shared" ca="1" si="30"/>
        <v>#VALUE!</v>
      </c>
      <c r="F19" s="155" t="e">
        <f t="shared" ca="1" si="30"/>
        <v>#VALUE!</v>
      </c>
      <c r="G19" s="155" t="e">
        <f t="shared" ca="1" si="30"/>
        <v>#VALUE!</v>
      </c>
      <c r="H19" s="155" t="e">
        <f t="shared" ca="1" si="30"/>
        <v>#VALUE!</v>
      </c>
      <c r="I19" s="157" t="e">
        <f t="shared" ca="1" si="30"/>
        <v>#VALUE!</v>
      </c>
      <c r="J19" s="5"/>
      <c r="K19" s="44" t="str">
        <f>Y25</f>
        <v>nom17</v>
      </c>
      <c r="L19" s="45" t="str">
        <f>Z25</f>
        <v>prenom17</v>
      </c>
      <c r="M19" s="154" t="e">
        <f ca="1">CD25</f>
        <v>#VALUE!</v>
      </c>
      <c r="N19" s="155" t="e">
        <f t="shared" ref="N19:S19" ca="1" si="31">CE25</f>
        <v>#VALUE!</v>
      </c>
      <c r="O19" s="155" t="e">
        <f t="shared" ca="1" si="31"/>
        <v>#VALUE!</v>
      </c>
      <c r="P19" s="155" t="e">
        <f t="shared" ca="1" si="31"/>
        <v>#VALUE!</v>
      </c>
      <c r="Q19" s="155" t="e">
        <f t="shared" ca="1" si="31"/>
        <v>#VALUE!</v>
      </c>
      <c r="R19" s="155" t="e">
        <f t="shared" ca="1" si="31"/>
        <v>#VALUE!</v>
      </c>
      <c r="S19" s="157" t="e">
        <f t="shared" ca="1" si="31"/>
        <v>#VALUE!</v>
      </c>
      <c r="W19" s="206"/>
      <c r="X19" s="208"/>
      <c r="Y19" s="20" t="s">
        <v>128</v>
      </c>
      <c r="Z19" s="20" t="s">
        <v>129</v>
      </c>
      <c r="AA19" s="210"/>
      <c r="AB19" s="29"/>
      <c r="AC19" s="29"/>
      <c r="AD19" s="29"/>
      <c r="AE19" s="29"/>
      <c r="AF19" s="29"/>
      <c r="AG19" s="29"/>
      <c r="AH19" s="29"/>
      <c r="AI19" s="60"/>
      <c r="AJ19" s="207"/>
      <c r="AK19" s="10"/>
      <c r="AL19" s="10"/>
      <c r="AM19" s="10"/>
      <c r="AN19" s="10"/>
      <c r="AO19" s="7"/>
      <c r="AP19" s="7"/>
      <c r="AQ19" s="7"/>
      <c r="AR19" s="60"/>
      <c r="AS19" s="207"/>
      <c r="AT19" s="7"/>
      <c r="AU19" s="7"/>
      <c r="AV19" s="7"/>
      <c r="AW19" s="167"/>
      <c r="AX19" s="7"/>
      <c r="AY19" s="7"/>
      <c r="AZ19" s="7"/>
      <c r="BA19" s="54"/>
      <c r="BB19" s="207"/>
      <c r="BC19" s="7"/>
      <c r="BD19" s="7"/>
      <c r="BE19" s="7"/>
      <c r="BF19" s="7"/>
      <c r="BG19" s="10" t="s">
        <v>177</v>
      </c>
      <c r="BH19" s="7"/>
      <c r="BI19" s="7"/>
      <c r="BJ19" s="60"/>
      <c r="BK19" s="207"/>
      <c r="BL19" s="29"/>
      <c r="BM19" s="29"/>
      <c r="BN19" s="29"/>
      <c r="BO19" s="29"/>
      <c r="BP19" s="29"/>
      <c r="BQ19" s="29"/>
      <c r="BR19" s="29"/>
      <c r="BS19" s="54"/>
      <c r="BT19" s="207"/>
      <c r="BU19" s="119"/>
      <c r="BV19" s="119"/>
      <c r="BW19" s="119"/>
      <c r="BX19" s="119"/>
      <c r="BY19" s="119" t="s">
        <v>177</v>
      </c>
      <c r="BZ19" s="119"/>
      <c r="CA19" s="119"/>
      <c r="CB19" s="60"/>
      <c r="CC19" s="226"/>
      <c r="CD19" s="113" t="e">
        <f ca="1">IF($CD$3="","",OFFSET(AA19,0,INDEX({0;9;18;27;36;45},$CD$3)+1))</f>
        <v>#VALUE!</v>
      </c>
      <c r="CE19" s="113" t="e">
        <f ca="1">IF($CD$3="","",OFFSET(AA19,0,INDEX({0;9;18;27;36;45},$CD$3)+2))</f>
        <v>#VALUE!</v>
      </c>
      <c r="CF19" s="113" t="e">
        <f ca="1">IF($CD$3="","",OFFSET(AA19,0,INDEX({0;9;18;27;36;45},$CD$3)+3))</f>
        <v>#VALUE!</v>
      </c>
      <c r="CG19" s="113" t="e">
        <f ca="1">IF($CD$3="","",OFFSET(AA19,0,INDEX({0;9;18;27;36;45},$CD$3)+4))</f>
        <v>#VALUE!</v>
      </c>
      <c r="CH19" s="113" t="e">
        <f ca="1">IF($CD$3="","",OFFSET(AA19,0,INDEX({0;9;18;27;36;45},$CD$3)+5))</f>
        <v>#VALUE!</v>
      </c>
      <c r="CI19" s="113" t="e">
        <f ca="1">IF($CD$3="","",OFFSET(AA19,0,INDEX({0;9;18;27;36;45},$CD$3)+6))</f>
        <v>#VALUE!</v>
      </c>
      <c r="CJ19" s="113" t="e">
        <f ca="1">IF($CD$3="","",OFFSET(AA19,0,INDEX({0;9;18;27;36;45},$CD$3)+7))</f>
        <v>#VALUE!</v>
      </c>
      <c r="CL19" s="235"/>
      <c r="CM19" s="161" t="s">
        <v>22</v>
      </c>
      <c r="CN19" s="161" t="s">
        <v>23</v>
      </c>
      <c r="CO19" s="161" t="s">
        <v>24</v>
      </c>
      <c r="CP19" s="161" t="s">
        <v>50</v>
      </c>
      <c r="CQ19" s="161" t="s">
        <v>51</v>
      </c>
      <c r="CR19" s="161" t="s">
        <v>52</v>
      </c>
    </row>
    <row r="20" spans="1:97" ht="17.100000000000001" customHeight="1" x14ac:dyDescent="0.2">
      <c r="A20" s="236" t="str">
        <f t="shared" ref="A20:B21" si="32">Y30</f>
        <v>nom22</v>
      </c>
      <c r="B20" s="237" t="str">
        <f t="shared" si="32"/>
        <v>prenom22</v>
      </c>
      <c r="C20" s="156" t="e">
        <f ca="1">CD30</f>
        <v>#VALUE!</v>
      </c>
      <c r="D20" s="113" t="e">
        <f t="shared" ref="D20:I20" ca="1" si="33">CE30</f>
        <v>#VALUE!</v>
      </c>
      <c r="E20" s="113" t="e">
        <f t="shared" ca="1" si="33"/>
        <v>#VALUE!</v>
      </c>
      <c r="F20" s="113" t="e">
        <f t="shared" ca="1" si="33"/>
        <v>#VALUE!</v>
      </c>
      <c r="G20" s="113" t="e">
        <f t="shared" ca="1" si="33"/>
        <v>#VALUE!</v>
      </c>
      <c r="H20" s="113" t="e">
        <f t="shared" ca="1" si="33"/>
        <v>#VALUE!</v>
      </c>
      <c r="I20" s="158" t="e">
        <f t="shared" ca="1" si="33"/>
        <v>#VALUE!</v>
      </c>
      <c r="J20" s="5"/>
      <c r="K20" s="236" t="str">
        <f t="shared" ref="K20:L22" si="34">Y26</f>
        <v>nom18</v>
      </c>
      <c r="L20" s="237" t="str">
        <f t="shared" si="34"/>
        <v>prenom18</v>
      </c>
      <c r="M20" s="156" t="e">
        <f ca="1">CD26</f>
        <v>#VALUE!</v>
      </c>
      <c r="N20" s="113" t="e">
        <f t="shared" ref="N20:S20" ca="1" si="35">CE26</f>
        <v>#VALUE!</v>
      </c>
      <c r="O20" s="113" t="e">
        <f t="shared" ca="1" si="35"/>
        <v>#VALUE!</v>
      </c>
      <c r="P20" s="113" t="e">
        <f t="shared" ca="1" si="35"/>
        <v>#VALUE!</v>
      </c>
      <c r="Q20" s="113" t="e">
        <f t="shared" ca="1" si="35"/>
        <v>#VALUE!</v>
      </c>
      <c r="R20" s="113" t="e">
        <f t="shared" ca="1" si="35"/>
        <v>#VALUE!</v>
      </c>
      <c r="S20" s="158" t="e">
        <f t="shared" ca="1" si="35"/>
        <v>#VALUE!</v>
      </c>
      <c r="W20" s="206"/>
      <c r="X20" s="208"/>
      <c r="Y20" s="20" t="s">
        <v>130</v>
      </c>
      <c r="Z20" s="20" t="s">
        <v>131</v>
      </c>
      <c r="AA20" s="210"/>
      <c r="AB20" s="29"/>
      <c r="AC20" s="29"/>
      <c r="AD20" s="29"/>
      <c r="AE20" s="29"/>
      <c r="AF20" s="29"/>
      <c r="AG20" s="29"/>
      <c r="AH20" s="29"/>
      <c r="AI20" s="60"/>
      <c r="AJ20" s="207"/>
      <c r="AK20" s="10"/>
      <c r="AL20" s="10"/>
      <c r="AM20" s="10"/>
      <c r="AN20" s="10"/>
      <c r="AO20" s="10" t="s">
        <v>177</v>
      </c>
      <c r="AP20" s="7"/>
      <c r="AQ20" s="7"/>
      <c r="AR20" s="60"/>
      <c r="AS20" s="207"/>
      <c r="AT20" s="7"/>
      <c r="AU20" s="7"/>
      <c r="AV20" s="7"/>
      <c r="AW20" s="167"/>
      <c r="AX20" s="7"/>
      <c r="AY20" s="7"/>
      <c r="AZ20" s="7"/>
      <c r="BA20" s="54"/>
      <c r="BB20" s="207"/>
      <c r="BC20" s="7"/>
      <c r="BD20" s="7"/>
      <c r="BE20" s="7"/>
      <c r="BF20" s="7"/>
      <c r="BG20" s="7"/>
      <c r="BH20" s="7"/>
      <c r="BI20" s="7"/>
      <c r="BJ20" s="60"/>
      <c r="BK20" s="207"/>
      <c r="BL20" s="29"/>
      <c r="BM20" s="29"/>
      <c r="BN20" s="29"/>
      <c r="BO20" s="29"/>
      <c r="BP20" s="29"/>
      <c r="BQ20" s="29"/>
      <c r="BR20" s="29"/>
      <c r="BS20" s="54"/>
      <c r="BT20" s="207"/>
      <c r="BU20" s="119"/>
      <c r="BV20" s="119"/>
      <c r="BW20" s="119"/>
      <c r="BX20" s="119"/>
      <c r="BY20" s="119" t="s">
        <v>177</v>
      </c>
      <c r="BZ20" s="119"/>
      <c r="CA20" s="119"/>
      <c r="CB20" s="60"/>
      <c r="CC20" s="226"/>
      <c r="CD20" s="113" t="e">
        <f ca="1">IF($CD$3="","",OFFSET(AA20,0,INDEX({0;9;18;27;36;45},$CD$3)+1))</f>
        <v>#VALUE!</v>
      </c>
      <c r="CE20" s="113" t="e">
        <f ca="1">IF($CD$3="","",OFFSET(AA20,0,INDEX({0;9;18;27;36;45},$CD$3)+2))</f>
        <v>#VALUE!</v>
      </c>
      <c r="CF20" s="113" t="e">
        <f ca="1">IF($CD$3="","",OFFSET(AA20,0,INDEX({0;9;18;27;36;45},$CD$3)+3))</f>
        <v>#VALUE!</v>
      </c>
      <c r="CG20" s="113" t="e">
        <f ca="1">IF($CD$3="","",OFFSET(AA20,0,INDEX({0;9;18;27;36;45},$CD$3)+4))</f>
        <v>#VALUE!</v>
      </c>
      <c r="CH20" s="113" t="e">
        <f ca="1">IF($CD$3="","",OFFSET(AA20,0,INDEX({0;9;18;27;36;45},$CD$3)+5))</f>
        <v>#VALUE!</v>
      </c>
      <c r="CI20" s="113" t="e">
        <f ca="1">IF($CD$3="","",OFFSET(AA20,0,INDEX({0;9;18;27;36;45},$CD$3)+6))</f>
        <v>#VALUE!</v>
      </c>
      <c r="CJ20" s="113" t="e">
        <f ca="1">IF($CD$3="","",OFFSET(AA20,0,INDEX({0;9;18;27;36;45},$CD$3)+7))</f>
        <v>#VALUE!</v>
      </c>
      <c r="CL20" s="235"/>
      <c r="CM20" s="175" t="s">
        <v>56</v>
      </c>
      <c r="CN20" s="175" t="s">
        <v>57</v>
      </c>
      <c r="CO20" s="175" t="s">
        <v>58</v>
      </c>
      <c r="CP20" s="175" t="s">
        <v>59</v>
      </c>
      <c r="CQ20" s="175" t="s">
        <v>60</v>
      </c>
      <c r="CR20" s="175" t="s">
        <v>61</v>
      </c>
    </row>
    <row r="21" spans="1:97" ht="17.100000000000001" customHeight="1" thickBot="1" x14ac:dyDescent="0.25">
      <c r="A21" s="238" t="str">
        <f t="shared" si="32"/>
        <v>nom23</v>
      </c>
      <c r="B21" s="239" t="str">
        <f t="shared" si="32"/>
        <v>prenom23</v>
      </c>
      <c r="C21" s="136" t="e">
        <f ca="1">CD31</f>
        <v>#VALUE!</v>
      </c>
      <c r="D21" s="137" t="e">
        <f t="shared" ref="D21:I21" ca="1" si="36">CE31</f>
        <v>#VALUE!</v>
      </c>
      <c r="E21" s="137" t="e">
        <f t="shared" ca="1" si="36"/>
        <v>#VALUE!</v>
      </c>
      <c r="F21" s="137" t="e">
        <f t="shared" ca="1" si="36"/>
        <v>#VALUE!</v>
      </c>
      <c r="G21" s="137" t="e">
        <f t="shared" ca="1" si="36"/>
        <v>#VALUE!</v>
      </c>
      <c r="H21" s="137" t="e">
        <f t="shared" ca="1" si="36"/>
        <v>#VALUE!</v>
      </c>
      <c r="I21" s="138" t="e">
        <f t="shared" ca="1" si="36"/>
        <v>#VALUE!</v>
      </c>
      <c r="J21" s="5"/>
      <c r="K21" s="236" t="str">
        <f t="shared" si="34"/>
        <v>nom19</v>
      </c>
      <c r="L21" s="237" t="str">
        <f t="shared" si="34"/>
        <v>prenom19</v>
      </c>
      <c r="M21" s="156" t="e">
        <f ca="1">CD27</f>
        <v>#VALUE!</v>
      </c>
      <c r="N21" s="113" t="e">
        <f t="shared" ref="N21:S21" ca="1" si="37">CE27</f>
        <v>#VALUE!</v>
      </c>
      <c r="O21" s="113" t="e">
        <f t="shared" ca="1" si="37"/>
        <v>#VALUE!</v>
      </c>
      <c r="P21" s="113" t="e">
        <f t="shared" ca="1" si="37"/>
        <v>#VALUE!</v>
      </c>
      <c r="Q21" s="113" t="e">
        <f t="shared" ca="1" si="37"/>
        <v>#VALUE!</v>
      </c>
      <c r="R21" s="113" t="e">
        <f t="shared" ca="1" si="37"/>
        <v>#VALUE!</v>
      </c>
      <c r="S21" s="158" t="e">
        <f t="shared" ca="1" si="37"/>
        <v>#VALUE!</v>
      </c>
      <c r="W21" s="206"/>
      <c r="X21" s="208"/>
      <c r="Y21" s="20" t="s">
        <v>132</v>
      </c>
      <c r="Z21" s="20" t="s">
        <v>133</v>
      </c>
      <c r="AA21" s="210"/>
      <c r="AB21" s="29"/>
      <c r="AC21" s="29"/>
      <c r="AD21" s="29"/>
      <c r="AE21" s="29"/>
      <c r="AF21" s="29"/>
      <c r="AG21" s="29"/>
      <c r="AH21" s="29"/>
      <c r="AI21" s="60"/>
      <c r="AJ21" s="207"/>
      <c r="AK21" s="10"/>
      <c r="AL21" s="10"/>
      <c r="AM21" s="10"/>
      <c r="AN21" s="10"/>
      <c r="AO21" s="10" t="s">
        <v>177</v>
      </c>
      <c r="AP21" s="7"/>
      <c r="AQ21" s="7"/>
      <c r="AR21" s="60"/>
      <c r="AS21" s="207"/>
      <c r="AT21" s="7"/>
      <c r="AU21" s="7"/>
      <c r="AV21" s="7"/>
      <c r="AW21" s="167"/>
      <c r="AX21" s="7"/>
      <c r="AY21" s="7"/>
      <c r="AZ21" s="7"/>
      <c r="BA21" s="54"/>
      <c r="BB21" s="207"/>
      <c r="BC21" s="7"/>
      <c r="BD21" s="7"/>
      <c r="BE21" s="7"/>
      <c r="BF21" s="7"/>
      <c r="BG21" s="10" t="s">
        <v>177</v>
      </c>
      <c r="BH21" s="7"/>
      <c r="BI21" s="7"/>
      <c r="BJ21" s="60"/>
      <c r="BK21" s="207"/>
      <c r="BL21" s="29"/>
      <c r="BM21" s="29"/>
      <c r="BN21" s="29"/>
      <c r="BO21" s="29"/>
      <c r="BP21" s="29"/>
      <c r="BQ21" s="29"/>
      <c r="BR21" s="29"/>
      <c r="BS21" s="54"/>
      <c r="BT21" s="207"/>
      <c r="BU21" s="119"/>
      <c r="BV21" s="119"/>
      <c r="BW21" s="119"/>
      <c r="BX21" s="119"/>
      <c r="BY21" s="119"/>
      <c r="BZ21" s="119"/>
      <c r="CA21" s="119"/>
      <c r="CB21" s="60"/>
      <c r="CC21" s="226"/>
      <c r="CD21" s="113" t="e">
        <f ca="1">IF($CD$3="","",OFFSET(AA21,0,INDEX({0;9;18;27;36;45},$CD$3)+1))</f>
        <v>#VALUE!</v>
      </c>
      <c r="CE21" s="113" t="e">
        <f ca="1">IF($CD$3="","",OFFSET(AA21,0,INDEX({0;9;18;27;36;45},$CD$3)+2))</f>
        <v>#VALUE!</v>
      </c>
      <c r="CF21" s="113" t="e">
        <f ca="1">IF($CD$3="","",OFFSET(AA21,0,INDEX({0;9;18;27;36;45},$CD$3)+3))</f>
        <v>#VALUE!</v>
      </c>
      <c r="CG21" s="113" t="e">
        <f ca="1">IF($CD$3="","",OFFSET(AA21,0,INDEX({0;9;18;27;36;45},$CD$3)+4))</f>
        <v>#VALUE!</v>
      </c>
      <c r="CH21" s="113" t="e">
        <f ca="1">IF($CD$3="","",OFFSET(AA21,0,INDEX({0;9;18;27;36;45},$CD$3)+5))</f>
        <v>#VALUE!</v>
      </c>
      <c r="CI21" s="113" t="e">
        <f ca="1">IF($CD$3="","",OFFSET(AA21,0,INDEX({0;9;18;27;36;45},$CD$3)+6))</f>
        <v>#VALUE!</v>
      </c>
      <c r="CJ21" s="113" t="e">
        <f ca="1">IF($CD$3="","",OFFSET(AA21,0,INDEX({0;9;18;27;36;45},$CD$3)+7))</f>
        <v>#VALUE!</v>
      </c>
      <c r="CL21" s="235"/>
      <c r="CM21" s="175" t="s">
        <v>62</v>
      </c>
      <c r="CN21" s="175" t="s">
        <v>64</v>
      </c>
      <c r="CO21" s="175" t="s">
        <v>65</v>
      </c>
      <c r="CP21" s="175" t="s">
        <v>66</v>
      </c>
      <c r="CQ21" s="175" t="s">
        <v>67</v>
      </c>
      <c r="CR21" s="175" t="s">
        <v>68</v>
      </c>
    </row>
    <row r="22" spans="1:97" ht="17.100000000000001" customHeight="1" thickBot="1" x14ac:dyDescent="0.25">
      <c r="A22" s="50"/>
      <c r="B22" s="19"/>
      <c r="C22" s="49"/>
      <c r="D22" s="49"/>
      <c r="E22" s="49"/>
      <c r="F22" s="49"/>
      <c r="G22" s="49"/>
      <c r="J22" s="5"/>
      <c r="K22" s="238" t="str">
        <f t="shared" si="34"/>
        <v>nom20</v>
      </c>
      <c r="L22" s="239" t="str">
        <f t="shared" si="34"/>
        <v>prenom20</v>
      </c>
      <c r="M22" s="136" t="e">
        <f ca="1">CD28</f>
        <v>#VALUE!</v>
      </c>
      <c r="N22" s="137" t="e">
        <f t="shared" ref="N22:S22" ca="1" si="38">CE28</f>
        <v>#VALUE!</v>
      </c>
      <c r="O22" s="137" t="e">
        <f t="shared" ca="1" si="38"/>
        <v>#VALUE!</v>
      </c>
      <c r="P22" s="137" t="e">
        <f t="shared" ca="1" si="38"/>
        <v>#VALUE!</v>
      </c>
      <c r="Q22" s="137" t="e">
        <f t="shared" ca="1" si="38"/>
        <v>#VALUE!</v>
      </c>
      <c r="R22" s="137" t="e">
        <f t="shared" ca="1" si="38"/>
        <v>#VALUE!</v>
      </c>
      <c r="S22" s="138" t="e">
        <f t="shared" ca="1" si="38"/>
        <v>#VALUE!</v>
      </c>
      <c r="W22" s="206"/>
      <c r="X22" s="207"/>
      <c r="Y22" s="20" t="s">
        <v>134</v>
      </c>
      <c r="Z22" s="20" t="s">
        <v>135</v>
      </c>
      <c r="AA22" s="210"/>
      <c r="AB22" s="29"/>
      <c r="AC22" s="29"/>
      <c r="AD22" s="29"/>
      <c r="AE22" s="29"/>
      <c r="AF22" s="29"/>
      <c r="AG22" s="29"/>
      <c r="AH22" s="29"/>
      <c r="AI22" s="60"/>
      <c r="AJ22" s="207"/>
      <c r="AK22" s="10"/>
      <c r="AL22" s="10"/>
      <c r="AM22" s="10"/>
      <c r="AN22" s="10"/>
      <c r="AO22" s="10"/>
      <c r="AP22" s="7"/>
      <c r="AQ22" s="7"/>
      <c r="AR22" s="60"/>
      <c r="AS22" s="207"/>
      <c r="AT22" s="7"/>
      <c r="AU22" s="7"/>
      <c r="AV22" s="10"/>
      <c r="AW22" s="166"/>
      <c r="AX22" s="7"/>
      <c r="AY22" s="7"/>
      <c r="AZ22" s="7"/>
      <c r="BA22" s="54"/>
      <c r="BB22" s="207"/>
      <c r="BC22" s="7"/>
      <c r="BD22" s="7"/>
      <c r="BE22" s="7"/>
      <c r="BF22" s="7"/>
      <c r="BG22" s="10" t="s">
        <v>177</v>
      </c>
      <c r="BH22" s="7"/>
      <c r="BI22" s="7"/>
      <c r="BJ22" s="60"/>
      <c r="BK22" s="207"/>
      <c r="BL22" s="29"/>
      <c r="BM22" s="29"/>
      <c r="BN22" s="29"/>
      <c r="BO22" s="29"/>
      <c r="BP22" s="29"/>
      <c r="BQ22" s="29"/>
      <c r="BR22" s="29"/>
      <c r="BS22" s="54"/>
      <c r="BT22" s="207"/>
      <c r="BU22" s="119"/>
      <c r="BV22" s="119"/>
      <c r="BW22" s="119"/>
      <c r="BX22" s="119"/>
      <c r="BY22" s="119" t="s">
        <v>177</v>
      </c>
      <c r="BZ22" s="119"/>
      <c r="CA22" s="119"/>
      <c r="CB22" s="60"/>
      <c r="CC22" s="226"/>
      <c r="CD22" s="113" t="e">
        <f ca="1">IF($CD$3="","",OFFSET(AA22,0,INDEX({0;9;18;27;36;45},$CD$3)+1))</f>
        <v>#VALUE!</v>
      </c>
      <c r="CE22" s="113" t="e">
        <f ca="1">IF($CD$3="","",OFFSET(AA22,0,INDEX({0;9;18;27;36;45},$CD$3)+2))</f>
        <v>#VALUE!</v>
      </c>
      <c r="CF22" s="113" t="e">
        <f ca="1">IF($CD$3="","",OFFSET(AA22,0,INDEX({0;9;18;27;36;45},$CD$3)+3))</f>
        <v>#VALUE!</v>
      </c>
      <c r="CG22" s="113" t="e">
        <f ca="1">IF($CD$3="","",OFFSET(AA22,0,INDEX({0;9;18;27;36;45},$CD$3)+4))</f>
        <v>#VALUE!</v>
      </c>
      <c r="CH22" s="113" t="e">
        <f ca="1">IF($CD$3="","",OFFSET(AA22,0,INDEX({0;9;18;27;36;45},$CD$3)+5))</f>
        <v>#VALUE!</v>
      </c>
      <c r="CI22" s="113" t="e">
        <f ca="1">IF($CD$3="","",OFFSET(AA22,0,INDEX({0;9;18;27;36;45},$CD$3)+6))</f>
        <v>#VALUE!</v>
      </c>
      <c r="CJ22" s="113" t="e">
        <f ca="1">IF($CD$3="","",OFFSET(AA22,0,INDEX({0;9;18;27;36;45},$CD$3)+7))</f>
        <v>#VALUE!</v>
      </c>
      <c r="CL22" s="235"/>
      <c r="CM22" s="175" t="s">
        <v>63</v>
      </c>
      <c r="CN22" s="175" t="s">
        <v>75</v>
      </c>
      <c r="CO22" s="175" t="s">
        <v>82</v>
      </c>
      <c r="CP22" s="175" t="s">
        <v>89</v>
      </c>
      <c r="CQ22" s="175" t="s">
        <v>96</v>
      </c>
      <c r="CR22" s="175" t="s">
        <v>102</v>
      </c>
    </row>
    <row r="23" spans="1:97" ht="17.100000000000001" customHeight="1" thickBot="1" x14ac:dyDescent="0.25">
      <c r="B23" s="2"/>
      <c r="C23" s="2"/>
      <c r="D23" s="2"/>
      <c r="E23" s="2"/>
      <c r="F23" s="2"/>
      <c r="G23" s="2"/>
      <c r="H23" s="2"/>
      <c r="I23" s="2"/>
      <c r="J23" s="5"/>
      <c r="K23" s="240" t="e">
        <f ca="1">IF(CC14=B18,Y14,IF(CC15=B18,Y15,IF(CC16=B18,Y16," ")))</f>
        <v>#VALUE!</v>
      </c>
      <c r="L23" s="241" t="e">
        <f ca="1">IF(CC14=B18,Z14,IF(CC15=B18,Z15,IF(CC16=B18,Z16," ")))</f>
        <v>#VALUE!</v>
      </c>
      <c r="M23" s="128" t="e">
        <f ca="1">IF($K$23="","",IF($K$23=$Y$14,CD$14,IF($K$23=$Y$15,CD$15,IF($K$23=$Y$16,CD$16,""))))</f>
        <v>#VALUE!</v>
      </c>
      <c r="N23" s="129" t="e">
        <f t="shared" ref="N23:S23" ca="1" si="39">IF($K$23="","",IF($K$23=$Y$14,CE$14,IF($K$23=$Y$15,CE$15,IF($K$23=$Y$16,CE$16,""))))</f>
        <v>#VALUE!</v>
      </c>
      <c r="O23" s="129" t="e">
        <f t="shared" ca="1" si="39"/>
        <v>#VALUE!</v>
      </c>
      <c r="P23" s="129" t="e">
        <f t="shared" ca="1" si="39"/>
        <v>#VALUE!</v>
      </c>
      <c r="Q23" s="129" t="e">
        <f t="shared" ca="1" si="39"/>
        <v>#VALUE!</v>
      </c>
      <c r="R23" s="129" t="e">
        <f t="shared" ca="1" si="39"/>
        <v>#VALUE!</v>
      </c>
      <c r="S23" s="134" t="e">
        <f t="shared" ca="1" si="39"/>
        <v>#VALUE!</v>
      </c>
      <c r="W23" s="206"/>
      <c r="X23" s="207"/>
      <c r="Y23" s="20" t="s">
        <v>136</v>
      </c>
      <c r="Z23" s="20" t="s">
        <v>137</v>
      </c>
      <c r="AA23" s="210"/>
      <c r="AB23" s="29"/>
      <c r="AC23" s="29"/>
      <c r="AD23" s="29"/>
      <c r="AE23" s="29"/>
      <c r="AF23" s="29"/>
      <c r="AG23" s="29"/>
      <c r="AH23" s="29"/>
      <c r="AI23" s="60"/>
      <c r="AJ23" s="207"/>
      <c r="AK23" s="10"/>
      <c r="AL23" s="10"/>
      <c r="AM23" s="10"/>
      <c r="AN23" s="10"/>
      <c r="AO23" s="10" t="s">
        <v>177</v>
      </c>
      <c r="AP23" s="7"/>
      <c r="AQ23" s="7"/>
      <c r="AR23" s="60"/>
      <c r="AS23" s="207"/>
      <c r="AT23" s="7"/>
      <c r="AU23" s="7"/>
      <c r="AV23" s="10"/>
      <c r="AW23" s="166"/>
      <c r="AX23" s="7"/>
      <c r="AY23" s="7"/>
      <c r="AZ23" s="7"/>
      <c r="BA23" s="54"/>
      <c r="BB23" s="207"/>
      <c r="BC23" s="7"/>
      <c r="BD23" s="7"/>
      <c r="BE23" s="7"/>
      <c r="BF23" s="7"/>
      <c r="BG23" s="10"/>
      <c r="BH23" s="7"/>
      <c r="BI23" s="7"/>
      <c r="BJ23" s="60"/>
      <c r="BK23" s="207"/>
      <c r="BL23" s="29"/>
      <c r="BM23" s="29"/>
      <c r="BN23" s="29"/>
      <c r="BO23" s="29"/>
      <c r="BP23" s="29"/>
      <c r="BQ23" s="29"/>
      <c r="BR23" s="29"/>
      <c r="BS23" s="54"/>
      <c r="BT23" s="207"/>
      <c r="BU23" s="119"/>
      <c r="BV23" s="119"/>
      <c r="BW23" s="119"/>
      <c r="BX23" s="119"/>
      <c r="BY23" s="119" t="s">
        <v>177</v>
      </c>
      <c r="BZ23" s="119"/>
      <c r="CA23" s="119"/>
      <c r="CB23" s="60"/>
      <c r="CC23" s="226"/>
      <c r="CD23" s="113" t="e">
        <f ca="1">IF($CD$3="","",OFFSET(AA23,0,INDEX({0;9;18;27;36;45},$CD$3)+1))</f>
        <v>#VALUE!</v>
      </c>
      <c r="CE23" s="113" t="e">
        <f ca="1">IF($CD$3="","",OFFSET(AA23,0,INDEX({0;9;18;27;36;45},$CD$3)+2))</f>
        <v>#VALUE!</v>
      </c>
      <c r="CF23" s="113" t="e">
        <f ca="1">IF($CD$3="","",OFFSET(AA23,0,INDEX({0;9;18;27;36;45},$CD$3)+3))</f>
        <v>#VALUE!</v>
      </c>
      <c r="CG23" s="113" t="e">
        <f ca="1">IF($CD$3="","",OFFSET(AA23,0,INDEX({0;9;18;27;36;45},$CD$3)+4))</f>
        <v>#VALUE!</v>
      </c>
      <c r="CH23" s="113" t="e">
        <f ca="1">IF($CD$3="","",OFFSET(AA23,0,INDEX({0;9;18;27;36;45},$CD$3)+5))</f>
        <v>#VALUE!</v>
      </c>
      <c r="CI23" s="113" t="e">
        <f ca="1">IF($CD$3="","",OFFSET(AA23,0,INDEX({0;9;18;27;36;45},$CD$3)+6))</f>
        <v>#VALUE!</v>
      </c>
      <c r="CJ23" s="113" t="e">
        <f ca="1">IF($CD$3="","",OFFSET(AA23,0,INDEX({0;9;18;27;36;45},$CD$3)+7))</f>
        <v>#VALUE!</v>
      </c>
      <c r="CL23" s="235"/>
      <c r="CM23" s="175" t="s">
        <v>69</v>
      </c>
      <c r="CN23" s="175" t="s">
        <v>76</v>
      </c>
      <c r="CO23" s="176" t="s">
        <v>83</v>
      </c>
      <c r="CP23" s="175" t="s">
        <v>90</v>
      </c>
      <c r="CQ23" s="175" t="s">
        <v>97</v>
      </c>
      <c r="CR23" s="175" t="s">
        <v>103</v>
      </c>
    </row>
    <row r="24" spans="1:97" ht="17.100000000000001" customHeight="1" thickBot="1" x14ac:dyDescent="0.25">
      <c r="B24" s="2"/>
      <c r="C24" s="2"/>
      <c r="D24" s="2"/>
      <c r="E24" s="2"/>
      <c r="F24" s="2"/>
      <c r="G24" s="2"/>
      <c r="H24" s="2"/>
      <c r="I24" s="2"/>
      <c r="J24" s="5"/>
      <c r="K24" s="2"/>
      <c r="L24" s="2"/>
      <c r="M24" s="2"/>
      <c r="N24" s="2"/>
      <c r="O24" s="2"/>
      <c r="P24" s="2"/>
      <c r="Q24" s="2"/>
      <c r="R24" s="2"/>
      <c r="S24" s="2"/>
      <c r="W24" s="206"/>
      <c r="X24" s="207"/>
      <c r="Y24" s="20" t="s">
        <v>138</v>
      </c>
      <c r="Z24" s="20" t="s">
        <v>139</v>
      </c>
      <c r="AA24" s="211"/>
      <c r="AB24" s="29"/>
      <c r="AC24" s="29"/>
      <c r="AD24" s="29"/>
      <c r="AE24" s="29"/>
      <c r="AF24" s="29"/>
      <c r="AG24" s="29"/>
      <c r="AH24" s="29"/>
      <c r="AI24" s="60"/>
      <c r="AJ24" s="207"/>
      <c r="AK24" s="10"/>
      <c r="AL24" s="10"/>
      <c r="AM24" s="10"/>
      <c r="AN24" s="10"/>
      <c r="AO24" s="10" t="s">
        <v>177</v>
      </c>
      <c r="AP24" s="7"/>
      <c r="AQ24" s="7"/>
      <c r="AR24" s="60"/>
      <c r="AS24" s="207"/>
      <c r="AT24" s="7"/>
      <c r="AU24" s="7"/>
      <c r="AV24" s="10"/>
      <c r="AW24" s="166"/>
      <c r="AX24" s="7"/>
      <c r="AY24" s="7"/>
      <c r="AZ24" s="7"/>
      <c r="BA24" s="54"/>
      <c r="BB24" s="207"/>
      <c r="BC24" s="7"/>
      <c r="BD24" s="7"/>
      <c r="BE24" s="7"/>
      <c r="BF24" s="7"/>
      <c r="BG24" s="10" t="s">
        <v>177</v>
      </c>
      <c r="BH24" s="7"/>
      <c r="BI24" s="7"/>
      <c r="BJ24" s="60"/>
      <c r="BK24" s="207"/>
      <c r="BL24" s="29"/>
      <c r="BM24" s="29"/>
      <c r="BN24" s="29"/>
      <c r="BO24" s="29"/>
      <c r="BP24" s="29"/>
      <c r="BQ24" s="29"/>
      <c r="BR24" s="29"/>
      <c r="BS24" s="54"/>
      <c r="BT24" s="207"/>
      <c r="BU24" s="119"/>
      <c r="BV24" s="119"/>
      <c r="BW24" s="119"/>
      <c r="BX24" s="119"/>
      <c r="BY24" s="119"/>
      <c r="BZ24" s="119"/>
      <c r="CA24" s="119"/>
      <c r="CB24" s="60"/>
      <c r="CC24" s="227"/>
      <c r="CD24" s="113" t="e">
        <f ca="1">IF($CD$3="","",OFFSET(AA24,0,INDEX({0;9;18;27;36;45},$CD$3)+1))</f>
        <v>#VALUE!</v>
      </c>
      <c r="CE24" s="113" t="e">
        <f ca="1">IF($CD$3="","",OFFSET(AA24,0,INDEX({0;9;18;27;36;45},$CD$3)+2))</f>
        <v>#VALUE!</v>
      </c>
      <c r="CF24" s="113" t="e">
        <f ca="1">IF($CD$3="","",OFFSET(AA24,0,INDEX({0;9;18;27;36;45},$CD$3)+3))</f>
        <v>#VALUE!</v>
      </c>
      <c r="CG24" s="113" t="e">
        <f ca="1">IF($CD$3="","",OFFSET(AA24,0,INDEX({0;9;18;27;36;45},$CD$3)+4))</f>
        <v>#VALUE!</v>
      </c>
      <c r="CH24" s="113" t="e">
        <f ca="1">IF($CD$3="","",OFFSET(AA24,0,INDEX({0;9;18;27;36;45},$CD$3)+5))</f>
        <v>#VALUE!</v>
      </c>
      <c r="CI24" s="113" t="e">
        <f ca="1">IF($CD$3="","",OFFSET(AA24,0,INDEX({0;9;18;27;36;45},$CD$3)+6))</f>
        <v>#VALUE!</v>
      </c>
      <c r="CJ24" s="113" t="e">
        <f ca="1">IF($CD$3="","",OFFSET(AA24,0,INDEX({0;9;18;27;36;45},$CD$3)+7))</f>
        <v>#VALUE!</v>
      </c>
      <c r="CL24" s="235"/>
      <c r="CM24" s="175" t="s">
        <v>70</v>
      </c>
      <c r="CN24" s="175" t="s">
        <v>77</v>
      </c>
      <c r="CO24" s="175" t="s">
        <v>84</v>
      </c>
      <c r="CP24" s="175" t="s">
        <v>91</v>
      </c>
      <c r="CQ24" s="175" t="s">
        <v>98</v>
      </c>
      <c r="CR24" s="175" t="s">
        <v>104</v>
      </c>
    </row>
    <row r="25" spans="1:97" s="13" customFormat="1" ht="17.100000000000001" customHeight="1" thickBot="1" x14ac:dyDescent="0.25">
      <c r="A25" s="12" t="s">
        <v>13</v>
      </c>
      <c r="B25" s="46" t="s">
        <v>0</v>
      </c>
      <c r="C25" s="140" t="s">
        <v>1</v>
      </c>
      <c r="D25" s="141" t="s">
        <v>2</v>
      </c>
      <c r="E25" s="141" t="s">
        <v>17</v>
      </c>
      <c r="F25" s="141" t="s">
        <v>3</v>
      </c>
      <c r="G25" s="141" t="s">
        <v>18</v>
      </c>
      <c r="H25" s="141" t="s">
        <v>4</v>
      </c>
      <c r="I25" s="142" t="s">
        <v>19</v>
      </c>
      <c r="J25" s="16"/>
      <c r="K25" s="195" t="s">
        <v>15</v>
      </c>
      <c r="L25" s="196"/>
      <c r="M25" s="140" t="s">
        <v>1</v>
      </c>
      <c r="N25" s="141" t="s">
        <v>2</v>
      </c>
      <c r="O25" s="141" t="s">
        <v>17</v>
      </c>
      <c r="P25" s="141" t="s">
        <v>3</v>
      </c>
      <c r="Q25" s="141" t="s">
        <v>18</v>
      </c>
      <c r="R25" s="141" t="s">
        <v>4</v>
      </c>
      <c r="S25" s="142" t="s">
        <v>19</v>
      </c>
      <c r="T25" s="43"/>
      <c r="W25" s="206"/>
      <c r="X25" s="207" t="s">
        <v>21</v>
      </c>
      <c r="Y25" s="20" t="s">
        <v>140</v>
      </c>
      <c r="Z25" s="20" t="s">
        <v>141</v>
      </c>
      <c r="AA25" s="209" t="s">
        <v>11</v>
      </c>
      <c r="AB25" s="10" t="s">
        <v>177</v>
      </c>
      <c r="AC25" s="10"/>
      <c r="AD25" s="10"/>
      <c r="AE25" s="10"/>
      <c r="AF25" s="10"/>
      <c r="AG25" s="10"/>
      <c r="AH25" s="7"/>
      <c r="AI25" s="60"/>
      <c r="AJ25" s="207" t="s">
        <v>10</v>
      </c>
      <c r="AK25" s="30"/>
      <c r="AL25" s="30"/>
      <c r="AM25" s="30"/>
      <c r="AN25" s="30"/>
      <c r="AO25" s="30"/>
      <c r="AP25" s="30"/>
      <c r="AQ25" s="30"/>
      <c r="AR25" s="60"/>
      <c r="AS25" s="207" t="s">
        <v>11</v>
      </c>
      <c r="AT25" s="10" t="s">
        <v>177</v>
      </c>
      <c r="AU25" s="7"/>
      <c r="AV25" s="7"/>
      <c r="AW25" s="167"/>
      <c r="AX25" s="7"/>
      <c r="AY25" s="7"/>
      <c r="AZ25" s="7"/>
      <c r="BA25" s="54"/>
      <c r="BB25" s="207" t="s">
        <v>10</v>
      </c>
      <c r="BC25" s="30"/>
      <c r="BD25" s="30"/>
      <c r="BE25" s="30"/>
      <c r="BF25" s="30"/>
      <c r="BG25" s="30"/>
      <c r="BH25" s="30"/>
      <c r="BI25" s="30"/>
      <c r="BJ25" s="54"/>
      <c r="BK25" s="207" t="s">
        <v>11</v>
      </c>
      <c r="BL25" s="29"/>
      <c r="BM25" s="29"/>
      <c r="BN25" s="29"/>
      <c r="BO25" s="29"/>
      <c r="BP25" s="29"/>
      <c r="BQ25" s="29"/>
      <c r="BR25" s="29"/>
      <c r="BS25" s="54"/>
      <c r="BT25" s="207" t="s">
        <v>10</v>
      </c>
      <c r="BU25" s="119"/>
      <c r="BV25" s="119"/>
      <c r="BW25" s="119"/>
      <c r="BX25" s="119"/>
      <c r="BY25" s="119"/>
      <c r="BZ25" s="119"/>
      <c r="CA25" s="119"/>
      <c r="CB25" s="60"/>
      <c r="CC25" s="225" t="e">
        <f ca="1">IF($CD$3="","",OFFSET(AA25,0,INDEX({0;9;18;27;36;45},$CD$3)))</f>
        <v>#VALUE!</v>
      </c>
      <c r="CD25" s="113" t="e">
        <f ca="1">IF($CD$3="","",OFFSET(AA25,0,INDEX({0;9;18;27;36;45},$CD$3)+1))</f>
        <v>#VALUE!</v>
      </c>
      <c r="CE25" s="113" t="e">
        <f ca="1">IF($CD$3="","",OFFSET(AA25,0,INDEX({0;9;18;27;36;45},$CD$3)+2))</f>
        <v>#VALUE!</v>
      </c>
      <c r="CF25" s="113" t="e">
        <f ca="1">IF($CD$3="","",OFFSET(AA25,0,INDEX({0;9;18;27;36;45},$CD$3)+3))</f>
        <v>#VALUE!</v>
      </c>
      <c r="CG25" s="113" t="e">
        <f ca="1">IF($CD$3="","",OFFSET(AA25,0,INDEX({0;9;18;27;36;45},$CD$3)+4))</f>
        <v>#VALUE!</v>
      </c>
      <c r="CH25" s="113" t="e">
        <f ca="1">IF($CD$3="","",OFFSET(AA25,0,INDEX({0;9;18;27;36;45},$CD$3)+5))</f>
        <v>#VALUE!</v>
      </c>
      <c r="CI25" s="113" t="e">
        <f ca="1">IF($CD$3="","",OFFSET(AA25,0,INDEX({0;9;18;27;36;45},$CD$3)+6))</f>
        <v>#VALUE!</v>
      </c>
      <c r="CJ25" s="113" t="e">
        <f ca="1">IF($CD$3="","",OFFSET(AA25,0,INDEX({0;9;18;27;36;45},$CD$3)+7))</f>
        <v>#VALUE!</v>
      </c>
      <c r="CL25" s="235"/>
      <c r="CM25" s="175" t="s">
        <v>71</v>
      </c>
      <c r="CN25" s="175" t="s">
        <v>78</v>
      </c>
      <c r="CO25" s="175" t="s">
        <v>85</v>
      </c>
      <c r="CP25" s="175" t="s">
        <v>92</v>
      </c>
      <c r="CQ25" s="175" t="s">
        <v>99</v>
      </c>
      <c r="CR25" s="175" t="s">
        <v>105</v>
      </c>
      <c r="CS25" s="98"/>
    </row>
    <row r="26" spans="1:97" s="13" customFormat="1" ht="17.100000000000001" customHeight="1" x14ac:dyDescent="0.2">
      <c r="A26" s="100" t="str">
        <f>Y33</f>
        <v>nom24</v>
      </c>
      <c r="B26" s="101" t="str">
        <f>Z33</f>
        <v>prenom24</v>
      </c>
      <c r="C26" s="200" t="s">
        <v>14</v>
      </c>
      <c r="D26" s="201"/>
      <c r="E26" s="201"/>
      <c r="F26" s="201"/>
      <c r="G26" s="154" t="e">
        <f ca="1">CH33</f>
        <v>#VALUE!</v>
      </c>
      <c r="H26" s="155" t="e">
        <f t="shared" ref="H26:I26" ca="1" si="40">CI33</f>
        <v>#VALUE!</v>
      </c>
      <c r="I26" s="157" t="e">
        <f t="shared" ca="1" si="40"/>
        <v>#VALUE!</v>
      </c>
      <c r="J26" s="16"/>
      <c r="K26" s="100" t="str">
        <f>Y41</f>
        <v>nom31</v>
      </c>
      <c r="L26" s="101" t="str">
        <f>Z41</f>
        <v>prenom31</v>
      </c>
      <c r="M26" s="154" t="e">
        <f ca="1">CD41</f>
        <v>#VALUE!</v>
      </c>
      <c r="N26" s="155" t="e">
        <f t="shared" ref="N26:S26" ca="1" si="41">CE41</f>
        <v>#VALUE!</v>
      </c>
      <c r="O26" s="155" t="e">
        <f t="shared" ca="1" si="41"/>
        <v>#VALUE!</v>
      </c>
      <c r="P26" s="155" t="e">
        <f t="shared" ca="1" si="41"/>
        <v>#VALUE!</v>
      </c>
      <c r="Q26" s="155" t="e">
        <f t="shared" ca="1" si="41"/>
        <v>#VALUE!</v>
      </c>
      <c r="R26" s="155" t="e">
        <f t="shared" ca="1" si="41"/>
        <v>#VALUE!</v>
      </c>
      <c r="S26" s="155" t="e">
        <f t="shared" ca="1" si="41"/>
        <v>#VALUE!</v>
      </c>
      <c r="T26" s="40"/>
      <c r="W26" s="206"/>
      <c r="X26" s="207"/>
      <c r="Y26" s="20" t="s">
        <v>142</v>
      </c>
      <c r="Z26" s="20" t="s">
        <v>143</v>
      </c>
      <c r="AA26" s="210"/>
      <c r="AB26" s="7"/>
      <c r="AC26" s="7"/>
      <c r="AD26" s="7"/>
      <c r="AE26" s="7"/>
      <c r="AF26" s="10" t="s">
        <v>177</v>
      </c>
      <c r="AG26" s="7"/>
      <c r="AH26" s="7"/>
      <c r="AI26" s="60"/>
      <c r="AJ26" s="207"/>
      <c r="AK26" s="29"/>
      <c r="AL26" s="29"/>
      <c r="AM26" s="29"/>
      <c r="AN26" s="29"/>
      <c r="AO26" s="29"/>
      <c r="AP26" s="29"/>
      <c r="AQ26" s="29"/>
      <c r="AR26" s="60"/>
      <c r="AS26" s="207"/>
      <c r="AT26" s="7"/>
      <c r="AU26" s="7"/>
      <c r="AV26" s="7"/>
      <c r="AW26" s="167"/>
      <c r="AX26" s="7"/>
      <c r="AY26" s="7"/>
      <c r="AZ26" s="7"/>
      <c r="BA26" s="54"/>
      <c r="BB26" s="207"/>
      <c r="BC26" s="29"/>
      <c r="BD26" s="29"/>
      <c r="BE26" s="29"/>
      <c r="BF26" s="29"/>
      <c r="BG26" s="29"/>
      <c r="BH26" s="29"/>
      <c r="BI26" s="29"/>
      <c r="BJ26" s="54"/>
      <c r="BK26" s="207"/>
      <c r="BL26" s="29"/>
      <c r="BM26" s="29"/>
      <c r="BN26" s="29"/>
      <c r="BO26" s="29"/>
      <c r="BP26" s="10" t="s">
        <v>177</v>
      </c>
      <c r="BQ26" s="29"/>
      <c r="BR26" s="29"/>
      <c r="BS26" s="54"/>
      <c r="BT26" s="207"/>
      <c r="BU26" s="119"/>
      <c r="BV26" s="119"/>
      <c r="BW26" s="119"/>
      <c r="BX26" s="119"/>
      <c r="BY26" s="10"/>
      <c r="BZ26" s="119"/>
      <c r="CA26" s="119"/>
      <c r="CB26" s="60"/>
      <c r="CC26" s="226"/>
      <c r="CD26" s="113" t="e">
        <f ca="1">IF($CD$3="","",OFFSET(AA26,0,INDEX({0;9;18;27;36;45},$CD$3)+1))</f>
        <v>#VALUE!</v>
      </c>
      <c r="CE26" s="113" t="e">
        <f ca="1">IF($CD$3="","",OFFSET(AA26,0,INDEX({0;9;18;27;36;45},$CD$3)+2))</f>
        <v>#VALUE!</v>
      </c>
      <c r="CF26" s="113" t="e">
        <f ca="1">IF($CD$3="","",OFFSET(AA26,0,INDEX({0;9;18;27;36;45},$CD$3)+3))</f>
        <v>#VALUE!</v>
      </c>
      <c r="CG26" s="113" t="e">
        <f ca="1">IF($CD$3="","",OFFSET(AA26,0,INDEX({0;9;18;27;36;45},$CD$3)+4))</f>
        <v>#VALUE!</v>
      </c>
      <c r="CH26" s="113" t="e">
        <f ca="1">IF($CD$3="","",OFFSET(AA26,0,INDEX({0;9;18;27;36;45},$CD$3)+5))</f>
        <v>#VALUE!</v>
      </c>
      <c r="CI26" s="113" t="e">
        <f ca="1">IF($CD$3="","",OFFSET(AA26,0,INDEX({0;9;18;27;36;45},$CD$3)+6))</f>
        <v>#VALUE!</v>
      </c>
      <c r="CJ26" s="113" t="e">
        <f ca="1">IF($CD$3="","",OFFSET(AA26,0,INDEX({0;9;18;27;36;45},$CD$3)+7))</f>
        <v>#VALUE!</v>
      </c>
      <c r="CL26" s="235"/>
      <c r="CM26" s="175" t="s">
        <v>72</v>
      </c>
      <c r="CN26" s="175" t="s">
        <v>79</v>
      </c>
      <c r="CO26" s="175" t="s">
        <v>86</v>
      </c>
      <c r="CP26" s="175" t="s">
        <v>93</v>
      </c>
      <c r="CQ26" s="175" t="s">
        <v>100</v>
      </c>
      <c r="CR26" s="175" t="s">
        <v>106</v>
      </c>
      <c r="CS26" s="98"/>
    </row>
    <row r="27" spans="1:97" s="8" customFormat="1" ht="17.100000000000001" customHeight="1" thickBot="1" x14ac:dyDescent="0.25">
      <c r="A27" s="236" t="str">
        <f t="shared" ref="A27:B32" si="42">Y34</f>
        <v>nom25</v>
      </c>
      <c r="B27" s="237" t="str">
        <f t="shared" si="42"/>
        <v>prenom25</v>
      </c>
      <c r="C27" s="193" t="s">
        <v>14</v>
      </c>
      <c r="D27" s="194"/>
      <c r="E27" s="194"/>
      <c r="F27" s="194"/>
      <c r="G27" s="156" t="e">
        <f t="shared" ref="G27:G32" ca="1" si="43">CH34</f>
        <v>#VALUE!</v>
      </c>
      <c r="H27" s="113" t="e">
        <f t="shared" ref="H27:H32" ca="1" si="44">CI34</f>
        <v>#VALUE!</v>
      </c>
      <c r="I27" s="158" t="e">
        <f t="shared" ref="I27:I32" ca="1" si="45">CJ34</f>
        <v>#VALUE!</v>
      </c>
      <c r="J27" s="16"/>
      <c r="K27" s="238" t="str">
        <f>Y42</f>
        <v>nom32</v>
      </c>
      <c r="L27" s="239" t="str">
        <f>Z42</f>
        <v>prenom32</v>
      </c>
      <c r="M27" s="136" t="e">
        <f ca="1">CD42</f>
        <v>#VALUE!</v>
      </c>
      <c r="N27" s="137" t="e">
        <f t="shared" ref="N27:S27" ca="1" si="46">CE42</f>
        <v>#VALUE!</v>
      </c>
      <c r="O27" s="137" t="e">
        <f t="shared" ca="1" si="46"/>
        <v>#VALUE!</v>
      </c>
      <c r="P27" s="137" t="e">
        <f t="shared" ca="1" si="46"/>
        <v>#VALUE!</v>
      </c>
      <c r="Q27" s="137" t="e">
        <f t="shared" ca="1" si="46"/>
        <v>#VALUE!</v>
      </c>
      <c r="R27" s="137" t="e">
        <f t="shared" ca="1" si="46"/>
        <v>#VALUE!</v>
      </c>
      <c r="S27" s="137" t="e">
        <f t="shared" ca="1" si="46"/>
        <v>#VALUE!</v>
      </c>
      <c r="T27" s="43"/>
      <c r="W27" s="206"/>
      <c r="X27" s="207"/>
      <c r="Y27" s="20" t="s">
        <v>144</v>
      </c>
      <c r="Z27" s="20" t="s">
        <v>145</v>
      </c>
      <c r="AA27" s="210"/>
      <c r="AB27" s="7"/>
      <c r="AC27" s="7"/>
      <c r="AD27" s="7"/>
      <c r="AE27" s="7"/>
      <c r="AF27" s="7"/>
      <c r="AG27" s="7"/>
      <c r="AH27" s="7"/>
      <c r="AI27" s="60"/>
      <c r="AJ27" s="207"/>
      <c r="AK27" s="29"/>
      <c r="AL27" s="29"/>
      <c r="AM27" s="29"/>
      <c r="AN27" s="29"/>
      <c r="AO27" s="29"/>
      <c r="AP27" s="29"/>
      <c r="AQ27" s="29"/>
      <c r="AR27" s="60"/>
      <c r="AS27" s="207"/>
      <c r="AT27" s="7"/>
      <c r="AU27" s="7"/>
      <c r="AV27" s="7"/>
      <c r="AW27" s="167"/>
      <c r="AX27" s="10" t="s">
        <v>177</v>
      </c>
      <c r="AY27" s="7"/>
      <c r="AZ27" s="7"/>
      <c r="BA27" s="54"/>
      <c r="BB27" s="207"/>
      <c r="BC27" s="29"/>
      <c r="BD27" s="29"/>
      <c r="BE27" s="29"/>
      <c r="BF27" s="29"/>
      <c r="BG27" s="29"/>
      <c r="BH27" s="29"/>
      <c r="BI27" s="29"/>
      <c r="BJ27" s="54"/>
      <c r="BK27" s="207"/>
      <c r="BL27" s="29"/>
      <c r="BM27" s="29"/>
      <c r="BN27" s="29"/>
      <c r="BO27" s="29"/>
      <c r="BP27" s="10" t="s">
        <v>177</v>
      </c>
      <c r="BQ27" s="29"/>
      <c r="BR27" s="29"/>
      <c r="BS27" s="54"/>
      <c r="BT27" s="207"/>
      <c r="BU27" s="119"/>
      <c r="BV27" s="119"/>
      <c r="BW27" s="119"/>
      <c r="BX27" s="119"/>
      <c r="BY27" s="10"/>
      <c r="BZ27" s="119"/>
      <c r="CA27" s="119"/>
      <c r="CB27" s="60"/>
      <c r="CC27" s="226"/>
      <c r="CD27" s="113" t="e">
        <f ca="1">IF($CD$3="","",OFFSET(AA27,0,INDEX({0;9;18;27;36;45},$CD$3)+1))</f>
        <v>#VALUE!</v>
      </c>
      <c r="CE27" s="113" t="e">
        <f ca="1">IF($CD$3="","",OFFSET(AA27,0,INDEX({0;9;18;27;36;45},$CD$3)+2))</f>
        <v>#VALUE!</v>
      </c>
      <c r="CF27" s="113" t="e">
        <f ca="1">IF($CD$3="","",OFFSET(AA27,0,INDEX({0;9;18;27;36;45},$CD$3)+3))</f>
        <v>#VALUE!</v>
      </c>
      <c r="CG27" s="113" t="e">
        <f ca="1">IF($CD$3="","",OFFSET(AA27,0,INDEX({0;9;18;27;36;45},$CD$3)+4))</f>
        <v>#VALUE!</v>
      </c>
      <c r="CH27" s="113" t="e">
        <f ca="1">IF($CD$3="","",OFFSET(AA27,0,INDEX({0;9;18;27;36;45},$CD$3)+5))</f>
        <v>#VALUE!</v>
      </c>
      <c r="CI27" s="113" t="e">
        <f ca="1">IF($CD$3="","",OFFSET(AA27,0,INDEX({0;9;18;27;36;45},$CD$3)+6))</f>
        <v>#VALUE!</v>
      </c>
      <c r="CJ27" s="113" t="e">
        <f ca="1">IF($CD$3="","",OFFSET(AA27,0,INDEX({0;9;18;27;36;45},$CD$3)+7))</f>
        <v>#VALUE!</v>
      </c>
      <c r="CL27" s="235"/>
      <c r="CM27" s="175" t="s">
        <v>73</v>
      </c>
      <c r="CN27" s="175" t="s">
        <v>80</v>
      </c>
      <c r="CO27" s="175" t="s">
        <v>87</v>
      </c>
      <c r="CP27" s="175" t="s">
        <v>94</v>
      </c>
      <c r="CQ27" s="175" t="s">
        <v>101</v>
      </c>
      <c r="CR27" s="175" t="s">
        <v>107</v>
      </c>
      <c r="CS27" s="98"/>
    </row>
    <row r="28" spans="1:97" s="8" customFormat="1" ht="17.100000000000001" customHeight="1" x14ac:dyDescent="0.2">
      <c r="A28" s="236" t="str">
        <f t="shared" si="42"/>
        <v>nom26</v>
      </c>
      <c r="B28" s="237" t="str">
        <f t="shared" si="42"/>
        <v>prenom26</v>
      </c>
      <c r="C28" s="193" t="s">
        <v>14</v>
      </c>
      <c r="D28" s="194"/>
      <c r="E28" s="194"/>
      <c r="F28" s="194"/>
      <c r="G28" s="156" t="e">
        <f t="shared" ca="1" si="43"/>
        <v>#VALUE!</v>
      </c>
      <c r="H28" s="113" t="e">
        <f t="shared" ca="1" si="44"/>
        <v>#VALUE!</v>
      </c>
      <c r="I28" s="158" t="e">
        <f t="shared" ca="1" si="45"/>
        <v>#VALUE!</v>
      </c>
      <c r="J28" s="16"/>
      <c r="M28" s="40"/>
      <c r="N28" s="40"/>
      <c r="O28" s="40"/>
      <c r="P28" s="40"/>
      <c r="Q28" s="40"/>
      <c r="R28" s="40"/>
      <c r="T28" s="40"/>
      <c r="W28" s="206"/>
      <c r="X28" s="207"/>
      <c r="Y28" s="20" t="s">
        <v>146</v>
      </c>
      <c r="Z28" s="20" t="s">
        <v>147</v>
      </c>
      <c r="AA28" s="210"/>
      <c r="AB28" s="7"/>
      <c r="AC28" s="7"/>
      <c r="AD28" s="7"/>
      <c r="AE28" s="7"/>
      <c r="AF28" s="10" t="s">
        <v>177</v>
      </c>
      <c r="AG28" s="7"/>
      <c r="AH28" s="7"/>
      <c r="AI28" s="60"/>
      <c r="AJ28" s="207"/>
      <c r="AK28" s="29"/>
      <c r="AL28" s="29"/>
      <c r="AM28" s="29"/>
      <c r="AN28" s="29"/>
      <c r="AO28" s="29"/>
      <c r="AP28" s="29"/>
      <c r="AQ28" s="29"/>
      <c r="AR28" s="60"/>
      <c r="AS28" s="207"/>
      <c r="AT28" s="7"/>
      <c r="AU28" s="7"/>
      <c r="AV28" s="7"/>
      <c r="AW28" s="167"/>
      <c r="AX28" s="10" t="s">
        <v>177</v>
      </c>
      <c r="AY28" s="7"/>
      <c r="AZ28" s="7"/>
      <c r="BA28" s="54"/>
      <c r="BB28" s="207"/>
      <c r="BC28" s="29"/>
      <c r="BD28" s="29"/>
      <c r="BE28" s="29"/>
      <c r="BF28" s="29"/>
      <c r="BG28" s="29"/>
      <c r="BH28" s="29"/>
      <c r="BI28" s="29"/>
      <c r="BJ28" s="54"/>
      <c r="BK28" s="207"/>
      <c r="BL28" s="29"/>
      <c r="BM28" s="29"/>
      <c r="BN28" s="29"/>
      <c r="BO28" s="29"/>
      <c r="BP28" s="29"/>
      <c r="BQ28" s="29"/>
      <c r="BR28" s="29"/>
      <c r="BS28" s="54"/>
      <c r="BT28" s="207"/>
      <c r="BU28" s="119"/>
      <c r="BV28" s="119"/>
      <c r="BW28" s="119"/>
      <c r="BX28" s="119"/>
      <c r="BY28" s="119"/>
      <c r="BZ28" s="119"/>
      <c r="CA28" s="119"/>
      <c r="CB28" s="60"/>
      <c r="CC28" s="226"/>
      <c r="CD28" s="113" t="e">
        <f ca="1">IF($CD$3="","",OFFSET(AA28,0,INDEX({0;9;18;27;36;45},$CD$3)+1))</f>
        <v>#VALUE!</v>
      </c>
      <c r="CE28" s="113" t="e">
        <f ca="1">IF($CD$3="","",OFFSET(AA28,0,INDEX({0;9;18;27;36;45},$CD$3)+2))</f>
        <v>#VALUE!</v>
      </c>
      <c r="CF28" s="113" t="e">
        <f ca="1">IF($CD$3="","",OFFSET(AA28,0,INDEX({0;9;18;27;36;45},$CD$3)+3))</f>
        <v>#VALUE!</v>
      </c>
      <c r="CG28" s="113" t="e">
        <f ca="1">IF($CD$3="","",OFFSET(AA28,0,INDEX({0;9;18;27;36;45},$CD$3)+4))</f>
        <v>#VALUE!</v>
      </c>
      <c r="CH28" s="113" t="e">
        <f ca="1">IF($CD$3="","",OFFSET(AA28,0,INDEX({0;9;18;27;36;45},$CD$3)+5))</f>
        <v>#VALUE!</v>
      </c>
      <c r="CI28" s="113" t="e">
        <f ca="1">IF($CD$3="","",OFFSET(AA28,0,INDEX({0;9;18;27;36;45},$CD$3)+6))</f>
        <v>#VALUE!</v>
      </c>
      <c r="CJ28" s="113" t="e">
        <f ca="1">IF($CD$3="","",OFFSET(AA28,0,INDEX({0;9;18;27;36;45},$CD$3)+7))</f>
        <v>#VALUE!</v>
      </c>
      <c r="CL28" s="235"/>
      <c r="CM28" s="175" t="s">
        <v>74</v>
      </c>
      <c r="CN28" s="175" t="s">
        <v>81</v>
      </c>
      <c r="CO28" s="175" t="s">
        <v>88</v>
      </c>
      <c r="CP28" s="175" t="s">
        <v>95</v>
      </c>
      <c r="CQ28" s="169"/>
      <c r="CR28" s="169"/>
      <c r="CS28" s="98"/>
    </row>
    <row r="29" spans="1:97" s="8" customFormat="1" ht="17.100000000000001" customHeight="1" x14ac:dyDescent="0.25">
      <c r="A29" s="236" t="str">
        <f t="shared" si="42"/>
        <v>nom27</v>
      </c>
      <c r="B29" s="237" t="str">
        <f t="shared" si="42"/>
        <v>prenom27</v>
      </c>
      <c r="C29" s="193" t="s">
        <v>14</v>
      </c>
      <c r="D29" s="194"/>
      <c r="E29" s="194"/>
      <c r="F29" s="194"/>
      <c r="G29" s="156" t="e">
        <f t="shared" ca="1" si="43"/>
        <v>#VALUE!</v>
      </c>
      <c r="H29" s="113" t="e">
        <f t="shared" ca="1" si="44"/>
        <v>#VALUE!</v>
      </c>
      <c r="I29" s="158" t="e">
        <f t="shared" ca="1" si="45"/>
        <v>#VALUE!</v>
      </c>
      <c r="J29" s="16"/>
      <c r="K29" s="11"/>
      <c r="L29" s="11"/>
      <c r="M29" s="41"/>
      <c r="N29" s="41"/>
      <c r="O29" s="41"/>
      <c r="P29" s="41"/>
      <c r="Q29" s="41"/>
      <c r="R29" s="41"/>
      <c r="S29" s="11"/>
      <c r="T29" s="41"/>
      <c r="W29" s="206"/>
      <c r="X29" s="207"/>
      <c r="Y29" s="20" t="s">
        <v>148</v>
      </c>
      <c r="Z29" s="20" t="s">
        <v>149</v>
      </c>
      <c r="AA29" s="210"/>
      <c r="AB29" s="14"/>
      <c r="AC29" s="14"/>
      <c r="AD29" s="14"/>
      <c r="AE29" s="14"/>
      <c r="AF29" s="15" t="s">
        <v>177</v>
      </c>
      <c r="AG29" s="15"/>
      <c r="AH29" s="14"/>
      <c r="AI29" s="60"/>
      <c r="AJ29" s="207"/>
      <c r="AK29" s="29"/>
      <c r="AL29" s="29"/>
      <c r="AM29" s="29"/>
      <c r="AN29" s="29"/>
      <c r="AO29" s="29"/>
      <c r="AP29" s="29"/>
      <c r="AQ29" s="29"/>
      <c r="AR29" s="60"/>
      <c r="AS29" s="207"/>
      <c r="AT29" s="7"/>
      <c r="AU29" s="7"/>
      <c r="AV29" s="7"/>
      <c r="AW29" s="167"/>
      <c r="AX29" s="10" t="s">
        <v>177</v>
      </c>
      <c r="AY29" s="7"/>
      <c r="AZ29" s="7"/>
      <c r="BA29" s="54"/>
      <c r="BB29" s="207"/>
      <c r="BC29" s="29"/>
      <c r="BD29" s="29"/>
      <c r="BE29" s="29"/>
      <c r="BF29" s="29"/>
      <c r="BG29" s="29"/>
      <c r="BH29" s="29"/>
      <c r="BI29" s="29"/>
      <c r="BJ29" s="54"/>
      <c r="BK29" s="207"/>
      <c r="BL29" s="29"/>
      <c r="BM29" s="29"/>
      <c r="BN29" s="29"/>
      <c r="BO29" s="29"/>
      <c r="BP29" s="29"/>
      <c r="BQ29" s="29"/>
      <c r="BR29" s="29"/>
      <c r="BS29" s="54"/>
      <c r="BT29" s="207"/>
      <c r="BU29" s="119"/>
      <c r="BV29" s="119"/>
      <c r="BW29" s="119"/>
      <c r="BX29" s="119"/>
      <c r="BY29" s="119"/>
      <c r="BZ29" s="119"/>
      <c r="CA29" s="119"/>
      <c r="CB29" s="60"/>
      <c r="CC29" s="226"/>
      <c r="CD29" s="113" t="e">
        <f ca="1">IF($CD$3="","",OFFSET(AA29,0,INDEX({0;9;18;27;36;45},$CD$3)+1))</f>
        <v>#VALUE!</v>
      </c>
      <c r="CE29" s="113" t="e">
        <f ca="1">IF($CD$3="","",OFFSET(AA29,0,INDEX({0;9;18;27;36;45},$CD$3)+2))</f>
        <v>#VALUE!</v>
      </c>
      <c r="CF29" s="113" t="e">
        <f ca="1">IF($CD$3="","",OFFSET(AA29,0,INDEX({0;9;18;27;36;45},$CD$3)+3))</f>
        <v>#VALUE!</v>
      </c>
      <c r="CG29" s="113" t="e">
        <f ca="1">IF($CD$3="","",OFFSET(AA29,0,INDEX({0;9;18;27;36;45},$CD$3)+4))</f>
        <v>#VALUE!</v>
      </c>
      <c r="CH29" s="113" t="e">
        <f ca="1">IF($CD$3="","",OFFSET(AA29,0,INDEX({0;9;18;27;36;45},$CD$3)+5))</f>
        <v>#VALUE!</v>
      </c>
      <c r="CI29" s="113" t="e">
        <f ca="1">IF($CD$3="","",OFFSET(AA29,0,INDEX({0;9;18;27;36;45},$CD$3)+6))</f>
        <v>#VALUE!</v>
      </c>
      <c r="CJ29" s="113" t="e">
        <f ca="1">IF($CD$3="","",OFFSET(AA29,0,INDEX({0;9;18;27;36;45},$CD$3)+7))</f>
        <v>#VALUE!</v>
      </c>
      <c r="CL29" s="75"/>
      <c r="CM29" s="160"/>
      <c r="CN29" s="160"/>
      <c r="CO29" s="160"/>
      <c r="CP29" s="160"/>
      <c r="CQ29" s="160"/>
      <c r="CR29" s="160"/>
      <c r="CS29" s="98"/>
    </row>
    <row r="30" spans="1:97" s="8" customFormat="1" ht="16.5" customHeight="1" x14ac:dyDescent="0.25">
      <c r="A30" s="236" t="str">
        <f t="shared" si="42"/>
        <v>nom28</v>
      </c>
      <c r="B30" s="237" t="str">
        <f t="shared" si="42"/>
        <v>prenom28</v>
      </c>
      <c r="C30" s="193" t="s">
        <v>14</v>
      </c>
      <c r="D30" s="194"/>
      <c r="E30" s="194"/>
      <c r="F30" s="194"/>
      <c r="G30" s="156" t="e">
        <f t="shared" ca="1" si="43"/>
        <v>#VALUE!</v>
      </c>
      <c r="H30" s="113" t="e">
        <f t="shared" ca="1" si="44"/>
        <v>#VALUE!</v>
      </c>
      <c r="I30" s="158" t="e">
        <f t="shared" ca="1" si="45"/>
        <v>#VALUE!</v>
      </c>
      <c r="J30" s="16"/>
      <c r="K30" s="11"/>
      <c r="L30" s="11"/>
      <c r="M30" s="41"/>
      <c r="N30" s="41"/>
      <c r="O30" s="41"/>
      <c r="P30" s="41"/>
      <c r="Q30" s="41"/>
      <c r="R30" s="41"/>
      <c r="S30" s="11"/>
      <c r="T30" s="40"/>
      <c r="W30" s="206"/>
      <c r="X30" s="207"/>
      <c r="Y30" s="20" t="s">
        <v>150</v>
      </c>
      <c r="Z30" s="20" t="s">
        <v>151</v>
      </c>
      <c r="AA30" s="210"/>
      <c r="AB30" s="7"/>
      <c r="AC30" s="10"/>
      <c r="AD30" s="7"/>
      <c r="AE30" s="7"/>
      <c r="AF30" s="7"/>
      <c r="AG30" s="7"/>
      <c r="AH30" s="7"/>
      <c r="AI30" s="60"/>
      <c r="AJ30" s="207"/>
      <c r="AK30" s="29"/>
      <c r="AL30" s="29"/>
      <c r="AM30" s="29"/>
      <c r="AN30" s="29"/>
      <c r="AO30" s="29"/>
      <c r="AP30" s="29"/>
      <c r="AQ30" s="29"/>
      <c r="AR30" s="60"/>
      <c r="AS30" s="207"/>
      <c r="AT30" s="7"/>
      <c r="AU30" s="7"/>
      <c r="AV30" s="7"/>
      <c r="AW30" s="167"/>
      <c r="AX30" s="10" t="s">
        <v>177</v>
      </c>
      <c r="AY30" s="167"/>
      <c r="AZ30" s="7"/>
      <c r="BA30" s="54"/>
      <c r="BB30" s="207"/>
      <c r="BC30" s="29"/>
      <c r="BD30" s="29"/>
      <c r="BE30" s="29"/>
      <c r="BF30" s="29"/>
      <c r="BG30" s="29"/>
      <c r="BH30" s="29"/>
      <c r="BI30" s="29"/>
      <c r="BJ30" s="54"/>
      <c r="BK30" s="207"/>
      <c r="BL30" s="29"/>
      <c r="BM30" s="29"/>
      <c r="BN30" s="29"/>
      <c r="BO30" s="29"/>
      <c r="BP30" s="10" t="s">
        <v>177</v>
      </c>
      <c r="BQ30" s="29"/>
      <c r="BR30" s="29"/>
      <c r="BS30" s="54"/>
      <c r="BT30" s="207"/>
      <c r="BU30" s="119"/>
      <c r="BV30" s="119"/>
      <c r="BW30" s="119"/>
      <c r="BX30" s="119"/>
      <c r="BY30" s="10"/>
      <c r="BZ30" s="119"/>
      <c r="CA30" s="119"/>
      <c r="CB30" s="60"/>
      <c r="CC30" s="226"/>
      <c r="CD30" s="113" t="e">
        <f ca="1">IF($CD$3="","",OFFSET(AA30,0,INDEX({0;9;18;27;36;45},$CD$3)+1))</f>
        <v>#VALUE!</v>
      </c>
      <c r="CE30" s="113" t="e">
        <f ca="1">IF($CD$3="","",OFFSET(AA30,0,INDEX({0;9;18;27;36;45},$CD$3)+2))</f>
        <v>#VALUE!</v>
      </c>
      <c r="CF30" s="113" t="e">
        <f ca="1">IF($CD$3="","",OFFSET(AA30,0,INDEX({0;9;18;27;36;45},$CD$3)+3))</f>
        <v>#VALUE!</v>
      </c>
      <c r="CG30" s="113" t="e">
        <f ca="1">IF($CD$3="","",OFFSET(AA30,0,INDEX({0;9;18;27;36;45},$CD$3)+4))</f>
        <v>#VALUE!</v>
      </c>
      <c r="CH30" s="113" t="e">
        <f ca="1">IF($CD$3="","",OFFSET(AA30,0,INDEX({0;9;18;27;36;45},$CD$3)+5))</f>
        <v>#VALUE!</v>
      </c>
      <c r="CI30" s="113" t="e">
        <f ca="1">IF($CD$3="","",OFFSET(AA30,0,INDEX({0;9;18;27;36;45},$CD$3)+6))</f>
        <v>#VALUE!</v>
      </c>
      <c r="CJ30" s="113" t="e">
        <f ca="1">IF($CD$3="","",OFFSET(AA30,0,INDEX({0;9;18;27;36;45},$CD$3)+7))</f>
        <v>#VALUE!</v>
      </c>
      <c r="CL30" s="75"/>
      <c r="CM30" s="160"/>
      <c r="CN30" s="160"/>
      <c r="CO30" s="160"/>
      <c r="CP30" s="160"/>
      <c r="CQ30" s="160"/>
      <c r="CR30" s="160"/>
      <c r="CS30" s="98"/>
    </row>
    <row r="31" spans="1:97" s="8" customFormat="1" ht="17.100000000000001" customHeight="1" x14ac:dyDescent="0.25">
      <c r="A31" s="236" t="str">
        <f t="shared" si="42"/>
        <v>nom29</v>
      </c>
      <c r="B31" s="237" t="str">
        <f t="shared" si="42"/>
        <v>prenom29</v>
      </c>
      <c r="C31" s="193" t="s">
        <v>14</v>
      </c>
      <c r="D31" s="194"/>
      <c r="E31" s="194"/>
      <c r="F31" s="194"/>
      <c r="G31" s="156" t="e">
        <f t="shared" ca="1" si="43"/>
        <v>#VALUE!</v>
      </c>
      <c r="H31" s="113" t="e">
        <f t="shared" ca="1" si="44"/>
        <v>#VALUE!</v>
      </c>
      <c r="I31" s="158" t="e">
        <f t="shared" ca="1" si="45"/>
        <v>#VALUE!</v>
      </c>
      <c r="J31" s="16"/>
      <c r="K31" s="11"/>
      <c r="L31" s="11"/>
      <c r="N31" s="41"/>
      <c r="O31" s="41"/>
      <c r="P31" s="41"/>
      <c r="Q31" s="41"/>
      <c r="R31" s="41"/>
      <c r="S31" s="11"/>
      <c r="T31" s="40"/>
      <c r="W31" s="206"/>
      <c r="X31" s="207"/>
      <c r="Y31" s="20" t="s">
        <v>152</v>
      </c>
      <c r="Z31" s="20" t="s">
        <v>153</v>
      </c>
      <c r="AA31" s="211"/>
      <c r="AB31" s="10" t="s">
        <v>178</v>
      </c>
      <c r="AC31" s="7"/>
      <c r="AD31" s="7"/>
      <c r="AE31" s="7"/>
      <c r="AF31" s="7"/>
      <c r="AG31" s="7"/>
      <c r="AH31" s="7"/>
      <c r="AI31" s="60"/>
      <c r="AJ31" s="207"/>
      <c r="AK31" s="29"/>
      <c r="AL31" s="29"/>
      <c r="AM31" s="29"/>
      <c r="AN31" s="29"/>
      <c r="AO31" s="29"/>
      <c r="AP31" s="29"/>
      <c r="AQ31" s="29"/>
      <c r="AR31" s="60"/>
      <c r="AS31" s="207"/>
      <c r="AT31" s="7"/>
      <c r="AU31" s="7"/>
      <c r="AV31" s="7"/>
      <c r="AW31" s="167"/>
      <c r="AX31" s="7"/>
      <c r="AY31" s="167"/>
      <c r="AZ31" s="7"/>
      <c r="BA31" s="54"/>
      <c r="BB31" s="207"/>
      <c r="BC31" s="29"/>
      <c r="BD31" s="29"/>
      <c r="BE31" s="29"/>
      <c r="BF31" s="29"/>
      <c r="BG31" s="29"/>
      <c r="BH31" s="29"/>
      <c r="BI31" s="29"/>
      <c r="BJ31" s="54"/>
      <c r="BK31" s="207"/>
      <c r="BL31" s="10" t="s">
        <v>177</v>
      </c>
      <c r="BM31" s="29"/>
      <c r="BN31" s="29"/>
      <c r="BO31" s="29"/>
      <c r="BP31" s="29"/>
      <c r="BQ31" s="29"/>
      <c r="BR31" s="29"/>
      <c r="BS31" s="54"/>
      <c r="BT31" s="207"/>
      <c r="BU31" s="10"/>
      <c r="BV31" s="119"/>
      <c r="BW31" s="119"/>
      <c r="BX31" s="119"/>
      <c r="BY31" s="119"/>
      <c r="BZ31" s="119"/>
      <c r="CA31" s="119"/>
      <c r="CB31" s="60"/>
      <c r="CC31" s="227"/>
      <c r="CD31" s="113" t="e">
        <f ca="1">IF($CD$3="","",OFFSET(AA31,0,INDEX({0;9;18;27;36;45},$CD$3)+1))</f>
        <v>#VALUE!</v>
      </c>
      <c r="CE31" s="113" t="e">
        <f ca="1">IF($CD$3="","",OFFSET(AA31,0,INDEX({0;9;18;27;36;45},$CD$3)+2))</f>
        <v>#VALUE!</v>
      </c>
      <c r="CF31" s="113" t="e">
        <f ca="1">IF($CD$3="","",OFFSET(AA31,0,INDEX({0;9;18;27;36;45},$CD$3)+3))</f>
        <v>#VALUE!</v>
      </c>
      <c r="CG31" s="113" t="e">
        <f ca="1">IF($CD$3="","",OFFSET(AA31,0,INDEX({0;9;18;27;36;45},$CD$3)+4))</f>
        <v>#VALUE!</v>
      </c>
      <c r="CH31" s="113" t="e">
        <f ca="1">IF($CD$3="","",OFFSET(AA31,0,INDEX({0;9;18;27;36;45},$CD$3)+5))</f>
        <v>#VALUE!</v>
      </c>
      <c r="CI31" s="113" t="e">
        <f ca="1">IF($CD$3="","",OFFSET(AA31,0,INDEX({0;9;18;27;36;45},$CD$3)+6))</f>
        <v>#VALUE!</v>
      </c>
      <c r="CJ31" s="113" t="e">
        <f ca="1">IF($CD$3="","",OFFSET(AA31,0,INDEX({0;9;18;27;36;45},$CD$3)+7))</f>
        <v>#VALUE!</v>
      </c>
      <c r="CL31" s="75"/>
      <c r="CM31" s="160"/>
      <c r="CN31" s="160"/>
      <c r="CO31" s="160"/>
      <c r="CP31" s="160"/>
      <c r="CQ31" s="160"/>
      <c r="CR31" s="160"/>
      <c r="CS31" s="98"/>
    </row>
    <row r="32" spans="1:97" s="8" customFormat="1" ht="17.100000000000001" customHeight="1" thickBot="1" x14ac:dyDescent="0.3">
      <c r="A32" s="238" t="str">
        <f t="shared" si="42"/>
        <v>nom30</v>
      </c>
      <c r="B32" s="239" t="str">
        <f t="shared" si="42"/>
        <v>prenom30</v>
      </c>
      <c r="C32" s="198" t="s">
        <v>14</v>
      </c>
      <c r="D32" s="199"/>
      <c r="E32" s="199"/>
      <c r="F32" s="199"/>
      <c r="G32" s="136" t="e">
        <f t="shared" ca="1" si="43"/>
        <v>#VALUE!</v>
      </c>
      <c r="H32" s="137" t="e">
        <f t="shared" ca="1" si="44"/>
        <v>#VALUE!</v>
      </c>
      <c r="I32" s="138" t="e">
        <f t="shared" ca="1" si="45"/>
        <v>#VALUE!</v>
      </c>
      <c r="J32" s="16"/>
      <c r="K32" s="11"/>
      <c r="L32" s="11"/>
      <c r="M32" s="41"/>
      <c r="N32" s="41"/>
      <c r="O32" s="41"/>
      <c r="P32" s="41"/>
      <c r="Q32" s="41"/>
      <c r="R32" s="41"/>
      <c r="S32" s="11"/>
      <c r="T32" s="40"/>
      <c r="W32" s="2"/>
      <c r="X32" s="2"/>
      <c r="Y32" s="23"/>
      <c r="Z32" s="23"/>
      <c r="AA32" s="61"/>
      <c r="AB32" s="22"/>
      <c r="AC32" s="22"/>
      <c r="AD32" s="22"/>
      <c r="AE32" s="22"/>
      <c r="AF32" s="22"/>
      <c r="AG32" s="22"/>
      <c r="AH32" s="22"/>
      <c r="AI32" s="61"/>
      <c r="AJ32" s="61"/>
      <c r="AK32" s="22"/>
      <c r="AL32" s="22"/>
      <c r="AM32" s="22"/>
      <c r="AN32" s="22"/>
      <c r="AO32" s="22"/>
      <c r="AP32" s="22"/>
      <c r="AQ32" s="22"/>
      <c r="AR32" s="61"/>
      <c r="AS32" s="53"/>
      <c r="AT32" s="33"/>
      <c r="AU32" s="33"/>
      <c r="AV32" s="33"/>
      <c r="AW32" s="33"/>
      <c r="AX32" s="33"/>
      <c r="AY32" s="33"/>
      <c r="AZ32" s="33"/>
      <c r="BA32" s="61"/>
      <c r="BB32" s="61"/>
      <c r="BC32" s="22"/>
      <c r="BD32" s="22"/>
      <c r="BE32" s="22"/>
      <c r="BF32" s="22"/>
      <c r="BG32" s="22"/>
      <c r="BH32" s="22"/>
      <c r="BI32" s="22"/>
      <c r="BJ32" s="61"/>
      <c r="BK32" s="61"/>
      <c r="BL32" s="22"/>
      <c r="BM32" s="22"/>
      <c r="BN32" s="22"/>
      <c r="BO32" s="22"/>
      <c r="BP32" s="22"/>
      <c r="BQ32" s="22"/>
      <c r="BR32" s="22"/>
      <c r="BS32" s="61"/>
      <c r="BT32" s="61"/>
      <c r="BU32" s="120"/>
      <c r="BV32" s="120"/>
      <c r="BW32" s="120"/>
      <c r="BX32" s="120"/>
      <c r="BY32" s="120"/>
      <c r="BZ32" s="120"/>
      <c r="CA32" s="120"/>
      <c r="CB32" s="61"/>
      <c r="CC32" s="61"/>
      <c r="CD32" s="22"/>
      <c r="CE32" s="22"/>
      <c r="CF32" s="22"/>
      <c r="CG32" s="22"/>
      <c r="CH32" s="22"/>
      <c r="CI32" s="22"/>
      <c r="CJ32" s="22"/>
      <c r="CL32" s="75"/>
      <c r="CM32" s="160"/>
      <c r="CN32" s="160"/>
      <c r="CO32" s="160"/>
      <c r="CP32" s="160"/>
      <c r="CQ32" s="160"/>
      <c r="CR32" s="160"/>
      <c r="CS32" s="98"/>
    </row>
    <row r="33" spans="11:96" ht="17.100000000000001" customHeight="1" x14ac:dyDescent="0.25">
      <c r="W33" s="212" t="s">
        <v>13</v>
      </c>
      <c r="X33" s="215" t="s">
        <v>0</v>
      </c>
      <c r="Y33" s="20" t="s">
        <v>154</v>
      </c>
      <c r="Z33" s="20" t="s">
        <v>155</v>
      </c>
      <c r="AA33" s="65"/>
      <c r="AB33" s="228" t="s">
        <v>48</v>
      </c>
      <c r="AC33" s="229"/>
      <c r="AD33" s="229"/>
      <c r="AE33" s="230"/>
      <c r="AF33" s="149"/>
      <c r="AG33" s="149"/>
      <c r="AH33" s="149"/>
      <c r="AI33" s="64"/>
      <c r="AJ33" s="65"/>
      <c r="AK33" s="228" t="s">
        <v>48</v>
      </c>
      <c r="AL33" s="229"/>
      <c r="AM33" s="229"/>
      <c r="AN33" s="230"/>
      <c r="AO33" s="149"/>
      <c r="AP33" s="149"/>
      <c r="AQ33" s="149"/>
      <c r="AR33" s="64"/>
      <c r="AS33" s="65"/>
      <c r="AT33" s="228" t="s">
        <v>48</v>
      </c>
      <c r="AU33" s="229"/>
      <c r="AV33" s="229"/>
      <c r="AW33" s="230"/>
      <c r="AX33" s="149"/>
      <c r="AY33" s="149"/>
      <c r="AZ33" s="149"/>
      <c r="BA33" s="64"/>
      <c r="BB33" s="65"/>
      <c r="BC33" s="228" t="s">
        <v>48</v>
      </c>
      <c r="BD33" s="229"/>
      <c r="BE33" s="229"/>
      <c r="BF33" s="230"/>
      <c r="BG33" s="149"/>
      <c r="BH33" s="149"/>
      <c r="BI33" s="149"/>
      <c r="BJ33" s="64"/>
      <c r="BK33" s="65"/>
      <c r="BL33" s="228" t="s">
        <v>48</v>
      </c>
      <c r="BM33" s="229"/>
      <c r="BN33" s="229"/>
      <c r="BO33" s="230"/>
      <c r="BP33" s="149"/>
      <c r="BQ33" s="149"/>
      <c r="BR33" s="149"/>
      <c r="BS33" s="64"/>
      <c r="BT33" s="65"/>
      <c r="BU33" s="228" t="s">
        <v>48</v>
      </c>
      <c r="BV33" s="229"/>
      <c r="BW33" s="229"/>
      <c r="BX33" s="230"/>
      <c r="BY33" s="149"/>
      <c r="BZ33" s="149"/>
      <c r="CA33" s="149"/>
      <c r="CB33" s="64"/>
      <c r="CC33" s="65"/>
      <c r="CD33" s="228" t="s">
        <v>48</v>
      </c>
      <c r="CE33" s="229"/>
      <c r="CF33" s="229"/>
      <c r="CG33" s="230"/>
      <c r="CH33" s="109" t="e">
        <f ca="1">IF($CD$3="","",OFFSET(AA33,0,INDEX({0;9;18;27;36;45},$CD$3)+5))</f>
        <v>#VALUE!</v>
      </c>
      <c r="CI33" s="109" t="e">
        <f ca="1">IF($CD$3="","",OFFSET(AA33,0,INDEX({0;9;18;27;36;45},$CD$3)+6))</f>
        <v>#VALUE!</v>
      </c>
      <c r="CJ33" s="109" t="e">
        <f ca="1">IF($CD$3="","",OFFSET(AA33,0,INDEX({0;9;18;27;36;45},$CD$3)+7))</f>
        <v>#VALUE!</v>
      </c>
      <c r="CM33" s="160"/>
      <c r="CN33" s="160"/>
      <c r="CO33" s="160"/>
      <c r="CP33" s="160"/>
      <c r="CQ33" s="160"/>
      <c r="CR33" s="160"/>
    </row>
    <row r="34" spans="11:96" ht="17.100000000000001" customHeight="1" x14ac:dyDescent="0.25">
      <c r="K34" s="41"/>
      <c r="W34" s="213"/>
      <c r="X34" s="216"/>
      <c r="Y34" s="20" t="s">
        <v>156</v>
      </c>
      <c r="Z34" s="20" t="s">
        <v>157</v>
      </c>
      <c r="AA34" s="65"/>
      <c r="AB34" s="228" t="s">
        <v>48</v>
      </c>
      <c r="AC34" s="229"/>
      <c r="AD34" s="229"/>
      <c r="AE34" s="230"/>
      <c r="AF34" s="149"/>
      <c r="AG34" s="149"/>
      <c r="AH34" s="149"/>
      <c r="AI34" s="64"/>
      <c r="AJ34" s="65"/>
      <c r="AK34" s="228" t="s">
        <v>48</v>
      </c>
      <c r="AL34" s="229"/>
      <c r="AM34" s="229"/>
      <c r="AN34" s="230"/>
      <c r="AO34" s="149"/>
      <c r="AP34" s="149"/>
      <c r="AQ34" s="149"/>
      <c r="AR34" s="64"/>
      <c r="AS34" s="65"/>
      <c r="AT34" s="228" t="s">
        <v>48</v>
      </c>
      <c r="AU34" s="229"/>
      <c r="AV34" s="229"/>
      <c r="AW34" s="230"/>
      <c r="AX34" s="149"/>
      <c r="AY34" s="149"/>
      <c r="AZ34" s="149"/>
      <c r="BA34" s="64"/>
      <c r="BB34" s="65"/>
      <c r="BC34" s="228" t="s">
        <v>48</v>
      </c>
      <c r="BD34" s="229"/>
      <c r="BE34" s="229"/>
      <c r="BF34" s="230"/>
      <c r="BG34" s="149"/>
      <c r="BH34" s="149"/>
      <c r="BI34" s="149"/>
      <c r="BJ34" s="64"/>
      <c r="BK34" s="65"/>
      <c r="BL34" s="228" t="s">
        <v>48</v>
      </c>
      <c r="BM34" s="229"/>
      <c r="BN34" s="229"/>
      <c r="BO34" s="230"/>
      <c r="BP34" s="149"/>
      <c r="BQ34" s="149"/>
      <c r="BR34" s="149"/>
      <c r="BS34" s="64"/>
      <c r="BT34" s="65"/>
      <c r="BU34" s="228" t="s">
        <v>48</v>
      </c>
      <c r="BV34" s="229"/>
      <c r="BW34" s="229"/>
      <c r="BX34" s="230"/>
      <c r="BY34" s="149"/>
      <c r="BZ34" s="149"/>
      <c r="CA34" s="149"/>
      <c r="CB34" s="64"/>
      <c r="CC34" s="65"/>
      <c r="CD34" s="228" t="s">
        <v>48</v>
      </c>
      <c r="CE34" s="229"/>
      <c r="CF34" s="229"/>
      <c r="CG34" s="230"/>
      <c r="CH34" s="109" t="e">
        <f ca="1">IF($CD$3="","",OFFSET(AA34,0,INDEX({0;9;18;27;36;45},$CD$3)+5))</f>
        <v>#VALUE!</v>
      </c>
      <c r="CI34" s="109" t="e">
        <f ca="1">IF($CD$3="","",OFFSET(AA34,0,INDEX({0;9;18;27;36;45},$CD$3)+6))</f>
        <v>#VALUE!</v>
      </c>
      <c r="CJ34" s="109" t="e">
        <f ca="1">IF($CD$3="","",OFFSET(AA34,0,INDEX({0;9;18;27;36;45},$CD$3)+7))</f>
        <v>#VALUE!</v>
      </c>
      <c r="CM34" s="160"/>
      <c r="CN34" s="160"/>
      <c r="CO34" s="160"/>
      <c r="CP34" s="160"/>
      <c r="CQ34" s="160"/>
      <c r="CR34" s="160"/>
    </row>
    <row r="35" spans="11:96" ht="17.100000000000001" customHeight="1" x14ac:dyDescent="0.25">
      <c r="W35" s="213"/>
      <c r="X35" s="216"/>
      <c r="Y35" s="20" t="s">
        <v>158</v>
      </c>
      <c r="Z35" s="20" t="s">
        <v>159</v>
      </c>
      <c r="AA35" s="65"/>
      <c r="AB35" s="228" t="s">
        <v>48</v>
      </c>
      <c r="AC35" s="229"/>
      <c r="AD35" s="229"/>
      <c r="AE35" s="230"/>
      <c r="AF35" s="149"/>
      <c r="AG35" s="149"/>
      <c r="AH35" s="149"/>
      <c r="AI35" s="64"/>
      <c r="AJ35" s="65"/>
      <c r="AK35" s="228" t="s">
        <v>48</v>
      </c>
      <c r="AL35" s="229"/>
      <c r="AM35" s="229"/>
      <c r="AN35" s="230"/>
      <c r="AO35" s="149"/>
      <c r="AP35" s="149"/>
      <c r="AQ35" s="149"/>
      <c r="AR35" s="64"/>
      <c r="AS35" s="65"/>
      <c r="AT35" s="228" t="s">
        <v>48</v>
      </c>
      <c r="AU35" s="229"/>
      <c r="AV35" s="229"/>
      <c r="AW35" s="230"/>
      <c r="AX35" s="149"/>
      <c r="AY35" s="149"/>
      <c r="AZ35" s="149"/>
      <c r="BA35" s="64"/>
      <c r="BB35" s="65"/>
      <c r="BC35" s="228" t="s">
        <v>48</v>
      </c>
      <c r="BD35" s="229"/>
      <c r="BE35" s="229"/>
      <c r="BF35" s="230"/>
      <c r="BG35" s="149"/>
      <c r="BH35" s="149"/>
      <c r="BI35" s="149"/>
      <c r="BJ35" s="64"/>
      <c r="BK35" s="65"/>
      <c r="BL35" s="228" t="s">
        <v>48</v>
      </c>
      <c r="BM35" s="229"/>
      <c r="BN35" s="229"/>
      <c r="BO35" s="230"/>
      <c r="BP35" s="149"/>
      <c r="BQ35" s="149"/>
      <c r="BR35" s="149"/>
      <c r="BS35" s="64"/>
      <c r="BT35" s="65"/>
      <c r="BU35" s="228" t="s">
        <v>48</v>
      </c>
      <c r="BV35" s="229"/>
      <c r="BW35" s="229"/>
      <c r="BX35" s="230"/>
      <c r="BY35" s="149"/>
      <c r="BZ35" s="149"/>
      <c r="CA35" s="149"/>
      <c r="CB35" s="64"/>
      <c r="CC35" s="65"/>
      <c r="CD35" s="228" t="s">
        <v>48</v>
      </c>
      <c r="CE35" s="229"/>
      <c r="CF35" s="229"/>
      <c r="CG35" s="230"/>
      <c r="CH35" s="109" t="e">
        <f ca="1">IF($CD$3="","",OFFSET(AA35,0,INDEX({0;9;18;27;36;45},$CD$3)+5))</f>
        <v>#VALUE!</v>
      </c>
      <c r="CI35" s="109" t="e">
        <f ca="1">IF($CD$3="","",OFFSET(AA35,0,INDEX({0;9;18;27;36;45},$CD$3)+6))</f>
        <v>#VALUE!</v>
      </c>
      <c r="CJ35" s="109" t="e">
        <f ca="1">IF($CD$3="","",OFFSET(AA35,0,INDEX({0;9;18;27;36;45},$CD$3)+7))</f>
        <v>#VALUE!</v>
      </c>
      <c r="CM35" s="160"/>
      <c r="CN35" s="160"/>
      <c r="CO35" s="160"/>
      <c r="CP35" s="160"/>
      <c r="CQ35" s="160"/>
      <c r="CR35" s="160"/>
    </row>
    <row r="36" spans="11:96" ht="17.100000000000001" customHeight="1" x14ac:dyDescent="0.25">
      <c r="W36" s="213"/>
      <c r="X36" s="216"/>
      <c r="Y36" s="20" t="s">
        <v>160</v>
      </c>
      <c r="Z36" s="20" t="s">
        <v>161</v>
      </c>
      <c r="AA36" s="65"/>
      <c r="AB36" s="228" t="s">
        <v>48</v>
      </c>
      <c r="AC36" s="229"/>
      <c r="AD36" s="229"/>
      <c r="AE36" s="230"/>
      <c r="AF36" s="149"/>
      <c r="AG36" s="149"/>
      <c r="AH36" s="149"/>
      <c r="AI36" s="64"/>
      <c r="AJ36" s="65"/>
      <c r="AK36" s="228" t="s">
        <v>48</v>
      </c>
      <c r="AL36" s="229"/>
      <c r="AM36" s="229"/>
      <c r="AN36" s="230"/>
      <c r="AO36" s="149"/>
      <c r="AP36" s="149"/>
      <c r="AQ36" s="149"/>
      <c r="AR36" s="64"/>
      <c r="AS36" s="65"/>
      <c r="AT36" s="228" t="s">
        <v>48</v>
      </c>
      <c r="AU36" s="229"/>
      <c r="AV36" s="229"/>
      <c r="AW36" s="230"/>
      <c r="AX36" s="149"/>
      <c r="AY36" s="149"/>
      <c r="AZ36" s="149"/>
      <c r="BA36" s="64"/>
      <c r="BB36" s="65"/>
      <c r="BC36" s="228" t="s">
        <v>48</v>
      </c>
      <c r="BD36" s="229"/>
      <c r="BE36" s="229"/>
      <c r="BF36" s="230"/>
      <c r="BG36" s="149"/>
      <c r="BH36" s="149"/>
      <c r="BI36" s="149"/>
      <c r="BJ36" s="64"/>
      <c r="BK36" s="65"/>
      <c r="BL36" s="228" t="s">
        <v>48</v>
      </c>
      <c r="BM36" s="229"/>
      <c r="BN36" s="229"/>
      <c r="BO36" s="230"/>
      <c r="BP36" s="149"/>
      <c r="BQ36" s="149"/>
      <c r="BR36" s="149"/>
      <c r="BS36" s="64"/>
      <c r="BT36" s="65"/>
      <c r="BU36" s="228" t="s">
        <v>48</v>
      </c>
      <c r="BV36" s="229"/>
      <c r="BW36" s="229"/>
      <c r="BX36" s="230"/>
      <c r="BY36" s="149"/>
      <c r="BZ36" s="149"/>
      <c r="CA36" s="149"/>
      <c r="CB36" s="64"/>
      <c r="CC36" s="65"/>
      <c r="CD36" s="228" t="s">
        <v>48</v>
      </c>
      <c r="CE36" s="229"/>
      <c r="CF36" s="229"/>
      <c r="CG36" s="230"/>
      <c r="CH36" s="109" t="e">
        <f ca="1">IF($CD$3="","",OFFSET(AA36,0,INDEX({0;9;18;27;36;45},$CD$3)+5))</f>
        <v>#VALUE!</v>
      </c>
      <c r="CI36" s="109" t="e">
        <f ca="1">IF($CD$3="","",OFFSET(AA36,0,INDEX({0;9;18;27;36;45},$CD$3)+6))</f>
        <v>#VALUE!</v>
      </c>
      <c r="CJ36" s="109" t="e">
        <f ca="1">IF($CD$3="","",OFFSET(AA36,0,INDEX({0;9;18;27;36;45},$CD$3)+7))</f>
        <v>#VALUE!</v>
      </c>
      <c r="CM36" s="160"/>
      <c r="CN36" s="160"/>
      <c r="CO36" s="160"/>
      <c r="CP36" s="160"/>
      <c r="CQ36" s="160"/>
      <c r="CR36" s="160"/>
    </row>
    <row r="37" spans="11:96" ht="17.100000000000001" customHeight="1" x14ac:dyDescent="0.25">
      <c r="W37" s="213"/>
      <c r="X37" s="216"/>
      <c r="Y37" s="20" t="s">
        <v>162</v>
      </c>
      <c r="Z37" s="20" t="s">
        <v>163</v>
      </c>
      <c r="AA37" s="67"/>
      <c r="AB37" s="228" t="s">
        <v>48</v>
      </c>
      <c r="AC37" s="229"/>
      <c r="AD37" s="229"/>
      <c r="AE37" s="230"/>
      <c r="AF37" s="149"/>
      <c r="AG37" s="149"/>
      <c r="AH37" s="149"/>
      <c r="AI37" s="66"/>
      <c r="AJ37" s="67"/>
      <c r="AK37" s="228" t="s">
        <v>48</v>
      </c>
      <c r="AL37" s="229"/>
      <c r="AM37" s="229"/>
      <c r="AN37" s="230"/>
      <c r="AO37" s="149"/>
      <c r="AP37" s="149"/>
      <c r="AQ37" s="149"/>
      <c r="AR37" s="66"/>
      <c r="AS37" s="67"/>
      <c r="AT37" s="228" t="s">
        <v>48</v>
      </c>
      <c r="AU37" s="229"/>
      <c r="AV37" s="229"/>
      <c r="AW37" s="230"/>
      <c r="AX37" s="149"/>
      <c r="AY37" s="149"/>
      <c r="AZ37" s="149"/>
      <c r="BA37" s="66"/>
      <c r="BB37" s="67"/>
      <c r="BC37" s="228" t="s">
        <v>48</v>
      </c>
      <c r="BD37" s="229"/>
      <c r="BE37" s="229"/>
      <c r="BF37" s="230"/>
      <c r="BG37" s="149"/>
      <c r="BH37" s="149"/>
      <c r="BI37" s="149"/>
      <c r="BJ37" s="66"/>
      <c r="BK37" s="67"/>
      <c r="BL37" s="228" t="s">
        <v>48</v>
      </c>
      <c r="BM37" s="229"/>
      <c r="BN37" s="229"/>
      <c r="BO37" s="230"/>
      <c r="BP37" s="149"/>
      <c r="BQ37" s="149"/>
      <c r="BR37" s="149"/>
      <c r="BS37" s="66"/>
      <c r="BT37" s="67"/>
      <c r="BU37" s="228" t="s">
        <v>48</v>
      </c>
      <c r="BV37" s="229"/>
      <c r="BW37" s="229"/>
      <c r="BX37" s="230"/>
      <c r="BY37" s="149"/>
      <c r="BZ37" s="149"/>
      <c r="CA37" s="149"/>
      <c r="CB37" s="66"/>
      <c r="CC37" s="67"/>
      <c r="CD37" s="228" t="s">
        <v>48</v>
      </c>
      <c r="CE37" s="229"/>
      <c r="CF37" s="229"/>
      <c r="CG37" s="230"/>
      <c r="CH37" s="109" t="e">
        <f ca="1">IF($CD$3="","",OFFSET(AA37,0,INDEX({0;9;18;27;36;45},$CD$3)+5))</f>
        <v>#VALUE!</v>
      </c>
      <c r="CI37" s="109" t="e">
        <f ca="1">IF($CD$3="","",OFFSET(AA37,0,INDEX({0;9;18;27;36;45},$CD$3)+6))</f>
        <v>#VALUE!</v>
      </c>
      <c r="CJ37" s="109" t="e">
        <f ca="1">IF($CD$3="","",OFFSET(AA37,0,INDEX({0;9;18;27;36;45},$CD$3)+7))</f>
        <v>#VALUE!</v>
      </c>
      <c r="CM37" s="160"/>
      <c r="CN37" s="160"/>
      <c r="CO37" s="160"/>
      <c r="CP37" s="160"/>
      <c r="CQ37" s="160"/>
      <c r="CR37" s="160"/>
    </row>
    <row r="38" spans="11:96" ht="17.100000000000001" customHeight="1" x14ac:dyDescent="0.25">
      <c r="W38" s="213"/>
      <c r="X38" s="216"/>
      <c r="Y38" s="20" t="s">
        <v>164</v>
      </c>
      <c r="Z38" s="20" t="s">
        <v>165</v>
      </c>
      <c r="AA38" s="67"/>
      <c r="AB38" s="228" t="s">
        <v>48</v>
      </c>
      <c r="AC38" s="229"/>
      <c r="AD38" s="229"/>
      <c r="AE38" s="230"/>
      <c r="AF38" s="149"/>
      <c r="AG38" s="149"/>
      <c r="AH38" s="149"/>
      <c r="AI38" s="66"/>
      <c r="AJ38" s="67"/>
      <c r="AK38" s="228" t="s">
        <v>48</v>
      </c>
      <c r="AL38" s="229"/>
      <c r="AM38" s="229"/>
      <c r="AN38" s="230"/>
      <c r="AO38" s="149"/>
      <c r="AP38" s="149"/>
      <c r="AQ38" s="149"/>
      <c r="AR38" s="66"/>
      <c r="AS38" s="67"/>
      <c r="AT38" s="228" t="s">
        <v>48</v>
      </c>
      <c r="AU38" s="229"/>
      <c r="AV38" s="229"/>
      <c r="AW38" s="230"/>
      <c r="AX38" s="149"/>
      <c r="AY38" s="149"/>
      <c r="AZ38" s="149"/>
      <c r="BA38" s="66"/>
      <c r="BB38" s="67"/>
      <c r="BC38" s="228" t="s">
        <v>48</v>
      </c>
      <c r="BD38" s="229"/>
      <c r="BE38" s="229"/>
      <c r="BF38" s="230"/>
      <c r="BG38" s="149"/>
      <c r="BH38" s="149"/>
      <c r="BI38" s="149"/>
      <c r="BJ38" s="66"/>
      <c r="BK38" s="67"/>
      <c r="BL38" s="228" t="s">
        <v>48</v>
      </c>
      <c r="BM38" s="229"/>
      <c r="BN38" s="229"/>
      <c r="BO38" s="230"/>
      <c r="BP38" s="149"/>
      <c r="BQ38" s="149"/>
      <c r="BR38" s="149"/>
      <c r="BS38" s="66"/>
      <c r="BT38" s="67"/>
      <c r="BU38" s="228" t="s">
        <v>48</v>
      </c>
      <c r="BV38" s="229"/>
      <c r="BW38" s="229"/>
      <c r="BX38" s="230"/>
      <c r="BY38" s="149"/>
      <c r="BZ38" s="149"/>
      <c r="CA38" s="149"/>
      <c r="CB38" s="66"/>
      <c r="CC38" s="67"/>
      <c r="CD38" s="228" t="s">
        <v>48</v>
      </c>
      <c r="CE38" s="229"/>
      <c r="CF38" s="229"/>
      <c r="CG38" s="230"/>
      <c r="CH38" s="109" t="e">
        <f ca="1">IF($CD$3="","",OFFSET(AA38,0,INDEX({0;9;18;27;36;45},$CD$3)+5))</f>
        <v>#VALUE!</v>
      </c>
      <c r="CI38" s="109" t="e">
        <f ca="1">IF($CD$3="","",OFFSET(AA38,0,INDEX({0;9;18;27;36;45},$CD$3)+6))</f>
        <v>#VALUE!</v>
      </c>
      <c r="CJ38" s="109" t="e">
        <f ca="1">IF($CD$3="","",OFFSET(AA38,0,INDEX({0;9;18;27;36;45},$CD$3)+7))</f>
        <v>#VALUE!</v>
      </c>
    </row>
    <row r="39" spans="11:96" ht="17.100000000000001" customHeight="1" x14ac:dyDescent="0.25">
      <c r="W39" s="214"/>
      <c r="X39" s="217"/>
      <c r="Y39" s="20" t="s">
        <v>166</v>
      </c>
      <c r="Z39" s="20" t="s">
        <v>167</v>
      </c>
      <c r="AA39" s="63"/>
      <c r="AB39" s="228" t="s">
        <v>48</v>
      </c>
      <c r="AC39" s="229"/>
      <c r="AD39" s="229"/>
      <c r="AE39" s="230"/>
      <c r="AF39" s="149"/>
      <c r="AG39" s="149"/>
      <c r="AH39" s="149"/>
      <c r="AI39" s="62"/>
      <c r="AJ39" s="63"/>
      <c r="AK39" s="228" t="s">
        <v>48</v>
      </c>
      <c r="AL39" s="229"/>
      <c r="AM39" s="229"/>
      <c r="AN39" s="230"/>
      <c r="AO39" s="149"/>
      <c r="AP39" s="149"/>
      <c r="AQ39" s="149"/>
      <c r="AR39" s="62"/>
      <c r="AS39" s="63"/>
      <c r="AT39" s="228" t="s">
        <v>48</v>
      </c>
      <c r="AU39" s="229"/>
      <c r="AV39" s="229"/>
      <c r="AW39" s="230"/>
      <c r="AX39" s="149"/>
      <c r="AY39" s="149"/>
      <c r="AZ39" s="149"/>
      <c r="BA39" s="62"/>
      <c r="BB39" s="63"/>
      <c r="BC39" s="228" t="s">
        <v>48</v>
      </c>
      <c r="BD39" s="229"/>
      <c r="BE39" s="229"/>
      <c r="BF39" s="230"/>
      <c r="BG39" s="149"/>
      <c r="BH39" s="149"/>
      <c r="BI39" s="149"/>
      <c r="BJ39" s="62"/>
      <c r="BK39" s="63"/>
      <c r="BL39" s="228" t="s">
        <v>48</v>
      </c>
      <c r="BM39" s="229"/>
      <c r="BN39" s="229"/>
      <c r="BO39" s="230"/>
      <c r="BP39" s="149"/>
      <c r="BQ39" s="149"/>
      <c r="BR39" s="149"/>
      <c r="BS39" s="62"/>
      <c r="BT39" s="63"/>
      <c r="BU39" s="228" t="s">
        <v>48</v>
      </c>
      <c r="BV39" s="229"/>
      <c r="BW39" s="229"/>
      <c r="BX39" s="230"/>
      <c r="BY39" s="149"/>
      <c r="BZ39" s="149"/>
      <c r="CA39" s="149"/>
      <c r="CB39" s="62"/>
      <c r="CC39" s="63"/>
      <c r="CD39" s="228" t="s">
        <v>48</v>
      </c>
      <c r="CE39" s="229"/>
      <c r="CF39" s="229"/>
      <c r="CG39" s="230"/>
      <c r="CH39" s="109" t="e">
        <f ca="1">IF($CD$3="","",OFFSET(AA39,0,INDEX({0;9;18;27;36;45},$CD$3)+5))</f>
        <v>#VALUE!</v>
      </c>
      <c r="CI39" s="109" t="e">
        <f ca="1">IF($CD$3="","",OFFSET(AA39,0,INDEX({0;9;18;27;36;45},$CD$3)+6))</f>
        <v>#VALUE!</v>
      </c>
      <c r="CJ39" s="109" t="e">
        <f ca="1">IF($CD$3="","",OFFSET(AA39,0,INDEX({0;9;18;27;36;45},$CD$3)+7))</f>
        <v>#VALUE!</v>
      </c>
    </row>
    <row r="40" spans="11:96" ht="17.100000000000001" customHeight="1" x14ac:dyDescent="0.25">
      <c r="AA40" s="53"/>
      <c r="AB40" s="22"/>
      <c r="AC40" s="22"/>
      <c r="AD40" s="22"/>
      <c r="AE40" s="22"/>
      <c r="AF40" s="22"/>
      <c r="AG40" s="22"/>
      <c r="AH40" s="22"/>
      <c r="AI40" s="53"/>
      <c r="AJ40" s="53"/>
      <c r="AK40" s="22"/>
      <c r="AL40" s="22"/>
      <c r="AM40" s="22"/>
      <c r="AN40" s="22"/>
      <c r="AO40" s="22"/>
      <c r="AP40" s="22"/>
      <c r="AQ40" s="22"/>
      <c r="AR40" s="53"/>
      <c r="AS40" s="53"/>
      <c r="AT40" s="22"/>
      <c r="AU40" s="22"/>
      <c r="AV40" s="22"/>
      <c r="AW40" s="22"/>
      <c r="AX40" s="22"/>
      <c r="AY40" s="22"/>
      <c r="AZ40" s="22"/>
      <c r="BA40" s="53"/>
      <c r="BB40" s="53"/>
      <c r="BC40" s="22"/>
      <c r="BD40" s="22"/>
      <c r="BE40" s="22"/>
      <c r="BF40" s="22"/>
      <c r="BG40" s="22"/>
      <c r="BH40" s="22"/>
      <c r="BI40" s="22"/>
      <c r="BJ40" s="53"/>
      <c r="BK40" s="53"/>
      <c r="BL40" s="22"/>
      <c r="BM40" s="22"/>
      <c r="BN40" s="22"/>
      <c r="BO40" s="22"/>
      <c r="BP40" s="22"/>
      <c r="BQ40" s="22"/>
      <c r="BR40" s="22"/>
      <c r="BS40" s="53"/>
      <c r="BT40" s="53"/>
      <c r="BU40" s="22"/>
      <c r="BV40" s="22"/>
      <c r="BW40" s="22"/>
      <c r="BX40" s="22"/>
      <c r="BY40" s="22"/>
      <c r="BZ40" s="22"/>
      <c r="CA40" s="22"/>
      <c r="CB40" s="53"/>
      <c r="CC40" s="53"/>
      <c r="CD40" s="22"/>
      <c r="CE40" s="22"/>
      <c r="CF40" s="22"/>
      <c r="CG40" s="22"/>
      <c r="CH40" s="22"/>
      <c r="CI40" s="22"/>
      <c r="CJ40" s="22"/>
    </row>
    <row r="41" spans="11:96" ht="17.100000000000001" customHeight="1" x14ac:dyDescent="0.25">
      <c r="W41" s="218" t="s">
        <v>15</v>
      </c>
      <c r="X41" s="219"/>
      <c r="Y41" s="20" t="s">
        <v>168</v>
      </c>
      <c r="Z41" s="20" t="s">
        <v>169</v>
      </c>
      <c r="AA41" s="69"/>
      <c r="AB41" s="29"/>
      <c r="AC41" s="29"/>
      <c r="AD41" s="29"/>
      <c r="AE41" s="29"/>
      <c r="AF41" s="17" t="s">
        <v>179</v>
      </c>
      <c r="AG41" s="29"/>
      <c r="AH41" s="29"/>
      <c r="AI41" s="68"/>
      <c r="AJ41" s="69"/>
      <c r="AK41" s="29"/>
      <c r="AL41" s="29"/>
      <c r="AM41" s="29"/>
      <c r="AN41" s="29"/>
      <c r="AO41" s="17"/>
      <c r="AP41" s="29"/>
      <c r="AQ41" s="29"/>
      <c r="AR41" s="68"/>
      <c r="AS41" s="99"/>
      <c r="AT41" s="34"/>
      <c r="AU41" s="34"/>
      <c r="AV41" s="34"/>
      <c r="AW41" s="34"/>
      <c r="AX41" s="10" t="s">
        <v>177</v>
      </c>
      <c r="AY41" s="34"/>
      <c r="AZ41" s="34"/>
      <c r="BA41" s="68"/>
      <c r="BB41" s="69"/>
      <c r="BC41" s="29"/>
      <c r="BD41" s="29"/>
      <c r="BE41" s="29"/>
      <c r="BF41" s="29"/>
      <c r="BG41" s="17" t="s">
        <v>179</v>
      </c>
      <c r="BH41" s="29"/>
      <c r="BI41" s="29"/>
      <c r="BJ41" s="68"/>
      <c r="BK41" s="69"/>
      <c r="BL41" s="29"/>
      <c r="BM41" s="29"/>
      <c r="BN41" s="29"/>
      <c r="BO41" s="29"/>
      <c r="BP41" s="29"/>
      <c r="BQ41" s="29"/>
      <c r="BR41" s="29"/>
      <c r="BS41" s="68"/>
      <c r="BT41" s="69"/>
      <c r="BU41" s="119"/>
      <c r="BV41" s="119"/>
      <c r="BW41" s="119"/>
      <c r="BX41" s="119"/>
      <c r="BY41" s="119" t="s">
        <v>177</v>
      </c>
      <c r="BZ41" s="119"/>
      <c r="CA41" s="119"/>
      <c r="CB41" s="68"/>
      <c r="CC41" s="69"/>
      <c r="CD41" s="113" t="e">
        <f ca="1">IF($CD$3="","",OFFSET(AA41,0,INDEX({0;9;18;27;36;45},$CD$3)+1))</f>
        <v>#VALUE!</v>
      </c>
      <c r="CE41" s="109" t="e">
        <f ca="1">IF($CD$3="","",OFFSET(AA41,0,INDEX({0;9;18;27;36;45},$CD$3)+2))</f>
        <v>#VALUE!</v>
      </c>
      <c r="CF41" s="109" t="e">
        <f ca="1">IF($CD$3="","",OFFSET(AA41,0,INDEX({0;9;18;27;36;45},$CD$3)+3))</f>
        <v>#VALUE!</v>
      </c>
      <c r="CG41" s="109" t="e">
        <f ca="1">IF($CD$3="","",OFFSET(AA41,0,INDEX({0;9;18;27;36;45},$CD$3)+4))</f>
        <v>#VALUE!</v>
      </c>
      <c r="CH41" s="109" t="e">
        <f ca="1">IF($CD$3="","",OFFSET(AA41,0,INDEX({0;9;18;27;36;45},$CD$3)+5))</f>
        <v>#VALUE!</v>
      </c>
      <c r="CI41" s="109" t="e">
        <f ca="1">IF($CD$3="","",OFFSET(AA41,0,INDEX({0;9;18;27;36;45},$CD$3)+6))</f>
        <v>#VALUE!</v>
      </c>
      <c r="CJ41" s="109" t="e">
        <f ca="1">IF($CD$3="","",OFFSET(AA41,0,INDEX({0;9;18;27;36;45},$CD$3)+7))</f>
        <v>#VALUE!</v>
      </c>
    </row>
    <row r="42" spans="11:96" ht="17.100000000000001" customHeight="1" x14ac:dyDescent="0.25">
      <c r="W42" s="220"/>
      <c r="X42" s="221"/>
      <c r="Y42" s="20" t="s">
        <v>170</v>
      </c>
      <c r="Z42" s="20" t="s">
        <v>171</v>
      </c>
      <c r="AA42" s="69"/>
      <c r="AB42" s="29"/>
      <c r="AC42" s="29"/>
      <c r="AD42" s="29"/>
      <c r="AE42" s="29"/>
      <c r="AF42" s="10" t="s">
        <v>179</v>
      </c>
      <c r="AG42" s="29"/>
      <c r="AH42" s="29"/>
      <c r="AI42" s="68"/>
      <c r="AJ42" s="69"/>
      <c r="AK42" s="29"/>
      <c r="AL42" s="29"/>
      <c r="AM42" s="29"/>
      <c r="AN42" s="29"/>
      <c r="AO42" s="10" t="s">
        <v>177</v>
      </c>
      <c r="AP42" s="29"/>
      <c r="AQ42" s="29"/>
      <c r="AR42" s="68"/>
      <c r="AS42" s="99"/>
      <c r="AT42" s="35"/>
      <c r="AU42" s="35"/>
      <c r="AV42" s="35"/>
      <c r="AW42" s="35"/>
      <c r="AX42" s="10"/>
      <c r="AY42" s="35"/>
      <c r="AZ42" s="34"/>
      <c r="BA42" s="68"/>
      <c r="BB42" s="69"/>
      <c r="BC42" s="29"/>
      <c r="BD42" s="29"/>
      <c r="BE42" s="29"/>
      <c r="BF42" s="29"/>
      <c r="BG42" s="10" t="s">
        <v>179</v>
      </c>
      <c r="BH42" s="29"/>
      <c r="BI42" s="29"/>
      <c r="BJ42" s="68"/>
      <c r="BK42" s="69"/>
      <c r="BL42" s="29"/>
      <c r="BM42" s="29"/>
      <c r="BN42" s="29"/>
      <c r="BO42" s="29"/>
      <c r="BP42" s="10" t="s">
        <v>177</v>
      </c>
      <c r="BQ42" s="29"/>
      <c r="BR42" s="29"/>
      <c r="BS42" s="68"/>
      <c r="BT42" s="69"/>
      <c r="BU42" s="119"/>
      <c r="BV42" s="119"/>
      <c r="BW42" s="119"/>
      <c r="BX42" s="119"/>
      <c r="BY42" s="10"/>
      <c r="BZ42" s="119"/>
      <c r="CA42" s="119"/>
      <c r="CB42" s="68"/>
      <c r="CC42" s="69"/>
      <c r="CD42" s="113" t="e">
        <f ca="1">IF($CD$3="","",OFFSET(AA42,0,INDEX({0;9;18;27;36;45},$CD$3)+1))</f>
        <v>#VALUE!</v>
      </c>
      <c r="CE42" s="109" t="e">
        <f ca="1">IF($CD$3="","",OFFSET(AA42,0,INDEX({0;9;18;27;36;45},$CD$3)+2))</f>
        <v>#VALUE!</v>
      </c>
      <c r="CF42" s="109" t="e">
        <f ca="1">IF($CD$3="","",OFFSET(AA42,0,INDEX({0;9;18;27;36;45},$CD$3)+3))</f>
        <v>#VALUE!</v>
      </c>
      <c r="CG42" s="109" t="e">
        <f ca="1">IF($CD$3="","",OFFSET(AA42,0,INDEX({0;9;18;27;36;45},$CD$3)+4))</f>
        <v>#VALUE!</v>
      </c>
      <c r="CH42" s="109" t="e">
        <f ca="1">IF($CD$3="","",OFFSET(AA42,0,INDEX({0;9;18;27;36;45},$CD$3)+5))</f>
        <v>#VALUE!</v>
      </c>
      <c r="CI42" s="109" t="e">
        <f ca="1">IF($CD$3="","",OFFSET(AA42,0,INDEX({0;9;18;27;36;45},$CD$3)+6))</f>
        <v>#VALUE!</v>
      </c>
      <c r="CJ42" s="109" t="e">
        <f ca="1">IF($CD$3="","",OFFSET(AA42,0,INDEX({0;9;18;27;36;45},$CD$3)+7))</f>
        <v>#VALUE!</v>
      </c>
    </row>
    <row r="43" spans="11:96" ht="17.100000000000001" customHeight="1" x14ac:dyDescent="0.25">
      <c r="AT43" s="70"/>
      <c r="AU43" s="70"/>
      <c r="AV43" s="70"/>
      <c r="AW43" s="70"/>
      <c r="AX43" s="70"/>
      <c r="AY43" s="70"/>
      <c r="AZ43" s="70"/>
    </row>
    <row r="44" spans="11:96" ht="17.100000000000001" customHeight="1" x14ac:dyDescent="0.25"/>
    <row r="45" spans="11:96" ht="17.100000000000001" customHeight="1" x14ac:dyDescent="0.25"/>
    <row r="46" spans="11:96" ht="17.100000000000001" customHeight="1" x14ac:dyDescent="0.25">
      <c r="CD46" s="112"/>
      <c r="CE46" s="112"/>
      <c r="CF46" s="112"/>
      <c r="CG46" s="112"/>
      <c r="CH46" s="112"/>
      <c r="CI46" s="112"/>
      <c r="CJ46" s="112"/>
    </row>
    <row r="47" spans="11:96" ht="17.100000000000001" customHeight="1" x14ac:dyDescent="0.25">
      <c r="CD47" s="111"/>
      <c r="CE47" s="112"/>
      <c r="CF47" s="112"/>
      <c r="CG47" s="112"/>
      <c r="CH47" s="112"/>
      <c r="CI47" s="112"/>
      <c r="CJ47" s="112"/>
    </row>
    <row r="48" spans="11:96" ht="17.100000000000001" customHeight="1" x14ac:dyDescent="0.25">
      <c r="CD48" s="112"/>
      <c r="CE48" s="112"/>
      <c r="CF48" s="112"/>
      <c r="CG48" s="112"/>
      <c r="CH48" s="112"/>
      <c r="CI48" s="112"/>
      <c r="CJ48" s="112"/>
    </row>
    <row r="49" spans="82:88" ht="17.100000000000001" customHeight="1" x14ac:dyDescent="0.25">
      <c r="CD49" s="112"/>
      <c r="CE49" s="112"/>
      <c r="CF49" s="112"/>
      <c r="CG49" s="112"/>
      <c r="CH49" s="112"/>
      <c r="CI49" s="112"/>
      <c r="CJ49" s="112"/>
    </row>
    <row r="50" spans="82:88" ht="17.100000000000001" customHeight="1" x14ac:dyDescent="0.25">
      <c r="CD50" s="111"/>
      <c r="CE50" s="112"/>
      <c r="CF50" s="112"/>
      <c r="CG50" s="112"/>
      <c r="CH50" s="112"/>
      <c r="CI50" s="112"/>
      <c r="CJ50" s="112"/>
    </row>
    <row r="51" spans="82:88" ht="17.100000000000001" customHeight="1" x14ac:dyDescent="0.25">
      <c r="CD51" s="112"/>
      <c r="CE51" s="112"/>
      <c r="CF51" s="112"/>
      <c r="CG51" s="112"/>
      <c r="CH51" s="112"/>
      <c r="CI51" s="112"/>
      <c r="CJ51" s="112"/>
    </row>
    <row r="52" spans="82:88" ht="17.100000000000001" customHeight="1" x14ac:dyDescent="0.25">
      <c r="CD52" s="111"/>
      <c r="CE52" s="112"/>
      <c r="CF52" s="112"/>
      <c r="CG52" s="112"/>
      <c r="CH52" s="112"/>
      <c r="CI52" s="112"/>
      <c r="CJ52" s="112"/>
    </row>
    <row r="53" spans="82:88" ht="17.100000000000001" customHeight="1" x14ac:dyDescent="0.25">
      <c r="CD53" s="112"/>
      <c r="CE53" s="112"/>
      <c r="CF53" s="112"/>
      <c r="CG53" s="112"/>
      <c r="CH53" s="112"/>
      <c r="CI53" s="112"/>
      <c r="CJ53" s="112"/>
    </row>
    <row r="54" spans="82:88" ht="17.100000000000001" customHeight="1" x14ac:dyDescent="0.25">
      <c r="CD54" s="112"/>
      <c r="CE54" s="112"/>
      <c r="CF54" s="112"/>
      <c r="CG54" s="112"/>
      <c r="CH54" s="112"/>
      <c r="CI54" s="112"/>
      <c r="CJ54" s="112"/>
    </row>
    <row r="55" spans="82:88" ht="17.100000000000001" customHeight="1" x14ac:dyDescent="0.25">
      <c r="CD55" s="112"/>
      <c r="CE55" s="112"/>
      <c r="CF55" s="112"/>
      <c r="CG55" s="112"/>
      <c r="CH55" s="112"/>
      <c r="CI55" s="112"/>
      <c r="CJ55" s="112"/>
    </row>
    <row r="56" spans="82:88" ht="17.100000000000001" customHeight="1" x14ac:dyDescent="0.25">
      <c r="CD56" s="112"/>
      <c r="CE56" s="112"/>
      <c r="CF56" s="112"/>
      <c r="CG56" s="112"/>
      <c r="CH56" s="112"/>
      <c r="CI56" s="112"/>
      <c r="CJ56" s="112"/>
    </row>
    <row r="57" spans="82:88" ht="17.100000000000001" customHeight="1" x14ac:dyDescent="0.25">
      <c r="CD57" s="112"/>
      <c r="CE57" s="112"/>
      <c r="CF57" s="112"/>
      <c r="CG57" s="112"/>
      <c r="CH57" s="112"/>
      <c r="CI57" s="112"/>
      <c r="CJ57" s="112"/>
    </row>
    <row r="58" spans="82:88" ht="17.100000000000001" customHeight="1" x14ac:dyDescent="0.25">
      <c r="CD58" s="112"/>
      <c r="CE58" s="112"/>
      <c r="CF58" s="112"/>
      <c r="CG58" s="112"/>
      <c r="CH58" s="112"/>
      <c r="CI58" s="112"/>
      <c r="CJ58" s="112"/>
    </row>
    <row r="59" spans="82:88" ht="17.100000000000001" customHeight="1" x14ac:dyDescent="0.25">
      <c r="CD59" s="112"/>
      <c r="CE59" s="112"/>
      <c r="CF59" s="112"/>
      <c r="CG59" s="112"/>
      <c r="CH59" s="112"/>
      <c r="CI59" s="112"/>
      <c r="CJ59" s="112"/>
    </row>
    <row r="60" spans="82:88" ht="17.100000000000001" customHeight="1" x14ac:dyDescent="0.25"/>
    <row r="61" spans="82:88" ht="17.100000000000001" customHeight="1" x14ac:dyDescent="0.25"/>
    <row r="62" spans="82:88" ht="17.100000000000001" customHeight="1" x14ac:dyDescent="0.25"/>
    <row r="63" spans="82:88" ht="17.100000000000001" customHeight="1" x14ac:dyDescent="0.25"/>
    <row r="64" spans="82:88" ht="17.100000000000001" customHeight="1" x14ac:dyDescent="0.25"/>
    <row r="65" ht="17.100000000000001" customHeight="1" x14ac:dyDescent="0.25"/>
    <row r="66" ht="17.100000000000001" customHeight="1" x14ac:dyDescent="0.25"/>
    <row r="67" ht="17.100000000000001" customHeight="1" x14ac:dyDescent="0.25"/>
    <row r="68" ht="17.100000000000001" customHeight="1" x14ac:dyDescent="0.25"/>
    <row r="69" ht="17.100000000000001" customHeight="1" x14ac:dyDescent="0.25"/>
    <row r="70" ht="17.100000000000001" customHeight="1" x14ac:dyDescent="0.25"/>
    <row r="71" ht="17.100000000000001" customHeight="1" x14ac:dyDescent="0.25"/>
    <row r="72" ht="17.100000000000001" customHeight="1" x14ac:dyDescent="0.25"/>
    <row r="73" ht="17.100000000000001" customHeight="1" x14ac:dyDescent="0.25"/>
    <row r="74" ht="17.100000000000001" customHeight="1" x14ac:dyDescent="0.25"/>
    <row r="75" ht="17.100000000000001" customHeight="1" x14ac:dyDescent="0.25"/>
    <row r="76" ht="17.100000000000001" customHeight="1" x14ac:dyDescent="0.25"/>
    <row r="77" ht="17.100000000000001" customHeight="1" x14ac:dyDescent="0.25"/>
    <row r="78" ht="17.100000000000001" customHeight="1" x14ac:dyDescent="0.25"/>
    <row r="79" ht="17.100000000000001" customHeight="1" x14ac:dyDescent="0.25"/>
    <row r="80" ht="17.100000000000001" customHeight="1" x14ac:dyDescent="0.25"/>
    <row r="81" ht="17.100000000000001" customHeight="1" x14ac:dyDescent="0.25"/>
    <row r="82" ht="17.100000000000001" customHeight="1" x14ac:dyDescent="0.25"/>
    <row r="83" ht="17.100000000000001" customHeight="1" x14ac:dyDescent="0.25"/>
    <row r="84" ht="17.100000000000001" customHeight="1" x14ac:dyDescent="0.25"/>
    <row r="85" ht="17.100000000000001" customHeight="1" x14ac:dyDescent="0.25"/>
    <row r="86" ht="17.100000000000001" customHeight="1" x14ac:dyDescent="0.25"/>
    <row r="87" ht="17.100000000000001" customHeight="1" x14ac:dyDescent="0.25"/>
    <row r="88" ht="17.100000000000001" customHeight="1" x14ac:dyDescent="0.25"/>
    <row r="89" ht="17.100000000000001" customHeight="1" x14ac:dyDescent="0.25"/>
    <row r="90" ht="17.100000000000001" customHeight="1" x14ac:dyDescent="0.25"/>
    <row r="91" ht="17.100000000000001" customHeight="1" x14ac:dyDescent="0.25"/>
    <row r="92" ht="17.100000000000001" customHeight="1" x14ac:dyDescent="0.25"/>
    <row r="93" ht="17.100000000000001" customHeight="1" x14ac:dyDescent="0.25"/>
    <row r="94" ht="17.100000000000001" customHeight="1" x14ac:dyDescent="0.25"/>
    <row r="95" ht="17.100000000000001" customHeight="1" x14ac:dyDescent="0.25"/>
    <row r="96" ht="17.100000000000001" customHeight="1" x14ac:dyDescent="0.25"/>
    <row r="97" ht="17.100000000000001" customHeight="1" x14ac:dyDescent="0.25"/>
    <row r="98" ht="17.100000000000001" customHeight="1" x14ac:dyDescent="0.25"/>
    <row r="99" ht="17.100000000000001" customHeight="1" x14ac:dyDescent="0.25"/>
    <row r="100" ht="17.100000000000001" customHeight="1" x14ac:dyDescent="0.25"/>
    <row r="101" ht="17.100000000000001" customHeight="1" x14ac:dyDescent="0.25"/>
    <row r="102" ht="17.100000000000001" customHeight="1" x14ac:dyDescent="0.25"/>
    <row r="103" ht="17.100000000000001" customHeight="1" x14ac:dyDescent="0.25"/>
    <row r="104" ht="17.100000000000001" customHeight="1" x14ac:dyDescent="0.25"/>
    <row r="105" ht="17.100000000000001" customHeight="1" x14ac:dyDescent="0.25"/>
    <row r="106" ht="17.100000000000001" customHeight="1" x14ac:dyDescent="0.25"/>
    <row r="107" ht="17.100000000000001" customHeight="1" x14ac:dyDescent="0.25"/>
    <row r="108" ht="17.100000000000001" customHeight="1" x14ac:dyDescent="0.25"/>
    <row r="109" ht="17.100000000000001" customHeight="1" x14ac:dyDescent="0.25"/>
    <row r="110" ht="17.100000000000001" customHeight="1" x14ac:dyDescent="0.25"/>
    <row r="111" ht="17.100000000000001" customHeight="1" x14ac:dyDescent="0.25"/>
    <row r="112" ht="17.100000000000001" customHeight="1" x14ac:dyDescent="0.25"/>
    <row r="113" ht="17.100000000000001" customHeight="1" x14ac:dyDescent="0.25"/>
    <row r="114" ht="17.100000000000001" customHeight="1" x14ac:dyDescent="0.25"/>
    <row r="115" ht="17.100000000000001" customHeight="1" x14ac:dyDescent="0.25"/>
    <row r="116" ht="17.100000000000001" customHeight="1" x14ac:dyDescent="0.25"/>
    <row r="117" ht="17.100000000000001" customHeight="1" x14ac:dyDescent="0.25"/>
    <row r="118" ht="17.100000000000001" customHeight="1" x14ac:dyDescent="0.25"/>
    <row r="119" ht="17.100000000000001" customHeight="1" x14ac:dyDescent="0.25"/>
    <row r="120" ht="17.100000000000001" customHeight="1" x14ac:dyDescent="0.25"/>
    <row r="121" ht="17.100000000000001" customHeight="1" x14ac:dyDescent="0.25"/>
    <row r="122" ht="17.100000000000001" customHeight="1" x14ac:dyDescent="0.25"/>
    <row r="123" ht="17.100000000000001" customHeight="1" x14ac:dyDescent="0.25"/>
    <row r="124" ht="17.100000000000001" customHeight="1" x14ac:dyDescent="0.25"/>
    <row r="125" ht="17.100000000000001" customHeight="1" x14ac:dyDescent="0.25"/>
    <row r="126" ht="17.100000000000001" customHeight="1" x14ac:dyDescent="0.25"/>
    <row r="127" ht="17.100000000000001" customHeight="1" x14ac:dyDescent="0.25"/>
    <row r="128" ht="17.100000000000001" customHeight="1" x14ac:dyDescent="0.25"/>
    <row r="129" ht="17.100000000000001" customHeight="1" x14ac:dyDescent="0.25"/>
    <row r="130" ht="17.100000000000001" customHeight="1" x14ac:dyDescent="0.25"/>
    <row r="131" ht="17.100000000000001" customHeight="1" x14ac:dyDescent="0.25"/>
    <row r="132" ht="17.100000000000001" customHeight="1" x14ac:dyDescent="0.25"/>
    <row r="133" ht="17.100000000000001" customHeight="1" x14ac:dyDescent="0.25"/>
    <row r="134" ht="17.100000000000001" customHeight="1" x14ac:dyDescent="0.25"/>
    <row r="135" ht="17.100000000000001" customHeight="1" x14ac:dyDescent="0.25"/>
    <row r="136" ht="17.100000000000001" customHeight="1" x14ac:dyDescent="0.25"/>
    <row r="137" ht="17.100000000000001" customHeight="1" x14ac:dyDescent="0.25"/>
    <row r="138" ht="17.100000000000001" customHeight="1" x14ac:dyDescent="0.25"/>
    <row r="139" ht="17.100000000000001" customHeight="1" x14ac:dyDescent="0.25"/>
    <row r="140" ht="17.100000000000001" customHeight="1" x14ac:dyDescent="0.25"/>
    <row r="141" ht="17.100000000000001" customHeight="1" x14ac:dyDescent="0.25"/>
    <row r="142" ht="17.100000000000001" customHeight="1" x14ac:dyDescent="0.25"/>
    <row r="143" ht="17.100000000000001" customHeight="1" x14ac:dyDescent="0.25"/>
    <row r="144" ht="17.100000000000001" customHeight="1" x14ac:dyDescent="0.25"/>
    <row r="145" ht="17.100000000000001" customHeight="1" x14ac:dyDescent="0.25"/>
    <row r="146" ht="17.100000000000001" customHeight="1" x14ac:dyDescent="0.25"/>
    <row r="147" ht="17.100000000000001" customHeight="1" x14ac:dyDescent="0.25"/>
    <row r="148" ht="17.100000000000001" customHeight="1" x14ac:dyDescent="0.25"/>
    <row r="149" ht="17.100000000000001" customHeight="1" x14ac:dyDescent="0.25"/>
    <row r="150" ht="17.100000000000001" customHeight="1" x14ac:dyDescent="0.25"/>
    <row r="151" ht="17.100000000000001" customHeight="1" x14ac:dyDescent="0.25"/>
    <row r="152" ht="17.100000000000001" customHeight="1" x14ac:dyDescent="0.25"/>
    <row r="153" ht="17.100000000000001" customHeight="1" x14ac:dyDescent="0.25"/>
    <row r="154" ht="17.100000000000001" customHeight="1" x14ac:dyDescent="0.25"/>
    <row r="155" ht="17.100000000000001" customHeight="1" x14ac:dyDescent="0.25"/>
    <row r="156" ht="17.100000000000001" customHeight="1" x14ac:dyDescent="0.25"/>
    <row r="157" ht="17.100000000000001" customHeight="1" x14ac:dyDescent="0.25"/>
    <row r="158" ht="17.100000000000001" customHeight="1" x14ac:dyDescent="0.25"/>
    <row r="159" ht="17.100000000000001" customHeight="1" x14ac:dyDescent="0.25"/>
    <row r="160" ht="17.100000000000001" customHeight="1" x14ac:dyDescent="0.25"/>
    <row r="161" ht="17.100000000000001" customHeight="1" x14ac:dyDescent="0.25"/>
    <row r="162" ht="17.100000000000001" customHeight="1" x14ac:dyDescent="0.25"/>
    <row r="163" ht="17.100000000000001" customHeight="1" x14ac:dyDescent="0.25"/>
    <row r="164" ht="17.100000000000001" customHeight="1" x14ac:dyDescent="0.25"/>
    <row r="165" ht="17.100000000000001" customHeight="1" x14ac:dyDescent="0.25"/>
    <row r="166" ht="17.100000000000001" customHeight="1" x14ac:dyDescent="0.25"/>
    <row r="167" ht="17.100000000000001" customHeight="1" x14ac:dyDescent="0.25"/>
    <row r="168" ht="17.100000000000001" customHeight="1" x14ac:dyDescent="0.25"/>
    <row r="169" ht="17.100000000000001" customHeight="1" x14ac:dyDescent="0.25"/>
    <row r="170" ht="17.100000000000001" customHeight="1" x14ac:dyDescent="0.25"/>
    <row r="171" ht="17.100000000000001" customHeight="1" x14ac:dyDescent="0.25"/>
    <row r="172" ht="17.100000000000001" customHeight="1" x14ac:dyDescent="0.25"/>
    <row r="173" ht="17.100000000000001" customHeight="1" x14ac:dyDescent="0.25"/>
    <row r="174" ht="17.100000000000001" customHeight="1" x14ac:dyDescent="0.25"/>
    <row r="175" ht="17.100000000000001" customHeight="1" x14ac:dyDescent="0.25"/>
    <row r="176" ht="17.100000000000001" customHeight="1" x14ac:dyDescent="0.25"/>
    <row r="177" ht="17.100000000000001" customHeight="1" x14ac:dyDescent="0.25"/>
    <row r="178" ht="17.100000000000001" customHeight="1" x14ac:dyDescent="0.25"/>
    <row r="179" ht="17.100000000000001" customHeight="1" x14ac:dyDescent="0.25"/>
    <row r="180" ht="17.100000000000001" customHeight="1" x14ac:dyDescent="0.25"/>
    <row r="181" ht="17.100000000000001" customHeight="1" x14ac:dyDescent="0.25"/>
    <row r="182" ht="17.100000000000001" customHeight="1" x14ac:dyDescent="0.25"/>
    <row r="183" ht="17.100000000000001" customHeight="1" x14ac:dyDescent="0.25"/>
    <row r="184" ht="17.100000000000001" customHeight="1" x14ac:dyDescent="0.25"/>
    <row r="185" ht="17.100000000000001" customHeight="1" x14ac:dyDescent="0.25"/>
    <row r="186" ht="17.100000000000001" customHeight="1" x14ac:dyDescent="0.25"/>
    <row r="187" ht="17.100000000000001" customHeight="1" x14ac:dyDescent="0.25"/>
    <row r="188" ht="17.100000000000001" customHeight="1" x14ac:dyDescent="0.25"/>
    <row r="189" ht="17.100000000000001" customHeight="1" x14ac:dyDescent="0.25"/>
    <row r="190" ht="17.100000000000001" customHeight="1" x14ac:dyDescent="0.25"/>
    <row r="191" ht="17.100000000000001" customHeight="1" x14ac:dyDescent="0.25"/>
    <row r="192" ht="17.100000000000001" customHeight="1" x14ac:dyDescent="0.25"/>
    <row r="193" ht="17.100000000000001" customHeight="1" x14ac:dyDescent="0.25"/>
    <row r="194" ht="17.100000000000001" customHeight="1" x14ac:dyDescent="0.25"/>
    <row r="195" ht="17.100000000000001" customHeight="1" x14ac:dyDescent="0.25"/>
    <row r="196" ht="17.100000000000001" customHeight="1" x14ac:dyDescent="0.25"/>
    <row r="197" ht="17.100000000000001" customHeight="1" x14ac:dyDescent="0.25"/>
    <row r="198" ht="17.100000000000001" customHeight="1" x14ac:dyDescent="0.25"/>
    <row r="199" ht="17.100000000000001" customHeight="1" x14ac:dyDescent="0.25"/>
    <row r="200" ht="17.100000000000001" customHeight="1" x14ac:dyDescent="0.25"/>
    <row r="201" ht="17.100000000000001" customHeight="1" x14ac:dyDescent="0.25"/>
    <row r="202" ht="17.100000000000001" customHeight="1" x14ac:dyDescent="0.25"/>
    <row r="203" ht="17.100000000000001" customHeight="1" x14ac:dyDescent="0.25"/>
    <row r="204" ht="17.100000000000001" customHeight="1" x14ac:dyDescent="0.25"/>
    <row r="205" ht="17.100000000000001" customHeight="1" x14ac:dyDescent="0.25"/>
    <row r="206" ht="17.100000000000001" customHeight="1" x14ac:dyDescent="0.25"/>
    <row r="207" ht="17.100000000000001" customHeight="1" x14ac:dyDescent="0.25"/>
    <row r="208" ht="17.100000000000001" customHeight="1" x14ac:dyDescent="0.25"/>
    <row r="209" ht="17.100000000000001" customHeight="1" x14ac:dyDescent="0.25"/>
    <row r="210" ht="17.100000000000001" customHeight="1" x14ac:dyDescent="0.25"/>
    <row r="211" ht="17.100000000000001" customHeight="1" x14ac:dyDescent="0.25"/>
    <row r="212" ht="17.100000000000001" customHeight="1" x14ac:dyDescent="0.25"/>
    <row r="213" ht="17.100000000000001" customHeight="1" x14ac:dyDescent="0.25"/>
    <row r="214" ht="17.100000000000001" customHeight="1" x14ac:dyDescent="0.25"/>
    <row r="215" ht="17.100000000000001" customHeight="1" x14ac:dyDescent="0.25"/>
    <row r="216" ht="17.100000000000001" customHeight="1" x14ac:dyDescent="0.25"/>
    <row r="217" ht="17.100000000000001" customHeight="1" x14ac:dyDescent="0.25"/>
  </sheetData>
  <mergeCells count="101">
    <mergeCell ref="AK39:AN39"/>
    <mergeCell ref="AT39:AW39"/>
    <mergeCell ref="BC39:BF39"/>
    <mergeCell ref="BL39:BO39"/>
    <mergeCell ref="BU39:BX39"/>
    <mergeCell ref="CD38:CG38"/>
    <mergeCell ref="CD39:CG39"/>
    <mergeCell ref="CM4:CR4"/>
    <mergeCell ref="CM15:CR15"/>
    <mergeCell ref="CD33:CG33"/>
    <mergeCell ref="CD34:CG34"/>
    <mergeCell ref="CD35:CG35"/>
    <mergeCell ref="CD36:CG36"/>
    <mergeCell ref="CD37:CG37"/>
    <mergeCell ref="CM18:CR18"/>
    <mergeCell ref="CL18:CL28"/>
    <mergeCell ref="AK37:AN37"/>
    <mergeCell ref="AT37:AW37"/>
    <mergeCell ref="BC37:BF37"/>
    <mergeCell ref="BL37:BO37"/>
    <mergeCell ref="BU37:BX37"/>
    <mergeCell ref="AK38:AN38"/>
    <mergeCell ref="AT38:AW38"/>
    <mergeCell ref="BC38:BF38"/>
    <mergeCell ref="BL38:BO38"/>
    <mergeCell ref="BU38:BX38"/>
    <mergeCell ref="AT35:AW35"/>
    <mergeCell ref="BC35:BF35"/>
    <mergeCell ref="BL35:BO35"/>
    <mergeCell ref="BU35:BX35"/>
    <mergeCell ref="AK36:AN36"/>
    <mergeCell ref="AT36:AW36"/>
    <mergeCell ref="BC36:BF36"/>
    <mergeCell ref="BL36:BO36"/>
    <mergeCell ref="BU36:BX36"/>
    <mergeCell ref="W33:W39"/>
    <mergeCell ref="X33:X39"/>
    <mergeCell ref="W41:X42"/>
    <mergeCell ref="CD3:CJ3"/>
    <mergeCell ref="CC25:CC31"/>
    <mergeCell ref="CC18:CC24"/>
    <mergeCell ref="AB33:AE33"/>
    <mergeCell ref="AB34:AE34"/>
    <mergeCell ref="AB35:AE35"/>
    <mergeCell ref="AB36:AE36"/>
    <mergeCell ref="AB37:AE37"/>
    <mergeCell ref="AB38:AE38"/>
    <mergeCell ref="AB39:AE39"/>
    <mergeCell ref="AK33:AN33"/>
    <mergeCell ref="AT33:AW33"/>
    <mergeCell ref="BC33:BF33"/>
    <mergeCell ref="BL33:BO33"/>
    <mergeCell ref="BU33:BX33"/>
    <mergeCell ref="AK34:AN34"/>
    <mergeCell ref="AT34:AW34"/>
    <mergeCell ref="BC34:BF34"/>
    <mergeCell ref="BL34:BO34"/>
    <mergeCell ref="BU34:BX34"/>
    <mergeCell ref="AK35:AN35"/>
    <mergeCell ref="W6:X6"/>
    <mergeCell ref="W8:W12"/>
    <mergeCell ref="X8:X12"/>
    <mergeCell ref="W14:W16"/>
    <mergeCell ref="W18:W31"/>
    <mergeCell ref="X18:X24"/>
    <mergeCell ref="BT18:BT24"/>
    <mergeCell ref="X25:X31"/>
    <mergeCell ref="AA25:AA31"/>
    <mergeCell ref="AJ25:AJ31"/>
    <mergeCell ref="AS25:AS31"/>
    <mergeCell ref="BB25:BB31"/>
    <mergeCell ref="BK25:BK31"/>
    <mergeCell ref="BT25:BT31"/>
    <mergeCell ref="AA18:AA24"/>
    <mergeCell ref="AJ18:AJ24"/>
    <mergeCell ref="AS18:AS24"/>
    <mergeCell ref="BB18:BB24"/>
    <mergeCell ref="BK18:BK24"/>
    <mergeCell ref="BU1:CA1"/>
    <mergeCell ref="AB3:AH3"/>
    <mergeCell ref="AK3:AQ3"/>
    <mergeCell ref="AT3:AZ3"/>
    <mergeCell ref="BC3:BI3"/>
    <mergeCell ref="BL3:BR3"/>
    <mergeCell ref="BU3:CA3"/>
    <mergeCell ref="AB1:AH1"/>
    <mergeCell ref="AK1:AQ1"/>
    <mergeCell ref="AT1:AZ1"/>
    <mergeCell ref="BC1:BI1"/>
    <mergeCell ref="BL1:BR1"/>
    <mergeCell ref="H16:I16"/>
    <mergeCell ref="H17:I17"/>
    <mergeCell ref="C31:F31"/>
    <mergeCell ref="K25:L25"/>
    <mergeCell ref="G3:J3"/>
    <mergeCell ref="C32:F32"/>
    <mergeCell ref="C26:F26"/>
    <mergeCell ref="C27:F27"/>
    <mergeCell ref="C28:F28"/>
    <mergeCell ref="C29:F29"/>
    <mergeCell ref="C30:F30"/>
  </mergeCells>
  <conditionalFormatting sqref="M3:S3 M8:S9 C8:I10 C13:I15 C19:I21 M26:S27 M19:S22 M13:S16 G26:I32">
    <cfRule type="cellIs" dxfId="16" priority="24" operator="equal">
      <formula>0</formula>
    </cfRule>
  </conditionalFormatting>
  <conditionalFormatting sqref="K10:L10">
    <cfRule type="cellIs" dxfId="15" priority="22" operator="equal">
      <formula>0</formula>
    </cfRule>
  </conditionalFormatting>
  <conditionalFormatting sqref="K23:L23">
    <cfRule type="cellIs" dxfId="14" priority="21" operator="equal">
      <formula>0</formula>
    </cfRule>
  </conditionalFormatting>
  <conditionalFormatting sqref="K17:L17">
    <cfRule type="cellIs" dxfId="13" priority="20" operator="equal">
      <formula>0</formula>
    </cfRule>
  </conditionalFormatting>
  <conditionalFormatting sqref="M10:S10">
    <cfRule type="cellIs" dxfId="12" priority="18" operator="equal">
      <formula>0</formula>
    </cfRule>
  </conditionalFormatting>
  <conditionalFormatting sqref="CC25 CD41:CJ42 CH33:CJ39 CC5 CK13 CC17:CC18">
    <cfRule type="cellIs" dxfId="11" priority="13" operator="equal">
      <formula>0</formula>
    </cfRule>
  </conditionalFormatting>
  <conditionalFormatting sqref="M17:S17">
    <cfRule type="cellIs" dxfId="10" priority="12" operator="equal">
      <formula>0</formula>
    </cfRule>
  </conditionalFormatting>
  <conditionalFormatting sqref="M23:S23">
    <cfRule type="cellIs" dxfId="9" priority="11" operator="equal">
      <formula>0</formula>
    </cfRule>
  </conditionalFormatting>
  <conditionalFormatting sqref="CC6:CC12 CC14:CC16">
    <cfRule type="cellIs" dxfId="8" priority="8" operator="equal">
      <formula>0</formula>
    </cfRule>
  </conditionalFormatting>
  <conditionalFormatting sqref="CD5:CJ12 CD14:CJ31 CC13:CJ13">
    <cfRule type="cellIs" dxfId="7" priority="9" operator="equal">
      <formula>0</formula>
    </cfRule>
  </conditionalFormatting>
  <conditionalFormatting sqref="C6 C8:C10 C13:C15 C19:C21 M2:M3 M6 M8:M10 M13:M17 M19:M23 M26:M27">
    <cfRule type="expression" dxfId="6" priority="7">
      <formula>OR(C6=Fériés)</formula>
    </cfRule>
  </conditionalFormatting>
  <conditionalFormatting sqref="D6 D8:D10 D13:D15 D19:D21 N26:N27 N19:N23 N13:N17 N8:N10 N6 N2:N3">
    <cfRule type="expression" dxfId="5" priority="6">
      <formula>OR(D6=Fériés)</formula>
    </cfRule>
  </conditionalFormatting>
  <conditionalFormatting sqref="E6 E8:E10 E13:E15 E19:E21 O26:O27 O19:O23 O13:O17 O8:O10 O6 O2:O3">
    <cfRule type="expression" dxfId="4" priority="5">
      <formula>OR(E2=Fériés)</formula>
    </cfRule>
  </conditionalFormatting>
  <conditionalFormatting sqref="F19:F21 F13:F15 F8:F10 F6 P2:P3 P6 P8:P10 P13:P17 P19:P23 P26:P27">
    <cfRule type="expression" dxfId="3" priority="4">
      <formula>OR(F2=Fériés)</formula>
    </cfRule>
  </conditionalFormatting>
  <conditionalFormatting sqref="I6 I8:I10 I13:I15 I19:I21 S26:S27 S19:S23 S13:S17 S8:S10 S6 S2:S3">
    <cfRule type="expression" dxfId="2" priority="1">
      <formula>OR(N2=Fériés)</formula>
    </cfRule>
  </conditionalFormatting>
  <conditionalFormatting sqref="G6 G8:G10 G13:G15 G19:G21 Q2:Q3 Q6 Q8:Q10 Q13:Q17 Q19:Q23 Q26:Q27">
    <cfRule type="expression" dxfId="1" priority="3">
      <formula>OR(J2=Fériés)</formula>
    </cfRule>
  </conditionalFormatting>
  <conditionalFormatting sqref="H6 H8:H10 H13:H15 H19:H21 R26:R27 R19:R23 R13:R17 R8:R10 R6 R2:R3">
    <cfRule type="expression" dxfId="0" priority="2">
      <formula>OR(L2=Fériés)</formula>
    </cfRule>
  </conditionalFormatting>
  <printOptions horizontalCentered="1" verticalCentered="1"/>
  <pageMargins left="0" right="0" top="0" bottom="0" header="0" footer="0"/>
  <pageSetup paperSize="9" scale="35" orientation="landscape"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sisl xmlns:xsi="http://www.w3.org/2001/XMLSchema-instance" xmlns:xsd="http://www.w3.org/2001/XMLSchema" xmlns="http://www.boldonjames.com/2008/01/sie/internal/label" sislVersion="0" policy="18fbfd49-c8e6-4618-a77f-5ef25245836c">
  <element uid="1239ecc3-00e0-482b-a8a4-82e46943bfcc" value=""/>
</sisl>
</file>

<file path=customXml/itemProps1.xml><?xml version="1.0" encoding="utf-8"?>
<ds:datastoreItem xmlns:ds="http://schemas.openxmlformats.org/officeDocument/2006/customXml" ds:itemID="{B82A5018-9BA3-4F3E-B2EF-55EC6A99209C}">
  <ds:schemaRefs>
    <ds:schemaRef ds:uri="http://www.w3.org/2001/XMLSchema"/>
    <ds:schemaRef ds:uri="http://www.boldonjames.com/2008/01/sie/internal/label"/>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Système</vt:lpstr>
      <vt:lpstr>Trame</vt:lpstr>
      <vt:lpstr>An</vt:lpstr>
      <vt:lpstr>Dates</vt:lpstr>
      <vt:lpstr>Evenement</vt:lpstr>
      <vt:lpstr>Jours_chômés</vt:lpstr>
      <vt:lpstr>La_semaine</vt:lpstr>
      <vt:lpstr>Le_Mois</vt:lpstr>
      <vt:lpstr>Premier_mois</vt:lpstr>
    </vt:vector>
  </TitlesOfParts>
  <Company>FIATGROUP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Administrator</dc:creator>
  <cp:lastModifiedBy>joel</cp:lastModifiedBy>
  <cp:lastPrinted>2017-10-31T11:17:43Z</cp:lastPrinted>
  <dcterms:created xsi:type="dcterms:W3CDTF">2015-06-01T09:38:23Z</dcterms:created>
  <dcterms:modified xsi:type="dcterms:W3CDTF">2017-11-19T15:05:44Z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docIndexRef">
    <vt:lpwstr>2ebd1a63-e353-43af-a6a4-610dc96a3466</vt:lpwstr>
  </property>
  <property fmtid="{D5CDD505-2E9C-101B-9397-08002B2CF9AE}" pid="3" name="bjSaver">
    <vt:lpwstr>VM3AJyGdmCrrVKIUM8fsXm358xswnK/s</vt:lpwstr>
  </property>
  <property fmtid="{D5CDD505-2E9C-101B-9397-08002B2CF9AE}" pid="4" name="bjDocumentLabelXML">
    <vt:lpwstr>&lt;?xml version="1.0" encoding="us-ascii"?&gt;&lt;sisl xmlns:xsi="http://www.w3.org/2001/XMLSchema-instance" xmlns:xsd="http://www.w3.org/2001/XMLSchema" sislVersion="0" policy="18fbfd49-c8e6-4618-a77f-5ef25245836c" xmlns="http://www.boldonjames.com/2008/01/sie/i</vt:lpwstr>
  </property>
  <property fmtid="{D5CDD505-2E9C-101B-9397-08002B2CF9AE}" pid="5" name="bjDocumentLabelXML-0">
    <vt:lpwstr>nternal/label"&gt;&lt;element uid="1239ecc3-00e0-482b-a8a4-82e46943bfcc" value="" /&gt;&lt;/sisl&gt;</vt:lpwstr>
  </property>
  <property fmtid="{D5CDD505-2E9C-101B-9397-08002B2CF9AE}" pid="6" name="bjDocumentSecurityLabel">
    <vt:lpwstr>CNH Industrial: PUBLIC [No prejudice to Company from disclosure.]</vt:lpwstr>
  </property>
  <property fmtid="{D5CDD505-2E9C-101B-9397-08002B2CF9AE}" pid="7" name="CNH-LabelledBy:">
    <vt:lpwstr>paqf8,15/05/2017 15:00:27,PUBLIC</vt:lpwstr>
  </property>
  <property fmtid="{D5CDD505-2E9C-101B-9397-08002B2CF9AE}" pid="8" name="CNH-Classification">
    <vt:lpwstr>[PUBLIC]</vt:lpwstr>
  </property>
</Properties>
</file>