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60" windowWidth="28515" windowHeight="12345" tabRatio="943" activeTab="1"/>
  </bookViews>
  <sheets>
    <sheet name="Système" sheetId="153" r:id="rId1"/>
    <sheet name="Cycle" sheetId="151" r:id="rId2"/>
    <sheet name="Trame" sheetId="152" r:id="rId3"/>
  </sheets>
  <externalReferences>
    <externalReference r:id="rId4"/>
  </externalReferences>
  <definedNames>
    <definedName name="An">Système!$A$4</definedName>
    <definedName name="Dates">Système!$F$2:$F$23</definedName>
    <definedName name="Evenement">Système!$G$2:$G$23</definedName>
    <definedName name="Fériés">OFFSET(Système!$F$1,1,,COUNTA(Système!$F:$F)-1,)</definedName>
    <definedName name="Jours_chômés">Système!$D$2:$D$8</definedName>
    <definedName name="La_semaine">Système!$D$10</definedName>
    <definedName name="Le_Mois">Système!$D$9</definedName>
    <definedName name="Nombre">Système!$A$8</definedName>
    <definedName name="Planning_Personnel">OFFSET('[1]Planning Vertical'!$G$1,1,1,732,40)</definedName>
    <definedName name="Premier_mois">Système!$A$2</definedName>
    <definedName name="Semaine">Système!$A$6</definedName>
    <definedName name="valuevx">42.314159</definedName>
    <definedName name="_xlnm.Print_Area" localSheetId="1">Cycle!$C$3:$L$39</definedName>
  </definedNames>
  <calcPr calcId="145621"/>
</workbook>
</file>

<file path=xl/calcChain.xml><?xml version="1.0" encoding="utf-8"?>
<calcChain xmlns="http://schemas.openxmlformats.org/spreadsheetml/2006/main">
  <c r="B3" i="152" l="1"/>
  <c r="B2" i="152"/>
  <c r="M6" i="152" l="1"/>
  <c r="N6" i="152" s="1"/>
  <c r="O6" i="152" s="1"/>
  <c r="P6" i="152" s="1"/>
  <c r="Q6" i="152" s="1"/>
  <c r="R6" i="152" s="1"/>
  <c r="S6" i="152" s="1"/>
  <c r="M2" i="152"/>
  <c r="N2" i="152" s="1"/>
  <c r="O2" i="152" s="1"/>
  <c r="P2" i="152" s="1"/>
  <c r="Q2" i="152" s="1"/>
  <c r="R2" i="152" s="1"/>
  <c r="S2" i="152" s="1"/>
  <c r="C6" i="152"/>
  <c r="D6" i="152" s="1"/>
  <c r="E6" i="152" s="1"/>
  <c r="F6" i="152" s="1"/>
  <c r="G6" i="152" s="1"/>
  <c r="H6" i="152" s="1"/>
  <c r="I6" i="152" s="1"/>
  <c r="BD3" i="153" l="1"/>
  <c r="BD5" i="153" s="1"/>
  <c r="AZ3" i="153"/>
  <c r="BA3" i="153" s="1"/>
  <c r="AV3" i="153"/>
  <c r="AV5" i="153" s="1"/>
  <c r="AR3" i="153"/>
  <c r="AS3" i="153" s="1"/>
  <c r="AN3" i="153"/>
  <c r="AN5" i="153" s="1"/>
  <c r="AJ3" i="153"/>
  <c r="AK3" i="153" s="1"/>
  <c r="AF3" i="153"/>
  <c r="AF5" i="153" s="1"/>
  <c r="AB3" i="153"/>
  <c r="AC3" i="153" s="1"/>
  <c r="X3" i="153"/>
  <c r="X5" i="153" s="1"/>
  <c r="T3" i="153"/>
  <c r="U3" i="153" s="1"/>
  <c r="P3" i="153"/>
  <c r="P5" i="153" s="1"/>
  <c r="L3" i="153"/>
  <c r="M3" i="153" s="1"/>
  <c r="BC2" i="153"/>
  <c r="AY2" i="153"/>
  <c r="AU2" i="153"/>
  <c r="AQ2" i="153"/>
  <c r="AM2" i="153"/>
  <c r="AI2" i="153"/>
  <c r="AE2" i="153"/>
  <c r="AA2" i="153"/>
  <c r="W2" i="153"/>
  <c r="S2" i="153"/>
  <c r="O2" i="153"/>
  <c r="K2" i="153"/>
  <c r="K1" i="153" l="1"/>
  <c r="K3" i="153"/>
  <c r="S3" i="153"/>
  <c r="AA3" i="153"/>
  <c r="AI3" i="153"/>
  <c r="AQ3" i="153"/>
  <c r="AY3" i="153"/>
  <c r="X7" i="153"/>
  <c r="Y5" i="153"/>
  <c r="W5" i="153"/>
  <c r="AF7" i="153"/>
  <c r="AG5" i="153"/>
  <c r="AE5" i="153"/>
  <c r="AN7" i="153"/>
  <c r="AO5" i="153"/>
  <c r="AM5" i="153"/>
  <c r="AV7" i="153"/>
  <c r="AW5" i="153"/>
  <c r="AU5" i="153"/>
  <c r="BD7" i="153"/>
  <c r="BE5" i="153"/>
  <c r="BC5" i="153"/>
  <c r="P7" i="153"/>
  <c r="Q5" i="153"/>
  <c r="O5" i="153"/>
  <c r="O3" i="153"/>
  <c r="Q3" i="153"/>
  <c r="W3" i="153"/>
  <c r="Y3" i="153"/>
  <c r="AE3" i="153"/>
  <c r="AG3" i="153"/>
  <c r="AM3" i="153"/>
  <c r="AO3" i="153"/>
  <c r="AU3" i="153"/>
  <c r="AW3" i="153"/>
  <c r="BC3" i="153"/>
  <c r="BE3" i="153"/>
  <c r="L5" i="153"/>
  <c r="T5" i="153"/>
  <c r="AB5" i="153"/>
  <c r="AJ5" i="153"/>
  <c r="AR5" i="153"/>
  <c r="AZ5" i="153"/>
  <c r="F23" i="153"/>
  <c r="F12" i="153"/>
  <c r="E11" i="153"/>
  <c r="F22" i="153" s="1"/>
  <c r="E10" i="153"/>
  <c r="F21" i="153" s="1"/>
  <c r="D10" i="153"/>
  <c r="E9" i="153"/>
  <c r="F20" i="153" s="1"/>
  <c r="D9" i="153"/>
  <c r="E8" i="153"/>
  <c r="F19" i="153" s="1"/>
  <c r="D8" i="153"/>
  <c r="E7" i="153"/>
  <c r="F18" i="153" s="1"/>
  <c r="D7" i="153"/>
  <c r="E6" i="153"/>
  <c r="F17" i="153" s="1"/>
  <c r="D6" i="153"/>
  <c r="E5" i="153"/>
  <c r="F16" i="153" s="1"/>
  <c r="D5" i="153"/>
  <c r="E4" i="153"/>
  <c r="F15" i="153" s="1"/>
  <c r="D4" i="153"/>
  <c r="E3" i="153"/>
  <c r="F14" i="153" s="1"/>
  <c r="D3" i="153"/>
  <c r="E2" i="153"/>
  <c r="D2" i="153"/>
  <c r="B1" i="153"/>
  <c r="AS5" i="153" l="1"/>
  <c r="AQ5" i="153"/>
  <c r="AR7" i="153"/>
  <c r="BA5" i="153"/>
  <c r="AY5" i="153"/>
  <c r="AZ7" i="153"/>
  <c r="AK5" i="153"/>
  <c r="AI5" i="153"/>
  <c r="AJ7" i="153"/>
  <c r="U5" i="153"/>
  <c r="S5" i="153"/>
  <c r="T7" i="153"/>
  <c r="AC5" i="153"/>
  <c r="AA5" i="153"/>
  <c r="AB7" i="153"/>
  <c r="M5" i="153"/>
  <c r="K5" i="153"/>
  <c r="L7" i="153"/>
  <c r="P9" i="153"/>
  <c r="Q7" i="153"/>
  <c r="O7" i="153"/>
  <c r="BD9" i="153"/>
  <c r="BE7" i="153"/>
  <c r="BC7" i="153"/>
  <c r="AV9" i="153"/>
  <c r="AW7" i="153"/>
  <c r="AU7" i="153"/>
  <c r="AN9" i="153"/>
  <c r="AO7" i="153"/>
  <c r="AM7" i="153"/>
  <c r="AF9" i="153"/>
  <c r="AG7" i="153"/>
  <c r="AE7" i="153"/>
  <c r="X9" i="153"/>
  <c r="Y7" i="153"/>
  <c r="W7" i="153"/>
  <c r="F4" i="153"/>
  <c r="F8" i="153"/>
  <c r="F13" i="153"/>
  <c r="F2" i="153"/>
  <c r="F6" i="153"/>
  <c r="F10" i="153"/>
  <c r="F11" i="153"/>
  <c r="F3" i="153"/>
  <c r="F5" i="153"/>
  <c r="F7" i="153"/>
  <c r="F9" i="153"/>
  <c r="M4" i="153" l="1"/>
  <c r="AC4" i="153"/>
  <c r="AS4" i="153"/>
  <c r="Q4" i="153"/>
  <c r="AG4" i="153"/>
  <c r="AW4" i="153"/>
  <c r="U4" i="153"/>
  <c r="AK4" i="153"/>
  <c r="BA4" i="153"/>
  <c r="Y6" i="153"/>
  <c r="AG6" i="153"/>
  <c r="AO6" i="153"/>
  <c r="AW6" i="153"/>
  <c r="BE6" i="153"/>
  <c r="Q6" i="153"/>
  <c r="Y4" i="153"/>
  <c r="AO4" i="153"/>
  <c r="BE4" i="153"/>
  <c r="Y8" i="153"/>
  <c r="AG8" i="153"/>
  <c r="AO8" i="153"/>
  <c r="AW8" i="153"/>
  <c r="BE8" i="153"/>
  <c r="Q8" i="153"/>
  <c r="M6" i="153"/>
  <c r="AC6" i="153"/>
  <c r="U6" i="153"/>
  <c r="AK6" i="153"/>
  <c r="BA6" i="153"/>
  <c r="AS6" i="153"/>
  <c r="AF11" i="153"/>
  <c r="AG10" i="153"/>
  <c r="AG9" i="153"/>
  <c r="AE9" i="153"/>
  <c r="AN11" i="153"/>
  <c r="AO10" i="153"/>
  <c r="AO9" i="153"/>
  <c r="AM9" i="153"/>
  <c r="BD11" i="153"/>
  <c r="BE10" i="153"/>
  <c r="BE9" i="153"/>
  <c r="BC9" i="153"/>
  <c r="M8" i="153"/>
  <c r="M7" i="153"/>
  <c r="K7" i="153"/>
  <c r="L9" i="153"/>
  <c r="AC8" i="153"/>
  <c r="AC7" i="153"/>
  <c r="AA7" i="153"/>
  <c r="AB9" i="153"/>
  <c r="U8" i="153"/>
  <c r="U7" i="153"/>
  <c r="S7" i="153"/>
  <c r="T9" i="153"/>
  <c r="AK8" i="153"/>
  <c r="AK7" i="153"/>
  <c r="AI7" i="153"/>
  <c r="AJ9" i="153"/>
  <c r="BA8" i="153"/>
  <c r="BA7" i="153"/>
  <c r="AY7" i="153"/>
  <c r="AZ9" i="153"/>
  <c r="AS8" i="153"/>
  <c r="AS7" i="153"/>
  <c r="AQ7" i="153"/>
  <c r="AR9" i="153"/>
  <c r="X11" i="153"/>
  <c r="Y10" i="153"/>
  <c r="Y9" i="153"/>
  <c r="W9" i="153"/>
  <c r="AV11" i="153"/>
  <c r="AW10" i="153"/>
  <c r="AW9" i="153"/>
  <c r="AU9" i="153"/>
  <c r="P11" i="153"/>
  <c r="Q10" i="153"/>
  <c r="Q9" i="153"/>
  <c r="O9" i="153"/>
  <c r="P13" i="153" l="1"/>
  <c r="Q12" i="153"/>
  <c r="Q11" i="153"/>
  <c r="O11" i="153"/>
  <c r="AS10" i="153"/>
  <c r="AS9" i="153"/>
  <c r="AQ9" i="153"/>
  <c r="AR11" i="153"/>
  <c r="BA10" i="153"/>
  <c r="BA9" i="153"/>
  <c r="AY9" i="153"/>
  <c r="AZ11" i="153"/>
  <c r="AK10" i="153"/>
  <c r="AK9" i="153"/>
  <c r="AI9" i="153"/>
  <c r="AJ11" i="153"/>
  <c r="U10" i="153"/>
  <c r="U9" i="153"/>
  <c r="S9" i="153"/>
  <c r="T11" i="153"/>
  <c r="AC10" i="153"/>
  <c r="AC9" i="153"/>
  <c r="AA9" i="153"/>
  <c r="AB11" i="153"/>
  <c r="M10" i="153"/>
  <c r="M9" i="153"/>
  <c r="K9" i="153"/>
  <c r="L11" i="153"/>
  <c r="AV13" i="153"/>
  <c r="AW12" i="153"/>
  <c r="AW11" i="153"/>
  <c r="AU11" i="153"/>
  <c r="X13" i="153"/>
  <c r="Y12" i="153"/>
  <c r="Y11" i="153"/>
  <c r="W11" i="153"/>
  <c r="BD13" i="153"/>
  <c r="BE12" i="153"/>
  <c r="BE11" i="153"/>
  <c r="BC11" i="153"/>
  <c r="AN13" i="153"/>
  <c r="AO12" i="153"/>
  <c r="AO11" i="153"/>
  <c r="AM11" i="153"/>
  <c r="AF13" i="153"/>
  <c r="AG12" i="153"/>
  <c r="AG11" i="153"/>
  <c r="AE11" i="153"/>
  <c r="AN15" i="153" l="1"/>
  <c r="AO14" i="153"/>
  <c r="AO13" i="153"/>
  <c r="AM13" i="153"/>
  <c r="BD15" i="153"/>
  <c r="BE14" i="153"/>
  <c r="BE13" i="153"/>
  <c r="BC13" i="153"/>
  <c r="X15" i="153"/>
  <c r="Y14" i="153"/>
  <c r="Y13" i="153"/>
  <c r="W13" i="153"/>
  <c r="AV15" i="153"/>
  <c r="AW14" i="153"/>
  <c r="AW13" i="153"/>
  <c r="AU13" i="153"/>
  <c r="M12" i="153"/>
  <c r="M11" i="153"/>
  <c r="K11" i="153"/>
  <c r="L13" i="153"/>
  <c r="K13" i="153" s="1"/>
  <c r="AC12" i="153"/>
  <c r="AC11" i="153"/>
  <c r="AA11" i="153"/>
  <c r="AB13" i="153"/>
  <c r="U12" i="153"/>
  <c r="U11" i="153"/>
  <c r="S11" i="153"/>
  <c r="T13" i="153"/>
  <c r="AK12" i="153"/>
  <c r="AK11" i="153"/>
  <c r="AI11" i="153"/>
  <c r="AJ13" i="153"/>
  <c r="BA12" i="153"/>
  <c r="BA11" i="153"/>
  <c r="AY11" i="153"/>
  <c r="AZ13" i="153"/>
  <c r="AS12" i="153"/>
  <c r="AS11" i="153"/>
  <c r="AQ11" i="153"/>
  <c r="AR13" i="153"/>
  <c r="AF15" i="153"/>
  <c r="AG14" i="153"/>
  <c r="AG13" i="153"/>
  <c r="AE13" i="153"/>
  <c r="P15" i="153"/>
  <c r="Q14" i="153"/>
  <c r="Q13" i="153"/>
  <c r="O13" i="153"/>
  <c r="P17" i="153" l="1"/>
  <c r="Q16" i="153"/>
  <c r="Q15" i="153"/>
  <c r="O15" i="153"/>
  <c r="AF17" i="153"/>
  <c r="AG16" i="153"/>
  <c r="AG15" i="153"/>
  <c r="AE15" i="153"/>
  <c r="AS14" i="153"/>
  <c r="AS13" i="153"/>
  <c r="AQ13" i="153"/>
  <c r="AR15" i="153"/>
  <c r="BA14" i="153"/>
  <c r="BA13" i="153"/>
  <c r="AY13" i="153"/>
  <c r="AZ15" i="153"/>
  <c r="AK14" i="153"/>
  <c r="AK13" i="153"/>
  <c r="AI13" i="153"/>
  <c r="AJ15" i="153"/>
  <c r="U14" i="153"/>
  <c r="U13" i="153"/>
  <c r="S13" i="153"/>
  <c r="T15" i="153"/>
  <c r="AC14" i="153"/>
  <c r="AC13" i="153"/>
  <c r="AA13" i="153"/>
  <c r="AB15" i="153"/>
  <c r="M14" i="153"/>
  <c r="M13" i="153"/>
  <c r="L15" i="153"/>
  <c r="AV17" i="153"/>
  <c r="AW16" i="153"/>
  <c r="AW15" i="153"/>
  <c r="AU15" i="153"/>
  <c r="X17" i="153"/>
  <c r="Y16" i="153"/>
  <c r="Y15" i="153"/>
  <c r="W15" i="153"/>
  <c r="BD17" i="153"/>
  <c r="BC15" i="153"/>
  <c r="BE16" i="153"/>
  <c r="BE15" i="153"/>
  <c r="AN17" i="153"/>
  <c r="AO16" i="153"/>
  <c r="AO15" i="153"/>
  <c r="AM15" i="153"/>
  <c r="X19" i="153" l="1"/>
  <c r="W17" i="153"/>
  <c r="Y18" i="153"/>
  <c r="Y17" i="153"/>
  <c r="AV19" i="153"/>
  <c r="AW18" i="153"/>
  <c r="AW17" i="153"/>
  <c r="AU17" i="153"/>
  <c r="M16" i="153"/>
  <c r="L17" i="153"/>
  <c r="M15" i="153"/>
  <c r="K15" i="153"/>
  <c r="AC16" i="153"/>
  <c r="AB17" i="153"/>
  <c r="AC15" i="153"/>
  <c r="AA15" i="153"/>
  <c r="U16" i="153"/>
  <c r="U15" i="153"/>
  <c r="S15" i="153"/>
  <c r="T17" i="153"/>
  <c r="AK16" i="153"/>
  <c r="AK15" i="153"/>
  <c r="AI15" i="153"/>
  <c r="AJ17" i="153"/>
  <c r="BA16" i="153"/>
  <c r="BA15" i="153"/>
  <c r="AY15" i="153"/>
  <c r="AZ17" i="153"/>
  <c r="AS16" i="153"/>
  <c r="AR17" i="153"/>
  <c r="AS15" i="153"/>
  <c r="AQ15" i="153"/>
  <c r="AN19" i="153"/>
  <c r="AM17" i="153"/>
  <c r="AO18" i="153"/>
  <c r="AO17" i="153"/>
  <c r="BD19" i="153"/>
  <c r="BC17" i="153"/>
  <c r="BE18" i="153"/>
  <c r="BE17" i="153"/>
  <c r="AF19" i="153"/>
  <c r="AG18" i="153"/>
  <c r="AG17" i="153"/>
  <c r="AE17" i="153"/>
  <c r="P19" i="153"/>
  <c r="Q18" i="153"/>
  <c r="Q17" i="153"/>
  <c r="O17" i="153"/>
  <c r="P21" i="153" l="1"/>
  <c r="Q20" i="153"/>
  <c r="Q19" i="153"/>
  <c r="O19" i="153"/>
  <c r="AN21" i="153"/>
  <c r="AM19" i="153"/>
  <c r="AO20" i="153"/>
  <c r="AO19" i="153"/>
  <c r="AS18" i="153"/>
  <c r="AS17" i="153"/>
  <c r="AQ17" i="153"/>
  <c r="AR19" i="153"/>
  <c r="BA18" i="153"/>
  <c r="BA17" i="153"/>
  <c r="AY17" i="153"/>
  <c r="AZ19" i="153"/>
  <c r="AK18" i="153"/>
  <c r="AK17" i="153"/>
  <c r="AI17" i="153"/>
  <c r="AJ19" i="153"/>
  <c r="U18" i="153"/>
  <c r="U17" i="153"/>
  <c r="S17" i="153"/>
  <c r="T19" i="153"/>
  <c r="AC18" i="153"/>
  <c r="AC17" i="153"/>
  <c r="AA17" i="153"/>
  <c r="AB19" i="153"/>
  <c r="M18" i="153"/>
  <c r="M17" i="153"/>
  <c r="K17" i="153"/>
  <c r="L19" i="153"/>
  <c r="AF21" i="153"/>
  <c r="AG20" i="153"/>
  <c r="AG19" i="153"/>
  <c r="AE19" i="153"/>
  <c r="BD21" i="153"/>
  <c r="BC19" i="153"/>
  <c r="BE20" i="153"/>
  <c r="BE19" i="153"/>
  <c r="AV21" i="153"/>
  <c r="AW20" i="153"/>
  <c r="AW19" i="153"/>
  <c r="AU19" i="153"/>
  <c r="X21" i="153"/>
  <c r="W19" i="153"/>
  <c r="Y20" i="153"/>
  <c r="Y19" i="153"/>
  <c r="Y22" i="153" l="1"/>
  <c r="X23" i="153"/>
  <c r="W21" i="153"/>
  <c r="Y21" i="153"/>
  <c r="M20" i="153"/>
  <c r="M19" i="153"/>
  <c r="K19" i="153"/>
  <c r="L21" i="153"/>
  <c r="AC20" i="153"/>
  <c r="AC19" i="153"/>
  <c r="AA19" i="153"/>
  <c r="AB21" i="153"/>
  <c r="U20" i="153"/>
  <c r="U19" i="153"/>
  <c r="S19" i="153"/>
  <c r="T21" i="153"/>
  <c r="AK20" i="153"/>
  <c r="AK19" i="153"/>
  <c r="AI19" i="153"/>
  <c r="AJ21" i="153"/>
  <c r="AZ21" i="153"/>
  <c r="BA20" i="153"/>
  <c r="BA19" i="153"/>
  <c r="AY19" i="153"/>
  <c r="AS20" i="153"/>
  <c r="AS19" i="153"/>
  <c r="AQ19" i="153"/>
  <c r="AR21" i="153"/>
  <c r="AW22" i="153"/>
  <c r="AV23" i="153"/>
  <c r="AW21" i="153"/>
  <c r="AU21" i="153"/>
  <c r="BE22" i="153"/>
  <c r="BE21" i="153"/>
  <c r="BC21" i="153"/>
  <c r="BD23" i="153"/>
  <c r="AG22" i="153"/>
  <c r="AF23" i="153"/>
  <c r="AG21" i="153"/>
  <c r="AE21" i="153"/>
  <c r="AO22" i="153"/>
  <c r="AN23" i="153"/>
  <c r="AM21" i="153"/>
  <c r="AO21" i="153"/>
  <c r="Q22" i="153"/>
  <c r="P23" i="153"/>
  <c r="Q21" i="153"/>
  <c r="O21" i="153"/>
  <c r="Q24" i="153" l="1"/>
  <c r="Q23" i="153"/>
  <c r="O23" i="153"/>
  <c r="P25" i="153"/>
  <c r="AO24" i="153"/>
  <c r="AO23" i="153"/>
  <c r="AM23" i="153"/>
  <c r="AN25" i="153"/>
  <c r="AG24" i="153"/>
  <c r="AG23" i="153"/>
  <c r="AE23" i="153"/>
  <c r="AF25" i="153"/>
  <c r="BE24" i="153"/>
  <c r="BE23" i="153"/>
  <c r="BC23" i="153"/>
  <c r="BD25" i="153"/>
  <c r="AW24" i="153"/>
  <c r="AW23" i="153"/>
  <c r="AU23" i="153"/>
  <c r="AV25" i="153"/>
  <c r="AR23" i="153"/>
  <c r="AS22" i="153"/>
  <c r="AS21" i="153"/>
  <c r="AQ21" i="153"/>
  <c r="AJ23" i="153"/>
  <c r="AK22" i="153"/>
  <c r="AK21" i="153"/>
  <c r="AI21" i="153"/>
  <c r="T23" i="153"/>
  <c r="U22" i="153"/>
  <c r="U21" i="153"/>
  <c r="S21" i="153"/>
  <c r="AB23" i="153"/>
  <c r="AC22" i="153"/>
  <c r="AC21" i="153"/>
  <c r="AA21" i="153"/>
  <c r="L23" i="153"/>
  <c r="M22" i="153"/>
  <c r="M21" i="153"/>
  <c r="K21" i="153"/>
  <c r="Y24" i="153"/>
  <c r="Y23" i="153"/>
  <c r="W23" i="153"/>
  <c r="X25" i="153"/>
  <c r="AZ23" i="153"/>
  <c r="BA22" i="153"/>
  <c r="BA21" i="153"/>
  <c r="AY21" i="153"/>
  <c r="AZ25" i="153" l="1"/>
  <c r="BA24" i="153"/>
  <c r="BA23" i="153"/>
  <c r="AY23" i="153"/>
  <c r="L25" i="153"/>
  <c r="M24" i="153"/>
  <c r="M23" i="153"/>
  <c r="K23" i="153"/>
  <c r="AB25" i="153"/>
  <c r="AC24" i="153"/>
  <c r="AC23" i="153"/>
  <c r="AA23" i="153"/>
  <c r="T25" i="153"/>
  <c r="U24" i="153"/>
  <c r="U23" i="153"/>
  <c r="S23" i="153"/>
  <c r="AJ25" i="153"/>
  <c r="AK24" i="153"/>
  <c r="AK23" i="153"/>
  <c r="AI23" i="153"/>
  <c r="Y26" i="153"/>
  <c r="Y25" i="153"/>
  <c r="W25" i="153"/>
  <c r="X27" i="153"/>
  <c r="AW26" i="153"/>
  <c r="AW25" i="153"/>
  <c r="AU25" i="153"/>
  <c r="AV27" i="153"/>
  <c r="BE26" i="153"/>
  <c r="BE25" i="153"/>
  <c r="BC25" i="153"/>
  <c r="BD27" i="153"/>
  <c r="AG26" i="153"/>
  <c r="AG25" i="153"/>
  <c r="AE25" i="153"/>
  <c r="AF27" i="153"/>
  <c r="AO26" i="153"/>
  <c r="AO25" i="153"/>
  <c r="AM25" i="153"/>
  <c r="AN27" i="153"/>
  <c r="Q26" i="153"/>
  <c r="Q25" i="153"/>
  <c r="O25" i="153"/>
  <c r="P27" i="153"/>
  <c r="AR25" i="153"/>
  <c r="AS24" i="153"/>
  <c r="AS23" i="153"/>
  <c r="AQ23" i="153"/>
  <c r="AR27" i="153" l="1"/>
  <c r="AS26" i="153"/>
  <c r="AS25" i="153"/>
  <c r="AQ25" i="153"/>
  <c r="Q28" i="153"/>
  <c r="Q27" i="153"/>
  <c r="O27" i="153"/>
  <c r="P29" i="153"/>
  <c r="AO28" i="153"/>
  <c r="AO27" i="153"/>
  <c r="AM27" i="153"/>
  <c r="AN29" i="153"/>
  <c r="AG28" i="153"/>
  <c r="AG27" i="153"/>
  <c r="AE27" i="153"/>
  <c r="AF29" i="153"/>
  <c r="BE28" i="153"/>
  <c r="BE27" i="153"/>
  <c r="BC27" i="153"/>
  <c r="BD29" i="153"/>
  <c r="AW28" i="153"/>
  <c r="AW27" i="153"/>
  <c r="AU27" i="153"/>
  <c r="AV29" i="153"/>
  <c r="Y28" i="153"/>
  <c r="Y27" i="153"/>
  <c r="W27" i="153"/>
  <c r="X29" i="153"/>
  <c r="AJ27" i="153"/>
  <c r="AK26" i="153"/>
  <c r="AK25" i="153"/>
  <c r="AI25" i="153"/>
  <c r="T27" i="153"/>
  <c r="U26" i="153"/>
  <c r="U25" i="153"/>
  <c r="S25" i="153"/>
  <c r="AB27" i="153"/>
  <c r="AC26" i="153"/>
  <c r="AC25" i="153"/>
  <c r="AA25" i="153"/>
  <c r="L27" i="153"/>
  <c r="M26" i="153"/>
  <c r="M25" i="153"/>
  <c r="K25" i="153"/>
  <c r="AZ27" i="153"/>
  <c r="BA26" i="153"/>
  <c r="BA25" i="153"/>
  <c r="AY25" i="153"/>
  <c r="AZ29" i="153" l="1"/>
  <c r="BA28" i="153"/>
  <c r="BA27" i="153"/>
  <c r="AY27" i="153"/>
  <c r="AB29" i="153"/>
  <c r="AC28" i="153"/>
  <c r="AC27" i="153"/>
  <c r="AA27" i="153"/>
  <c r="Y30" i="153"/>
  <c r="Y29" i="153"/>
  <c r="W29" i="153"/>
  <c r="X31" i="153"/>
  <c r="AW30" i="153"/>
  <c r="AW29" i="153"/>
  <c r="AU29" i="153"/>
  <c r="AV31" i="153"/>
  <c r="BE30" i="153"/>
  <c r="BE29" i="153"/>
  <c r="BC29" i="153"/>
  <c r="BD31" i="153"/>
  <c r="AG30" i="153"/>
  <c r="AG29" i="153"/>
  <c r="AE29" i="153"/>
  <c r="AF31" i="153"/>
  <c r="AO30" i="153"/>
  <c r="AO29" i="153"/>
  <c r="AM29" i="153"/>
  <c r="AN31" i="153"/>
  <c r="Q30" i="153"/>
  <c r="Q29" i="153"/>
  <c r="O29" i="153"/>
  <c r="P31" i="153"/>
  <c r="L29" i="153"/>
  <c r="M28" i="153"/>
  <c r="M27" i="153"/>
  <c r="K27" i="153"/>
  <c r="T29" i="153"/>
  <c r="U28" i="153"/>
  <c r="U27" i="153"/>
  <c r="S27" i="153"/>
  <c r="AJ29" i="153"/>
  <c r="AK28" i="153"/>
  <c r="AK27" i="153"/>
  <c r="AI27" i="153"/>
  <c r="AR29" i="153"/>
  <c r="AS28" i="153"/>
  <c r="AS27" i="153"/>
  <c r="AQ27" i="153"/>
  <c r="AR31" i="153" l="1"/>
  <c r="AS30" i="153"/>
  <c r="AS29" i="153"/>
  <c r="AQ29" i="153"/>
  <c r="AJ31" i="153"/>
  <c r="AK30" i="153"/>
  <c r="AK29" i="153"/>
  <c r="AI29" i="153"/>
  <c r="T31" i="153"/>
  <c r="U30" i="153"/>
  <c r="U29" i="153"/>
  <c r="S29" i="153"/>
  <c r="Q32" i="153"/>
  <c r="Q31" i="153"/>
  <c r="O31" i="153"/>
  <c r="P33" i="153"/>
  <c r="AO32" i="153"/>
  <c r="AO31" i="153"/>
  <c r="AM31" i="153"/>
  <c r="AN33" i="153"/>
  <c r="AG32" i="153"/>
  <c r="AG31" i="153"/>
  <c r="AE31" i="153"/>
  <c r="AF33" i="153"/>
  <c r="BE32" i="153"/>
  <c r="BE31" i="153"/>
  <c r="BC31" i="153"/>
  <c r="BD33" i="153"/>
  <c r="AW32" i="153"/>
  <c r="AW31" i="153"/>
  <c r="AU31" i="153"/>
  <c r="AV33" i="153"/>
  <c r="Y32" i="153"/>
  <c r="Y31" i="153"/>
  <c r="W31" i="153"/>
  <c r="X33" i="153"/>
  <c r="L31" i="153"/>
  <c r="M30" i="153"/>
  <c r="M29" i="153"/>
  <c r="K29" i="153"/>
  <c r="AB31" i="153"/>
  <c r="AC30" i="153"/>
  <c r="AC29" i="153"/>
  <c r="AA29" i="153"/>
  <c r="AZ31" i="153"/>
  <c r="BA30" i="153"/>
  <c r="BA29" i="153"/>
  <c r="AY29" i="153"/>
  <c r="AZ33" i="153" l="1"/>
  <c r="BA32" i="153"/>
  <c r="BA31" i="153"/>
  <c r="AY31" i="153"/>
  <c r="AB33" i="153"/>
  <c r="AC32" i="153"/>
  <c r="AC31" i="153"/>
  <c r="AA31" i="153"/>
  <c r="L33" i="153"/>
  <c r="M32" i="153"/>
  <c r="M31" i="153"/>
  <c r="K31" i="153"/>
  <c r="Y34" i="153"/>
  <c r="Y33" i="153"/>
  <c r="W33" i="153"/>
  <c r="X35" i="153"/>
  <c r="AV35" i="153"/>
  <c r="AW34" i="153"/>
  <c r="AW33" i="153"/>
  <c r="AU33" i="153"/>
  <c r="BD35" i="153"/>
  <c r="BE34" i="153"/>
  <c r="BE33" i="153"/>
  <c r="BC33" i="153"/>
  <c r="AF35" i="153"/>
  <c r="AG34" i="153"/>
  <c r="AG33" i="153"/>
  <c r="AE33" i="153"/>
  <c r="AN35" i="153"/>
  <c r="AO34" i="153"/>
  <c r="AO33" i="153"/>
  <c r="AM33" i="153"/>
  <c r="Q34" i="153"/>
  <c r="Q33" i="153"/>
  <c r="O33" i="153"/>
  <c r="P35" i="153"/>
  <c r="T33" i="153"/>
  <c r="U32" i="153"/>
  <c r="U31" i="153"/>
  <c r="S31" i="153"/>
  <c r="AJ33" i="153"/>
  <c r="AK32" i="153"/>
  <c r="AK31" i="153"/>
  <c r="AI31" i="153"/>
  <c r="AR33" i="153"/>
  <c r="AS32" i="153"/>
  <c r="AS31" i="153"/>
  <c r="AQ31" i="153"/>
  <c r="AR35" i="153" l="1"/>
  <c r="AS34" i="153"/>
  <c r="AS33" i="153"/>
  <c r="AQ33" i="153"/>
  <c r="AJ35" i="153"/>
  <c r="AK34" i="153"/>
  <c r="AK33" i="153"/>
  <c r="AI33" i="153"/>
  <c r="T35" i="153"/>
  <c r="U34" i="153"/>
  <c r="U33" i="153"/>
  <c r="S33" i="153"/>
  <c r="AF37" i="153"/>
  <c r="AE35" i="153"/>
  <c r="AG36" i="153"/>
  <c r="AG35" i="153"/>
  <c r="AV37" i="153"/>
  <c r="AU35" i="153"/>
  <c r="AW36" i="153"/>
  <c r="AW35" i="153"/>
  <c r="P37" i="153"/>
  <c r="Q35" i="153"/>
  <c r="O35" i="153"/>
  <c r="Q36" i="153"/>
  <c r="X37" i="153"/>
  <c r="Y36" i="153"/>
  <c r="Y35" i="153"/>
  <c r="W35" i="153"/>
  <c r="AN37" i="153"/>
  <c r="AO36" i="153"/>
  <c r="AO35" i="153"/>
  <c r="AM35" i="153"/>
  <c r="BD37" i="153"/>
  <c r="BE36" i="153"/>
  <c r="BE35" i="153"/>
  <c r="BC35" i="153"/>
  <c r="L35" i="153"/>
  <c r="M34" i="153"/>
  <c r="M33" i="153"/>
  <c r="K33" i="153"/>
  <c r="AB35" i="153"/>
  <c r="AC34" i="153"/>
  <c r="AC33" i="153"/>
  <c r="AA33" i="153"/>
  <c r="AZ35" i="153"/>
  <c r="BA34" i="153"/>
  <c r="BA33" i="153"/>
  <c r="AY33" i="153"/>
  <c r="M36" i="153" l="1"/>
  <c r="L37" i="153"/>
  <c r="M35" i="153"/>
  <c r="K35" i="153"/>
  <c r="BE38" i="153"/>
  <c r="BE37" i="153"/>
  <c r="BC37" i="153"/>
  <c r="BD39" i="153"/>
  <c r="AO38" i="153"/>
  <c r="AO37" i="153"/>
  <c r="AM37" i="153"/>
  <c r="AN39" i="153"/>
  <c r="AZ37" i="153"/>
  <c r="BA36" i="153"/>
  <c r="BA35" i="153"/>
  <c r="AY35" i="153"/>
  <c r="AB37" i="153"/>
  <c r="AC36" i="153"/>
  <c r="AC35" i="153"/>
  <c r="AA35" i="153"/>
  <c r="Y38" i="153"/>
  <c r="Y37" i="153"/>
  <c r="W37" i="153"/>
  <c r="X39" i="153"/>
  <c r="Q38" i="153"/>
  <c r="Q37" i="153"/>
  <c r="P39" i="153"/>
  <c r="O37" i="153"/>
  <c r="AW38" i="153"/>
  <c r="AW37" i="153"/>
  <c r="AU37" i="153"/>
  <c r="AV39" i="153"/>
  <c r="AG38" i="153"/>
  <c r="AG37" i="153"/>
  <c r="AE37" i="153"/>
  <c r="AF39" i="153"/>
  <c r="T37" i="153"/>
  <c r="U36" i="153"/>
  <c r="U35" i="153"/>
  <c r="S35" i="153"/>
  <c r="AJ37" i="153"/>
  <c r="AK36" i="153"/>
  <c r="AK35" i="153"/>
  <c r="AI35" i="153"/>
  <c r="AR37" i="153"/>
  <c r="AS36" i="153"/>
  <c r="AS35" i="153"/>
  <c r="AQ35" i="153"/>
  <c r="AR39" i="153" l="1"/>
  <c r="AS38" i="153"/>
  <c r="AS37" i="153"/>
  <c r="AQ37" i="153"/>
  <c r="AJ39" i="153"/>
  <c r="AK38" i="153"/>
  <c r="AK37" i="153"/>
  <c r="AI37" i="153"/>
  <c r="T39" i="153"/>
  <c r="U38" i="153"/>
  <c r="U37" i="153"/>
  <c r="S37" i="153"/>
  <c r="Q40" i="153"/>
  <c r="Q39" i="153"/>
  <c r="O39" i="153"/>
  <c r="P41" i="153"/>
  <c r="AG40" i="153"/>
  <c r="AG39" i="153"/>
  <c r="AE39" i="153"/>
  <c r="AF41" i="153"/>
  <c r="AW40" i="153"/>
  <c r="AW39" i="153"/>
  <c r="AU39" i="153"/>
  <c r="AV41" i="153"/>
  <c r="Y40" i="153"/>
  <c r="Y39" i="153"/>
  <c r="W39" i="153"/>
  <c r="X41" i="153"/>
  <c r="AO40" i="153"/>
  <c r="AO39" i="153"/>
  <c r="AM39" i="153"/>
  <c r="AN41" i="153"/>
  <c r="BE40" i="153"/>
  <c r="BE39" i="153"/>
  <c r="BC39" i="153"/>
  <c r="BD41" i="153"/>
  <c r="L39" i="153"/>
  <c r="M38" i="153"/>
  <c r="M37" i="153"/>
  <c r="K37" i="153"/>
  <c r="AB39" i="153"/>
  <c r="AC38" i="153"/>
  <c r="AC37" i="153"/>
  <c r="AA37" i="153"/>
  <c r="AZ39" i="153"/>
  <c r="BA38" i="153"/>
  <c r="BA37" i="153"/>
  <c r="AY37" i="153"/>
  <c r="AZ41" i="153" l="1"/>
  <c r="BA40" i="153"/>
  <c r="BA39" i="153"/>
  <c r="AY39" i="153"/>
  <c r="BE42" i="153"/>
  <c r="BE41" i="153"/>
  <c r="BC41" i="153"/>
  <c r="BD43" i="153"/>
  <c r="AO42" i="153"/>
  <c r="AO41" i="153"/>
  <c r="AM41" i="153"/>
  <c r="AN43" i="153"/>
  <c r="Y42" i="153"/>
  <c r="Y41" i="153"/>
  <c r="W41" i="153"/>
  <c r="X43" i="153"/>
  <c r="AW42" i="153"/>
  <c r="AW41" i="153"/>
  <c r="AU41" i="153"/>
  <c r="AV43" i="153"/>
  <c r="AG42" i="153"/>
  <c r="AG41" i="153"/>
  <c r="AE41" i="153"/>
  <c r="AF43" i="153"/>
  <c r="Q42" i="153"/>
  <c r="Q41" i="153"/>
  <c r="O41" i="153"/>
  <c r="P43" i="153"/>
  <c r="AB41" i="153"/>
  <c r="AC40" i="153"/>
  <c r="AC39" i="153"/>
  <c r="AA39" i="153"/>
  <c r="L41" i="153"/>
  <c r="M40" i="153"/>
  <c r="M39" i="153"/>
  <c r="K39" i="153"/>
  <c r="T41" i="153"/>
  <c r="U40" i="153"/>
  <c r="U39" i="153"/>
  <c r="S39" i="153"/>
  <c r="AJ41" i="153"/>
  <c r="AK40" i="153"/>
  <c r="AK39" i="153"/>
  <c r="AI39" i="153"/>
  <c r="AR41" i="153"/>
  <c r="AS40" i="153"/>
  <c r="AS39" i="153"/>
  <c r="AQ39" i="153"/>
  <c r="AR43" i="153" l="1"/>
  <c r="AS42" i="153"/>
  <c r="AS41" i="153"/>
  <c r="AQ41" i="153"/>
  <c r="T43" i="153"/>
  <c r="U42" i="153"/>
  <c r="U41" i="153"/>
  <c r="S41" i="153"/>
  <c r="Q44" i="153"/>
  <c r="Q43" i="153"/>
  <c r="O43" i="153"/>
  <c r="P45" i="153"/>
  <c r="AG44" i="153"/>
  <c r="AG43" i="153"/>
  <c r="AE43" i="153"/>
  <c r="AF45" i="153"/>
  <c r="AW44" i="153"/>
  <c r="AW43" i="153"/>
  <c r="AU43" i="153"/>
  <c r="AV45" i="153"/>
  <c r="Y44" i="153"/>
  <c r="Y43" i="153"/>
  <c r="W43" i="153"/>
  <c r="X45" i="153"/>
  <c r="AO44" i="153"/>
  <c r="AO43" i="153"/>
  <c r="AM43" i="153"/>
  <c r="AN45" i="153"/>
  <c r="BE44" i="153"/>
  <c r="BE43" i="153"/>
  <c r="BC43" i="153"/>
  <c r="BD45" i="153"/>
  <c r="AJ43" i="153"/>
  <c r="AK42" i="153"/>
  <c r="AK41" i="153"/>
  <c r="AI41" i="153"/>
  <c r="L43" i="153"/>
  <c r="M42" i="153"/>
  <c r="M41" i="153"/>
  <c r="K41" i="153"/>
  <c r="AB43" i="153"/>
  <c r="AC42" i="153"/>
  <c r="AC41" i="153"/>
  <c r="AA41" i="153"/>
  <c r="AZ43" i="153"/>
  <c r="BA42" i="153"/>
  <c r="BA41" i="153"/>
  <c r="AY41" i="153"/>
  <c r="AZ45" i="153" l="1"/>
  <c r="BA44" i="153"/>
  <c r="BA43" i="153"/>
  <c r="AY43" i="153"/>
  <c r="L45" i="153"/>
  <c r="M44" i="153"/>
  <c r="M43" i="153"/>
  <c r="K43" i="153"/>
  <c r="AJ45" i="153"/>
  <c r="AK44" i="153"/>
  <c r="AK43" i="153"/>
  <c r="AI43" i="153"/>
  <c r="BD47" i="153"/>
  <c r="BE46" i="153"/>
  <c r="BE45" i="153"/>
  <c r="BC45" i="153"/>
  <c r="AN47" i="153"/>
  <c r="AO46" i="153"/>
  <c r="AO45" i="153"/>
  <c r="AM45" i="153"/>
  <c r="X47" i="153"/>
  <c r="Y46" i="153"/>
  <c r="Y45" i="153"/>
  <c r="W45" i="153"/>
  <c r="AV47" i="153"/>
  <c r="AW45" i="153"/>
  <c r="AU45" i="153"/>
  <c r="AW46" i="153"/>
  <c r="AF47" i="153"/>
  <c r="AG46" i="153"/>
  <c r="AG45" i="153"/>
  <c r="AE45" i="153"/>
  <c r="P47" i="153"/>
  <c r="Q46" i="153"/>
  <c r="Q45" i="153"/>
  <c r="O45" i="153"/>
  <c r="AB45" i="153"/>
  <c r="AC44" i="153"/>
  <c r="AC43" i="153"/>
  <c r="AA43" i="153"/>
  <c r="T45" i="153"/>
  <c r="U44" i="153"/>
  <c r="U43" i="153"/>
  <c r="S43" i="153"/>
  <c r="AR45" i="153"/>
  <c r="AS44" i="153"/>
  <c r="AS43" i="153"/>
  <c r="AQ43" i="153"/>
  <c r="AS46" i="153" l="1"/>
  <c r="AR47" i="153"/>
  <c r="AS45" i="153"/>
  <c r="AQ45" i="153"/>
  <c r="T47" i="153"/>
  <c r="U46" i="153"/>
  <c r="U45" i="153"/>
  <c r="S45" i="153"/>
  <c r="AB47" i="153"/>
  <c r="AC46" i="153"/>
  <c r="AC45" i="153"/>
  <c r="AA45" i="153"/>
  <c r="P49" i="153"/>
  <c r="O47" i="153"/>
  <c r="Q48" i="153"/>
  <c r="Q47" i="153"/>
  <c r="AF49" i="153"/>
  <c r="AE47" i="153"/>
  <c r="AG48" i="153"/>
  <c r="AG47" i="153"/>
  <c r="AV49" i="153"/>
  <c r="AU47" i="153"/>
  <c r="AW48" i="153"/>
  <c r="AW47" i="153"/>
  <c r="X49" i="153"/>
  <c r="Y48" i="153"/>
  <c r="Y47" i="153"/>
  <c r="W47" i="153"/>
  <c r="AN49" i="153"/>
  <c r="AO48" i="153"/>
  <c r="AO47" i="153"/>
  <c r="AM47" i="153"/>
  <c r="BD49" i="153"/>
  <c r="BE48" i="153"/>
  <c r="BE47" i="153"/>
  <c r="BC47" i="153"/>
  <c r="AJ47" i="153"/>
  <c r="AK46" i="153"/>
  <c r="AK45" i="153"/>
  <c r="AI45" i="153"/>
  <c r="L47" i="153"/>
  <c r="M46" i="153"/>
  <c r="M45" i="153"/>
  <c r="K45" i="153"/>
  <c r="BA46" i="153"/>
  <c r="AZ47" i="153"/>
  <c r="BA45" i="153"/>
  <c r="AY45" i="153"/>
  <c r="AS48" i="153" l="1"/>
  <c r="AS47" i="153"/>
  <c r="AQ47" i="153"/>
  <c r="AR49" i="153"/>
  <c r="BA48" i="153"/>
  <c r="BA47" i="153"/>
  <c r="AY47" i="153"/>
  <c r="AZ49" i="153"/>
  <c r="M48" i="153"/>
  <c r="M47" i="153"/>
  <c r="K47" i="153"/>
  <c r="L49" i="153"/>
  <c r="AK48" i="153"/>
  <c r="AK47" i="153"/>
  <c r="AI47" i="153"/>
  <c r="AJ49" i="153"/>
  <c r="BD51" i="153"/>
  <c r="BE50" i="153"/>
  <c r="BE49" i="153"/>
  <c r="BC49" i="153"/>
  <c r="AN51" i="153"/>
  <c r="AO50" i="153"/>
  <c r="AO49" i="153"/>
  <c r="AM49" i="153"/>
  <c r="X51" i="153"/>
  <c r="Y50" i="153"/>
  <c r="Y49" i="153"/>
  <c r="W49" i="153"/>
  <c r="AV51" i="153"/>
  <c r="AU49" i="153"/>
  <c r="AW50" i="153"/>
  <c r="AW49" i="153"/>
  <c r="AF51" i="153"/>
  <c r="AE49" i="153"/>
  <c r="AG50" i="153"/>
  <c r="AG49" i="153"/>
  <c r="P51" i="153"/>
  <c r="O49" i="153"/>
  <c r="Q50" i="153"/>
  <c r="Q49" i="153"/>
  <c r="AC48" i="153"/>
  <c r="AC47" i="153"/>
  <c r="AA47" i="153"/>
  <c r="AB49" i="153"/>
  <c r="U48" i="153"/>
  <c r="U47" i="153"/>
  <c r="S47" i="153"/>
  <c r="T49" i="153"/>
  <c r="U50" i="153" l="1"/>
  <c r="U49" i="153"/>
  <c r="S49" i="153"/>
  <c r="T51" i="153"/>
  <c r="AC50" i="153"/>
  <c r="AC49" i="153"/>
  <c r="AA49" i="153"/>
  <c r="AB51" i="153"/>
  <c r="AK50" i="153"/>
  <c r="AK49" i="153"/>
  <c r="AI49" i="153"/>
  <c r="AJ51" i="153"/>
  <c r="M50" i="153"/>
  <c r="M49" i="153"/>
  <c r="K49" i="153"/>
  <c r="L51" i="153"/>
  <c r="BA50" i="153"/>
  <c r="BA49" i="153"/>
  <c r="AY49" i="153"/>
  <c r="AZ51" i="153"/>
  <c r="AS50" i="153"/>
  <c r="AS49" i="153"/>
  <c r="AQ49" i="153"/>
  <c r="AR51" i="153"/>
  <c r="P53" i="153"/>
  <c r="O51" i="153"/>
  <c r="Q52" i="153"/>
  <c r="Q51" i="153"/>
  <c r="AF53" i="153"/>
  <c r="AE51" i="153"/>
  <c r="AG52" i="153"/>
  <c r="AG51" i="153"/>
  <c r="AW52" i="153"/>
  <c r="AV53" i="153"/>
  <c r="AU51" i="153"/>
  <c r="AW51" i="153"/>
  <c r="X53" i="153"/>
  <c r="Y52" i="153"/>
  <c r="Y51" i="153"/>
  <c r="W51" i="153"/>
  <c r="AN53" i="153"/>
  <c r="AO52" i="153"/>
  <c r="AO51" i="153"/>
  <c r="AM51" i="153"/>
  <c r="BE52" i="153"/>
  <c r="BD53" i="153"/>
  <c r="BE51" i="153"/>
  <c r="BC51" i="153"/>
  <c r="BE54" i="153" l="1"/>
  <c r="BE53" i="153"/>
  <c r="BC53" i="153"/>
  <c r="BD55" i="153"/>
  <c r="AW54" i="153"/>
  <c r="AW53" i="153"/>
  <c r="AU53" i="153"/>
  <c r="AV55" i="153"/>
  <c r="AR53" i="153"/>
  <c r="AS52" i="153"/>
  <c r="AS51" i="153"/>
  <c r="AQ51" i="153"/>
  <c r="AZ53" i="153"/>
  <c r="BA52" i="153"/>
  <c r="BA51" i="153"/>
  <c r="AY51" i="153"/>
  <c r="L53" i="153"/>
  <c r="M52" i="153"/>
  <c r="M51" i="153"/>
  <c r="K51" i="153"/>
  <c r="AJ53" i="153"/>
  <c r="AK52" i="153"/>
  <c r="AK51" i="153"/>
  <c r="AI51" i="153"/>
  <c r="AB53" i="153"/>
  <c r="AC52" i="153"/>
  <c r="AC51" i="153"/>
  <c r="AA51" i="153"/>
  <c r="T53" i="153"/>
  <c r="U52" i="153"/>
  <c r="U51" i="153"/>
  <c r="S51" i="153"/>
  <c r="AO54" i="153"/>
  <c r="AO53" i="153"/>
  <c r="AM53" i="153"/>
  <c r="AN55" i="153"/>
  <c r="Y54" i="153"/>
  <c r="Y53" i="153"/>
  <c r="W53" i="153"/>
  <c r="X55" i="153"/>
  <c r="AG54" i="153"/>
  <c r="AG53" i="153"/>
  <c r="AE53" i="153"/>
  <c r="AF55" i="153"/>
  <c r="Q54" i="153"/>
  <c r="Q53" i="153"/>
  <c r="O53" i="153"/>
  <c r="P55" i="153"/>
  <c r="Q56" i="153" l="1"/>
  <c r="Q55" i="153"/>
  <c r="O55" i="153"/>
  <c r="P57" i="153"/>
  <c r="AG56" i="153"/>
  <c r="AG55" i="153"/>
  <c r="AE55" i="153"/>
  <c r="AF57" i="153"/>
  <c r="Y56" i="153"/>
  <c r="Y55" i="153"/>
  <c r="W55" i="153"/>
  <c r="X57" i="153"/>
  <c r="AN57" i="153"/>
  <c r="AO56" i="153"/>
  <c r="AO55" i="153"/>
  <c r="AM55" i="153"/>
  <c r="AV57" i="153"/>
  <c r="AW56" i="153"/>
  <c r="AW55" i="153"/>
  <c r="AU55" i="153"/>
  <c r="BD57" i="153"/>
  <c r="BE56" i="153"/>
  <c r="BE55" i="153"/>
  <c r="BC55" i="153"/>
  <c r="T55" i="153"/>
  <c r="U54" i="153"/>
  <c r="U53" i="153"/>
  <c r="S53" i="153"/>
  <c r="AB55" i="153"/>
  <c r="AC54" i="153"/>
  <c r="AC53" i="153"/>
  <c r="AA53" i="153"/>
  <c r="AJ55" i="153"/>
  <c r="AK54" i="153"/>
  <c r="AK53" i="153"/>
  <c r="AI53" i="153"/>
  <c r="L55" i="153"/>
  <c r="M54" i="153"/>
  <c r="M53" i="153"/>
  <c r="K53" i="153"/>
  <c r="AZ55" i="153"/>
  <c r="BA54" i="153"/>
  <c r="BA53" i="153"/>
  <c r="AY53" i="153"/>
  <c r="AR55" i="153"/>
  <c r="AS54" i="153"/>
  <c r="AS53" i="153"/>
  <c r="AQ53" i="153"/>
  <c r="X59" i="153" l="1"/>
  <c r="Y57" i="153"/>
  <c r="W57" i="153"/>
  <c r="Y58" i="153"/>
  <c r="AF59" i="153"/>
  <c r="AG58" i="153"/>
  <c r="AG57" i="153"/>
  <c r="AE57" i="153"/>
  <c r="P59" i="153"/>
  <c r="Q58" i="153"/>
  <c r="Q57" i="153"/>
  <c r="O57" i="153"/>
  <c r="AR57" i="153"/>
  <c r="AS56" i="153"/>
  <c r="AS55" i="153"/>
  <c r="AQ55" i="153"/>
  <c r="AZ57" i="153"/>
  <c r="BA56" i="153"/>
  <c r="BA55" i="153"/>
  <c r="AY55" i="153"/>
  <c r="L57" i="153"/>
  <c r="M56" i="153"/>
  <c r="M55" i="153"/>
  <c r="K55" i="153"/>
  <c r="AJ57" i="153"/>
  <c r="AK56" i="153"/>
  <c r="AK55" i="153"/>
  <c r="AI55" i="153"/>
  <c r="AB57" i="153"/>
  <c r="AC56" i="153"/>
  <c r="AC55" i="153"/>
  <c r="AA55" i="153"/>
  <c r="T57" i="153"/>
  <c r="U56" i="153"/>
  <c r="U55" i="153"/>
  <c r="S55" i="153"/>
  <c r="BD59" i="153"/>
  <c r="BC57" i="153"/>
  <c r="BE58" i="153"/>
  <c r="BE57" i="153"/>
  <c r="AV59" i="153"/>
  <c r="AW58" i="153"/>
  <c r="AW57" i="153"/>
  <c r="AU57" i="153"/>
  <c r="AN59" i="153"/>
  <c r="AM57" i="153"/>
  <c r="AO58" i="153"/>
  <c r="AO57" i="153"/>
  <c r="AN61" i="153" l="1"/>
  <c r="AM59" i="153"/>
  <c r="AO60" i="153"/>
  <c r="AO59" i="153"/>
  <c r="AV61" i="153"/>
  <c r="AW60" i="153"/>
  <c r="AW59" i="153"/>
  <c r="AU59" i="153"/>
  <c r="BD61" i="153"/>
  <c r="BC59" i="153"/>
  <c r="BE60" i="153"/>
  <c r="BE59" i="153"/>
  <c r="U58" i="153"/>
  <c r="T59" i="153"/>
  <c r="U57" i="153"/>
  <c r="S57" i="153"/>
  <c r="AC58" i="153"/>
  <c r="AB59" i="153"/>
  <c r="AC57" i="153"/>
  <c r="AA57" i="153"/>
  <c r="AK58" i="153"/>
  <c r="AJ59" i="153"/>
  <c r="AK57" i="153"/>
  <c r="AI57" i="153"/>
  <c r="M58" i="153"/>
  <c r="L59" i="153"/>
  <c r="M57" i="153"/>
  <c r="K57" i="153"/>
  <c r="BA58" i="153"/>
  <c r="BA57" i="153"/>
  <c r="AY57" i="153"/>
  <c r="AZ59" i="153"/>
  <c r="AS58" i="153"/>
  <c r="AS57" i="153"/>
  <c r="AQ57" i="153"/>
  <c r="AR59" i="153"/>
  <c r="P61" i="153"/>
  <c r="Q60" i="153"/>
  <c r="Q59" i="153"/>
  <c r="O59" i="153"/>
  <c r="AF61" i="153"/>
  <c r="AG60" i="153"/>
  <c r="AG59" i="153"/>
  <c r="AE59" i="153"/>
  <c r="X61" i="153"/>
  <c r="W59" i="153"/>
  <c r="Y60" i="153"/>
  <c r="Y59" i="153"/>
  <c r="AR61" i="153" l="1"/>
  <c r="AS60" i="153"/>
  <c r="AS59" i="153"/>
  <c r="AQ59" i="153"/>
  <c r="AZ61" i="153"/>
  <c r="BA60" i="153"/>
  <c r="BA59" i="153"/>
  <c r="AY59" i="153"/>
  <c r="M60" i="153"/>
  <c r="M59" i="153"/>
  <c r="K59" i="153"/>
  <c r="L61" i="153"/>
  <c r="AK60" i="153"/>
  <c r="AK59" i="153"/>
  <c r="AI59" i="153"/>
  <c r="AJ61" i="153"/>
  <c r="AC60" i="153"/>
  <c r="AC59" i="153"/>
  <c r="AA59" i="153"/>
  <c r="AB61" i="153"/>
  <c r="U60" i="153"/>
  <c r="U59" i="153"/>
  <c r="S59" i="153"/>
  <c r="T61" i="153"/>
  <c r="Y62" i="153"/>
  <c r="X63" i="153"/>
  <c r="W61" i="153"/>
  <c r="Y61" i="153"/>
  <c r="AG62" i="153"/>
  <c r="AF63" i="153"/>
  <c r="AG61" i="153"/>
  <c r="AE61" i="153"/>
  <c r="Q62" i="153"/>
  <c r="P63" i="153"/>
  <c r="Q61" i="153"/>
  <c r="O61" i="153"/>
  <c r="BE62" i="153"/>
  <c r="BE61" i="153"/>
  <c r="BC61" i="153"/>
  <c r="BD63" i="153"/>
  <c r="AW62" i="153"/>
  <c r="AW61" i="153"/>
  <c r="AU61" i="153"/>
  <c r="AV63" i="153"/>
  <c r="AO62" i="153"/>
  <c r="AO61" i="153"/>
  <c r="AN63" i="153"/>
  <c r="AM61" i="153"/>
  <c r="AO64" i="153" l="1"/>
  <c r="AO63" i="153"/>
  <c r="AM63" i="153"/>
  <c r="AW64" i="153"/>
  <c r="AW63" i="153"/>
  <c r="AU63" i="153"/>
  <c r="BE64" i="153"/>
  <c r="BE63" i="153"/>
  <c r="BC63" i="153"/>
  <c r="Q64" i="153"/>
  <c r="Q63" i="153"/>
  <c r="O63" i="153"/>
  <c r="AG64" i="153"/>
  <c r="AG63" i="153"/>
  <c r="AE63" i="153"/>
  <c r="Y64" i="153"/>
  <c r="Y63" i="153"/>
  <c r="W63" i="153"/>
  <c r="T63" i="153"/>
  <c r="U62" i="153"/>
  <c r="U61" i="153"/>
  <c r="S61" i="153"/>
  <c r="AB63" i="153"/>
  <c r="AC62" i="153"/>
  <c r="AC61" i="153"/>
  <c r="AA61" i="153"/>
  <c r="AJ63" i="153"/>
  <c r="AK62" i="153"/>
  <c r="AK61" i="153"/>
  <c r="AI61" i="153"/>
  <c r="L63" i="153"/>
  <c r="M62" i="153"/>
  <c r="M61" i="153"/>
  <c r="K61" i="153"/>
  <c r="AZ63" i="153"/>
  <c r="BA62" i="153"/>
  <c r="BA61" i="153"/>
  <c r="AY61" i="153"/>
  <c r="AR63" i="153"/>
  <c r="AS62" i="153"/>
  <c r="AS61" i="153"/>
  <c r="AQ61" i="153"/>
  <c r="AS64" i="153" l="1"/>
  <c r="AS63" i="153"/>
  <c r="AQ63" i="153"/>
  <c r="BA64" i="153"/>
  <c r="BA63" i="153"/>
  <c r="AY63" i="153"/>
  <c r="M64" i="153"/>
  <c r="M63" i="153"/>
  <c r="K63" i="153"/>
  <c r="AK64" i="153"/>
  <c r="AK63" i="153"/>
  <c r="AI63" i="153"/>
  <c r="AC64" i="153"/>
  <c r="AC63" i="153"/>
  <c r="AA63" i="153"/>
  <c r="U64" i="153"/>
  <c r="U63" i="153"/>
  <c r="S63" i="153"/>
</calcChain>
</file>

<file path=xl/comments1.xml><?xml version="1.0" encoding="utf-8"?>
<comments xmlns="http://schemas.openxmlformats.org/spreadsheetml/2006/main">
  <authors>
    <author>joel</author>
  </authors>
  <commentList>
    <comment ref="B46" authorId="0">
      <text>
        <r>
          <rPr>
            <sz val="12"/>
            <color indexed="81"/>
            <rFont val="Tahoma"/>
            <family val="2"/>
          </rPr>
          <t xml:space="preserve">Cycle de travail:
Nuit : en poste fixe du lundi au vendredi de 21h-5h  sur un roulement de 3 semaines avec un RTT le vendredi toutes les 3 semaines.
</t>
        </r>
        <r>
          <rPr>
            <sz val="9"/>
            <color indexed="81"/>
            <rFont val="Tahoma"/>
            <family val="2"/>
          </rPr>
          <t xml:space="preserve">
</t>
        </r>
        <r>
          <rPr>
            <sz val="12"/>
            <color indexed="81"/>
            <rFont val="Tahoma"/>
            <family val="2"/>
          </rPr>
          <t>3X8 : 3 postes de 8h du lundi au vendredi (5h-13h, 13h-21h, 21h-5h) sur un roulement de 3 semaines avec un RTT au choix toutes les 3 semaines.
2X8 : 2 postes de 8h du lundi au vendredi (5h-13h, 13h-21h)) sur un roulement de 6 semaines avec un RTT au choix deux postes du soir sur trois 
Week-end en VSD: Vendredi de 8h (21h-5h), samedi de 10h (19h-5h) et dimanche  de 10h (19h-5h)  sur un roulement de 1 semaine sans RTT (repos en semaine)
JOURNEE: du lundi au vendredi de 8h-17h sur un roulement de 3 semaines avec pour chacune des semaines un vendredi de RTT, un 1/2 RTT et un travaillé. A savoir que le jour de RTT peut etre positionné sur un autre jour ouvré.</t>
        </r>
      </text>
    </comment>
  </commentList>
</comments>
</file>

<file path=xl/sharedStrings.xml><?xml version="1.0" encoding="utf-8"?>
<sst xmlns="http://schemas.openxmlformats.org/spreadsheetml/2006/main" count="447" uniqueCount="100">
  <si>
    <t>VSD</t>
  </si>
  <si>
    <t>Lundi</t>
  </si>
  <si>
    <t>Mardi</t>
  </si>
  <si>
    <t>Jeudi</t>
  </si>
  <si>
    <t>Samedi</t>
  </si>
  <si>
    <t>Semaine n°:</t>
  </si>
  <si>
    <t>NUIT</t>
  </si>
  <si>
    <t>FIXE</t>
  </si>
  <si>
    <t>3X8</t>
  </si>
  <si>
    <t>2X8</t>
  </si>
  <si>
    <t>MATIN</t>
  </si>
  <si>
    <t>SOIR</t>
  </si>
  <si>
    <t xml:space="preserve">  </t>
  </si>
  <si>
    <t>WEEK-END</t>
  </si>
  <si>
    <t>&lt;               VSD                &gt;</t>
  </si>
  <si>
    <t xml:space="preserve"> 1/2</t>
  </si>
  <si>
    <t>S21</t>
  </si>
  <si>
    <t>S22</t>
  </si>
  <si>
    <t>Année :</t>
  </si>
  <si>
    <t>Mercredi</t>
  </si>
  <si>
    <t>Vendredi</t>
  </si>
  <si>
    <t>Dimanche</t>
  </si>
  <si>
    <t>S23</t>
  </si>
  <si>
    <t>S24</t>
  </si>
  <si>
    <t>S25</t>
  </si>
  <si>
    <t>Equipe 1</t>
  </si>
  <si>
    <t>Equipe 2</t>
  </si>
  <si>
    <t>Cycle 1</t>
  </si>
  <si>
    <t>Cycle 2</t>
  </si>
  <si>
    <t>Cycle 3</t>
  </si>
  <si>
    <t>S26</t>
  </si>
  <si>
    <t>S27</t>
  </si>
  <si>
    <t>Soir</t>
  </si>
  <si>
    <t>Matin</t>
  </si>
  <si>
    <t>Nuit</t>
  </si>
  <si>
    <t>Premier mois du planning</t>
  </si>
  <si>
    <t>Chômé ?</t>
  </si>
  <si>
    <t>Jours chômés</t>
  </si>
  <si>
    <t>Année du jour férié</t>
  </si>
  <si>
    <t>Dates</t>
  </si>
  <si>
    <t>Jour Fériés</t>
  </si>
  <si>
    <t>Lundi de pâques</t>
  </si>
  <si>
    <t>Fête du travail</t>
  </si>
  <si>
    <t>Jeudi de l'ascension</t>
  </si>
  <si>
    <t>Victoire 1945</t>
  </si>
  <si>
    <t>Lundi de Pentecôte</t>
  </si>
  <si>
    <t>Fête nationale</t>
  </si>
  <si>
    <t>N° mois</t>
  </si>
  <si>
    <t>L'Assomption</t>
  </si>
  <si>
    <t>N° semaine</t>
  </si>
  <si>
    <t>La Toussaint</t>
  </si>
  <si>
    <t>Noël</t>
  </si>
  <si>
    <t>Jour de l'an</t>
  </si>
  <si>
    <t>Armistice</t>
  </si>
  <si>
    <t>Janvier</t>
  </si>
  <si>
    <t>Année</t>
  </si>
  <si>
    <t>Années</t>
  </si>
  <si>
    <t>Semaines</t>
  </si>
  <si>
    <t>responsable</t>
  </si>
  <si>
    <t>Nom employé 1</t>
  </si>
  <si>
    <t>Nom employé 2</t>
  </si>
  <si>
    <t>Nom employé 3</t>
  </si>
  <si>
    <t>Nom employé 4</t>
  </si>
  <si>
    <t>Prénom</t>
  </si>
  <si>
    <t>Nom employé 5</t>
  </si>
  <si>
    <t>Nom employé 6</t>
  </si>
  <si>
    <t>Nom employé 7</t>
  </si>
  <si>
    <t>Nom employé 8</t>
  </si>
  <si>
    <t>Nom employé 9</t>
  </si>
  <si>
    <t>Nom employé 10</t>
  </si>
  <si>
    <t>Nom employé 11</t>
  </si>
  <si>
    <t>Nom employé 12</t>
  </si>
  <si>
    <t>Nom employé 13</t>
  </si>
  <si>
    <t>Nom employé 14</t>
  </si>
  <si>
    <t>Nom employé 15</t>
  </si>
  <si>
    <t>Nom employé 16</t>
  </si>
  <si>
    <t>Nom employé 17</t>
  </si>
  <si>
    <t>Nom employé 18</t>
  </si>
  <si>
    <t>Nom employé 19</t>
  </si>
  <si>
    <t>Nom employé 20</t>
  </si>
  <si>
    <t>Nom employé 21</t>
  </si>
  <si>
    <t>Nom employé 22</t>
  </si>
  <si>
    <t>Nom employé 23</t>
  </si>
  <si>
    <t>Nom employé 24</t>
  </si>
  <si>
    <t>Nom employé 25</t>
  </si>
  <si>
    <t>Nom employé 26</t>
  </si>
  <si>
    <t>Nom employé 27</t>
  </si>
  <si>
    <t>Nom employé 28</t>
  </si>
  <si>
    <t>Nom employé 29</t>
  </si>
  <si>
    <t>Nom employé 30</t>
  </si>
  <si>
    <t>Nom employé 31</t>
  </si>
  <si>
    <t xml:space="preserve">Responsables : </t>
  </si>
  <si>
    <t>JOURNEE</t>
  </si>
  <si>
    <t>RTT</t>
  </si>
  <si>
    <t xml:space="preserve">RTT </t>
  </si>
  <si>
    <t xml:space="preserve">Responsable : </t>
  </si>
  <si>
    <t>Etablissement</t>
  </si>
  <si>
    <t>Année du premier mois</t>
  </si>
  <si>
    <t xml:space="preserve">N° de la premiere semaine </t>
  </si>
  <si>
    <t>Nombre de semaine à créer</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</si>
</sst>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4" formatCode="_-* #,##0.00\ &quot;€&quot;_-;\-* #,##0.00\ &quot;€&quot;_-;_-* &quot;-&quot;??\ &quot;€&quot;_-;_-@_-"/>
    <numFmt numFmtId="164" formatCode="_-* #,##0.00\ _F_-;\-* #,##0.00\ _F_-;_-* &quot;-&quot;??\ _F_-;_-@_-"/>
    <numFmt numFmtId="165" formatCode="_-* #,##0_-;\-* #,##0_-;_-* &quot;-&quot;_-;_-@_-"/>
    <numFmt numFmtId="166" formatCode="_-* #,##0.00_-;\-* #,##0.00_-;_-* &quot;-&quot;??_-;_-@_-"/>
    <numFmt numFmtId="167" formatCode="_-&quot;L.&quot;\ * #,##0_-;\-&quot;L.&quot;\ * #,##0_-;_-&quot;L.&quot;\ * &quot;-&quot;_-;_-@_-"/>
    <numFmt numFmtId="168" formatCode="_-&quot;L.&quot;\ * #,##0.00_-;\-&quot;L.&quot;\ * #,##0.00_-;_-&quot;L.&quot;\ * &quot;-&quot;??_-;_-@_-"/>
    <numFmt numFmtId="169" formatCode="ddd"/>
    <numFmt numFmtId="170" formatCode="dd"/>
    <numFmt numFmtId="171" formatCode="#.##0\.00"/>
    <numFmt numFmtId="172" formatCode="#\.00"/>
    <numFmt numFmtId="173" formatCode="\$#\.00"/>
    <numFmt numFmtId="174" formatCode="d/m;@"/>
  </numFmts>
  <fonts count="32"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0"/>
      <name val="Times New Roman"/>
      <family val="1"/>
    </font>
    <font>
      <sz val="14"/>
      <name val="Times New Roman"/>
      <family val="1"/>
    </font>
    <font>
      <b/>
      <sz val="14"/>
      <name val="Times New Roman"/>
      <family val="1"/>
    </font>
    <font>
      <b/>
      <sz val="10"/>
      <name val="Times New Roman"/>
      <family val="1"/>
    </font>
    <font>
      <sz val="9"/>
      <name val="Times New Roman"/>
      <family val="1"/>
    </font>
    <font>
      <b/>
      <sz val="9"/>
      <name val="Times New Roman"/>
      <family val="1"/>
    </font>
    <font>
      <b/>
      <sz val="10"/>
      <name val="Arial"/>
      <family val="2"/>
    </font>
    <font>
      <b/>
      <sz val="9"/>
      <name val="Arial"/>
      <family val="2"/>
    </font>
    <font>
      <sz val="8"/>
      <name val="Times New Roman"/>
      <family val="1"/>
    </font>
    <font>
      <sz val="12"/>
      <name val="Times New Roman"/>
      <family val="1"/>
    </font>
    <font>
      <b/>
      <sz val="16"/>
      <name val="Times New Roman"/>
      <family val="1"/>
    </font>
    <font>
      <sz val="7"/>
      <name val="Times New Roman"/>
      <family val="1"/>
    </font>
    <font>
      <b/>
      <sz val="11"/>
      <color theme="1"/>
      <name val="Calibri"/>
      <family val="2"/>
      <scheme val="minor"/>
    </font>
    <font>
      <sz val="10"/>
      <name val="Calibri"/>
      <family val="2"/>
      <scheme val="minor"/>
    </font>
    <font>
      <sz val="22"/>
      <name val="Calibri"/>
      <family val="2"/>
      <scheme val="minor"/>
    </font>
    <font>
      <sz val="8"/>
      <name val="Calibri"/>
      <family val="2"/>
      <scheme val="minor"/>
    </font>
    <font>
      <b/>
      <sz val="8"/>
      <name val="Arial"/>
      <family val="2"/>
    </font>
    <font>
      <sz val="7"/>
      <name val="Arial"/>
      <family val="2"/>
    </font>
    <font>
      <sz val="1"/>
      <color indexed="8"/>
      <name val="Courier"/>
      <family val="3"/>
    </font>
    <font>
      <b/>
      <sz val="1"/>
      <color indexed="8"/>
      <name val="Courier"/>
      <family val="3"/>
    </font>
    <font>
      <sz val="10"/>
      <name val="Verdana"/>
      <family val="2"/>
    </font>
    <font>
      <sz val="10"/>
      <name val="Arial"/>
      <family val="2"/>
      <charset val="1"/>
    </font>
    <font>
      <b/>
      <sz val="6"/>
      <name val="Arial"/>
      <family val="2"/>
    </font>
    <font>
      <sz val="6"/>
      <name val="Arial"/>
      <family val="2"/>
    </font>
    <font>
      <sz val="9"/>
      <color indexed="81"/>
      <name val="Tahoma"/>
      <family val="2"/>
    </font>
    <font>
      <sz val="12"/>
      <color indexed="81"/>
      <name val="Tahoma"/>
      <family val="2"/>
    </font>
  </fonts>
  <fills count="15">
    <fill>
      <patternFill patternType="none"/>
    </fill>
    <fill>
      <patternFill patternType="gray125"/>
    </fill>
    <fill>
      <patternFill patternType="solid">
        <fgColor theme="0" tint="-0.34998626667073579"/>
        <bgColor indexed="64"/>
      </patternFill>
    </fill>
    <fill>
      <patternFill patternType="solid">
        <fgColor theme="0" tint="-0.249977111117893"/>
        <bgColor indexed="64"/>
      </patternFill>
    </fill>
    <fill>
      <patternFill patternType="solid">
        <fgColor theme="0"/>
        <bgColor indexed="64"/>
      </patternFill>
    </fill>
    <fill>
      <patternFill patternType="solid">
        <fgColor indexed="22"/>
        <bgColor indexed="64"/>
      </patternFill>
    </fill>
    <fill>
      <patternFill patternType="solid">
        <fgColor indexed="15"/>
        <bgColor indexed="64"/>
      </patternFill>
    </fill>
    <fill>
      <patternFill patternType="solid">
        <fgColor indexed="43"/>
        <bgColor indexed="64"/>
      </patternFill>
    </fill>
    <fill>
      <patternFill patternType="solid">
        <fgColor indexed="47"/>
        <bgColor indexed="64"/>
      </patternFill>
    </fill>
    <fill>
      <patternFill patternType="solid">
        <fgColor theme="4" tint="0.79998168889431442"/>
        <bgColor indexed="65"/>
      </patternFill>
    </fill>
    <fill>
      <patternFill patternType="solid">
        <fgColor rgb="FF99FF66"/>
        <bgColor indexed="64"/>
      </patternFill>
    </fill>
    <fill>
      <patternFill patternType="solid">
        <fgColor rgb="FF00B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8" tint="0.79998168889431442"/>
        <bgColor indexed="64"/>
      </patternFill>
    </fill>
  </fills>
  <borders count="56">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style="medium">
        <color indexed="64"/>
      </bottom>
      <diagonal/>
    </border>
    <border>
      <left/>
      <right style="thin">
        <color indexed="64"/>
      </right>
      <top/>
      <bottom/>
      <diagonal/>
    </border>
    <border>
      <left/>
      <right style="thin">
        <color indexed="64"/>
      </right>
      <top style="thin">
        <color indexed="64"/>
      </top>
      <bottom style="medium">
        <color indexed="64"/>
      </bottom>
      <diagonal/>
    </border>
    <border>
      <left/>
      <right style="thin">
        <color indexed="64"/>
      </right>
      <top style="thin">
        <color indexed="64"/>
      </top>
      <bottom/>
      <diagonal/>
    </border>
    <border>
      <left/>
      <right/>
      <top/>
      <bottom style="medium">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bottom style="thin">
        <color indexed="64"/>
      </bottom>
      <diagonal/>
    </border>
    <border>
      <left/>
      <right style="thin">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style="thin">
        <color indexed="64"/>
      </right>
      <top style="medium">
        <color indexed="64"/>
      </top>
      <bottom style="thin">
        <color indexed="64"/>
      </bottom>
      <diagonal/>
    </border>
    <border>
      <left style="thin">
        <color indexed="64"/>
      </left>
      <right/>
      <top style="medium">
        <color indexed="64"/>
      </top>
      <bottom style="medium">
        <color indexed="64"/>
      </bottom>
      <diagonal/>
    </border>
    <border>
      <left/>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right style="thin">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style="medium">
        <color indexed="64"/>
      </top>
      <bottom/>
      <diagonal/>
    </border>
    <border>
      <left style="thin">
        <color indexed="64"/>
      </left>
      <right style="thin">
        <color indexed="64"/>
      </right>
      <top/>
      <bottom/>
      <diagonal/>
    </border>
    <border>
      <left style="thin">
        <color indexed="64"/>
      </left>
      <right style="medium">
        <color indexed="64"/>
      </right>
      <top style="thin">
        <color indexed="64"/>
      </top>
      <bottom/>
      <diagonal/>
    </border>
    <border>
      <left style="thin">
        <color indexed="64"/>
      </left>
      <right/>
      <top/>
      <bottom/>
      <diagonal/>
    </border>
    <border>
      <left/>
      <right/>
      <top style="thin">
        <color indexed="64"/>
      </top>
      <bottom/>
      <diagonal/>
    </border>
    <border>
      <left style="medium">
        <color indexed="64"/>
      </left>
      <right style="thin">
        <color indexed="64"/>
      </right>
      <top style="thin">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34">
    <xf numFmtId="0" fontId="0" fillId="0" borderId="0"/>
    <xf numFmtId="0" fontId="5" fillId="0" borderId="0"/>
    <xf numFmtId="164" fontId="5" fillId="0" borderId="0" applyFont="0" applyFill="0" applyBorder="0" applyAlignment="0" applyProtection="0"/>
    <xf numFmtId="0" fontId="4" fillId="0" borderId="0"/>
    <xf numFmtId="0" fontId="4" fillId="0" borderId="0"/>
    <xf numFmtId="0" fontId="15" fillId="0" borderId="0"/>
    <xf numFmtId="9" fontId="15" fillId="0" borderId="0" applyFont="0" applyFill="0" applyBorder="0" applyAlignment="0" applyProtection="0"/>
    <xf numFmtId="0" fontId="3" fillId="9" borderId="0" applyNumberFormat="0" applyBorder="0" applyAlignment="0" applyProtection="0"/>
    <xf numFmtId="165" fontId="5" fillId="0" borderId="0" applyFont="0" applyFill="0" applyBorder="0" applyAlignment="0" applyProtection="0"/>
    <xf numFmtId="166" fontId="5" fillId="0" borderId="0" applyFont="0" applyFill="0" applyBorder="0" applyAlignment="0" applyProtection="0"/>
    <xf numFmtId="0" fontId="5" fillId="0" borderId="0"/>
    <xf numFmtId="0" fontId="5" fillId="0" borderId="0"/>
    <xf numFmtId="0" fontId="6" fillId="0" borderId="0"/>
    <xf numFmtId="0" fontId="5" fillId="0" borderId="0"/>
    <xf numFmtId="0" fontId="5" fillId="0" borderId="0"/>
    <xf numFmtId="0" fontId="5" fillId="0" borderId="0"/>
    <xf numFmtId="0" fontId="5" fillId="0" borderId="0"/>
    <xf numFmtId="0" fontId="6" fillId="0" borderId="0"/>
    <xf numFmtId="0" fontId="6" fillId="0" borderId="0"/>
    <xf numFmtId="9" fontId="5" fillId="0" borderId="0" applyFont="0" applyFill="0" applyBorder="0" applyAlignment="0" applyProtection="0"/>
    <xf numFmtId="167" fontId="5" fillId="0" borderId="0" applyFont="0" applyFill="0" applyBorder="0" applyAlignment="0" applyProtection="0"/>
    <xf numFmtId="168" fontId="5" fillId="0" borderId="0" applyFont="0" applyFill="0" applyBorder="0" applyAlignment="0" applyProtection="0"/>
    <xf numFmtId="0" fontId="2" fillId="0" borderId="0"/>
    <xf numFmtId="0" fontId="24" fillId="0" borderId="0">
      <protection locked="0"/>
    </xf>
    <xf numFmtId="0" fontId="25" fillId="0" borderId="0">
      <protection locked="0"/>
    </xf>
    <xf numFmtId="0" fontId="25" fillId="0" borderId="0">
      <protection locked="0"/>
    </xf>
    <xf numFmtId="44" fontId="26" fillId="0" borderId="0" applyFont="0" applyFill="0" applyBorder="0" applyAlignment="0" applyProtection="0"/>
    <xf numFmtId="0" fontId="27" fillId="0" borderId="0"/>
    <xf numFmtId="171" fontId="24" fillId="0" borderId="0">
      <protection locked="0"/>
    </xf>
    <xf numFmtId="172" fontId="24" fillId="0" borderId="0">
      <protection locked="0"/>
    </xf>
    <xf numFmtId="173" fontId="24" fillId="0" borderId="0">
      <protection locked="0"/>
    </xf>
    <xf numFmtId="0" fontId="5" fillId="0" borderId="0"/>
    <xf numFmtId="0" fontId="2" fillId="0" borderId="0"/>
    <xf numFmtId="0" fontId="5" fillId="7" borderId="0"/>
  </cellStyleXfs>
  <cellXfs count="304">
    <xf numFmtId="0" fontId="0" fillId="0" borderId="0" xfId="0"/>
    <xf numFmtId="0" fontId="7" fillId="0" borderId="0" xfId="1" applyFont="1"/>
    <xf numFmtId="0" fontId="6" fillId="0" borderId="0" xfId="1" applyFont="1"/>
    <xf numFmtId="0" fontId="6" fillId="4" borderId="4" xfId="1" applyFont="1" applyFill="1" applyBorder="1" applyAlignment="1">
      <alignment horizontal="center"/>
    </xf>
    <xf numFmtId="0" fontId="6" fillId="4" borderId="5" xfId="1" applyFont="1" applyFill="1" applyBorder="1" applyAlignment="1">
      <alignment horizontal="center" vertical="center"/>
    </xf>
    <xf numFmtId="0" fontId="8" fillId="0" borderId="0" xfId="1" applyFont="1" applyBorder="1" applyAlignment="1">
      <alignment horizontal="center" vertical="center"/>
    </xf>
    <xf numFmtId="0" fontId="6" fillId="4" borderId="0" xfId="1" applyFont="1" applyFill="1" applyBorder="1"/>
    <xf numFmtId="0" fontId="6" fillId="4" borderId="0" xfId="1" applyFont="1" applyFill="1" applyBorder="1" applyAlignment="1">
      <alignment horizontal="center"/>
    </xf>
    <xf numFmtId="0" fontId="6" fillId="4" borderId="11" xfId="1" applyFont="1" applyFill="1" applyBorder="1" applyAlignment="1">
      <alignment horizontal="center"/>
    </xf>
    <xf numFmtId="0" fontId="6" fillId="0" borderId="0" xfId="1" applyFont="1" applyBorder="1"/>
    <xf numFmtId="0" fontId="6" fillId="4" borderId="20" xfId="1" applyFont="1" applyFill="1" applyBorder="1" applyAlignment="1">
      <alignment horizontal="center"/>
    </xf>
    <xf numFmtId="0" fontId="6" fillId="4" borderId="20" xfId="1" applyFont="1" applyFill="1" applyBorder="1" applyAlignment="1">
      <alignment horizontal="center" vertical="center"/>
    </xf>
    <xf numFmtId="0" fontId="6" fillId="4" borderId="22" xfId="1" applyFont="1" applyFill="1" applyBorder="1" applyAlignment="1">
      <alignment horizontal="center" vertical="center"/>
    </xf>
    <xf numFmtId="0" fontId="6" fillId="6" borderId="10" xfId="1" applyFont="1" applyFill="1" applyBorder="1" applyAlignment="1">
      <alignment vertical="center"/>
    </xf>
    <xf numFmtId="0" fontId="9" fillId="4" borderId="7" xfId="1" applyFont="1" applyFill="1" applyBorder="1" applyAlignment="1">
      <alignment horizontal="center"/>
    </xf>
    <xf numFmtId="0" fontId="6" fillId="4" borderId="7" xfId="1" applyFont="1" applyFill="1" applyBorder="1" applyAlignment="1">
      <alignment horizontal="center"/>
    </xf>
    <xf numFmtId="0" fontId="9" fillId="4" borderId="4" xfId="1" applyFont="1" applyFill="1" applyBorder="1" applyAlignment="1">
      <alignment horizontal="center"/>
    </xf>
    <xf numFmtId="0" fontId="6" fillId="4" borderId="23" xfId="1" applyFont="1" applyFill="1" applyBorder="1" applyAlignment="1">
      <alignment horizontal="center"/>
    </xf>
    <xf numFmtId="0" fontId="6" fillId="8" borderId="6" xfId="1" applyFont="1" applyFill="1" applyBorder="1" applyAlignment="1">
      <alignment vertical="center"/>
    </xf>
    <xf numFmtId="0" fontId="9" fillId="4" borderId="24" xfId="1" applyFont="1" applyFill="1" applyBorder="1" applyAlignment="1">
      <alignment horizontal="center"/>
    </xf>
    <xf numFmtId="0" fontId="6" fillId="4" borderId="5" xfId="1" applyFont="1" applyFill="1" applyBorder="1" applyAlignment="1">
      <alignment horizontal="center"/>
    </xf>
    <xf numFmtId="0" fontId="6" fillId="4" borderId="24" xfId="1" applyFont="1" applyFill="1" applyBorder="1" applyAlignment="1">
      <alignment horizontal="center"/>
    </xf>
    <xf numFmtId="0" fontId="6" fillId="4" borderId="25" xfId="1" applyFont="1" applyFill="1" applyBorder="1" applyAlignment="1">
      <alignment horizontal="center"/>
    </xf>
    <xf numFmtId="0" fontId="6" fillId="4" borderId="27" xfId="1" applyFont="1" applyFill="1" applyBorder="1" applyAlignment="1">
      <alignment horizontal="center"/>
    </xf>
    <xf numFmtId="0" fontId="9" fillId="4" borderId="27" xfId="1" applyFont="1" applyFill="1" applyBorder="1" applyAlignment="1">
      <alignment horizontal="center" vertical="center"/>
    </xf>
    <xf numFmtId="0" fontId="6" fillId="4" borderId="29" xfId="1" applyFont="1" applyFill="1" applyBorder="1" applyAlignment="1">
      <alignment horizontal="center"/>
    </xf>
    <xf numFmtId="0" fontId="6" fillId="4" borderId="17" xfId="1" applyFont="1" applyFill="1" applyBorder="1" applyAlignment="1">
      <alignment horizontal="center"/>
    </xf>
    <xf numFmtId="0" fontId="6" fillId="0" borderId="0" xfId="1" applyFont="1" applyBorder="1" applyAlignment="1">
      <alignment horizontal="center"/>
    </xf>
    <xf numFmtId="0" fontId="6" fillId="4" borderId="21" xfId="1" applyFont="1" applyFill="1" applyBorder="1" applyAlignment="1">
      <alignment horizontal="center"/>
    </xf>
    <xf numFmtId="0" fontId="6" fillId="4" borderId="22" xfId="1" applyFont="1" applyFill="1" applyBorder="1" applyAlignment="1">
      <alignment horizontal="center"/>
    </xf>
    <xf numFmtId="0" fontId="6" fillId="4" borderId="4" xfId="1" applyFont="1" applyFill="1" applyBorder="1" applyAlignment="1">
      <alignment horizontal="center" vertical="center"/>
    </xf>
    <xf numFmtId="0" fontId="5" fillId="0" borderId="0" xfId="1"/>
    <xf numFmtId="0" fontId="6" fillId="8" borderId="10" xfId="1" applyFont="1" applyFill="1" applyBorder="1" applyAlignment="1">
      <alignment vertical="center"/>
    </xf>
    <xf numFmtId="0" fontId="6" fillId="4" borderId="30" xfId="1" applyFont="1" applyFill="1" applyBorder="1" applyAlignment="1">
      <alignment horizontal="center"/>
    </xf>
    <xf numFmtId="0" fontId="6" fillId="4" borderId="27" xfId="1" applyFont="1" applyFill="1" applyBorder="1" applyAlignment="1">
      <alignment horizontal="center" vertical="center"/>
    </xf>
    <xf numFmtId="0" fontId="6" fillId="0" borderId="0" xfId="1" applyFont="1" applyFill="1" applyBorder="1" applyAlignment="1">
      <alignment horizontal="center"/>
    </xf>
    <xf numFmtId="0" fontId="6" fillId="4" borderId="28" xfId="1" applyFont="1" applyFill="1" applyBorder="1" applyAlignment="1">
      <alignment horizontal="center"/>
    </xf>
    <xf numFmtId="0" fontId="9" fillId="4" borderId="20" xfId="1" applyFont="1" applyFill="1" applyBorder="1" applyAlignment="1">
      <alignment horizontal="center"/>
    </xf>
    <xf numFmtId="0" fontId="9" fillId="4" borderId="4" xfId="1" applyFont="1" applyFill="1" applyBorder="1" applyAlignment="1">
      <alignment horizontal="center" vertical="center"/>
    </xf>
    <xf numFmtId="0" fontId="6" fillId="0" borderId="7" xfId="1" applyFont="1" applyFill="1" applyBorder="1" applyAlignment="1">
      <alignment horizontal="center"/>
    </xf>
    <xf numFmtId="0" fontId="6" fillId="0" borderId="4" xfId="1" applyFont="1" applyFill="1" applyBorder="1" applyAlignment="1">
      <alignment horizontal="center"/>
    </xf>
    <xf numFmtId="0" fontId="6" fillId="0" borderId="24" xfId="1" applyFont="1" applyFill="1" applyBorder="1" applyAlignment="1">
      <alignment horizontal="center"/>
    </xf>
    <xf numFmtId="0" fontId="9" fillId="0" borderId="26" xfId="1" applyFont="1" applyBorder="1" applyAlignment="1"/>
    <xf numFmtId="0" fontId="6" fillId="0" borderId="27" xfId="1" applyFont="1" applyFill="1" applyBorder="1" applyAlignment="1">
      <alignment horizontal="center"/>
    </xf>
    <xf numFmtId="0" fontId="6" fillId="7" borderId="19" xfId="1" applyFont="1" applyFill="1" applyBorder="1" applyAlignment="1">
      <alignment vertical="center"/>
    </xf>
    <xf numFmtId="0" fontId="6" fillId="7" borderId="10" xfId="1" applyFont="1" applyFill="1" applyBorder="1" applyAlignment="1">
      <alignment vertical="center"/>
    </xf>
    <xf numFmtId="0" fontId="6" fillId="7" borderId="6" xfId="1" applyFont="1" applyFill="1" applyBorder="1" applyAlignment="1">
      <alignment vertical="center"/>
    </xf>
    <xf numFmtId="0" fontId="5" fillId="0" borderId="0" xfId="1" applyFont="1"/>
    <xf numFmtId="0" fontId="12" fillId="0" borderId="26" xfId="1" applyFont="1" applyBorder="1" applyAlignment="1"/>
    <xf numFmtId="0" fontId="5" fillId="0" borderId="0" xfId="1" applyBorder="1"/>
    <xf numFmtId="0" fontId="5" fillId="4" borderId="7" xfId="1" applyFont="1" applyFill="1" applyBorder="1" applyAlignment="1">
      <alignment horizontal="center"/>
    </xf>
    <xf numFmtId="0" fontId="5" fillId="4" borderId="31" xfId="1" applyFont="1" applyFill="1" applyBorder="1" applyAlignment="1">
      <alignment horizontal="center"/>
    </xf>
    <xf numFmtId="0" fontId="12" fillId="4" borderId="7" xfId="1" applyFont="1" applyFill="1" applyBorder="1" applyAlignment="1">
      <alignment horizontal="center"/>
    </xf>
    <xf numFmtId="0" fontId="5" fillId="4" borderId="4" xfId="1" applyFont="1" applyFill="1" applyBorder="1" applyAlignment="1">
      <alignment horizontal="center"/>
    </xf>
    <xf numFmtId="0" fontId="5" fillId="4" borderId="23" xfId="1" applyFont="1" applyFill="1" applyBorder="1" applyAlignment="1">
      <alignment horizontal="center"/>
    </xf>
    <xf numFmtId="0" fontId="9" fillId="4" borderId="20" xfId="1" applyFont="1" applyFill="1" applyBorder="1" applyAlignment="1">
      <alignment horizontal="center" vertical="center"/>
    </xf>
    <xf numFmtId="0" fontId="9" fillId="4" borderId="5" xfId="1" applyFont="1" applyFill="1" applyBorder="1" applyAlignment="1">
      <alignment horizontal="center" vertical="center"/>
    </xf>
    <xf numFmtId="0" fontId="6" fillId="4" borderId="7" xfId="1" applyFont="1" applyFill="1" applyBorder="1" applyAlignment="1">
      <alignment horizontal="center" vertical="center"/>
    </xf>
    <xf numFmtId="0" fontId="12" fillId="4" borderId="31" xfId="1" applyFont="1" applyFill="1" applyBorder="1" applyAlignment="1">
      <alignment horizontal="center"/>
    </xf>
    <xf numFmtId="0" fontId="12" fillId="4" borderId="5" xfId="1" applyFont="1" applyFill="1" applyBorder="1" applyAlignment="1">
      <alignment horizontal="center"/>
    </xf>
    <xf numFmtId="0" fontId="12" fillId="4" borderId="25" xfId="1" applyFont="1" applyFill="1" applyBorder="1" applyAlignment="1">
      <alignment horizontal="center"/>
    </xf>
    <xf numFmtId="0" fontId="9" fillId="2" borderId="4" xfId="1" applyFont="1" applyFill="1" applyBorder="1" applyAlignment="1">
      <alignment horizontal="center" vertical="center"/>
    </xf>
    <xf numFmtId="0" fontId="6" fillId="4" borderId="30" xfId="1" applyFont="1" applyFill="1" applyBorder="1" applyAlignment="1">
      <alignment horizontal="center" vertical="center"/>
    </xf>
    <xf numFmtId="0" fontId="6" fillId="4" borderId="19" xfId="1" applyFont="1" applyFill="1" applyBorder="1" applyAlignment="1">
      <alignment horizontal="center"/>
    </xf>
    <xf numFmtId="0" fontId="6" fillId="4" borderId="16" xfId="1" applyFont="1" applyFill="1" applyBorder="1" applyAlignment="1">
      <alignment horizontal="center"/>
    </xf>
    <xf numFmtId="0" fontId="6" fillId="4" borderId="10" xfId="1" applyFont="1" applyFill="1" applyBorder="1" applyAlignment="1">
      <alignment horizontal="center"/>
    </xf>
    <xf numFmtId="0" fontId="6" fillId="4" borderId="8" xfId="1" applyFont="1" applyFill="1" applyBorder="1" applyAlignment="1">
      <alignment horizontal="center"/>
    </xf>
    <xf numFmtId="0" fontId="6" fillId="4" borderId="6" xfId="1" applyFont="1" applyFill="1" applyBorder="1" applyAlignment="1">
      <alignment horizontal="center"/>
    </xf>
    <xf numFmtId="0" fontId="6" fillId="4" borderId="15" xfId="1" applyFont="1" applyFill="1" applyBorder="1" applyAlignment="1">
      <alignment horizontal="center"/>
    </xf>
    <xf numFmtId="0" fontId="9" fillId="4" borderId="34" xfId="1" applyFont="1" applyFill="1" applyBorder="1" applyAlignment="1">
      <alignment horizontal="center"/>
    </xf>
    <xf numFmtId="0" fontId="6" fillId="4" borderId="35" xfId="1" applyFont="1" applyFill="1" applyBorder="1" applyAlignment="1">
      <alignment horizontal="center" vertical="center"/>
    </xf>
    <xf numFmtId="0" fontId="6" fillId="4" borderId="2" xfId="1" applyFont="1" applyFill="1" applyBorder="1" applyAlignment="1">
      <alignment horizontal="center" vertical="center"/>
    </xf>
    <xf numFmtId="0" fontId="6" fillId="4" borderId="41" xfId="1" applyFont="1" applyFill="1" applyBorder="1" applyAlignment="1">
      <alignment horizontal="center"/>
    </xf>
    <xf numFmtId="0" fontId="6" fillId="4" borderId="32" xfId="1" applyFont="1" applyFill="1" applyBorder="1" applyAlignment="1">
      <alignment horizontal="center"/>
    </xf>
    <xf numFmtId="0" fontId="9" fillId="4" borderId="7" xfId="1" applyFont="1" applyFill="1" applyBorder="1" applyAlignment="1">
      <alignment horizontal="center" vertical="center"/>
    </xf>
    <xf numFmtId="0" fontId="12" fillId="4" borderId="44" xfId="1" applyFont="1" applyFill="1" applyBorder="1" applyAlignment="1">
      <alignment horizontal="center"/>
    </xf>
    <xf numFmtId="0" fontId="9" fillId="4" borderId="11" xfId="1" applyFont="1" applyFill="1" applyBorder="1" applyAlignment="1">
      <alignment horizontal="center"/>
    </xf>
    <xf numFmtId="0" fontId="5" fillId="4" borderId="45" xfId="1" applyFill="1" applyBorder="1" applyAlignment="1">
      <alignment horizontal="center"/>
    </xf>
    <xf numFmtId="0" fontId="6" fillId="6" borderId="34" xfId="1" applyFont="1" applyFill="1" applyBorder="1" applyAlignment="1">
      <alignment vertical="center"/>
    </xf>
    <xf numFmtId="0" fontId="6" fillId="0" borderId="5" xfId="1" applyFont="1" applyFill="1" applyBorder="1" applyAlignment="1">
      <alignment horizontal="center"/>
    </xf>
    <xf numFmtId="0" fontId="6" fillId="2" borderId="4" xfId="1" applyFont="1" applyFill="1" applyBorder="1" applyAlignment="1">
      <alignment horizontal="center" vertical="center"/>
    </xf>
    <xf numFmtId="0" fontId="5" fillId="0" borderId="0" xfId="1" applyFont="1" applyBorder="1"/>
    <xf numFmtId="0" fontId="12" fillId="4" borderId="4" xfId="1" applyFont="1" applyFill="1" applyBorder="1" applyAlignment="1">
      <alignment horizontal="center" vertical="center"/>
    </xf>
    <xf numFmtId="0" fontId="5" fillId="4" borderId="4" xfId="1" applyFont="1" applyFill="1" applyBorder="1" applyAlignment="1">
      <alignment horizontal="center" vertical="center"/>
    </xf>
    <xf numFmtId="0" fontId="5" fillId="4" borderId="31" xfId="1" applyFill="1" applyBorder="1" applyAlignment="1">
      <alignment horizontal="center"/>
    </xf>
    <xf numFmtId="0" fontId="5" fillId="4" borderId="5" xfId="1" applyFill="1" applyBorder="1"/>
    <xf numFmtId="0" fontId="5" fillId="0" borderId="25" xfId="1" applyBorder="1"/>
    <xf numFmtId="0" fontId="6" fillId="10" borderId="19" xfId="1" applyFont="1" applyFill="1" applyBorder="1" applyAlignment="1">
      <alignment vertical="center"/>
    </xf>
    <xf numFmtId="0" fontId="6" fillId="10" borderId="6" xfId="1" applyFont="1" applyFill="1" applyBorder="1" applyAlignment="1">
      <alignment vertical="center"/>
    </xf>
    <xf numFmtId="16" fontId="9" fillId="4" borderId="4" xfId="1" applyNumberFormat="1" applyFont="1" applyFill="1" applyBorder="1" applyAlignment="1">
      <alignment horizontal="center" vertical="center"/>
    </xf>
    <xf numFmtId="0" fontId="6" fillId="4" borderId="31" xfId="1" applyFont="1" applyFill="1" applyBorder="1" applyAlignment="1">
      <alignment horizontal="center"/>
    </xf>
    <xf numFmtId="0" fontId="6" fillId="2" borderId="11" xfId="1" applyFont="1" applyFill="1" applyBorder="1" applyAlignment="1">
      <alignment horizontal="center" vertical="center"/>
    </xf>
    <xf numFmtId="0" fontId="6" fillId="4" borderId="11" xfId="1" applyFont="1" applyFill="1" applyBorder="1" applyAlignment="1">
      <alignment horizontal="center" vertical="center"/>
    </xf>
    <xf numFmtId="0" fontId="9" fillId="0" borderId="33" xfId="1" applyFont="1" applyBorder="1"/>
    <xf numFmtId="0" fontId="9" fillId="0" borderId="20" xfId="1" applyFont="1" applyFill="1" applyBorder="1" applyAlignment="1">
      <alignment horizontal="center" vertical="center"/>
    </xf>
    <xf numFmtId="0" fontId="9" fillId="0" borderId="21" xfId="1" applyFont="1" applyFill="1" applyBorder="1" applyAlignment="1">
      <alignment vertical="center"/>
    </xf>
    <xf numFmtId="0" fontId="9" fillId="0" borderId="4" xfId="1" applyFont="1" applyFill="1" applyBorder="1" applyAlignment="1">
      <alignment horizontal="center" vertical="center"/>
    </xf>
    <xf numFmtId="0" fontId="6" fillId="5" borderId="4" xfId="1" applyFont="1" applyFill="1" applyBorder="1" applyAlignment="1">
      <alignment vertical="center"/>
    </xf>
    <xf numFmtId="0" fontId="7" fillId="0" borderId="0" xfId="1" applyFont="1" applyAlignment="1">
      <alignment vertical="center"/>
    </xf>
    <xf numFmtId="0" fontId="6" fillId="0" borderId="0" xfId="1" applyFont="1" applyAlignment="1">
      <alignment vertical="center"/>
    </xf>
    <xf numFmtId="0" fontId="6" fillId="0" borderId="0" xfId="1" applyFont="1" applyBorder="1" applyAlignment="1">
      <alignment vertical="center"/>
    </xf>
    <xf numFmtId="0" fontId="6" fillId="11" borderId="4" xfId="1" applyFont="1" applyFill="1" applyBorder="1" applyAlignment="1">
      <alignment vertical="center"/>
    </xf>
    <xf numFmtId="0" fontId="6" fillId="0" borderId="4" xfId="1" applyFont="1" applyBorder="1"/>
    <xf numFmtId="0" fontId="16" fillId="0" borderId="0" xfId="1" applyFont="1"/>
    <xf numFmtId="0" fontId="16" fillId="0" borderId="0" xfId="1" applyFont="1" applyAlignment="1">
      <alignment horizontal="left"/>
    </xf>
    <xf numFmtId="0" fontId="6" fillId="0" borderId="0" xfId="1" applyFont="1" applyAlignment="1">
      <alignment textRotation="90"/>
    </xf>
    <xf numFmtId="0" fontId="6" fillId="0" borderId="0" xfId="1" applyFont="1" applyAlignment="1">
      <alignment vertical="center" textRotation="90"/>
    </xf>
    <xf numFmtId="0" fontId="6" fillId="4" borderId="11" xfId="1" applyFont="1" applyFill="1" applyBorder="1" applyAlignment="1">
      <alignment horizontal="center" textRotation="90"/>
    </xf>
    <xf numFmtId="0" fontId="6" fillId="2" borderId="11" xfId="1" applyFont="1" applyFill="1" applyBorder="1" applyAlignment="1">
      <alignment horizontal="center" textRotation="90"/>
    </xf>
    <xf numFmtId="0" fontId="6" fillId="4" borderId="4" xfId="1" applyFont="1" applyFill="1" applyBorder="1" applyAlignment="1">
      <alignment horizontal="center" textRotation="90"/>
    </xf>
    <xf numFmtId="0" fontId="14" fillId="4" borderId="4" xfId="1" applyFont="1" applyFill="1" applyBorder="1" applyAlignment="1">
      <alignment horizontal="center" vertical="center"/>
    </xf>
    <xf numFmtId="0" fontId="6" fillId="0" borderId="4" xfId="1" applyFont="1" applyBorder="1" applyAlignment="1">
      <alignment vertical="center"/>
    </xf>
    <xf numFmtId="0" fontId="6" fillId="0" borderId="7" xfId="1" applyFont="1" applyBorder="1" applyAlignment="1">
      <alignment vertical="center"/>
    </xf>
    <xf numFmtId="0" fontId="10" fillId="4" borderId="4" xfId="1" applyFont="1" applyFill="1" applyBorder="1" applyAlignment="1">
      <alignment horizontal="center" vertical="center"/>
    </xf>
    <xf numFmtId="0" fontId="10" fillId="2" borderId="4" xfId="1" applyFont="1" applyFill="1" applyBorder="1" applyAlignment="1">
      <alignment horizontal="center" vertical="center"/>
    </xf>
    <xf numFmtId="0" fontId="6" fillId="4" borderId="0" xfId="1" applyFont="1" applyFill="1" applyAlignment="1">
      <alignment horizontal="center" vertical="center"/>
    </xf>
    <xf numFmtId="0" fontId="6" fillId="4" borderId="0" xfId="1" applyFont="1" applyFill="1" applyBorder="1" applyAlignment="1">
      <alignment horizontal="center" vertical="center"/>
    </xf>
    <xf numFmtId="0" fontId="6" fillId="0" borderId="4" xfId="1" applyFont="1" applyFill="1" applyBorder="1" applyAlignment="1">
      <alignment horizontal="center" vertical="center"/>
    </xf>
    <xf numFmtId="0" fontId="13" fillId="3" borderId="4" xfId="1" applyFont="1" applyFill="1" applyBorder="1" applyAlignment="1">
      <alignment vertical="center"/>
    </xf>
    <xf numFmtId="0" fontId="5" fillId="4" borderId="4" xfId="1" applyFill="1" applyBorder="1" applyAlignment="1">
      <alignment horizontal="center" vertical="center"/>
    </xf>
    <xf numFmtId="0" fontId="11" fillId="3" borderId="4" xfId="1" applyFont="1" applyFill="1" applyBorder="1" applyAlignment="1">
      <alignment vertical="center"/>
    </xf>
    <xf numFmtId="0" fontId="6" fillId="4" borderId="0" xfId="1" applyFont="1" applyFill="1" applyAlignment="1">
      <alignment vertical="center"/>
    </xf>
    <xf numFmtId="0" fontId="5" fillId="0" borderId="4" xfId="1" applyBorder="1" applyAlignment="1">
      <alignment vertical="center"/>
    </xf>
    <xf numFmtId="0" fontId="5" fillId="2" borderId="4" xfId="1" applyFill="1" applyBorder="1" applyAlignment="1">
      <alignment vertical="center"/>
    </xf>
    <xf numFmtId="0" fontId="5" fillId="4" borderId="4" xfId="1" applyFill="1" applyBorder="1" applyAlignment="1">
      <alignment vertical="center"/>
    </xf>
    <xf numFmtId="0" fontId="6" fillId="0" borderId="4" xfId="1" applyFont="1" applyBorder="1" applyAlignment="1">
      <alignment horizontal="center" vertical="center"/>
    </xf>
    <xf numFmtId="0" fontId="6" fillId="0" borderId="11" xfId="1" applyFont="1" applyBorder="1" applyAlignment="1">
      <alignment vertical="center"/>
    </xf>
    <xf numFmtId="0" fontId="6" fillId="0" borderId="0" xfId="1" applyFont="1" applyFill="1"/>
    <xf numFmtId="0" fontId="8" fillId="0" borderId="0" xfId="1" applyFont="1" applyFill="1" applyBorder="1" applyAlignment="1">
      <alignment horizontal="right" vertical="center" wrapText="1"/>
    </xf>
    <xf numFmtId="0" fontId="6" fillId="0" borderId="11" xfId="1" applyFont="1" applyFill="1" applyBorder="1" applyAlignment="1">
      <alignment horizontal="center"/>
    </xf>
    <xf numFmtId="0" fontId="9" fillId="0" borderId="24" xfId="1" applyFont="1" applyFill="1" applyBorder="1" applyAlignment="1">
      <alignment horizontal="center"/>
    </xf>
    <xf numFmtId="0" fontId="6" fillId="0" borderId="0" xfId="1" applyFont="1" applyFill="1" applyAlignment="1">
      <alignment horizontal="center"/>
    </xf>
    <xf numFmtId="0" fontId="9" fillId="0" borderId="4" xfId="1" applyFont="1" applyFill="1" applyBorder="1" applyAlignment="1">
      <alignment horizontal="center"/>
    </xf>
    <xf numFmtId="0" fontId="6" fillId="0" borderId="0" xfId="1" applyFont="1" applyFill="1" applyBorder="1"/>
    <xf numFmtId="0" fontId="6" fillId="0" borderId="0" xfId="1" applyFont="1" applyFill="1" applyAlignment="1">
      <alignment horizontal="center" vertical="center" wrapText="1"/>
    </xf>
    <xf numFmtId="0" fontId="6" fillId="0" borderId="17" xfId="1" applyFont="1" applyFill="1" applyBorder="1" applyAlignment="1">
      <alignment horizontal="center"/>
    </xf>
    <xf numFmtId="0" fontId="6" fillId="0" borderId="20" xfId="1" applyFont="1" applyFill="1" applyBorder="1" applyAlignment="1">
      <alignment horizontal="center" vertical="center"/>
    </xf>
    <xf numFmtId="0" fontId="6" fillId="0" borderId="20" xfId="1" applyFont="1" applyFill="1" applyBorder="1" applyAlignment="1">
      <alignment horizontal="center"/>
    </xf>
    <xf numFmtId="0" fontId="5" fillId="0" borderId="5" xfId="1" applyFill="1" applyBorder="1"/>
    <xf numFmtId="0" fontId="5" fillId="0" borderId="0" xfId="1" applyFill="1"/>
    <xf numFmtId="0" fontId="5" fillId="0" borderId="0" xfId="1" applyFont="1" applyFill="1"/>
    <xf numFmtId="0" fontId="7" fillId="0" borderId="0" xfId="1" applyFont="1" applyAlignment="1">
      <alignment horizontal="right"/>
    </xf>
    <xf numFmtId="0" fontId="5" fillId="0" borderId="0" xfId="1" applyFill="1" applyBorder="1"/>
    <xf numFmtId="0" fontId="17" fillId="4" borderId="27" xfId="1" applyFont="1" applyFill="1" applyBorder="1" applyAlignment="1">
      <alignment horizontal="center" vertical="center"/>
    </xf>
    <xf numFmtId="0" fontId="17" fillId="4" borderId="29" xfId="1" applyFont="1" applyFill="1" applyBorder="1" applyAlignment="1">
      <alignment horizontal="center" vertical="center"/>
    </xf>
    <xf numFmtId="0" fontId="5" fillId="0" borderId="7" xfId="1" applyBorder="1"/>
    <xf numFmtId="0" fontId="5" fillId="0" borderId="7" xfId="1" applyFill="1" applyBorder="1"/>
    <xf numFmtId="0" fontId="5" fillId="0" borderId="31" xfId="1" applyBorder="1"/>
    <xf numFmtId="0" fontId="17" fillId="4" borderId="41" xfId="1" applyFont="1" applyFill="1" applyBorder="1" applyAlignment="1">
      <alignment horizontal="center" vertical="center"/>
    </xf>
    <xf numFmtId="0" fontId="5" fillId="0" borderId="8" xfId="1" applyBorder="1"/>
    <xf numFmtId="0" fontId="5" fillId="4" borderId="15" xfId="1" applyFill="1" applyBorder="1"/>
    <xf numFmtId="0" fontId="9" fillId="0" borderId="29" xfId="1" applyFont="1" applyBorder="1"/>
    <xf numFmtId="0" fontId="6" fillId="10" borderId="22" xfId="1" applyFont="1" applyFill="1" applyBorder="1" applyAlignment="1">
      <alignment vertical="center"/>
    </xf>
    <xf numFmtId="0" fontId="6" fillId="10" borderId="30" xfId="1" applyFont="1" applyFill="1" applyBorder="1" applyAlignment="1">
      <alignment vertical="center"/>
    </xf>
    <xf numFmtId="0" fontId="9" fillId="4" borderId="35" xfId="1" applyFont="1" applyFill="1" applyBorder="1" applyAlignment="1">
      <alignment horizontal="center"/>
    </xf>
    <xf numFmtId="0" fontId="6" fillId="5" borderId="19" xfId="1" applyFont="1" applyFill="1" applyBorder="1" applyAlignment="1">
      <alignment vertical="center"/>
    </xf>
    <xf numFmtId="0" fontId="6" fillId="5" borderId="22" xfId="1" applyFont="1" applyFill="1" applyBorder="1" applyAlignment="1">
      <alignment vertical="center"/>
    </xf>
    <xf numFmtId="0" fontId="6" fillId="7" borderId="23" xfId="1" applyFont="1" applyFill="1" applyBorder="1" applyAlignment="1">
      <alignment vertical="center"/>
    </xf>
    <xf numFmtId="0" fontId="6" fillId="7" borderId="25" xfId="1" applyFont="1" applyFill="1" applyBorder="1" applyAlignment="1">
      <alignment vertical="center"/>
    </xf>
    <xf numFmtId="0" fontId="6" fillId="7" borderId="26" xfId="1" applyFont="1" applyFill="1" applyBorder="1" applyAlignment="1">
      <alignment vertical="center"/>
    </xf>
    <xf numFmtId="0" fontId="6" fillId="6" borderId="23" xfId="1" applyFont="1" applyFill="1" applyBorder="1" applyAlignment="1">
      <alignment vertical="center"/>
    </xf>
    <xf numFmtId="0" fontId="6" fillId="8" borderId="25" xfId="1" applyFont="1" applyFill="1" applyBorder="1" applyAlignment="1">
      <alignment vertical="center"/>
    </xf>
    <xf numFmtId="0" fontId="6" fillId="8" borderId="23" xfId="1" applyFont="1" applyFill="1" applyBorder="1" applyAlignment="1">
      <alignment vertical="center"/>
    </xf>
    <xf numFmtId="0" fontId="12" fillId="0" borderId="29" xfId="1" applyFont="1" applyBorder="1"/>
    <xf numFmtId="0" fontId="9" fillId="0" borderId="20" xfId="1" applyFont="1" applyFill="1" applyBorder="1" applyAlignment="1">
      <alignment horizontal="center"/>
    </xf>
    <xf numFmtId="0" fontId="10" fillId="4" borderId="21" xfId="1" applyFont="1" applyFill="1" applyBorder="1" applyAlignment="1">
      <alignment horizontal="center"/>
    </xf>
    <xf numFmtId="0" fontId="10" fillId="0" borderId="21" xfId="1" applyFont="1" applyFill="1" applyBorder="1" applyAlignment="1">
      <alignment horizontal="center"/>
    </xf>
    <xf numFmtId="0" fontId="9" fillId="4" borderId="19" xfId="1" applyFont="1" applyFill="1" applyBorder="1" applyAlignment="1">
      <alignment horizontal="center"/>
    </xf>
    <xf numFmtId="0" fontId="6" fillId="4" borderId="26" xfId="1" applyFont="1" applyFill="1" applyBorder="1"/>
    <xf numFmtId="0" fontId="6" fillId="4" borderId="27" xfId="1" applyFont="1" applyFill="1" applyBorder="1"/>
    <xf numFmtId="0" fontId="6" fillId="0" borderId="27" xfId="1" applyFont="1" applyFill="1" applyBorder="1"/>
    <xf numFmtId="0" fontId="6" fillId="4" borderId="29" xfId="1" applyFont="1" applyFill="1" applyBorder="1"/>
    <xf numFmtId="0" fontId="17" fillId="4" borderId="19" xfId="1" applyFont="1" applyFill="1" applyBorder="1" applyAlignment="1">
      <alignment horizontal="center" vertical="center"/>
    </xf>
    <xf numFmtId="0" fontId="17" fillId="4" borderId="20" xfId="1" applyFont="1" applyFill="1" applyBorder="1" applyAlignment="1">
      <alignment horizontal="center" vertical="center"/>
    </xf>
    <xf numFmtId="0" fontId="17" fillId="4" borderId="22" xfId="1" applyFont="1" applyFill="1" applyBorder="1" applyAlignment="1">
      <alignment horizontal="center" vertical="center"/>
    </xf>
    <xf numFmtId="0" fontId="9" fillId="4" borderId="19" xfId="1" applyFont="1" applyFill="1" applyBorder="1" applyAlignment="1">
      <alignment horizontal="center" vertical="center"/>
    </xf>
    <xf numFmtId="0" fontId="9" fillId="0" borderId="5" xfId="1" applyFont="1" applyFill="1" applyBorder="1" applyAlignment="1">
      <alignment horizontal="center" vertical="center"/>
    </xf>
    <xf numFmtId="0" fontId="6" fillId="4" borderId="28" xfId="1" applyFont="1" applyFill="1" applyBorder="1" applyAlignment="1">
      <alignment vertical="center"/>
    </xf>
    <xf numFmtId="0" fontId="6" fillId="0" borderId="28" xfId="1" applyFont="1" applyFill="1" applyBorder="1" applyAlignment="1">
      <alignment horizontal="center"/>
    </xf>
    <xf numFmtId="0" fontId="6" fillId="7" borderId="48" xfId="1" applyFont="1" applyFill="1" applyBorder="1" applyAlignment="1">
      <alignment vertical="center"/>
    </xf>
    <xf numFmtId="0" fontId="6" fillId="7" borderId="45" xfId="1" applyFont="1" applyFill="1" applyBorder="1" applyAlignment="1">
      <alignment vertical="center"/>
    </xf>
    <xf numFmtId="0" fontId="6" fillId="4" borderId="45" xfId="1" applyFont="1" applyFill="1" applyBorder="1" applyAlignment="1">
      <alignment horizontal="center"/>
    </xf>
    <xf numFmtId="0" fontId="9" fillId="4" borderId="21" xfId="1" applyFont="1" applyFill="1" applyBorder="1" applyAlignment="1"/>
    <xf numFmtId="0" fontId="9" fillId="4" borderId="43" xfId="1" applyFont="1" applyFill="1" applyBorder="1" applyAlignment="1"/>
    <xf numFmtId="0" fontId="9" fillId="0" borderId="26" xfId="1" applyFont="1" applyBorder="1" applyAlignment="1">
      <alignment horizontal="center" vertical="center"/>
    </xf>
    <xf numFmtId="0" fontId="9" fillId="0" borderId="40" xfId="1" applyFont="1" applyFill="1" applyBorder="1" applyAlignment="1">
      <alignment vertical="center"/>
    </xf>
    <xf numFmtId="0" fontId="6" fillId="6" borderId="19" xfId="1" applyFont="1" applyFill="1" applyBorder="1" applyAlignment="1">
      <alignment vertical="center"/>
    </xf>
    <xf numFmtId="0" fontId="6" fillId="6" borderId="22" xfId="1" applyFont="1" applyFill="1" applyBorder="1" applyAlignment="1">
      <alignment vertical="center"/>
    </xf>
    <xf numFmtId="0" fontId="9" fillId="0" borderId="21" xfId="1" applyFont="1" applyBorder="1"/>
    <xf numFmtId="0" fontId="9" fillId="0" borderId="21" xfId="1" applyFont="1" applyFill="1" applyBorder="1"/>
    <xf numFmtId="0" fontId="9" fillId="0" borderId="21" xfId="1" applyFont="1" applyFill="1" applyBorder="1" applyAlignment="1"/>
    <xf numFmtId="0" fontId="9" fillId="0" borderId="43" xfId="1" applyFont="1" applyFill="1" applyBorder="1" applyAlignment="1"/>
    <xf numFmtId="0" fontId="6" fillId="0" borderId="42" xfId="1" applyFont="1" applyFill="1" applyBorder="1" applyAlignment="1">
      <alignment horizontal="center"/>
    </xf>
    <xf numFmtId="0" fontId="6" fillId="0" borderId="0" xfId="1" applyFont="1" applyFill="1" applyAlignment="1">
      <alignment vertical="center" textRotation="90"/>
    </xf>
    <xf numFmtId="0" fontId="6" fillId="0" borderId="0" xfId="1" applyFont="1" applyFill="1" applyAlignment="1">
      <alignment vertical="center"/>
    </xf>
    <xf numFmtId="0" fontId="6" fillId="0" borderId="0" xfId="1" applyFont="1" applyFill="1" applyBorder="1" applyAlignment="1">
      <alignment vertical="center"/>
    </xf>
    <xf numFmtId="0" fontId="6" fillId="0" borderId="44" xfId="1" applyFont="1" applyFill="1" applyBorder="1" applyAlignment="1">
      <alignment vertical="center"/>
    </xf>
    <xf numFmtId="0" fontId="6" fillId="0" borderId="44" xfId="1" applyFont="1" applyFill="1" applyBorder="1" applyAlignment="1">
      <alignment horizontal="center" vertical="center"/>
    </xf>
    <xf numFmtId="0" fontId="6" fillId="0" borderId="46" xfId="1" applyFont="1" applyFill="1" applyBorder="1" applyAlignment="1">
      <alignment horizontal="center" vertical="center" wrapText="1"/>
    </xf>
    <xf numFmtId="0" fontId="6" fillId="0" borderId="14" xfId="1" applyFont="1" applyFill="1" applyBorder="1" applyAlignment="1">
      <alignment horizontal="center" vertical="center" wrapText="1"/>
    </xf>
    <xf numFmtId="0" fontId="6" fillId="0" borderId="46" xfId="1" applyFont="1" applyFill="1" applyBorder="1" applyAlignment="1">
      <alignment horizontal="center" textRotation="90"/>
    </xf>
    <xf numFmtId="0" fontId="6" fillId="0" borderId="14" xfId="1" applyFont="1" applyFill="1" applyBorder="1" applyAlignment="1">
      <alignment horizontal="center" textRotation="90"/>
    </xf>
    <xf numFmtId="0" fontId="6" fillId="0" borderId="46" xfId="1" applyFont="1" applyFill="1" applyBorder="1" applyAlignment="1">
      <alignment horizontal="center" vertical="center"/>
    </xf>
    <xf numFmtId="0" fontId="6" fillId="0" borderId="14" xfId="1" applyFont="1" applyFill="1" applyBorder="1" applyAlignment="1">
      <alignment horizontal="center" vertical="center"/>
    </xf>
    <xf numFmtId="0" fontId="6" fillId="0" borderId="0" xfId="1" applyFont="1" applyFill="1" applyBorder="1" applyAlignment="1">
      <alignment horizontal="center" vertical="center"/>
    </xf>
    <xf numFmtId="0" fontId="12" fillId="0" borderId="46" xfId="1" applyFont="1" applyFill="1" applyBorder="1" applyAlignment="1">
      <alignment horizontal="center" vertical="center"/>
    </xf>
    <xf numFmtId="0" fontId="12" fillId="0" borderId="14" xfId="1" applyFont="1" applyFill="1" applyBorder="1" applyAlignment="1">
      <alignment horizontal="center" vertical="center"/>
    </xf>
    <xf numFmtId="0" fontId="5" fillId="0" borderId="46" xfId="1" applyFont="1" applyFill="1" applyBorder="1" applyAlignment="1">
      <alignment horizontal="center" vertical="center"/>
    </xf>
    <xf numFmtId="0" fontId="5" fillId="0" borderId="14" xfId="1" applyFont="1" applyFill="1" applyBorder="1" applyAlignment="1">
      <alignment horizontal="center" vertical="center"/>
    </xf>
    <xf numFmtId="0" fontId="5" fillId="0" borderId="46" xfId="1" applyFill="1" applyBorder="1" applyAlignment="1">
      <alignment horizontal="center" vertical="center"/>
    </xf>
    <xf numFmtId="0" fontId="5" fillId="0" borderId="14" xfId="1" applyFill="1" applyBorder="1" applyAlignment="1">
      <alignment horizontal="center" vertical="center"/>
    </xf>
    <xf numFmtId="0" fontId="5" fillId="0" borderId="46" xfId="1" applyFill="1" applyBorder="1" applyAlignment="1">
      <alignment vertical="center"/>
    </xf>
    <xf numFmtId="0" fontId="5" fillId="0" borderId="14" xfId="1" applyFill="1" applyBorder="1" applyAlignment="1">
      <alignment vertical="center"/>
    </xf>
    <xf numFmtId="0" fontId="6" fillId="0" borderId="47" xfId="1" applyFont="1" applyFill="1" applyBorder="1" applyAlignment="1"/>
    <xf numFmtId="0" fontId="6" fillId="0" borderId="0" xfId="1" applyFont="1" applyFill="1" applyAlignment="1"/>
    <xf numFmtId="0" fontId="6" fillId="0" borderId="0" xfId="1" applyFont="1" applyAlignment="1">
      <alignment horizontal="center" vertical="center"/>
    </xf>
    <xf numFmtId="0" fontId="18" fillId="12" borderId="4" xfId="22" applyFont="1" applyFill="1" applyBorder="1" applyAlignment="1">
      <alignment horizontal="center" vertical="center"/>
    </xf>
    <xf numFmtId="0" fontId="18" fillId="12" borderId="4" xfId="22" applyFont="1" applyFill="1" applyBorder="1" applyAlignment="1">
      <alignment vertical="center"/>
    </xf>
    <xf numFmtId="0" fontId="18" fillId="12" borderId="2" xfId="22" applyFont="1" applyFill="1" applyBorder="1" applyAlignment="1">
      <alignment horizontal="center" vertical="center"/>
    </xf>
    <xf numFmtId="0" fontId="2" fillId="0" borderId="0" xfId="22"/>
    <xf numFmtId="0" fontId="2" fillId="0" borderId="4" xfId="22" applyBorder="1" applyAlignment="1">
      <alignment horizontal="center" vertical="center"/>
    </xf>
    <xf numFmtId="0" fontId="2" fillId="13" borderId="4" xfId="22" applyFill="1" applyBorder="1" applyAlignment="1">
      <alignment horizontal="left" vertical="center" indent="1"/>
    </xf>
    <xf numFmtId="0" fontId="2" fillId="13" borderId="4" xfId="22" applyFill="1" applyBorder="1" applyAlignment="1">
      <alignment horizontal="center" vertical="center"/>
    </xf>
    <xf numFmtId="0" fontId="2" fillId="13" borderId="3" xfId="22" applyFill="1" applyBorder="1" applyAlignment="1">
      <alignment horizontal="center" vertical="center"/>
    </xf>
    <xf numFmtId="14" fontId="19" fillId="13" borderId="4" xfId="22" applyNumberFormat="1" applyFont="1" applyFill="1" applyBorder="1" applyAlignment="1">
      <alignment horizontal="center" vertical="center"/>
    </xf>
    <xf numFmtId="0" fontId="19" fillId="13" borderId="4" xfId="22" applyFont="1" applyFill="1" applyBorder="1" applyAlignment="1">
      <alignment horizontal="left" vertical="center" indent="1"/>
    </xf>
    <xf numFmtId="0" fontId="2" fillId="0" borderId="0" xfId="22" applyAlignment="1">
      <alignment vertical="center"/>
    </xf>
    <xf numFmtId="0" fontId="2" fillId="13" borderId="4" xfId="22" applyFill="1" applyBorder="1" applyAlignment="1">
      <alignment horizontal="left" indent="1"/>
    </xf>
    <xf numFmtId="0" fontId="2" fillId="13" borderId="4" xfId="22" applyFill="1" applyBorder="1"/>
    <xf numFmtId="0" fontId="2" fillId="13" borderId="3" xfId="22" applyFill="1" applyBorder="1" applyAlignment="1">
      <alignment horizontal="center"/>
    </xf>
    <xf numFmtId="0" fontId="2" fillId="13" borderId="4" xfId="22" applyFill="1" applyBorder="1" applyAlignment="1">
      <alignment horizontal="center"/>
    </xf>
    <xf numFmtId="16" fontId="19" fillId="13" borderId="4" xfId="22" applyNumberFormat="1" applyFont="1" applyFill="1" applyBorder="1" applyAlignment="1">
      <alignment horizontal="left" vertical="center" indent="1"/>
    </xf>
    <xf numFmtId="0" fontId="2" fillId="13" borderId="4" xfId="22" applyFill="1" applyBorder="1" applyAlignment="1">
      <alignment vertical="center"/>
    </xf>
    <xf numFmtId="0" fontId="2" fillId="0" borderId="0" xfId="22" applyNumberFormat="1" applyAlignment="1">
      <alignment vertical="center"/>
    </xf>
    <xf numFmtId="14" fontId="19" fillId="13" borderId="4" xfId="22" applyNumberFormat="1" applyFont="1" applyFill="1" applyBorder="1" applyAlignment="1">
      <alignment horizontal="left" vertical="center" indent="1"/>
    </xf>
    <xf numFmtId="14" fontId="19" fillId="0" borderId="0" xfId="22" applyNumberFormat="1" applyFont="1" applyFill="1" applyBorder="1" applyAlignment="1">
      <alignment horizontal="center" vertical="center"/>
    </xf>
    <xf numFmtId="0" fontId="5" fillId="0" borderId="44" xfId="1" applyFont="1" applyFill="1" applyBorder="1" applyAlignment="1" applyProtection="1">
      <alignment horizontal="center" vertical="center" wrapText="1"/>
      <protection hidden="1"/>
    </xf>
    <xf numFmtId="0" fontId="23" fillId="0" borderId="44" xfId="1" applyFont="1" applyFill="1" applyBorder="1" applyAlignment="1" applyProtection="1">
      <alignment horizontal="center" vertical="center" wrapText="1"/>
      <protection hidden="1"/>
    </xf>
    <xf numFmtId="0" fontId="19" fillId="0" borderId="0" xfId="1" applyFont="1"/>
    <xf numFmtId="0" fontId="22" fillId="0" borderId="11" xfId="1" applyFont="1" applyBorder="1" applyAlignment="1" applyProtection="1">
      <alignment horizontal="left" vertical="top" wrapText="1"/>
      <protection hidden="1"/>
    </xf>
    <xf numFmtId="0" fontId="28" fillId="0" borderId="7" xfId="1" applyFont="1" applyBorder="1" applyAlignment="1" applyProtection="1">
      <alignment horizontal="center" vertical="center" wrapText="1"/>
      <protection hidden="1"/>
    </xf>
    <xf numFmtId="0" fontId="29" fillId="0" borderId="44" xfId="1" applyFont="1" applyFill="1" applyBorder="1" applyAlignment="1" applyProtection="1">
      <alignment horizontal="center" vertical="center" wrapText="1"/>
      <protection hidden="1"/>
    </xf>
    <xf numFmtId="0" fontId="18" fillId="12" borderId="4" xfId="22" applyFont="1" applyFill="1" applyBorder="1" applyAlignment="1">
      <alignment horizontal="center" vertical="center" wrapText="1"/>
    </xf>
    <xf numFmtId="0" fontId="18" fillId="12" borderId="0" xfId="22" applyFont="1" applyFill="1" applyBorder="1" applyAlignment="1">
      <alignment horizontal="center" vertical="center"/>
    </xf>
    <xf numFmtId="0" fontId="19" fillId="13" borderId="4" xfId="22" applyFont="1" applyFill="1" applyBorder="1" applyAlignment="1">
      <alignment horizontal="center" vertical="center"/>
    </xf>
    <xf numFmtId="0" fontId="8" fillId="0" borderId="4" xfId="1" applyNumberFormat="1" applyFont="1" applyFill="1" applyBorder="1" applyAlignment="1">
      <alignment horizontal="center" vertical="center"/>
    </xf>
    <xf numFmtId="0" fontId="19" fillId="13" borderId="3" xfId="22" applyFont="1" applyFill="1" applyBorder="1" applyAlignment="1">
      <alignment horizontal="center" vertical="center"/>
    </xf>
    <xf numFmtId="174" fontId="6" fillId="4" borderId="6" xfId="1" applyNumberFormat="1" applyFont="1" applyFill="1" applyBorder="1" applyAlignment="1">
      <alignment horizontal="center" vertical="center"/>
    </xf>
    <xf numFmtId="174" fontId="6" fillId="4" borderId="5" xfId="1" applyNumberFormat="1" applyFont="1" applyFill="1" applyBorder="1" applyAlignment="1">
      <alignment horizontal="center" vertical="center"/>
    </xf>
    <xf numFmtId="174" fontId="6" fillId="4" borderId="25" xfId="1" applyNumberFormat="1" applyFont="1" applyFill="1" applyBorder="1" applyAlignment="1">
      <alignment horizontal="center" vertical="center"/>
    </xf>
    <xf numFmtId="0" fontId="9" fillId="0" borderId="33" xfId="1" applyFont="1" applyFill="1" applyBorder="1"/>
    <xf numFmtId="174" fontId="2" fillId="0" borderId="0" xfId="22" applyNumberFormat="1"/>
    <xf numFmtId="0" fontId="1" fillId="13" borderId="4" xfId="22" applyFont="1" applyFill="1" applyBorder="1" applyAlignment="1">
      <alignment vertical="center"/>
    </xf>
    <xf numFmtId="0" fontId="6" fillId="5" borderId="4" xfId="1" applyFont="1" applyFill="1" applyBorder="1" applyAlignment="1">
      <alignment horizontal="center" vertical="center"/>
    </xf>
    <xf numFmtId="0" fontId="20" fillId="14" borderId="3" xfId="1" applyFont="1" applyFill="1" applyBorder="1" applyAlignment="1" applyProtection="1">
      <alignment horizontal="center" vertical="center" wrapText="1"/>
      <protection hidden="1"/>
    </xf>
    <xf numFmtId="0" fontId="20" fillId="14" borderId="1" xfId="1" applyFont="1" applyFill="1" applyBorder="1" applyAlignment="1" applyProtection="1">
      <alignment horizontal="center" vertical="center" wrapText="1"/>
      <protection hidden="1"/>
    </xf>
    <xf numFmtId="0" fontId="20" fillId="14" borderId="2" xfId="1" applyFont="1" applyFill="1" applyBorder="1" applyAlignment="1" applyProtection="1">
      <alignment horizontal="center" vertical="center" wrapText="1"/>
      <protection hidden="1"/>
    </xf>
    <xf numFmtId="0" fontId="5" fillId="0" borderId="51" xfId="1" applyFont="1" applyFill="1" applyBorder="1" applyAlignment="1" applyProtection="1">
      <alignment horizontal="center" vertical="center" wrapText="1"/>
      <protection hidden="1"/>
    </xf>
    <xf numFmtId="0" fontId="5" fillId="0" borderId="37" xfId="1" applyFont="1" applyFill="1" applyBorder="1" applyAlignment="1" applyProtection="1">
      <alignment horizontal="center" vertical="center" wrapText="1"/>
      <protection hidden="1"/>
    </xf>
    <xf numFmtId="0" fontId="5" fillId="0" borderId="8" xfId="1" applyFont="1" applyFill="1" applyBorder="1" applyAlignment="1" applyProtection="1">
      <alignment horizontal="center" vertical="center" wrapText="1"/>
      <protection hidden="1"/>
    </xf>
    <xf numFmtId="0" fontId="5" fillId="0" borderId="9" xfId="1" applyFont="1" applyFill="1" applyBorder="1" applyAlignment="1" applyProtection="1">
      <alignment horizontal="center" vertical="center" wrapText="1"/>
      <protection hidden="1"/>
    </xf>
    <xf numFmtId="0" fontId="5" fillId="0" borderId="52" xfId="1" applyFont="1" applyFill="1" applyBorder="1" applyAlignment="1" applyProtection="1">
      <alignment horizontal="center" vertical="center" wrapText="1"/>
      <protection hidden="1"/>
    </xf>
    <xf numFmtId="169" fontId="21" fillId="0" borderId="53" xfId="1" applyNumberFormat="1" applyFont="1" applyFill="1" applyBorder="1" applyAlignment="1" applyProtection="1">
      <alignment horizontal="center" vertical="center" wrapText="1"/>
      <protection hidden="1"/>
    </xf>
    <xf numFmtId="169" fontId="21" fillId="0" borderId="51" xfId="1" applyNumberFormat="1" applyFont="1" applyFill="1" applyBorder="1" applyAlignment="1" applyProtection="1">
      <alignment horizontal="center" vertical="center" wrapText="1"/>
      <protection hidden="1"/>
    </xf>
    <xf numFmtId="170" fontId="21" fillId="0" borderId="16" xfId="1" applyNumberFormat="1" applyFont="1" applyFill="1" applyBorder="1" applyAlignment="1" applyProtection="1">
      <alignment horizontal="center" vertical="center" wrapText="1"/>
      <protection hidden="1"/>
    </xf>
    <xf numFmtId="170" fontId="21" fillId="0" borderId="8" xfId="1" applyNumberFormat="1" applyFont="1" applyFill="1" applyBorder="1" applyAlignment="1" applyProtection="1">
      <alignment horizontal="center" vertical="center" wrapText="1"/>
      <protection hidden="1"/>
    </xf>
    <xf numFmtId="169" fontId="21" fillId="0" borderId="12" xfId="1" applyNumberFormat="1" applyFont="1" applyFill="1" applyBorder="1" applyAlignment="1" applyProtection="1">
      <alignment horizontal="center" vertical="center" wrapText="1"/>
      <protection hidden="1"/>
    </xf>
    <xf numFmtId="169" fontId="21" fillId="0" borderId="9" xfId="1" applyNumberFormat="1" applyFont="1" applyFill="1" applyBorder="1" applyAlignment="1" applyProtection="1">
      <alignment horizontal="center" vertical="center" wrapText="1"/>
      <protection hidden="1"/>
    </xf>
    <xf numFmtId="0" fontId="9" fillId="0" borderId="4" xfId="1" applyFont="1" applyFill="1" applyBorder="1" applyAlignment="1">
      <alignment horizontal="center" vertical="center"/>
    </xf>
    <xf numFmtId="0" fontId="6" fillId="4" borderId="4" xfId="1" applyFont="1" applyFill="1" applyBorder="1" applyAlignment="1">
      <alignment horizontal="center" vertical="center" wrapText="1"/>
    </xf>
    <xf numFmtId="0" fontId="6" fillId="0" borderId="4" xfId="1" applyFont="1" applyFill="1" applyBorder="1" applyAlignment="1">
      <alignment horizontal="center" vertical="center"/>
    </xf>
    <xf numFmtId="0" fontId="9" fillId="0" borderId="12" xfId="1" applyFont="1" applyBorder="1" applyAlignment="1">
      <alignment horizontal="center" vertical="center"/>
    </xf>
    <xf numFmtId="0" fontId="9" fillId="0" borderId="16" xfId="1" applyFont="1" applyBorder="1" applyAlignment="1">
      <alignment horizontal="center" vertical="center"/>
    </xf>
    <xf numFmtId="0" fontId="9" fillId="0" borderId="9" xfId="1" applyFont="1" applyBorder="1" applyAlignment="1">
      <alignment horizontal="center" vertical="center"/>
    </xf>
    <xf numFmtId="0" fontId="9" fillId="0" borderId="8" xfId="1" applyFont="1" applyBorder="1" applyAlignment="1">
      <alignment horizontal="center" vertical="center"/>
    </xf>
    <xf numFmtId="0" fontId="9" fillId="0" borderId="4" xfId="1" applyFont="1" applyBorder="1" applyAlignment="1">
      <alignment horizontal="center" vertical="center"/>
    </xf>
    <xf numFmtId="0" fontId="8" fillId="0" borderId="4" xfId="1" applyFont="1" applyBorder="1" applyAlignment="1">
      <alignment horizontal="center" vertical="center" wrapText="1"/>
    </xf>
    <xf numFmtId="0" fontId="12" fillId="0" borderId="11" xfId="1" applyFont="1" applyBorder="1" applyAlignment="1">
      <alignment horizontal="center" vertical="center"/>
    </xf>
    <xf numFmtId="0" fontId="12" fillId="0" borderId="44" xfId="1" applyFont="1" applyBorder="1" applyAlignment="1">
      <alignment horizontal="center" vertical="center"/>
    </xf>
    <xf numFmtId="0" fontId="12" fillId="0" borderId="7" xfId="1" applyFont="1" applyBorder="1" applyAlignment="1">
      <alignment horizontal="center" vertical="center"/>
    </xf>
    <xf numFmtId="0" fontId="9" fillId="0" borderId="36" xfId="1" applyFont="1" applyFill="1" applyBorder="1" applyAlignment="1">
      <alignment horizontal="center" vertical="center"/>
    </xf>
    <xf numFmtId="0" fontId="9" fillId="0" borderId="39" xfId="1" applyFont="1" applyFill="1" applyBorder="1" applyAlignment="1">
      <alignment horizontal="center" vertical="center"/>
    </xf>
    <xf numFmtId="0" fontId="13" fillId="3" borderId="49" xfId="1" applyFont="1" applyFill="1" applyBorder="1" applyAlignment="1">
      <alignment horizontal="center"/>
    </xf>
    <xf numFmtId="0" fontId="13" fillId="3" borderId="1" xfId="1" applyFont="1" applyFill="1" applyBorder="1" applyAlignment="1">
      <alignment horizontal="center"/>
    </xf>
    <xf numFmtId="0" fontId="13" fillId="3" borderId="2" xfId="1" applyFont="1" applyFill="1" applyBorder="1" applyAlignment="1">
      <alignment horizontal="center"/>
    </xf>
    <xf numFmtId="0" fontId="13" fillId="3" borderId="50" xfId="1" applyFont="1" applyFill="1" applyBorder="1" applyAlignment="1">
      <alignment horizontal="center"/>
    </xf>
    <xf numFmtId="0" fontId="13" fillId="3" borderId="13" xfId="1" applyFont="1" applyFill="1" applyBorder="1" applyAlignment="1">
      <alignment horizontal="center"/>
    </xf>
    <xf numFmtId="0" fontId="13" fillId="3" borderId="15" xfId="1" applyFont="1" applyFill="1" applyBorder="1" applyAlignment="1">
      <alignment horizontal="center"/>
    </xf>
    <xf numFmtId="0" fontId="13" fillId="3" borderId="38" xfId="1" applyFont="1" applyFill="1" applyBorder="1" applyAlignment="1">
      <alignment horizontal="center"/>
    </xf>
    <xf numFmtId="0" fontId="13" fillId="3" borderId="18" xfId="1" applyFont="1" applyFill="1" applyBorder="1" applyAlignment="1">
      <alignment horizontal="center"/>
    </xf>
    <xf numFmtId="0" fontId="13" fillId="3" borderId="35" xfId="1" applyFont="1" applyFill="1" applyBorder="1" applyAlignment="1">
      <alignment horizontal="center"/>
    </xf>
    <xf numFmtId="0" fontId="6" fillId="8" borderId="49" xfId="1" applyFont="1" applyFill="1" applyBorder="1" applyAlignment="1">
      <alignment vertical="center"/>
    </xf>
    <xf numFmtId="0" fontId="6" fillId="7" borderId="51" xfId="1" applyFont="1" applyFill="1" applyBorder="1" applyAlignment="1">
      <alignment vertical="center"/>
    </xf>
    <xf numFmtId="0" fontId="6" fillId="6" borderId="42" xfId="1" applyFont="1" applyFill="1" applyBorder="1" applyAlignment="1">
      <alignment vertical="center"/>
    </xf>
    <xf numFmtId="0" fontId="6" fillId="6" borderId="25" xfId="1" applyFont="1" applyFill="1" applyBorder="1" applyAlignment="1">
      <alignment vertical="center"/>
    </xf>
    <xf numFmtId="0" fontId="6" fillId="7" borderId="30" xfId="1" applyFont="1" applyFill="1" applyBorder="1" applyAlignment="1">
      <alignment vertical="center"/>
    </xf>
    <xf numFmtId="0" fontId="6" fillId="6" borderId="40" xfId="1" applyFont="1" applyFill="1" applyBorder="1" applyAlignment="1">
      <alignment vertical="center"/>
    </xf>
    <xf numFmtId="0" fontId="6" fillId="6" borderId="31" xfId="1" applyFont="1" applyFill="1" applyBorder="1" applyAlignment="1">
      <alignment vertical="center"/>
    </xf>
    <xf numFmtId="0" fontId="8" fillId="0" borderId="0" xfId="1" applyFont="1" applyFill="1" applyBorder="1" applyAlignment="1">
      <alignment horizontal="center" vertical="center" wrapText="1"/>
    </xf>
    <xf numFmtId="0" fontId="6" fillId="7" borderId="34" xfId="1" applyFont="1" applyFill="1" applyBorder="1" applyAlignment="1">
      <alignment vertical="center"/>
    </xf>
    <xf numFmtId="0" fontId="6" fillId="8" borderId="54" xfId="1" applyFont="1" applyFill="1" applyBorder="1" applyAlignment="1">
      <alignment vertical="center"/>
    </xf>
    <xf numFmtId="0" fontId="6" fillId="6" borderId="55" xfId="1" applyFont="1" applyFill="1" applyBorder="1" applyAlignment="1">
      <alignment vertical="center"/>
    </xf>
    <xf numFmtId="0" fontId="6" fillId="6" borderId="33" xfId="1" applyFont="1" applyFill="1" applyBorder="1" applyAlignment="1">
      <alignment vertical="center"/>
    </xf>
    <xf numFmtId="0" fontId="6" fillId="6" borderId="54" xfId="1" applyFont="1" applyFill="1" applyBorder="1" applyAlignment="1">
      <alignment vertical="center"/>
    </xf>
  </cellXfs>
  <cellStyles count="34">
    <cellStyle name="20 % - Accent1 2" xfId="7"/>
    <cellStyle name="Date" xfId="23"/>
    <cellStyle name="En-tete1" xfId="24"/>
    <cellStyle name="En-tete2" xfId="25"/>
    <cellStyle name="Euro" xfId="26"/>
    <cellStyle name="Excel Built-in Normal" xfId="27"/>
    <cellStyle name="Financier" xfId="28"/>
    <cellStyle name="Fixe" xfId="29"/>
    <cellStyle name="Migliaia (0)_COSTIB~1" xfId="8"/>
    <cellStyle name="Migliaia_COSTIB~1" xfId="9"/>
    <cellStyle name="Milliers 2" xfId="2"/>
    <cellStyle name="Monetaire" xfId="30"/>
    <cellStyle name="Normal" xfId="0" builtinId="0"/>
    <cellStyle name="Normal 10" xfId="10"/>
    <cellStyle name="Normal 11" xfId="22"/>
    <cellStyle name="Normal 2" xfId="1"/>
    <cellStyle name="Normal 2 2" xfId="3"/>
    <cellStyle name="Normal 3" xfId="4"/>
    <cellStyle name="Normal 3 2" xfId="5"/>
    <cellStyle name="Normal 3 2 2" xfId="31"/>
    <cellStyle name="Normal 3 3" xfId="32"/>
    <cellStyle name="Normal 4" xfId="11"/>
    <cellStyle name="Normal 5" xfId="12"/>
    <cellStyle name="Normal 6" xfId="13"/>
    <cellStyle name="Normal 7" xfId="14"/>
    <cellStyle name="Normal 8" xfId="15"/>
    <cellStyle name="Normal 8 2" xfId="16"/>
    <cellStyle name="Normal 9" xfId="17"/>
    <cellStyle name="Normale_tariffebudget" xfId="18"/>
    <cellStyle name="Pourcentage 2" xfId="6"/>
    <cellStyle name="Pourcentage 3" xfId="19"/>
    <cellStyle name="Valuta (0)_COSTIB~1" xfId="20"/>
    <cellStyle name="Valuta_COSTIB~1" xfId="21"/>
    <cellStyle name="YELLOW" xfId="33"/>
  </cellStyles>
  <dxfs count="71">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5" tint="0.59996337778862885"/>
        </patternFill>
      </fill>
    </dxf>
    <dxf>
      <fill>
        <patternFill>
          <bgColor theme="7" tint="0.59996337778862885"/>
        </patternFill>
      </fill>
    </dxf>
    <dxf>
      <font>
        <b/>
        <i val="0"/>
        <color rgb="FFFFFF00"/>
      </font>
      <fill>
        <patternFill>
          <bgColor rgb="FFFF0000"/>
        </patternFill>
      </fill>
    </dxf>
  </dxfs>
  <tableStyles count="0" defaultTableStyle="TableStyleMedium2" defaultPivotStyle="PivotStyleLight16"/>
  <colors>
    <mruColors>
      <color rgb="FFFFFF99"/>
      <color rgb="FF00FFFF"/>
      <color rgb="FF33CCFF"/>
      <color rgb="FF00823B"/>
      <color rgb="FF99FF66"/>
      <color rgb="FF00602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ustomXml" Target="../customXml/item1.xml"/></Relationships>
</file>

<file path=xl/ctrlProps/ctrlProp1.xml><?xml version="1.0" encoding="utf-8"?>
<formControlPr xmlns="http://schemas.microsoft.com/office/spreadsheetml/2009/9/main" objectType="CheckBox" fmlaLink="C2" lockText="1" noThreeD="1"/>
</file>

<file path=xl/ctrlProps/ctrlProp2.xml><?xml version="1.0" encoding="utf-8"?>
<formControlPr xmlns="http://schemas.microsoft.com/office/spreadsheetml/2009/9/main" objectType="CheckBox" fmlaLink="C3" lockText="1" noThreeD="1"/>
</file>

<file path=xl/ctrlProps/ctrlProp3.xml><?xml version="1.0" encoding="utf-8"?>
<formControlPr xmlns="http://schemas.microsoft.com/office/spreadsheetml/2009/9/main" objectType="CheckBox" fmlaLink="C4" lockText="1" noThreeD="1"/>
</file>

<file path=xl/ctrlProps/ctrlProp4.xml><?xml version="1.0" encoding="utf-8"?>
<formControlPr xmlns="http://schemas.microsoft.com/office/spreadsheetml/2009/9/main" objectType="CheckBox" fmlaLink="C5" lockText="1" noThreeD="1"/>
</file>

<file path=xl/ctrlProps/ctrlProp5.xml><?xml version="1.0" encoding="utf-8"?>
<formControlPr xmlns="http://schemas.microsoft.com/office/spreadsheetml/2009/9/main" objectType="CheckBox" fmlaLink="C6" lockText="1" noThreeD="1"/>
</file>

<file path=xl/ctrlProps/ctrlProp6.xml><?xml version="1.0" encoding="utf-8"?>
<formControlPr xmlns="http://schemas.microsoft.com/office/spreadsheetml/2009/9/main" objectType="CheckBox" checked="Checked" fmlaLink="C7" lockText="1" noThreeD="1"/>
</file>

<file path=xl/ctrlProps/ctrlProp7.xml><?xml version="1.0" encoding="utf-8"?>
<formControlPr xmlns="http://schemas.microsoft.com/office/spreadsheetml/2009/9/main" objectType="CheckBox" checked="Checked" fmlaLink="C8"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771525</xdr:colOff>
          <xdr:row>0</xdr:row>
          <xdr:rowOff>342900</xdr:rowOff>
        </xdr:from>
        <xdr:to>
          <xdr:col>2</xdr:col>
          <xdr:colOff>47625</xdr:colOff>
          <xdr:row>2</xdr:row>
          <xdr:rowOff>9525</xdr:rowOff>
        </xdr:to>
        <xdr:sp macro="" textlink="">
          <xdr:nvSpPr>
            <xdr:cNvPr id="2049" name="Check Box 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1</xdr:row>
          <xdr:rowOff>180975</xdr:rowOff>
        </xdr:from>
        <xdr:to>
          <xdr:col>2</xdr:col>
          <xdr:colOff>47625</xdr:colOff>
          <xdr:row>3</xdr:row>
          <xdr:rowOff>19050</xdr:rowOff>
        </xdr:to>
        <xdr:sp macro="" textlink="">
          <xdr:nvSpPr>
            <xdr:cNvPr id="2050" name="Check Box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2</xdr:row>
          <xdr:rowOff>180975</xdr:rowOff>
        </xdr:from>
        <xdr:to>
          <xdr:col>2</xdr:col>
          <xdr:colOff>47625</xdr:colOff>
          <xdr:row>4</xdr:row>
          <xdr:rowOff>0</xdr:rowOff>
        </xdr:to>
        <xdr:sp macro="" textlink="">
          <xdr:nvSpPr>
            <xdr:cNvPr id="2051" name="Check Box 3" hidden="1">
              <a:extLst>
                <a:ext uri="{63B3BB69-23CF-44E3-9099-C40C66FF867C}">
                  <a14:compatExt spid="_x0000_s20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3</xdr:row>
          <xdr:rowOff>180975</xdr:rowOff>
        </xdr:from>
        <xdr:to>
          <xdr:col>2</xdr:col>
          <xdr:colOff>47625</xdr:colOff>
          <xdr:row>5</xdr:row>
          <xdr:rowOff>0</xdr:rowOff>
        </xdr:to>
        <xdr:sp macro="" textlink="">
          <xdr:nvSpPr>
            <xdr:cNvPr id="2052" name="Check Box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4</xdr:row>
          <xdr:rowOff>171450</xdr:rowOff>
        </xdr:from>
        <xdr:to>
          <xdr:col>2</xdr:col>
          <xdr:colOff>47625</xdr:colOff>
          <xdr:row>6</xdr:row>
          <xdr:rowOff>9525</xdr:rowOff>
        </xdr:to>
        <xdr:sp macro="" textlink="">
          <xdr:nvSpPr>
            <xdr:cNvPr id="2053" name="Check Box 5"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5</xdr:row>
          <xdr:rowOff>171450</xdr:rowOff>
        </xdr:from>
        <xdr:to>
          <xdr:col>2</xdr:col>
          <xdr:colOff>47625</xdr:colOff>
          <xdr:row>7</xdr:row>
          <xdr:rowOff>9525</xdr:rowOff>
        </xdr:to>
        <xdr:sp macro="" textlink="">
          <xdr:nvSpPr>
            <xdr:cNvPr id="2054" name="Check Box 6" hidden="1">
              <a:extLst>
                <a:ext uri="{63B3BB69-23CF-44E3-9099-C40C66FF867C}">
                  <a14:compatExt spid="_x0000_s20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6</xdr:row>
          <xdr:rowOff>171450</xdr:rowOff>
        </xdr:from>
        <xdr:to>
          <xdr:col>2</xdr:col>
          <xdr:colOff>47625</xdr:colOff>
          <xdr:row>8</xdr:row>
          <xdr:rowOff>9525</xdr:rowOff>
        </xdr:to>
        <xdr:sp macro="" textlink="">
          <xdr:nvSpPr>
            <xdr:cNvPr id="2055" name="Check Box 7" hidden="1">
              <a:extLst>
                <a:ext uri="{63B3BB69-23CF-44E3-9099-C40C66FF867C}">
                  <a14:compatExt spid="_x0000_s2055"/>
                </a:ext>
              </a:extLst>
            </xdr:cNvPr>
            <xdr:cNvSpPr/>
          </xdr:nvSpPr>
          <xdr:spPr>
            <a:xfrm>
              <a:off x="0" y="0"/>
              <a:ext cx="0" cy="0"/>
            </a:xfrm>
            <a:prstGeom prst="rect">
              <a:avLst/>
            </a:prstGeom>
          </xdr:spPr>
        </xdr:sp>
        <xdr:clientData/>
      </xdr:twoCellAnchor>
    </mc:Choice>
    <mc:Fallback/>
  </mc:AlternateContent>
  <xdr:twoCellAnchor>
    <xdr:from>
      <xdr:col>0</xdr:col>
      <xdr:colOff>742950</xdr:colOff>
      <xdr:row>14</xdr:row>
      <xdr:rowOff>161925</xdr:rowOff>
    </xdr:from>
    <xdr:to>
      <xdr:col>0</xdr:col>
      <xdr:colOff>1724025</xdr:colOff>
      <xdr:row>17</xdr:row>
      <xdr:rowOff>0</xdr:rowOff>
    </xdr:to>
    <xdr:sp macro="[0]!Planning" textlink="">
      <xdr:nvSpPr>
        <xdr:cNvPr id="10" name="Rectangle à coins arrondis 9"/>
        <xdr:cNvSpPr/>
      </xdr:nvSpPr>
      <xdr:spPr>
        <a:xfrm>
          <a:off x="742950" y="3000375"/>
          <a:ext cx="981075" cy="4095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PLANNING</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full_planning_v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stème"/>
      <sheetName val="Planning Horizontal"/>
      <sheetName val="Planning Vertical"/>
      <sheetName val="Agenda"/>
      <sheetName val="Calendrier Plan"/>
      <sheetName val="Calendrier Plan sur 2 pages"/>
      <sheetName val="Calendrier Cadre"/>
      <sheetName val="Calendrier Cadre 12 feuilles"/>
      <sheetName val="Calendrier Planning"/>
    </sheetNames>
    <sheetDataSet>
      <sheetData sheetId="0"/>
      <sheetData sheetId="1"/>
      <sheetData sheetId="2">
        <row r="1">
          <cell r="G1" t="str">
            <v>Périodes</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1"/>
  <dimension ref="A1:BE96"/>
  <sheetViews>
    <sheetView workbookViewId="0">
      <selection activeCell="C30" sqref="C30"/>
    </sheetView>
  </sheetViews>
  <sheetFormatPr baseColWidth="10" defaultColWidth="11.42578125" defaultRowHeight="0" customHeight="1" zeroHeight="1" x14ac:dyDescent="0.25"/>
  <cols>
    <col min="1" max="1" width="35.5703125" style="219" bestFit="1" customWidth="1"/>
    <col min="2" max="2" width="15.42578125" style="219" customWidth="1"/>
    <col min="3" max="3" width="13.5703125" style="219" bestFit="1" customWidth="1"/>
    <col min="4" max="4" width="12.85546875" style="219" customWidth="1"/>
    <col min="5" max="5" width="18.42578125" style="219" customWidth="1"/>
    <col min="6" max="6" width="11.42578125" style="219" customWidth="1"/>
    <col min="7" max="7" width="18.5703125" style="219" customWidth="1"/>
    <col min="8" max="9" width="9.85546875" style="219" customWidth="1"/>
    <col min="10" max="10" width="11.5703125" style="219" customWidth="1"/>
    <col min="11" max="11" width="4.28515625" style="31" customWidth="1"/>
    <col min="12" max="12" width="2.85546875" style="238" customWidth="1"/>
    <col min="13" max="13" width="10.7109375" style="31" customWidth="1"/>
    <col min="14" max="14" width="0.7109375" style="31" customWidth="1"/>
    <col min="15" max="15" width="4.28515625" style="31" customWidth="1"/>
    <col min="16" max="16" width="2.85546875" style="238" customWidth="1"/>
    <col min="17" max="17" width="10.7109375" style="31" customWidth="1"/>
    <col min="18" max="18" width="0.7109375" style="31" customWidth="1"/>
    <col min="19" max="19" width="4.28515625" style="31" customWidth="1"/>
    <col min="20" max="20" width="2.85546875" style="238" customWidth="1"/>
    <col min="21" max="21" width="10.7109375" style="31" customWidth="1"/>
    <col min="22" max="22" width="0.7109375" style="31" customWidth="1"/>
    <col min="23" max="23" width="4.28515625" style="31" customWidth="1"/>
    <col min="24" max="24" width="2.85546875" style="238" customWidth="1"/>
    <col min="25" max="25" width="10.7109375" style="31" customWidth="1"/>
    <col min="26" max="26" width="0.7109375" style="31" customWidth="1"/>
    <col min="27" max="27" width="4.28515625" style="31" customWidth="1"/>
    <col min="28" max="28" width="2.85546875" style="238" customWidth="1"/>
    <col min="29" max="29" width="10.7109375" style="31" customWidth="1"/>
    <col min="30" max="30" width="0.7109375" style="31" customWidth="1"/>
    <col min="31" max="31" width="4.28515625" style="31" customWidth="1"/>
    <col min="32" max="32" width="2.85546875" style="238" customWidth="1"/>
    <col min="33" max="33" width="10.7109375" style="31" customWidth="1"/>
    <col min="34" max="34" width="0.7109375" style="31" customWidth="1"/>
    <col min="35" max="35" width="4.28515625" style="31" customWidth="1"/>
    <col min="36" max="36" width="2.85546875" style="238" customWidth="1"/>
    <col min="37" max="37" width="10.7109375" style="31" customWidth="1"/>
    <col min="38" max="38" width="0.7109375" style="31" customWidth="1"/>
    <col min="39" max="39" width="4.28515625" style="31" customWidth="1"/>
    <col min="40" max="40" width="2.85546875" style="238" customWidth="1"/>
    <col min="41" max="41" width="10.7109375" style="31" customWidth="1"/>
    <col min="42" max="42" width="0.7109375" style="31" customWidth="1"/>
    <col min="43" max="43" width="4.28515625" style="31" customWidth="1"/>
    <col min="44" max="44" width="2.85546875" style="238" customWidth="1"/>
    <col min="45" max="45" width="10.7109375" style="31" customWidth="1"/>
    <col min="46" max="46" width="0.7109375" style="31" customWidth="1"/>
    <col min="47" max="47" width="4.28515625" style="31" customWidth="1"/>
    <col min="48" max="48" width="2.85546875" style="238" customWidth="1"/>
    <col min="49" max="49" width="10.7109375" style="31" customWidth="1"/>
    <col min="50" max="50" width="0.7109375" style="31" customWidth="1"/>
    <col min="51" max="51" width="4.28515625" style="31" customWidth="1"/>
    <col min="52" max="52" width="2.85546875" style="238" customWidth="1"/>
    <col min="53" max="53" width="10.7109375" style="31" customWidth="1"/>
    <col min="54" max="54" width="0.7109375" style="31" customWidth="1"/>
    <col min="55" max="55" width="4.28515625" style="31" customWidth="1"/>
    <col min="56" max="56" width="2.85546875" style="238" customWidth="1"/>
    <col min="57" max="57" width="10.7109375" style="31" customWidth="1"/>
    <col min="58" max="16384" width="11.42578125" style="219"/>
  </cols>
  <sheetData>
    <row r="1" spans="1:57" ht="28.5" customHeight="1" x14ac:dyDescent="0.25">
      <c r="A1" s="242" t="s">
        <v>35</v>
      </c>
      <c r="B1" s="216" t="str">
        <f>IF(AND(C2:C8),"Erreur !","Jours Chômés")</f>
        <v>Jours Chômés</v>
      </c>
      <c r="C1" s="216" t="s">
        <v>36</v>
      </c>
      <c r="D1" s="217" t="s">
        <v>37</v>
      </c>
      <c r="E1" s="218" t="s">
        <v>38</v>
      </c>
      <c r="F1" s="216" t="s">
        <v>39</v>
      </c>
      <c r="G1" s="216" t="s">
        <v>40</v>
      </c>
      <c r="H1" s="216" t="s">
        <v>56</v>
      </c>
      <c r="I1" s="243" t="s">
        <v>57</v>
      </c>
      <c r="K1" s="254" t="str">
        <f>"Calendrier de l'année "&amp;YEAR(L3)&amp;IF(YEAR(BD3)=YEAR(L3),""," / "&amp;YEAR(L3)+1)</f>
        <v>Calendrier de l'année 2017</v>
      </c>
      <c r="L1" s="255"/>
      <c r="M1" s="255"/>
      <c r="N1" s="255"/>
      <c r="O1" s="255"/>
      <c r="P1" s="255"/>
      <c r="Q1" s="255"/>
      <c r="R1" s="255"/>
      <c r="S1" s="255"/>
      <c r="T1" s="255"/>
      <c r="U1" s="255"/>
      <c r="V1" s="255"/>
      <c r="W1" s="255"/>
      <c r="X1" s="255"/>
      <c r="Y1" s="255"/>
      <c r="Z1" s="255"/>
      <c r="AA1" s="255"/>
      <c r="AB1" s="255"/>
      <c r="AC1" s="255"/>
      <c r="AD1" s="255"/>
      <c r="AE1" s="255"/>
      <c r="AF1" s="255"/>
      <c r="AG1" s="255"/>
      <c r="AH1" s="255"/>
      <c r="AI1" s="255"/>
      <c r="AJ1" s="255"/>
      <c r="AK1" s="255"/>
      <c r="AL1" s="255"/>
      <c r="AM1" s="255"/>
      <c r="AN1" s="255"/>
      <c r="AO1" s="255"/>
      <c r="AP1" s="255"/>
      <c r="AQ1" s="255"/>
      <c r="AR1" s="255"/>
      <c r="AS1" s="255"/>
      <c r="AT1" s="255"/>
      <c r="AU1" s="255"/>
      <c r="AV1" s="255"/>
      <c r="AW1" s="255"/>
      <c r="AX1" s="255"/>
      <c r="AY1" s="255"/>
      <c r="AZ1" s="255"/>
      <c r="BA1" s="255"/>
      <c r="BB1" s="255"/>
      <c r="BC1" s="255"/>
      <c r="BD1" s="255"/>
      <c r="BE1" s="256"/>
    </row>
    <row r="2" spans="1:57" ht="15" customHeight="1" x14ac:dyDescent="0.25">
      <c r="A2" s="220" t="s">
        <v>54</v>
      </c>
      <c r="B2" s="221" t="s">
        <v>1</v>
      </c>
      <c r="C2" s="222" t="b">
        <v>0</v>
      </c>
      <c r="D2" s="223" t="str">
        <f>IF(C2,B2,"")</f>
        <v/>
      </c>
      <c r="E2" s="222">
        <f>IF(MONTH(1&amp;Premier_mois)&lt;&gt;1,An+1,An)</f>
        <v>2017</v>
      </c>
      <c r="F2" s="224">
        <f>DATE(E2,1,1)</f>
        <v>42736</v>
      </c>
      <c r="G2" s="225" t="s">
        <v>52</v>
      </c>
      <c r="H2" s="246">
        <v>2016</v>
      </c>
      <c r="I2" s="244">
        <v>1</v>
      </c>
      <c r="K2" s="257" t="str">
        <f>UPPER(TEXT(DATE(An,MONTH(1&amp;Premier_mois),1),"MMMM AAAA"))</f>
        <v>JANVIER 2017</v>
      </c>
      <c r="L2" s="258"/>
      <c r="M2" s="259"/>
      <c r="N2" s="236"/>
      <c r="O2" s="260" t="str">
        <f>UPPER(TEXT(DATE(An,MONTH(1&amp;Premier_mois)+1,1),"MMMM AAAA"))</f>
        <v>FÉVRIER 2017</v>
      </c>
      <c r="P2" s="258"/>
      <c r="Q2" s="259"/>
      <c r="R2" s="236"/>
      <c r="S2" s="260" t="str">
        <f>UPPER(TEXT(DATE(An,MONTH(1&amp;Premier_mois)+2,1),"MMMM AAAA"))</f>
        <v>MARS 2017</v>
      </c>
      <c r="T2" s="258"/>
      <c r="U2" s="259"/>
      <c r="V2" s="236"/>
      <c r="W2" s="260" t="str">
        <f>UPPER(TEXT(DATE(An,MONTH(1&amp;Premier_mois)+3,1),"MMMM AAAA"))</f>
        <v>AVRIL 2017</v>
      </c>
      <c r="X2" s="258"/>
      <c r="Y2" s="259"/>
      <c r="Z2" s="236"/>
      <c r="AA2" s="260" t="str">
        <f>UPPER(TEXT(DATE(An,MONTH(1&amp;Premier_mois)+4,1),"MMMM AAAA"))</f>
        <v>MAI 2017</v>
      </c>
      <c r="AB2" s="258"/>
      <c r="AC2" s="259"/>
      <c r="AD2" s="236"/>
      <c r="AE2" s="260" t="str">
        <f>UPPER(TEXT(DATE(An,MONTH(1&amp;Premier_mois)+5,1),"MMMM AAAA"))</f>
        <v>JUIN 2017</v>
      </c>
      <c r="AF2" s="258"/>
      <c r="AG2" s="259"/>
      <c r="AH2" s="236"/>
      <c r="AI2" s="260" t="str">
        <f>UPPER(TEXT(DATE(An,MONTH(1&amp;Premier_mois)+6,1),"MMMM AAAA"))</f>
        <v>JUILLET 2017</v>
      </c>
      <c r="AJ2" s="258"/>
      <c r="AK2" s="259"/>
      <c r="AL2" s="236"/>
      <c r="AM2" s="260" t="str">
        <f>UPPER(TEXT(DATE(An,MONTH(1&amp;Premier_mois)+7,1),"MMMM AAAA"))</f>
        <v>AOÛT 2017</v>
      </c>
      <c r="AN2" s="258"/>
      <c r="AO2" s="259"/>
      <c r="AP2" s="236"/>
      <c r="AQ2" s="260" t="str">
        <f>UPPER(TEXT(DATE(An,MONTH(1&amp;Premier_mois)+8,1),"MMMM AAAA"))</f>
        <v>SEPTEMBRE 2017</v>
      </c>
      <c r="AR2" s="258"/>
      <c r="AS2" s="259"/>
      <c r="AT2" s="236"/>
      <c r="AU2" s="260" t="str">
        <f>UPPER(TEXT(DATE(An,MONTH(1&amp;Premier_mois)+9,1),"MMMM AAAA"))</f>
        <v>OCTOBRE 2017</v>
      </c>
      <c r="AV2" s="258"/>
      <c r="AW2" s="259"/>
      <c r="AX2" s="236"/>
      <c r="AY2" s="260" t="str">
        <f>UPPER(TEXT(DATE(An,MONTH(1&amp;Premier_mois)+10,1),"MMMM AAAA"))</f>
        <v>NOVEMBRE 2017</v>
      </c>
      <c r="AZ2" s="258"/>
      <c r="BA2" s="259"/>
      <c r="BB2" s="236"/>
      <c r="BC2" s="260" t="str">
        <f>UPPER(TEXT(DATE(An,MONTH(1&amp;Premier_mois)+11,1),"MMMM AAAA"))</f>
        <v>DÉCEMBRE 2017</v>
      </c>
      <c r="BD2" s="258"/>
      <c r="BE2" s="261"/>
    </row>
    <row r="3" spans="1:57" ht="15" x14ac:dyDescent="0.25">
      <c r="A3" s="216" t="s">
        <v>97</v>
      </c>
      <c r="B3" s="221" t="s">
        <v>2</v>
      </c>
      <c r="C3" s="222" t="b">
        <v>0</v>
      </c>
      <c r="D3" s="223" t="str">
        <f t="shared" ref="D3:D8" si="0">IF(C3,B3,"")</f>
        <v/>
      </c>
      <c r="E3" s="222">
        <f>IF(MONTH(DATE(An,3,29.56+0.979*MOD(204-11*MOD(An,19),30)-WEEKDAY(DATE(An,3,28.56+0.979*MOD(204-11*MOD(An,19),30))))+1)&lt;MONTH(1&amp;Premier_mois),An+1,An)</f>
        <v>2017</v>
      </c>
      <c r="F3" s="224">
        <f>DATE(E3,3,29.56+0.979*MOD(204-11*MOD(E3,19),30)-WEEKDAY(DATE(E3,3,28.56+0.979*MOD(204-11*MOD(E3,19),30))))+1</f>
        <v>42842</v>
      </c>
      <c r="G3" s="225" t="s">
        <v>41</v>
      </c>
      <c r="H3" s="246">
        <v>2017</v>
      </c>
      <c r="I3" s="244">
        <v>2</v>
      </c>
      <c r="K3" s="262" t="str">
        <f>UPPER(TEXT(L3,"jjj"))</f>
        <v>DIM</v>
      </c>
      <c r="L3" s="264">
        <f>DATE(An,MONTH(1&amp;Premier_mois),1)</f>
        <v>42736</v>
      </c>
      <c r="M3" s="239" t="str">
        <f>IFERROR(IF(WEEKDAY(L3,2)=1,INT((L3-LOOKUP(L3,DATE(YEAR(L3)+{-1;0;1},1,3)-WEEKDAY(DATE(YEAR(L3)+{-1;0;1},1,3))+2))/7)+1,""),"")</f>
        <v/>
      </c>
      <c r="N3" s="237"/>
      <c r="O3" s="266" t="str">
        <f>UPPER(TEXT(P3,"jjj"))</f>
        <v>MER</v>
      </c>
      <c r="P3" s="264">
        <f>DATE(An,MONTH(1&amp;Premier_mois)+1,1)</f>
        <v>42767</v>
      </c>
      <c r="Q3" s="239" t="str">
        <f>IFERROR(IF(WEEKDAY(P3,2)=1,INT((P3-LOOKUP(P3,DATE(YEAR(P3)+{-1;0;1},1,3)-WEEKDAY(DATE(YEAR(P3)+{-1;0;1},1,3))+2))/7)+1,""),"")</f>
        <v/>
      </c>
      <c r="R3" s="237"/>
      <c r="S3" s="262" t="str">
        <f>UPPER(TEXT(T3,"jjj"))</f>
        <v>MER</v>
      </c>
      <c r="T3" s="264">
        <f>DATE(An,MONTH(1&amp;Premier_mois)+2,1)</f>
        <v>42795</v>
      </c>
      <c r="U3" s="239" t="str">
        <f>IFERROR(IF(WEEKDAY(T3,2)=1,INT((T3-LOOKUP(T3,DATE(YEAR(T3)+{-1;0;1},1,3)-WEEKDAY(DATE(YEAR(T3)+{-1;0;1},1,3))+2))/7)+1,""),"")</f>
        <v/>
      </c>
      <c r="V3" s="237"/>
      <c r="W3" s="266" t="str">
        <f>UPPER(TEXT(X3,"jjj"))</f>
        <v>SAM</v>
      </c>
      <c r="X3" s="264">
        <f>DATE(An,MONTH(1&amp;Premier_mois)+3,1)</f>
        <v>42826</v>
      </c>
      <c r="Y3" s="239" t="str">
        <f>IFERROR(IF(WEEKDAY(X3,2)=1,INT((X3-LOOKUP(X3,DATE(YEAR(X3)+{-1;0;1},1,3)-WEEKDAY(DATE(YEAR(X3)+{-1;0;1},1,3))+2))/7)+1,""),"")</f>
        <v/>
      </c>
      <c r="Z3" s="237"/>
      <c r="AA3" s="262" t="str">
        <f>UPPER(TEXT(AB3,"jjj"))</f>
        <v>LUN</v>
      </c>
      <c r="AB3" s="264">
        <f>DATE(An,MONTH(1&amp;Premier_mois)+4,1)</f>
        <v>42856</v>
      </c>
      <c r="AC3" s="239">
        <f>IFERROR(IF(WEEKDAY(AB3,2)=1,INT((AB3-LOOKUP(AB3,DATE(YEAR(AB3)+{-1;0;1},1,3)-WEEKDAY(DATE(YEAR(AB3)+{-1;0;1},1,3))+2))/7)+1,""),"")</f>
        <v>18</v>
      </c>
      <c r="AD3" s="237"/>
      <c r="AE3" s="266" t="str">
        <f>UPPER(TEXT(AF3,"jjj"))</f>
        <v>JEU</v>
      </c>
      <c r="AF3" s="264">
        <f>DATE(An,MONTH(1&amp;Premier_mois)+5,1)</f>
        <v>42887</v>
      </c>
      <c r="AG3" s="239" t="str">
        <f>IFERROR(IF(WEEKDAY(AF3,2)=1,INT((AF3-LOOKUP(AF3,DATE(YEAR(AF3)+{-1;0;1},1,3)-WEEKDAY(DATE(YEAR(AF3)+{-1;0;1},1,3))+2))/7)+1,""),"")</f>
        <v/>
      </c>
      <c r="AH3" s="237"/>
      <c r="AI3" s="262" t="str">
        <f>UPPER(TEXT(AJ3,"jjj"))</f>
        <v>SAM</v>
      </c>
      <c r="AJ3" s="264">
        <f>DATE(An,MONTH(1&amp;Premier_mois)+6,1)</f>
        <v>42917</v>
      </c>
      <c r="AK3" s="239" t="str">
        <f>IFERROR(IF(WEEKDAY(AJ3,2)=1,INT((AJ3-LOOKUP(AJ3,DATE(YEAR(AJ3)+{-1;0;1},1,3)-WEEKDAY(DATE(YEAR(AJ3)+{-1;0;1},1,3))+2))/7)+1,""),"")</f>
        <v/>
      </c>
      <c r="AL3" s="237"/>
      <c r="AM3" s="266" t="str">
        <f>UPPER(TEXT(AN3,"jjj"))</f>
        <v>MAR</v>
      </c>
      <c r="AN3" s="264">
        <f>DATE(An,MONTH(1&amp;Premier_mois)+7,1)</f>
        <v>42948</v>
      </c>
      <c r="AO3" s="239" t="str">
        <f>IFERROR(IF(WEEKDAY(AN3,2)=1,INT((AN3-LOOKUP(AN3,DATE(YEAR(AN3)+{-1;0;1},1,3)-WEEKDAY(DATE(YEAR(AN3)+{-1;0;1},1,3))+2))/7)+1,""),"")</f>
        <v/>
      </c>
      <c r="AP3" s="237"/>
      <c r="AQ3" s="262" t="str">
        <f>UPPER(TEXT(AR3,"jjj"))</f>
        <v>VEN</v>
      </c>
      <c r="AR3" s="264">
        <f>DATE(An,MONTH(1&amp;Premier_mois)+8,1)</f>
        <v>42979</v>
      </c>
      <c r="AS3" s="239" t="str">
        <f>IFERROR(IF(WEEKDAY(AR3,2)=1,INT((AR3-LOOKUP(AR3,DATE(YEAR(AR3)+{-1;0;1},1,3)-WEEKDAY(DATE(YEAR(AR3)+{-1;0;1},1,3))+2))/7)+1,""),"")</f>
        <v/>
      </c>
      <c r="AT3" s="237"/>
      <c r="AU3" s="266" t="str">
        <f>UPPER(TEXT(AV3,"jjj"))</f>
        <v>DIM</v>
      </c>
      <c r="AV3" s="264">
        <f>DATE(An,MONTH(1&amp;Premier_mois)+9,1)</f>
        <v>43009</v>
      </c>
      <c r="AW3" s="239" t="str">
        <f>IFERROR(IF(WEEKDAY(AV3,2)=1,INT((AV3-LOOKUP(AV3,DATE(YEAR(AV3)+{-1;0;1},1,3)-WEEKDAY(DATE(YEAR(AV3)+{-1;0;1},1,3))+2))/7)+1,""),"")</f>
        <v/>
      </c>
      <c r="AX3" s="237"/>
      <c r="AY3" s="262" t="str">
        <f>UPPER(TEXT(AZ3,"jjj"))</f>
        <v>MER</v>
      </c>
      <c r="AZ3" s="264">
        <f>DATE(An,MONTH(1&amp;Premier_mois)+10,1)</f>
        <v>43040</v>
      </c>
      <c r="BA3" s="239" t="str">
        <f>IFERROR(IF(WEEKDAY(AZ3,2)=1,INT((AZ3-LOOKUP(AZ3,DATE(YEAR(AZ3)+{-1;0;1},1,3)-WEEKDAY(DATE(YEAR(AZ3)+{-1;0;1},1,3))+2))/7)+1,""),"")</f>
        <v/>
      </c>
      <c r="BB3" s="237"/>
      <c r="BC3" s="266" t="str">
        <f>UPPER(TEXT(BD3,"jjj"))</f>
        <v>VEN</v>
      </c>
      <c r="BD3" s="264">
        <f>DATE(An,MONTH(1&amp;Premier_mois)+11,1)</f>
        <v>43070</v>
      </c>
      <c r="BE3" s="239" t="str">
        <f>IFERROR(IF(WEEKDAY(BD3,2)=1,INT((BD3-LOOKUP(BD3,DATE(YEAR(BD3)+{-1;0;1},1,3)-WEEKDAY(DATE(YEAR(BD3)+{-1;0;1},1,3))+2))/7)+1,""),"")</f>
        <v/>
      </c>
    </row>
    <row r="4" spans="1:57" ht="15" x14ac:dyDescent="0.25">
      <c r="A4" s="220">
        <v>2017</v>
      </c>
      <c r="B4" s="221" t="s">
        <v>19</v>
      </c>
      <c r="C4" s="222" t="b">
        <v>0</v>
      </c>
      <c r="D4" s="223" t="str">
        <f t="shared" si="0"/>
        <v/>
      </c>
      <c r="E4" s="222">
        <f>IF(MONTH(1&amp;Premier_mois)&gt;5,An+1,An)</f>
        <v>2017</v>
      </c>
      <c r="F4" s="224">
        <f>DATE(E4,5,1)</f>
        <v>42856</v>
      </c>
      <c r="G4" s="225" t="s">
        <v>42</v>
      </c>
      <c r="H4" s="246">
        <v>2018</v>
      </c>
      <c r="I4" s="244">
        <v>3</v>
      </c>
      <c r="K4" s="263"/>
      <c r="L4" s="265"/>
      <c r="M4" s="240" t="str">
        <f>IF(ISERROR(MATCH(L3,Dates,0)),"",INDEX(Evenement,MATCH(L3,Dates,0)))</f>
        <v>Jour de l'an</v>
      </c>
      <c r="N4" s="241"/>
      <c r="O4" s="267"/>
      <c r="P4" s="265"/>
      <c r="Q4" s="240" t="str">
        <f>IF(ISERROR(MATCH(P3,Dates,0)),"",INDEX(Evenement,MATCH(P3,Dates,0)))</f>
        <v/>
      </c>
      <c r="R4" s="241"/>
      <c r="S4" s="263"/>
      <c r="T4" s="265"/>
      <c r="U4" s="240" t="str">
        <f>IF(ISERROR(MATCH(T3,Dates,0)),"",INDEX(Evenement,MATCH(T3,Dates,0)))</f>
        <v/>
      </c>
      <c r="V4" s="241"/>
      <c r="W4" s="267"/>
      <c r="X4" s="265"/>
      <c r="Y4" s="240" t="str">
        <f>IF(ISERROR(MATCH(X3,Dates,0)),"",INDEX(Evenement,MATCH(X3,Dates,0)))</f>
        <v/>
      </c>
      <c r="Z4" s="241"/>
      <c r="AA4" s="263"/>
      <c r="AB4" s="265"/>
      <c r="AC4" s="240" t="str">
        <f>IF(ISERROR(MATCH(AB3,Dates,0)),"",INDEX(Evenement,MATCH(AB3,Dates,0)))</f>
        <v>Fête du travail</v>
      </c>
      <c r="AD4" s="241"/>
      <c r="AE4" s="267"/>
      <c r="AF4" s="265"/>
      <c r="AG4" s="240" t="str">
        <f>IF(ISERROR(MATCH(AF3,Dates,0)),"",INDEX(Evenement,MATCH(AF3,Dates,0)))</f>
        <v/>
      </c>
      <c r="AH4" s="241"/>
      <c r="AI4" s="263"/>
      <c r="AJ4" s="265"/>
      <c r="AK4" s="240" t="str">
        <f>IF(ISERROR(MATCH(AJ3,Dates,0)),"",INDEX(Evenement,MATCH(AJ3,Dates,0)))</f>
        <v/>
      </c>
      <c r="AL4" s="241"/>
      <c r="AM4" s="267"/>
      <c r="AN4" s="265"/>
      <c r="AO4" s="240" t="str">
        <f>IF(ISERROR(MATCH(AN3,Dates,0)),"",INDEX(Evenement,MATCH(AN3,Dates,0)))</f>
        <v/>
      </c>
      <c r="AP4" s="241"/>
      <c r="AQ4" s="263"/>
      <c r="AR4" s="265"/>
      <c r="AS4" s="240" t="str">
        <f>IF(ISERROR(MATCH(AR3,Dates,0)),"",INDEX(Evenement,MATCH(AR3,Dates,0)))</f>
        <v/>
      </c>
      <c r="AT4" s="241"/>
      <c r="AU4" s="267"/>
      <c r="AV4" s="265"/>
      <c r="AW4" s="240" t="str">
        <f>IF(ISERROR(MATCH(AV3,Dates,0)),"",INDEX(Evenement,MATCH(AV3,Dates,0)))</f>
        <v/>
      </c>
      <c r="AX4" s="241"/>
      <c r="AY4" s="263"/>
      <c r="AZ4" s="265"/>
      <c r="BA4" s="240" t="str">
        <f>IF(ISERROR(MATCH(AZ3,Dates,0)),"",INDEX(Evenement,MATCH(AZ3,Dates,0)))</f>
        <v>La Toussaint</v>
      </c>
      <c r="BB4" s="241"/>
      <c r="BC4" s="267"/>
      <c r="BD4" s="265"/>
      <c r="BE4" s="240" t="str">
        <f>IF(ISERROR(MATCH(BD3,Dates,0)),"",INDEX(Evenement,MATCH(BD3,Dates,0)))</f>
        <v/>
      </c>
    </row>
    <row r="5" spans="1:57" ht="15" x14ac:dyDescent="0.25">
      <c r="A5" s="216" t="s">
        <v>98</v>
      </c>
      <c r="B5" s="227" t="s">
        <v>3</v>
      </c>
      <c r="C5" s="228" t="b">
        <v>0</v>
      </c>
      <c r="D5" s="229" t="str">
        <f t="shared" si="0"/>
        <v/>
      </c>
      <c r="E5" s="230">
        <f>IF(MONTH(DATE(An,3,29.56+0.979*MOD(204-11*MOD(An,19),30)-WEEKDAY(DATE(An,3,28.56+0.979*MOD(204-11*MOD(An,19),30))))+1+38)&lt;MONTH(1&amp;Premier_mois),An+1,An)</f>
        <v>2017</v>
      </c>
      <c r="F5" s="224">
        <f>DATE(E5,3,29.56+0.979*MOD(204-11*MOD(E5,19),30)-WEEKDAY(DATE(E5,3,28.56+0.979*MOD(204-11*MOD(E5,19),30))))+1+38</f>
        <v>42880</v>
      </c>
      <c r="G5" s="225" t="s">
        <v>43</v>
      </c>
      <c r="H5" s="246">
        <v>2019</v>
      </c>
      <c r="I5" s="244">
        <v>4</v>
      </c>
      <c r="K5" s="262" t="str">
        <f>UPPER(TEXT(L5,"jjj"))</f>
        <v>LUN</v>
      </c>
      <c r="L5" s="264">
        <f>L3+1</f>
        <v>42737</v>
      </c>
      <c r="M5" s="239">
        <f>IFERROR(IF(WEEKDAY(L5,2)=1,INT((L5-LOOKUP(L5,DATE(YEAR(L5)+{-1;0;1},1,3)-WEEKDAY(DATE(YEAR(L5)+{-1;0;1},1,3))+2))/7)+1,""),"")</f>
        <v>1</v>
      </c>
      <c r="N5" s="237"/>
      <c r="O5" s="266" t="str">
        <f>UPPER(TEXT(P5,"jjj"))</f>
        <v>JEU</v>
      </c>
      <c r="P5" s="264">
        <f>P3+1</f>
        <v>42768</v>
      </c>
      <c r="Q5" s="239" t="str">
        <f>IFERROR(IF(WEEKDAY(P5,2)=1,INT((P5-LOOKUP(P5,DATE(YEAR(P5)+{-1;0;1},1,3)-WEEKDAY(DATE(YEAR(P5)+{-1;0;1},1,3))+2))/7)+1,""),"")</f>
        <v/>
      </c>
      <c r="R5" s="237"/>
      <c r="S5" s="262" t="str">
        <f>UPPER(TEXT(T5,"jjj"))</f>
        <v>JEU</v>
      </c>
      <c r="T5" s="264">
        <f>T3+1</f>
        <v>42796</v>
      </c>
      <c r="U5" s="239" t="str">
        <f>IFERROR(IF(WEEKDAY(T5,2)=1,INT((T5-LOOKUP(T5,DATE(YEAR(T5)+{-1;0;1},1,3)-WEEKDAY(DATE(YEAR(T5)+{-1;0;1},1,3))+2))/7)+1,""),"")</f>
        <v/>
      </c>
      <c r="V5" s="237"/>
      <c r="W5" s="266" t="str">
        <f>UPPER(TEXT(X5,"jjj"))</f>
        <v>DIM</v>
      </c>
      <c r="X5" s="264">
        <f>X3+1</f>
        <v>42827</v>
      </c>
      <c r="Y5" s="239" t="str">
        <f>IFERROR(IF(WEEKDAY(X5,2)=1,INT((X5-LOOKUP(X5,DATE(YEAR(X5)+{-1;0;1},1,3)-WEEKDAY(DATE(YEAR(X5)+{-1;0;1},1,3))+2))/7)+1,""),"")</f>
        <v/>
      </c>
      <c r="Z5" s="237"/>
      <c r="AA5" s="262" t="str">
        <f>UPPER(TEXT(AB5,"jjj"))</f>
        <v>MAR</v>
      </c>
      <c r="AB5" s="264">
        <f>AB3+1</f>
        <v>42857</v>
      </c>
      <c r="AC5" s="239" t="str">
        <f>IFERROR(IF(WEEKDAY(AB5,2)=1,INT((AB5-LOOKUP(AB5,DATE(YEAR(AB5)+{-1;0;1},1,3)-WEEKDAY(DATE(YEAR(AB5)+{-1;0;1},1,3))+2))/7)+1,""),"")</f>
        <v/>
      </c>
      <c r="AD5" s="237"/>
      <c r="AE5" s="266" t="str">
        <f>UPPER(TEXT(AF5,"jjj"))</f>
        <v>VEN</v>
      </c>
      <c r="AF5" s="264">
        <f>AF3+1</f>
        <v>42888</v>
      </c>
      <c r="AG5" s="239" t="str">
        <f>IFERROR(IF(WEEKDAY(AF5,2)=1,INT((AF5-LOOKUP(AF5,DATE(YEAR(AF5)+{-1;0;1},1,3)-WEEKDAY(DATE(YEAR(AF5)+{-1;0;1},1,3))+2))/7)+1,""),"")</f>
        <v/>
      </c>
      <c r="AH5" s="237"/>
      <c r="AI5" s="262" t="str">
        <f>UPPER(TEXT(AJ5,"jjj"))</f>
        <v>DIM</v>
      </c>
      <c r="AJ5" s="264">
        <f>AJ3+1</f>
        <v>42918</v>
      </c>
      <c r="AK5" s="239" t="str">
        <f>IFERROR(IF(WEEKDAY(AJ5,2)=1,INT((AJ5-LOOKUP(AJ5,DATE(YEAR(AJ5)+{-1;0;1},1,3)-WEEKDAY(DATE(YEAR(AJ5)+{-1;0;1},1,3))+2))/7)+1,""),"")</f>
        <v/>
      </c>
      <c r="AL5" s="237"/>
      <c r="AM5" s="266" t="str">
        <f>UPPER(TEXT(AN5,"jjj"))</f>
        <v>MER</v>
      </c>
      <c r="AN5" s="264">
        <f>AN3+1</f>
        <v>42949</v>
      </c>
      <c r="AO5" s="239" t="str">
        <f>IFERROR(IF(WEEKDAY(AN5,2)=1,INT((AN5-LOOKUP(AN5,DATE(YEAR(AN5)+{-1;0;1},1,3)-WEEKDAY(DATE(YEAR(AN5)+{-1;0;1},1,3))+2))/7)+1,""),"")</f>
        <v/>
      </c>
      <c r="AP5" s="237"/>
      <c r="AQ5" s="262" t="str">
        <f>UPPER(TEXT(AR5,"jjj"))</f>
        <v>SAM</v>
      </c>
      <c r="AR5" s="264">
        <f>AR3+1</f>
        <v>42980</v>
      </c>
      <c r="AS5" s="239" t="str">
        <f>IFERROR(IF(WEEKDAY(AR5,2)=1,INT((AR5-LOOKUP(AR5,DATE(YEAR(AR5)+{-1;0;1},1,3)-WEEKDAY(DATE(YEAR(AR5)+{-1;0;1},1,3))+2))/7)+1,""),"")</f>
        <v/>
      </c>
      <c r="AT5" s="237"/>
      <c r="AU5" s="266" t="str">
        <f>UPPER(TEXT(AV5,"jjj"))</f>
        <v>LUN</v>
      </c>
      <c r="AV5" s="264">
        <f>AV3+1</f>
        <v>43010</v>
      </c>
      <c r="AW5" s="239">
        <f>IFERROR(IF(WEEKDAY(AV5,2)=1,INT((AV5-LOOKUP(AV5,DATE(YEAR(AV5)+{-1;0;1},1,3)-WEEKDAY(DATE(YEAR(AV5)+{-1;0;1},1,3))+2))/7)+1,""),"")</f>
        <v>40</v>
      </c>
      <c r="AX5" s="237"/>
      <c r="AY5" s="262" t="str">
        <f>UPPER(TEXT(AZ5,"jjj"))</f>
        <v>JEU</v>
      </c>
      <c r="AZ5" s="264">
        <f>AZ3+1</f>
        <v>43041</v>
      </c>
      <c r="BA5" s="239" t="str">
        <f>IFERROR(IF(WEEKDAY(AZ5,2)=1,INT((AZ5-LOOKUP(AZ5,DATE(YEAR(AZ5)+{-1;0;1},1,3)-WEEKDAY(DATE(YEAR(AZ5)+{-1;0;1},1,3))+2))/7)+1,""),"")</f>
        <v/>
      </c>
      <c r="BB5" s="237"/>
      <c r="BC5" s="266" t="str">
        <f>UPPER(TEXT(BD5,"jjj"))</f>
        <v>SAM</v>
      </c>
      <c r="BD5" s="264">
        <f>BD3+1</f>
        <v>43071</v>
      </c>
      <c r="BE5" s="239" t="str">
        <f>IFERROR(IF(WEEKDAY(BD5,2)=1,INT((BD5-LOOKUP(BD5,DATE(YEAR(BD5)+{-1;0;1},1,3)-WEEKDAY(DATE(YEAR(BD5)+{-1;0;1},1,3))+2))/7)+1,""),"")</f>
        <v/>
      </c>
    </row>
    <row r="6" spans="1:57" ht="15" x14ac:dyDescent="0.25">
      <c r="A6" s="220">
        <v>10</v>
      </c>
      <c r="B6" s="227" t="s">
        <v>20</v>
      </c>
      <c r="C6" s="228" t="b">
        <v>0</v>
      </c>
      <c r="D6" s="229" t="str">
        <f t="shared" si="0"/>
        <v/>
      </c>
      <c r="E6" s="230">
        <f>IF(MONTH(1&amp;Premier_mois)&gt;5,An+1,An)</f>
        <v>2017</v>
      </c>
      <c r="F6" s="224">
        <f>DATE(E6,5,8)</f>
        <v>42863</v>
      </c>
      <c r="G6" s="231" t="s">
        <v>44</v>
      </c>
      <c r="H6" s="246">
        <v>2020</v>
      </c>
      <c r="I6" s="244">
        <v>5</v>
      </c>
      <c r="K6" s="263"/>
      <c r="L6" s="265"/>
      <c r="M6" s="240" t="str">
        <f>IF(ISERROR(MATCH(L5,Dates,0)),"",INDEX(Evenement,MATCH(L5,Dates,0)))</f>
        <v/>
      </c>
      <c r="N6" s="241"/>
      <c r="O6" s="267"/>
      <c r="P6" s="265"/>
      <c r="Q6" s="240" t="str">
        <f>IF(ISERROR(MATCH(P5,Dates,0)),"",INDEX(Evenement,MATCH(P5,Dates,0)))</f>
        <v/>
      </c>
      <c r="R6" s="241"/>
      <c r="S6" s="263"/>
      <c r="T6" s="265"/>
      <c r="U6" s="240" t="str">
        <f>IF(ISERROR(MATCH(T5,Dates,0)),"",INDEX(Evenement,MATCH(T5,Dates,0)))</f>
        <v/>
      </c>
      <c r="V6" s="241"/>
      <c r="W6" s="267"/>
      <c r="X6" s="265"/>
      <c r="Y6" s="240" t="str">
        <f>IF(ISERROR(MATCH(X5,Dates,0)),"",INDEX(Evenement,MATCH(X5,Dates,0)))</f>
        <v/>
      </c>
      <c r="Z6" s="241"/>
      <c r="AA6" s="263"/>
      <c r="AB6" s="265"/>
      <c r="AC6" s="240" t="str">
        <f>IF(ISERROR(MATCH(AB5,Dates,0)),"",INDEX(Evenement,MATCH(AB5,Dates,0)))</f>
        <v/>
      </c>
      <c r="AD6" s="241"/>
      <c r="AE6" s="267"/>
      <c r="AF6" s="265"/>
      <c r="AG6" s="240" t="str">
        <f>IF(ISERROR(MATCH(AF5,Dates,0)),"",INDEX(Evenement,MATCH(AF5,Dates,0)))</f>
        <v/>
      </c>
      <c r="AH6" s="241"/>
      <c r="AI6" s="263"/>
      <c r="AJ6" s="265"/>
      <c r="AK6" s="240" t="str">
        <f>IF(ISERROR(MATCH(AJ5,Dates,0)),"",INDEX(Evenement,MATCH(AJ5,Dates,0)))</f>
        <v/>
      </c>
      <c r="AL6" s="241"/>
      <c r="AM6" s="267"/>
      <c r="AN6" s="265"/>
      <c r="AO6" s="240" t="str">
        <f>IF(ISERROR(MATCH(AN5,Dates,0)),"",INDEX(Evenement,MATCH(AN5,Dates,0)))</f>
        <v/>
      </c>
      <c r="AP6" s="241"/>
      <c r="AQ6" s="263"/>
      <c r="AR6" s="265"/>
      <c r="AS6" s="240" t="str">
        <f>IF(ISERROR(MATCH(AR5,Dates,0)),"",INDEX(Evenement,MATCH(AR5,Dates,0)))</f>
        <v/>
      </c>
      <c r="AT6" s="241"/>
      <c r="AU6" s="267"/>
      <c r="AV6" s="265"/>
      <c r="AW6" s="240" t="str">
        <f>IF(ISERROR(MATCH(AV5,Dates,0)),"",INDEX(Evenement,MATCH(AV5,Dates,0)))</f>
        <v/>
      </c>
      <c r="AX6" s="241"/>
      <c r="AY6" s="263"/>
      <c r="AZ6" s="265"/>
      <c r="BA6" s="240" t="str">
        <f>IF(ISERROR(MATCH(AZ5,Dates,0)),"",INDEX(Evenement,MATCH(AZ5,Dates,0)))</f>
        <v/>
      </c>
      <c r="BB6" s="241"/>
      <c r="BC6" s="267"/>
      <c r="BD6" s="265"/>
      <c r="BE6" s="240" t="str">
        <f>IF(ISERROR(MATCH(BD5,Dates,0)),"",INDEX(Evenement,MATCH(BD5,Dates,0)))</f>
        <v/>
      </c>
    </row>
    <row r="7" spans="1:57" ht="15" x14ac:dyDescent="0.25">
      <c r="A7" s="216" t="s">
        <v>99</v>
      </c>
      <c r="B7" s="221" t="s">
        <v>4</v>
      </c>
      <c r="C7" s="232" t="b">
        <v>1</v>
      </c>
      <c r="D7" s="223" t="str">
        <f t="shared" si="0"/>
        <v>Samedi</v>
      </c>
      <c r="E7" s="222">
        <f>IF(MONTH(DATE(An,3,29.56+0.979*MOD(204-11*MOD(An,19),30)-WEEKDAY(DATE(An,3,28.56+0.979*MOD(204-11*MOD(An,19),30))))+1+49)&lt;MONTH(1&amp;Premier_mois),An+1,An)</f>
        <v>2017</v>
      </c>
      <c r="F7" s="224">
        <f>DATE(E7,3,29.56+0.979*MOD(204-11*MOD(E7,19),30)-WEEKDAY(DATE(E7,3,28.56+0.979*MOD(204-11*MOD(E7,19),30))))+1+49</f>
        <v>42891</v>
      </c>
      <c r="G7" s="225" t="s">
        <v>45</v>
      </c>
      <c r="H7" s="246">
        <v>2021</v>
      </c>
      <c r="I7" s="244">
        <v>6</v>
      </c>
      <c r="K7" s="262" t="str">
        <f t="shared" ref="K7:K61" si="1">UPPER(TEXT(L7,"jjj"))</f>
        <v>MAR</v>
      </c>
      <c r="L7" s="264">
        <f t="shared" ref="L7" si="2">L5+1</f>
        <v>42738</v>
      </c>
      <c r="M7" s="239" t="str">
        <f>IFERROR(IF(WEEKDAY(L7,2)=1,INT((L7-LOOKUP(L7,DATE(YEAR(L7)+{-1;0;1},1,3)-WEEKDAY(DATE(YEAR(L7)+{-1;0;1},1,3))+2))/7)+1,""),"")</f>
        <v/>
      </c>
      <c r="N7" s="237"/>
      <c r="O7" s="266" t="str">
        <f t="shared" ref="O7:O61" si="3">UPPER(TEXT(P7,"jjj"))</f>
        <v>VEN</v>
      </c>
      <c r="P7" s="264">
        <f t="shared" ref="P7" si="4">P5+1</f>
        <v>42769</v>
      </c>
      <c r="Q7" s="239" t="str">
        <f>IFERROR(IF(WEEKDAY(P7,2)=1,INT((P7-LOOKUP(P7,DATE(YEAR(P7)+{-1;0;1},1,3)-WEEKDAY(DATE(YEAR(P7)+{-1;0;1},1,3))+2))/7)+1,""),"")</f>
        <v/>
      </c>
      <c r="R7" s="237"/>
      <c r="S7" s="262" t="str">
        <f t="shared" ref="S7:S61" si="5">UPPER(TEXT(T7,"jjj"))</f>
        <v>VEN</v>
      </c>
      <c r="T7" s="264">
        <f t="shared" ref="T7" si="6">T5+1</f>
        <v>42797</v>
      </c>
      <c r="U7" s="239" t="str">
        <f>IFERROR(IF(WEEKDAY(T7,2)=1,INT((T7-LOOKUP(T7,DATE(YEAR(T7)+{-1;0;1},1,3)-WEEKDAY(DATE(YEAR(T7)+{-1;0;1},1,3))+2))/7)+1,""),"")</f>
        <v/>
      </c>
      <c r="V7" s="237"/>
      <c r="W7" s="266" t="str">
        <f t="shared" ref="W7:W61" si="7">UPPER(TEXT(X7,"jjj"))</f>
        <v>LUN</v>
      </c>
      <c r="X7" s="264">
        <f t="shared" ref="X7" si="8">X5+1</f>
        <v>42828</v>
      </c>
      <c r="Y7" s="239">
        <f>IFERROR(IF(WEEKDAY(X7,2)=1,INT((X7-LOOKUP(X7,DATE(YEAR(X7)+{-1;0;1},1,3)-WEEKDAY(DATE(YEAR(X7)+{-1;0;1},1,3))+2))/7)+1,""),"")</f>
        <v>14</v>
      </c>
      <c r="Z7" s="237"/>
      <c r="AA7" s="262" t="str">
        <f t="shared" ref="AA7:AA61" si="9">UPPER(TEXT(AB7,"jjj"))</f>
        <v>MER</v>
      </c>
      <c r="AB7" s="264">
        <f t="shared" ref="AB7" si="10">AB5+1</f>
        <v>42858</v>
      </c>
      <c r="AC7" s="239" t="str">
        <f>IFERROR(IF(WEEKDAY(AB7,2)=1,INT((AB7-LOOKUP(AB7,DATE(YEAR(AB7)+{-1;0;1},1,3)-WEEKDAY(DATE(YEAR(AB7)+{-1;0;1},1,3))+2))/7)+1,""),"")</f>
        <v/>
      </c>
      <c r="AD7" s="237"/>
      <c r="AE7" s="266" t="str">
        <f t="shared" ref="AE7:AE61" si="11">UPPER(TEXT(AF7,"jjj"))</f>
        <v>SAM</v>
      </c>
      <c r="AF7" s="264">
        <f t="shared" ref="AF7" si="12">AF5+1</f>
        <v>42889</v>
      </c>
      <c r="AG7" s="239" t="str">
        <f>IFERROR(IF(WEEKDAY(AF7,2)=1,INT((AF7-LOOKUP(AF7,DATE(YEAR(AF7)+{-1;0;1},1,3)-WEEKDAY(DATE(YEAR(AF7)+{-1;0;1},1,3))+2))/7)+1,""),"")</f>
        <v/>
      </c>
      <c r="AH7" s="237"/>
      <c r="AI7" s="262" t="str">
        <f t="shared" ref="AI7:AI61" si="13">UPPER(TEXT(AJ7,"jjj"))</f>
        <v>LUN</v>
      </c>
      <c r="AJ7" s="264">
        <f t="shared" ref="AJ7" si="14">AJ5+1</f>
        <v>42919</v>
      </c>
      <c r="AK7" s="239">
        <f>IFERROR(IF(WEEKDAY(AJ7,2)=1,INT((AJ7-LOOKUP(AJ7,DATE(YEAR(AJ7)+{-1;0;1},1,3)-WEEKDAY(DATE(YEAR(AJ7)+{-1;0;1},1,3))+2))/7)+1,""),"")</f>
        <v>27</v>
      </c>
      <c r="AL7" s="237"/>
      <c r="AM7" s="266" t="str">
        <f t="shared" ref="AM7:AM61" si="15">UPPER(TEXT(AN7,"jjj"))</f>
        <v>JEU</v>
      </c>
      <c r="AN7" s="264">
        <f t="shared" ref="AN7" si="16">AN5+1</f>
        <v>42950</v>
      </c>
      <c r="AO7" s="239" t="str">
        <f>IFERROR(IF(WEEKDAY(AN7,2)=1,INT((AN7-LOOKUP(AN7,DATE(YEAR(AN7)+{-1;0;1},1,3)-WEEKDAY(DATE(YEAR(AN7)+{-1;0;1},1,3))+2))/7)+1,""),"")</f>
        <v/>
      </c>
      <c r="AP7" s="237"/>
      <c r="AQ7" s="262" t="str">
        <f t="shared" ref="AQ7:AQ61" si="17">UPPER(TEXT(AR7,"jjj"))</f>
        <v>DIM</v>
      </c>
      <c r="AR7" s="264">
        <f t="shared" ref="AR7" si="18">AR5+1</f>
        <v>42981</v>
      </c>
      <c r="AS7" s="239" t="str">
        <f>IFERROR(IF(WEEKDAY(AR7,2)=1,INT((AR7-LOOKUP(AR7,DATE(YEAR(AR7)+{-1;0;1},1,3)-WEEKDAY(DATE(YEAR(AR7)+{-1;0;1},1,3))+2))/7)+1,""),"")</f>
        <v/>
      </c>
      <c r="AT7" s="237"/>
      <c r="AU7" s="266" t="str">
        <f t="shared" ref="AU7:AU61" si="19">UPPER(TEXT(AV7,"jjj"))</f>
        <v>MAR</v>
      </c>
      <c r="AV7" s="264">
        <f t="shared" ref="AV7" si="20">AV5+1</f>
        <v>43011</v>
      </c>
      <c r="AW7" s="239" t="str">
        <f>IFERROR(IF(WEEKDAY(AV7,2)=1,INT((AV7-LOOKUP(AV7,DATE(YEAR(AV7)+{-1;0;1},1,3)-WEEKDAY(DATE(YEAR(AV7)+{-1;0;1},1,3))+2))/7)+1,""),"")</f>
        <v/>
      </c>
      <c r="AX7" s="237"/>
      <c r="AY7" s="262" t="str">
        <f t="shared" ref="AY7:AY61" si="21">UPPER(TEXT(AZ7,"jjj"))</f>
        <v>VEN</v>
      </c>
      <c r="AZ7" s="264">
        <f t="shared" ref="AZ7" si="22">AZ5+1</f>
        <v>43042</v>
      </c>
      <c r="BA7" s="239" t="str">
        <f>IFERROR(IF(WEEKDAY(AZ7,2)=1,INT((AZ7-LOOKUP(AZ7,DATE(YEAR(AZ7)+{-1;0;1},1,3)-WEEKDAY(DATE(YEAR(AZ7)+{-1;0;1},1,3))+2))/7)+1,""),"")</f>
        <v/>
      </c>
      <c r="BB7" s="237"/>
      <c r="BC7" s="266" t="str">
        <f t="shared" ref="BC7:BC61" si="23">UPPER(TEXT(BD7,"jjj"))</f>
        <v>DIM</v>
      </c>
      <c r="BD7" s="264">
        <f t="shared" ref="BD7" si="24">BD5+1</f>
        <v>43072</v>
      </c>
      <c r="BE7" s="239" t="str">
        <f>IFERROR(IF(WEEKDAY(BD7,2)=1,INT((BD7-LOOKUP(BD7,DATE(YEAR(BD7)+{-1;0;1},1,3)-WEEKDAY(DATE(YEAR(BD7)+{-1;0;1},1,3))+2))/7)+1,""),"")</f>
        <v/>
      </c>
    </row>
    <row r="8" spans="1:57" ht="15" x14ac:dyDescent="0.25">
      <c r="A8" s="220">
        <v>5</v>
      </c>
      <c r="B8" s="221" t="s">
        <v>21</v>
      </c>
      <c r="C8" s="232" t="b">
        <v>1</v>
      </c>
      <c r="D8" s="223" t="str">
        <f t="shared" si="0"/>
        <v>Dimanche</v>
      </c>
      <c r="E8" s="222">
        <f>IF(MONTH(1&amp;Premier_mois)&gt;7,An+1,An)</f>
        <v>2017</v>
      </c>
      <c r="F8" s="224">
        <f>DATE(E8,7,14)</f>
        <v>42930</v>
      </c>
      <c r="G8" s="225" t="s">
        <v>46</v>
      </c>
      <c r="H8" s="246">
        <v>2022</v>
      </c>
      <c r="I8" s="244">
        <v>7</v>
      </c>
      <c r="K8" s="263"/>
      <c r="L8" s="265"/>
      <c r="M8" s="240" t="str">
        <f>IF(ISERROR(MATCH(L7,Dates,0)),"",INDEX(Evenement,MATCH(L7,Dates,0)))</f>
        <v/>
      </c>
      <c r="N8" s="241"/>
      <c r="O8" s="267"/>
      <c r="P8" s="265"/>
      <c r="Q8" s="240" t="str">
        <f>IF(ISERROR(MATCH(P7,Dates,0)),"",INDEX(Evenement,MATCH(P7,Dates,0)))</f>
        <v/>
      </c>
      <c r="R8" s="241"/>
      <c r="S8" s="263"/>
      <c r="T8" s="265"/>
      <c r="U8" s="240" t="str">
        <f>IF(ISERROR(MATCH(T7,Dates,0)),"",INDEX(Evenement,MATCH(T7,Dates,0)))</f>
        <v/>
      </c>
      <c r="V8" s="241"/>
      <c r="W8" s="267"/>
      <c r="X8" s="265"/>
      <c r="Y8" s="240" t="str">
        <f>IF(ISERROR(MATCH(X7,Dates,0)),"",INDEX(Evenement,MATCH(X7,Dates,0)))</f>
        <v/>
      </c>
      <c r="Z8" s="241"/>
      <c r="AA8" s="263"/>
      <c r="AB8" s="265"/>
      <c r="AC8" s="240" t="str">
        <f>IF(ISERROR(MATCH(AB7,Dates,0)),"",INDEX(Evenement,MATCH(AB7,Dates,0)))</f>
        <v/>
      </c>
      <c r="AD8" s="241"/>
      <c r="AE8" s="267"/>
      <c r="AF8" s="265"/>
      <c r="AG8" s="240" t="str">
        <f>IF(ISERROR(MATCH(AF7,Dates,0)),"",INDEX(Evenement,MATCH(AF7,Dates,0)))</f>
        <v/>
      </c>
      <c r="AH8" s="241"/>
      <c r="AI8" s="263"/>
      <c r="AJ8" s="265"/>
      <c r="AK8" s="240" t="str">
        <f>IF(ISERROR(MATCH(AJ7,Dates,0)),"",INDEX(Evenement,MATCH(AJ7,Dates,0)))</f>
        <v/>
      </c>
      <c r="AL8" s="241"/>
      <c r="AM8" s="267"/>
      <c r="AN8" s="265"/>
      <c r="AO8" s="240" t="str">
        <f>IF(ISERROR(MATCH(AN7,Dates,0)),"",INDEX(Evenement,MATCH(AN7,Dates,0)))</f>
        <v/>
      </c>
      <c r="AP8" s="241"/>
      <c r="AQ8" s="263"/>
      <c r="AR8" s="265"/>
      <c r="AS8" s="240" t="str">
        <f>IF(ISERROR(MATCH(AR7,Dates,0)),"",INDEX(Evenement,MATCH(AR7,Dates,0)))</f>
        <v/>
      </c>
      <c r="AT8" s="241"/>
      <c r="AU8" s="267"/>
      <c r="AV8" s="265"/>
      <c r="AW8" s="240" t="str">
        <f>IF(ISERROR(MATCH(AV7,Dates,0)),"",INDEX(Evenement,MATCH(AV7,Dates,0)))</f>
        <v/>
      </c>
      <c r="AX8" s="241"/>
      <c r="AY8" s="263"/>
      <c r="AZ8" s="265"/>
      <c r="BA8" s="240" t="str">
        <f>IF(ISERROR(MATCH(AZ7,Dates,0)),"",INDEX(Evenement,MATCH(AZ7,Dates,0)))</f>
        <v/>
      </c>
      <c r="BB8" s="241"/>
      <c r="BC8" s="267"/>
      <c r="BD8" s="265"/>
      <c r="BE8" s="240" t="str">
        <f>IF(ISERROR(MATCH(BD7,Dates,0)),"",INDEX(Evenement,MATCH(BD7,Dates,0)))</f>
        <v/>
      </c>
    </row>
    <row r="9" spans="1:57" ht="15" x14ac:dyDescent="0.25">
      <c r="A9" s="226"/>
      <c r="B9" s="226"/>
      <c r="C9" s="222" t="s">
        <v>47</v>
      </c>
      <c r="D9" s="222">
        <f>MONTH(1&amp;Premier_mois)</f>
        <v>1</v>
      </c>
      <c r="E9" s="222">
        <f>IF(MONTH(1&amp;Premier_mois)&gt;8,An+1,An)</f>
        <v>2017</v>
      </c>
      <c r="F9" s="224">
        <f>DATE(E9,8,15)</f>
        <v>42962</v>
      </c>
      <c r="G9" s="225" t="s">
        <v>48</v>
      </c>
      <c r="H9" s="246">
        <v>2023</v>
      </c>
      <c r="I9" s="244">
        <v>8</v>
      </c>
      <c r="K9" s="262" t="str">
        <f t="shared" si="1"/>
        <v>MER</v>
      </c>
      <c r="L9" s="264">
        <f>L7+1</f>
        <v>42739</v>
      </c>
      <c r="M9" s="239" t="str">
        <f>IFERROR(IF(WEEKDAY(L9,2)=1,INT((L9-LOOKUP(L9,DATE(YEAR(L9)+{-1;0;1},1,3)-WEEKDAY(DATE(YEAR(L9)+{-1;0;1},1,3))+2))/7)+1,""),"")</f>
        <v/>
      </c>
      <c r="N9" s="237"/>
      <c r="O9" s="266" t="str">
        <f t="shared" si="3"/>
        <v>SAM</v>
      </c>
      <c r="P9" s="264">
        <f>P7+1</f>
        <v>42770</v>
      </c>
      <c r="Q9" s="239" t="str">
        <f>IFERROR(IF(WEEKDAY(P9,2)=1,INT((P9-LOOKUP(P9,DATE(YEAR(P9)+{-1;0;1},1,3)-WEEKDAY(DATE(YEAR(P9)+{-1;0;1},1,3))+2))/7)+1,""),"")</f>
        <v/>
      </c>
      <c r="R9" s="237"/>
      <c r="S9" s="262" t="str">
        <f t="shared" si="5"/>
        <v>SAM</v>
      </c>
      <c r="T9" s="264">
        <f>T7+1</f>
        <v>42798</v>
      </c>
      <c r="U9" s="239" t="str">
        <f>IFERROR(IF(WEEKDAY(T9,2)=1,INT((T9-LOOKUP(T9,DATE(YEAR(T9)+{-1;0;1},1,3)-WEEKDAY(DATE(YEAR(T9)+{-1;0;1},1,3))+2))/7)+1,""),"")</f>
        <v/>
      </c>
      <c r="V9" s="237"/>
      <c r="W9" s="266" t="str">
        <f t="shared" si="7"/>
        <v>MAR</v>
      </c>
      <c r="X9" s="264">
        <f>X7+1</f>
        <v>42829</v>
      </c>
      <c r="Y9" s="239" t="str">
        <f>IFERROR(IF(WEEKDAY(X9,2)=1,INT((X9-LOOKUP(X9,DATE(YEAR(X9)+{-1;0;1},1,3)-WEEKDAY(DATE(YEAR(X9)+{-1;0;1},1,3))+2))/7)+1,""),"")</f>
        <v/>
      </c>
      <c r="Z9" s="237"/>
      <c r="AA9" s="262" t="str">
        <f t="shared" si="9"/>
        <v>JEU</v>
      </c>
      <c r="AB9" s="264">
        <f>AB7+1</f>
        <v>42859</v>
      </c>
      <c r="AC9" s="239" t="str">
        <f>IFERROR(IF(WEEKDAY(AB9,2)=1,INT((AB9-LOOKUP(AB9,DATE(YEAR(AB9)+{-1;0;1},1,3)-WEEKDAY(DATE(YEAR(AB9)+{-1;0;1},1,3))+2))/7)+1,""),"")</f>
        <v/>
      </c>
      <c r="AD9" s="237"/>
      <c r="AE9" s="266" t="str">
        <f t="shared" si="11"/>
        <v>DIM</v>
      </c>
      <c r="AF9" s="264">
        <f>AF7+1</f>
        <v>42890</v>
      </c>
      <c r="AG9" s="239" t="str">
        <f>IFERROR(IF(WEEKDAY(AF9,2)=1,INT((AF9-LOOKUP(AF9,DATE(YEAR(AF9)+{-1;0;1},1,3)-WEEKDAY(DATE(YEAR(AF9)+{-1;0;1},1,3))+2))/7)+1,""),"")</f>
        <v/>
      </c>
      <c r="AH9" s="237"/>
      <c r="AI9" s="262" t="str">
        <f t="shared" si="13"/>
        <v>MAR</v>
      </c>
      <c r="AJ9" s="264">
        <f>AJ7+1</f>
        <v>42920</v>
      </c>
      <c r="AK9" s="239" t="str">
        <f>IFERROR(IF(WEEKDAY(AJ9,2)=1,INT((AJ9-LOOKUP(AJ9,DATE(YEAR(AJ9)+{-1;0;1},1,3)-WEEKDAY(DATE(YEAR(AJ9)+{-1;0;1},1,3))+2))/7)+1,""),"")</f>
        <v/>
      </c>
      <c r="AL9" s="237"/>
      <c r="AM9" s="266" t="str">
        <f t="shared" si="15"/>
        <v>VEN</v>
      </c>
      <c r="AN9" s="264">
        <f>AN7+1</f>
        <v>42951</v>
      </c>
      <c r="AO9" s="239" t="str">
        <f>IFERROR(IF(WEEKDAY(AN9,2)=1,INT((AN9-LOOKUP(AN9,DATE(YEAR(AN9)+{-1;0;1},1,3)-WEEKDAY(DATE(YEAR(AN9)+{-1;0;1},1,3))+2))/7)+1,""),"")</f>
        <v/>
      </c>
      <c r="AP9" s="237"/>
      <c r="AQ9" s="262" t="str">
        <f t="shared" si="17"/>
        <v>LUN</v>
      </c>
      <c r="AR9" s="264">
        <f>AR7+1</f>
        <v>42982</v>
      </c>
      <c r="AS9" s="239">
        <f>IFERROR(IF(WEEKDAY(AR9,2)=1,INT((AR9-LOOKUP(AR9,DATE(YEAR(AR9)+{-1;0;1},1,3)-WEEKDAY(DATE(YEAR(AR9)+{-1;0;1},1,3))+2))/7)+1,""),"")</f>
        <v>36</v>
      </c>
      <c r="AT9" s="237"/>
      <c r="AU9" s="266" t="str">
        <f t="shared" si="19"/>
        <v>MER</v>
      </c>
      <c r="AV9" s="264">
        <f>AV7+1</f>
        <v>43012</v>
      </c>
      <c r="AW9" s="239" t="str">
        <f>IFERROR(IF(WEEKDAY(AV9,2)=1,INT((AV9-LOOKUP(AV9,DATE(YEAR(AV9)+{-1;0;1},1,3)-WEEKDAY(DATE(YEAR(AV9)+{-1;0;1},1,3))+2))/7)+1,""),"")</f>
        <v/>
      </c>
      <c r="AX9" s="237"/>
      <c r="AY9" s="262" t="str">
        <f t="shared" si="21"/>
        <v>SAM</v>
      </c>
      <c r="AZ9" s="264">
        <f>AZ7+1</f>
        <v>43043</v>
      </c>
      <c r="BA9" s="239" t="str">
        <f>IFERROR(IF(WEEKDAY(AZ9,2)=1,INT((AZ9-LOOKUP(AZ9,DATE(YEAR(AZ9)+{-1;0;1},1,3)-WEEKDAY(DATE(YEAR(AZ9)+{-1;0;1},1,3))+2))/7)+1,""),"")</f>
        <v/>
      </c>
      <c r="BB9" s="237"/>
      <c r="BC9" s="266" t="str">
        <f t="shared" si="23"/>
        <v>LUN</v>
      </c>
      <c r="BD9" s="264">
        <f>BD7+1</f>
        <v>43073</v>
      </c>
      <c r="BE9" s="239">
        <f>IFERROR(IF(WEEKDAY(BD9,2)=1,INT((BD9-LOOKUP(BD9,DATE(YEAR(BD9)+{-1;0;1},1,3)-WEEKDAY(DATE(YEAR(BD9)+{-1;0;1},1,3))+2))/7)+1,""),"")</f>
        <v>49</v>
      </c>
    </row>
    <row r="10" spans="1:57" ht="15" x14ac:dyDescent="0.25">
      <c r="A10" s="233"/>
      <c r="B10" s="226"/>
      <c r="C10" s="252" t="s">
        <v>49</v>
      </c>
      <c r="D10" s="222">
        <f ca="1">INT((TODAY()-LOOKUP(TODAY(),DATE(YEAR(TODAY())+{-1;0;1},1,3)-WEEKDAY(DATE(YEAR(TODAY())+{-1;0;1},1,3))+2))/7)+1</f>
        <v>22</v>
      </c>
      <c r="E10" s="222">
        <f>IF(MONTH(1&amp;Premier_mois)&gt;11,An+1,An)</f>
        <v>2017</v>
      </c>
      <c r="F10" s="224">
        <f>DATE(E10,11,1)</f>
        <v>43040</v>
      </c>
      <c r="G10" s="225" t="s">
        <v>50</v>
      </c>
      <c r="H10" s="246">
        <v>2024</v>
      </c>
      <c r="I10" s="244">
        <v>9</v>
      </c>
      <c r="K10" s="263"/>
      <c r="L10" s="265"/>
      <c r="M10" s="240" t="str">
        <f>IF(ISERROR(MATCH(L9,Dates,0)),"",INDEX(Evenement,MATCH(L9,Dates,0)))</f>
        <v/>
      </c>
      <c r="N10" s="241"/>
      <c r="O10" s="267"/>
      <c r="P10" s="265"/>
      <c r="Q10" s="240" t="str">
        <f>IF(ISERROR(MATCH(P9,Dates,0)),"",INDEX(Evenement,MATCH(P9,Dates,0)))</f>
        <v/>
      </c>
      <c r="R10" s="241"/>
      <c r="S10" s="263"/>
      <c r="T10" s="265"/>
      <c r="U10" s="240" t="str">
        <f>IF(ISERROR(MATCH(T9,Dates,0)),"",INDEX(Evenement,MATCH(T9,Dates,0)))</f>
        <v/>
      </c>
      <c r="V10" s="241"/>
      <c r="W10" s="267"/>
      <c r="X10" s="265"/>
      <c r="Y10" s="240" t="str">
        <f>IF(ISERROR(MATCH(X9,Dates,0)),"",INDEX(Evenement,MATCH(X9,Dates,0)))</f>
        <v/>
      </c>
      <c r="Z10" s="241"/>
      <c r="AA10" s="263"/>
      <c r="AB10" s="265"/>
      <c r="AC10" s="240" t="str">
        <f>IF(ISERROR(MATCH(AB9,Dates,0)),"",INDEX(Evenement,MATCH(AB9,Dates,0)))</f>
        <v/>
      </c>
      <c r="AD10" s="241"/>
      <c r="AE10" s="267"/>
      <c r="AF10" s="265"/>
      <c r="AG10" s="240" t="str">
        <f>IF(ISERROR(MATCH(AF9,Dates,0)),"",INDEX(Evenement,MATCH(AF9,Dates,0)))</f>
        <v/>
      </c>
      <c r="AH10" s="241"/>
      <c r="AI10" s="263"/>
      <c r="AJ10" s="265"/>
      <c r="AK10" s="240" t="str">
        <f>IF(ISERROR(MATCH(AJ9,Dates,0)),"",INDEX(Evenement,MATCH(AJ9,Dates,0)))</f>
        <v/>
      </c>
      <c r="AL10" s="241"/>
      <c r="AM10" s="267"/>
      <c r="AN10" s="265"/>
      <c r="AO10" s="240" t="str">
        <f>IF(ISERROR(MATCH(AN9,Dates,0)),"",INDEX(Evenement,MATCH(AN9,Dates,0)))</f>
        <v/>
      </c>
      <c r="AP10" s="241"/>
      <c r="AQ10" s="263"/>
      <c r="AR10" s="265"/>
      <c r="AS10" s="240" t="str">
        <f>IF(ISERROR(MATCH(AR9,Dates,0)),"",INDEX(Evenement,MATCH(AR9,Dates,0)))</f>
        <v/>
      </c>
      <c r="AT10" s="241"/>
      <c r="AU10" s="267"/>
      <c r="AV10" s="265"/>
      <c r="AW10" s="240" t="str">
        <f>IF(ISERROR(MATCH(AV9,Dates,0)),"",INDEX(Evenement,MATCH(AV9,Dates,0)))</f>
        <v/>
      </c>
      <c r="AX10" s="241"/>
      <c r="AY10" s="263"/>
      <c r="AZ10" s="265"/>
      <c r="BA10" s="240" t="str">
        <f>IF(ISERROR(MATCH(AZ9,Dates,0)),"",INDEX(Evenement,MATCH(AZ9,Dates,0)))</f>
        <v/>
      </c>
      <c r="BB10" s="241"/>
      <c r="BC10" s="267"/>
      <c r="BD10" s="265"/>
      <c r="BE10" s="240" t="str">
        <f>IF(ISERROR(MATCH(BD9,Dates,0)),"",INDEX(Evenement,MATCH(BD9,Dates,0)))</f>
        <v/>
      </c>
    </row>
    <row r="11" spans="1:57" ht="15" x14ac:dyDescent="0.25">
      <c r="A11" s="226"/>
      <c r="B11" s="226"/>
      <c r="C11" s="226"/>
      <c r="D11" s="226"/>
      <c r="E11" s="222">
        <f>IF(MONTH(1&amp;Premier_mois)&gt;11,An+1,An)</f>
        <v>2017</v>
      </c>
      <c r="F11" s="224">
        <f>DATE(E11,11,11)</f>
        <v>43050</v>
      </c>
      <c r="G11" s="225" t="s">
        <v>53</v>
      </c>
      <c r="H11" s="246">
        <v>2025</v>
      </c>
      <c r="I11" s="244">
        <v>10</v>
      </c>
      <c r="K11" s="262" t="str">
        <f t="shared" si="1"/>
        <v>JEU</v>
      </c>
      <c r="L11" s="264">
        <f>L9+1</f>
        <v>42740</v>
      </c>
      <c r="M11" s="239" t="str">
        <f>IFERROR(IF(WEEKDAY(L11,2)=1,INT((L11-LOOKUP(L11,DATE(YEAR(L11)+{-1;0;1},1,3)-WEEKDAY(DATE(YEAR(L11)+{-1;0;1},1,3))+2))/7)+1,""),"")</f>
        <v/>
      </c>
      <c r="N11" s="237"/>
      <c r="O11" s="266" t="str">
        <f t="shared" si="3"/>
        <v>DIM</v>
      </c>
      <c r="P11" s="264">
        <f>P9+1</f>
        <v>42771</v>
      </c>
      <c r="Q11" s="239" t="str">
        <f>IFERROR(IF(WEEKDAY(P11,2)=1,INT((P11-LOOKUP(P11,DATE(YEAR(P11)+{-1;0;1},1,3)-WEEKDAY(DATE(YEAR(P11)+{-1;0;1},1,3))+2))/7)+1,""),"")</f>
        <v/>
      </c>
      <c r="R11" s="237"/>
      <c r="S11" s="262" t="str">
        <f t="shared" si="5"/>
        <v>DIM</v>
      </c>
      <c r="T11" s="264">
        <f>T9+1</f>
        <v>42799</v>
      </c>
      <c r="U11" s="239" t="str">
        <f>IFERROR(IF(WEEKDAY(T11,2)=1,INT((T11-LOOKUP(T11,DATE(YEAR(T11)+{-1;0;1},1,3)-WEEKDAY(DATE(YEAR(T11)+{-1;0;1},1,3))+2))/7)+1,""),"")</f>
        <v/>
      </c>
      <c r="V11" s="237"/>
      <c r="W11" s="266" t="str">
        <f t="shared" si="7"/>
        <v>MER</v>
      </c>
      <c r="X11" s="264">
        <f>X9+1</f>
        <v>42830</v>
      </c>
      <c r="Y11" s="239" t="str">
        <f>IFERROR(IF(WEEKDAY(X11,2)=1,INT((X11-LOOKUP(X11,DATE(YEAR(X11)+{-1;0;1},1,3)-WEEKDAY(DATE(YEAR(X11)+{-1;0;1},1,3))+2))/7)+1,""),"")</f>
        <v/>
      </c>
      <c r="Z11" s="237"/>
      <c r="AA11" s="262" t="str">
        <f t="shared" si="9"/>
        <v>VEN</v>
      </c>
      <c r="AB11" s="264">
        <f>AB9+1</f>
        <v>42860</v>
      </c>
      <c r="AC11" s="239" t="str">
        <f>IFERROR(IF(WEEKDAY(AB11,2)=1,INT((AB11-LOOKUP(AB11,DATE(YEAR(AB11)+{-1;0;1},1,3)-WEEKDAY(DATE(YEAR(AB11)+{-1;0;1},1,3))+2))/7)+1,""),"")</f>
        <v/>
      </c>
      <c r="AD11" s="237"/>
      <c r="AE11" s="266" t="str">
        <f t="shared" si="11"/>
        <v>LUN</v>
      </c>
      <c r="AF11" s="264">
        <f>AF9+1</f>
        <v>42891</v>
      </c>
      <c r="AG11" s="239">
        <f>IFERROR(IF(WEEKDAY(AF11,2)=1,INT((AF11-LOOKUP(AF11,DATE(YEAR(AF11)+{-1;0;1},1,3)-WEEKDAY(DATE(YEAR(AF11)+{-1;0;1},1,3))+2))/7)+1,""),"")</f>
        <v>23</v>
      </c>
      <c r="AH11" s="237"/>
      <c r="AI11" s="262" t="str">
        <f t="shared" si="13"/>
        <v>MER</v>
      </c>
      <c r="AJ11" s="264">
        <f>AJ9+1</f>
        <v>42921</v>
      </c>
      <c r="AK11" s="239" t="str">
        <f>IFERROR(IF(WEEKDAY(AJ11,2)=1,INT((AJ11-LOOKUP(AJ11,DATE(YEAR(AJ11)+{-1;0;1},1,3)-WEEKDAY(DATE(YEAR(AJ11)+{-1;0;1},1,3))+2))/7)+1,""),"")</f>
        <v/>
      </c>
      <c r="AL11" s="237"/>
      <c r="AM11" s="266" t="str">
        <f t="shared" si="15"/>
        <v>SAM</v>
      </c>
      <c r="AN11" s="264">
        <f>AN9+1</f>
        <v>42952</v>
      </c>
      <c r="AO11" s="239" t="str">
        <f>IFERROR(IF(WEEKDAY(AN11,2)=1,INT((AN11-LOOKUP(AN11,DATE(YEAR(AN11)+{-1;0;1},1,3)-WEEKDAY(DATE(YEAR(AN11)+{-1;0;1},1,3))+2))/7)+1,""),"")</f>
        <v/>
      </c>
      <c r="AP11" s="237"/>
      <c r="AQ11" s="262" t="str">
        <f t="shared" si="17"/>
        <v>MAR</v>
      </c>
      <c r="AR11" s="264">
        <f>AR9+1</f>
        <v>42983</v>
      </c>
      <c r="AS11" s="239" t="str">
        <f>IFERROR(IF(WEEKDAY(AR11,2)=1,INT((AR11-LOOKUP(AR11,DATE(YEAR(AR11)+{-1;0;1},1,3)-WEEKDAY(DATE(YEAR(AR11)+{-1;0;1},1,3))+2))/7)+1,""),"")</f>
        <v/>
      </c>
      <c r="AT11" s="237"/>
      <c r="AU11" s="266" t="str">
        <f t="shared" si="19"/>
        <v>JEU</v>
      </c>
      <c r="AV11" s="264">
        <f>AV9+1</f>
        <v>43013</v>
      </c>
      <c r="AW11" s="239" t="str">
        <f>IFERROR(IF(WEEKDAY(AV11,2)=1,INT((AV11-LOOKUP(AV11,DATE(YEAR(AV11)+{-1;0;1},1,3)-WEEKDAY(DATE(YEAR(AV11)+{-1;0;1},1,3))+2))/7)+1,""),"")</f>
        <v/>
      </c>
      <c r="AX11" s="237"/>
      <c r="AY11" s="262" t="str">
        <f t="shared" si="21"/>
        <v>DIM</v>
      </c>
      <c r="AZ11" s="264">
        <f>AZ9+1</f>
        <v>43044</v>
      </c>
      <c r="BA11" s="239" t="str">
        <f>IFERROR(IF(WEEKDAY(AZ11,2)=1,INT((AZ11-LOOKUP(AZ11,DATE(YEAR(AZ11)+{-1;0;1},1,3)-WEEKDAY(DATE(YEAR(AZ11)+{-1;0;1},1,3))+2))/7)+1,""),"")</f>
        <v/>
      </c>
      <c r="BB11" s="237"/>
      <c r="BC11" s="266" t="str">
        <f t="shared" si="23"/>
        <v>MAR</v>
      </c>
      <c r="BD11" s="264">
        <f>BD9+1</f>
        <v>43074</v>
      </c>
      <c r="BE11" s="239" t="str">
        <f>IFERROR(IF(WEEKDAY(BD11,2)=1,INT((BD11-LOOKUP(BD11,DATE(YEAR(BD11)+{-1;0;1},1,3)-WEEKDAY(DATE(YEAR(BD11)+{-1;0;1},1,3))+2))/7)+1,""),"")</f>
        <v/>
      </c>
    </row>
    <row r="12" spans="1:57" ht="15" x14ac:dyDescent="0.25">
      <c r="A12" s="226"/>
      <c r="B12" s="226"/>
      <c r="C12" s="226"/>
      <c r="D12" s="226"/>
      <c r="E12" s="226"/>
      <c r="F12" s="224">
        <f>DATE(An,12,25)</f>
        <v>43094</v>
      </c>
      <c r="G12" s="225" t="s">
        <v>51</v>
      </c>
      <c r="H12" s="246">
        <v>2026</v>
      </c>
      <c r="I12" s="244">
        <v>11</v>
      </c>
      <c r="K12" s="263"/>
      <c r="L12" s="265"/>
      <c r="M12" s="240" t="str">
        <f>IF(ISERROR(MATCH(L11,Dates,0)),"",INDEX(Evenement,MATCH(L11,Dates,0)))</f>
        <v/>
      </c>
      <c r="N12" s="241"/>
      <c r="O12" s="267"/>
      <c r="P12" s="265"/>
      <c r="Q12" s="240" t="str">
        <f>IF(ISERROR(MATCH(P11,Dates,0)),"",INDEX(Evenement,MATCH(P11,Dates,0)))</f>
        <v/>
      </c>
      <c r="R12" s="241"/>
      <c r="S12" s="263"/>
      <c r="T12" s="265"/>
      <c r="U12" s="240" t="str">
        <f>IF(ISERROR(MATCH(T11,Dates,0)),"",INDEX(Evenement,MATCH(T11,Dates,0)))</f>
        <v/>
      </c>
      <c r="V12" s="241"/>
      <c r="W12" s="267"/>
      <c r="X12" s="265"/>
      <c r="Y12" s="240" t="str">
        <f>IF(ISERROR(MATCH(X11,Dates,0)),"",INDEX(Evenement,MATCH(X11,Dates,0)))</f>
        <v/>
      </c>
      <c r="Z12" s="241"/>
      <c r="AA12" s="263"/>
      <c r="AB12" s="265"/>
      <c r="AC12" s="240" t="str">
        <f>IF(ISERROR(MATCH(AB11,Dates,0)),"",INDEX(Evenement,MATCH(AB11,Dates,0)))</f>
        <v/>
      </c>
      <c r="AD12" s="241"/>
      <c r="AE12" s="267"/>
      <c r="AF12" s="265"/>
      <c r="AG12" s="240" t="str">
        <f>IF(ISERROR(MATCH(AF11,Dates,0)),"",INDEX(Evenement,MATCH(AF11,Dates,0)))</f>
        <v>Lundi de Pentecôte</v>
      </c>
      <c r="AH12" s="241"/>
      <c r="AI12" s="263"/>
      <c r="AJ12" s="265"/>
      <c r="AK12" s="240" t="str">
        <f>IF(ISERROR(MATCH(AJ11,Dates,0)),"",INDEX(Evenement,MATCH(AJ11,Dates,0)))</f>
        <v/>
      </c>
      <c r="AL12" s="241"/>
      <c r="AM12" s="267"/>
      <c r="AN12" s="265"/>
      <c r="AO12" s="240" t="str">
        <f>IF(ISERROR(MATCH(AN11,Dates,0)),"",INDEX(Evenement,MATCH(AN11,Dates,0)))</f>
        <v/>
      </c>
      <c r="AP12" s="241"/>
      <c r="AQ12" s="263"/>
      <c r="AR12" s="265"/>
      <c r="AS12" s="240" t="str">
        <f>IF(ISERROR(MATCH(AR11,Dates,0)),"",INDEX(Evenement,MATCH(AR11,Dates,0)))</f>
        <v/>
      </c>
      <c r="AT12" s="241"/>
      <c r="AU12" s="267"/>
      <c r="AV12" s="265"/>
      <c r="AW12" s="240" t="str">
        <f>IF(ISERROR(MATCH(AV11,Dates,0)),"",INDEX(Evenement,MATCH(AV11,Dates,0)))</f>
        <v/>
      </c>
      <c r="AX12" s="241"/>
      <c r="AY12" s="263"/>
      <c r="AZ12" s="265"/>
      <c r="BA12" s="240" t="str">
        <f>IF(ISERROR(MATCH(AZ11,Dates,0)),"",INDEX(Evenement,MATCH(AZ11,Dates,0)))</f>
        <v/>
      </c>
      <c r="BB12" s="241"/>
      <c r="BC12" s="267"/>
      <c r="BD12" s="265"/>
      <c r="BE12" s="240" t="str">
        <f>IF(ISERROR(MATCH(BD11,Dates,0)),"",INDEX(Evenement,MATCH(BD11,Dates,0)))</f>
        <v/>
      </c>
    </row>
    <row r="13" spans="1:57" ht="15" x14ac:dyDescent="0.25">
      <c r="A13" s="226"/>
      <c r="B13" s="226"/>
      <c r="C13" s="226"/>
      <c r="D13" s="226"/>
      <c r="E13" s="226"/>
      <c r="F13" s="224" t="str">
        <f>"01/01/"&amp;E2+1</f>
        <v>01/01/2018</v>
      </c>
      <c r="G13" s="234" t="s">
        <v>52</v>
      </c>
      <c r="H13" s="246">
        <v>2027</v>
      </c>
      <c r="I13" s="244">
        <v>12</v>
      </c>
      <c r="K13" s="262" t="str">
        <f>UPPER(TEXT(L13,"jjj"))</f>
        <v>VEN</v>
      </c>
      <c r="L13" s="264">
        <f>L11+1</f>
        <v>42741</v>
      </c>
      <c r="M13" s="239" t="str">
        <f>IFERROR(IF(WEEKDAY(L13,2)=1,INT((L13-LOOKUP(L13,DATE(YEAR(L13)+{-1;0;1},1,3)-WEEKDAY(DATE(YEAR(L13)+{-1;0;1},1,3))+2))/7)+1,""),"")</f>
        <v/>
      </c>
      <c r="N13" s="237"/>
      <c r="O13" s="266" t="str">
        <f t="shared" si="3"/>
        <v>LUN</v>
      </c>
      <c r="P13" s="264">
        <f>P11+1</f>
        <v>42772</v>
      </c>
      <c r="Q13" s="239">
        <f>IFERROR(IF(WEEKDAY(P13,2)=1,INT((P13-LOOKUP(P13,DATE(YEAR(P13)+{-1;0;1},1,3)-WEEKDAY(DATE(YEAR(P13)+{-1;0;1},1,3))+2))/7)+1,""),"")</f>
        <v>6</v>
      </c>
      <c r="R13" s="237"/>
      <c r="S13" s="262" t="str">
        <f t="shared" si="5"/>
        <v>LUN</v>
      </c>
      <c r="T13" s="264">
        <f>T11+1</f>
        <v>42800</v>
      </c>
      <c r="U13" s="239">
        <f>IFERROR(IF(WEEKDAY(T13,2)=1,INT((T13-LOOKUP(T13,DATE(YEAR(T13)+{-1;0;1},1,3)-WEEKDAY(DATE(YEAR(T13)+{-1;0;1},1,3))+2))/7)+1,""),"")</f>
        <v>10</v>
      </c>
      <c r="V13" s="237"/>
      <c r="W13" s="266" t="str">
        <f t="shared" si="7"/>
        <v>JEU</v>
      </c>
      <c r="X13" s="264">
        <f>X11+1</f>
        <v>42831</v>
      </c>
      <c r="Y13" s="239" t="str">
        <f>IFERROR(IF(WEEKDAY(X13,2)=1,INT((X13-LOOKUP(X13,DATE(YEAR(X13)+{-1;0;1},1,3)-WEEKDAY(DATE(YEAR(X13)+{-1;0;1},1,3))+2))/7)+1,""),"")</f>
        <v/>
      </c>
      <c r="Z13" s="237"/>
      <c r="AA13" s="262" t="str">
        <f t="shared" si="9"/>
        <v>SAM</v>
      </c>
      <c r="AB13" s="264">
        <f>AB11+1</f>
        <v>42861</v>
      </c>
      <c r="AC13" s="239" t="str">
        <f>IFERROR(IF(WEEKDAY(AB13,2)=1,INT((AB13-LOOKUP(AB13,DATE(YEAR(AB13)+{-1;0;1},1,3)-WEEKDAY(DATE(YEAR(AB13)+{-1;0;1},1,3))+2))/7)+1,""),"")</f>
        <v/>
      </c>
      <c r="AD13" s="237"/>
      <c r="AE13" s="266" t="str">
        <f t="shared" si="11"/>
        <v>MAR</v>
      </c>
      <c r="AF13" s="264">
        <f>AF11+1</f>
        <v>42892</v>
      </c>
      <c r="AG13" s="239" t="str">
        <f>IFERROR(IF(WEEKDAY(AF13,2)=1,INT((AF13-LOOKUP(AF13,DATE(YEAR(AF13)+{-1;0;1},1,3)-WEEKDAY(DATE(YEAR(AF13)+{-1;0;1},1,3))+2))/7)+1,""),"")</f>
        <v/>
      </c>
      <c r="AH13" s="237"/>
      <c r="AI13" s="262" t="str">
        <f t="shared" si="13"/>
        <v>JEU</v>
      </c>
      <c r="AJ13" s="264">
        <f>AJ11+1</f>
        <v>42922</v>
      </c>
      <c r="AK13" s="239" t="str">
        <f>IFERROR(IF(WEEKDAY(AJ13,2)=1,INT((AJ13-LOOKUP(AJ13,DATE(YEAR(AJ13)+{-1;0;1},1,3)-WEEKDAY(DATE(YEAR(AJ13)+{-1;0;1},1,3))+2))/7)+1,""),"")</f>
        <v/>
      </c>
      <c r="AL13" s="237"/>
      <c r="AM13" s="266" t="str">
        <f t="shared" si="15"/>
        <v>DIM</v>
      </c>
      <c r="AN13" s="264">
        <f>AN11+1</f>
        <v>42953</v>
      </c>
      <c r="AO13" s="239" t="str">
        <f>IFERROR(IF(WEEKDAY(AN13,2)=1,INT((AN13-LOOKUP(AN13,DATE(YEAR(AN13)+{-1;0;1},1,3)-WEEKDAY(DATE(YEAR(AN13)+{-1;0;1},1,3))+2))/7)+1,""),"")</f>
        <v/>
      </c>
      <c r="AP13" s="237"/>
      <c r="AQ13" s="262" t="str">
        <f t="shared" si="17"/>
        <v>MER</v>
      </c>
      <c r="AR13" s="264">
        <f>AR11+1</f>
        <v>42984</v>
      </c>
      <c r="AS13" s="239" t="str">
        <f>IFERROR(IF(WEEKDAY(AR13,2)=1,INT((AR13-LOOKUP(AR13,DATE(YEAR(AR13)+{-1;0;1},1,3)-WEEKDAY(DATE(YEAR(AR13)+{-1;0;1},1,3))+2))/7)+1,""),"")</f>
        <v/>
      </c>
      <c r="AT13" s="237"/>
      <c r="AU13" s="266" t="str">
        <f t="shared" si="19"/>
        <v>VEN</v>
      </c>
      <c r="AV13" s="264">
        <f>AV11+1</f>
        <v>43014</v>
      </c>
      <c r="AW13" s="239" t="str">
        <f>IFERROR(IF(WEEKDAY(AV13,2)=1,INT((AV13-LOOKUP(AV13,DATE(YEAR(AV13)+{-1;0;1},1,3)-WEEKDAY(DATE(YEAR(AV13)+{-1;0;1},1,3))+2))/7)+1,""),"")</f>
        <v/>
      </c>
      <c r="AX13" s="237"/>
      <c r="AY13" s="262" t="str">
        <f t="shared" si="21"/>
        <v>LUN</v>
      </c>
      <c r="AZ13" s="264">
        <f>AZ11+1</f>
        <v>43045</v>
      </c>
      <c r="BA13" s="239">
        <f>IFERROR(IF(WEEKDAY(AZ13,2)=1,INT((AZ13-LOOKUP(AZ13,DATE(YEAR(AZ13)+{-1;0;1},1,3)-WEEKDAY(DATE(YEAR(AZ13)+{-1;0;1},1,3))+2))/7)+1,""),"")</f>
        <v>45</v>
      </c>
      <c r="BB13" s="237"/>
      <c r="BC13" s="266" t="str">
        <f t="shared" si="23"/>
        <v>MER</v>
      </c>
      <c r="BD13" s="264">
        <f>BD11+1</f>
        <v>43075</v>
      </c>
      <c r="BE13" s="239" t="str">
        <f>IFERROR(IF(WEEKDAY(BD13,2)=1,INT((BD13-LOOKUP(BD13,DATE(YEAR(BD13)+{-1;0;1},1,3)-WEEKDAY(DATE(YEAR(BD13)+{-1;0;1},1,3))+2))/7)+1,""),"")</f>
        <v/>
      </c>
    </row>
    <row r="14" spans="1:57" ht="15" x14ac:dyDescent="0.25">
      <c r="A14" s="226"/>
      <c r="B14" s="226"/>
      <c r="C14" s="226"/>
      <c r="D14" s="226"/>
      <c r="E14" s="226"/>
      <c r="F14" s="224">
        <f>DATE(E3+1,3,29.56+0.979*MOD(204-11*MOD(E3+1,19),30)-WEEKDAY(DATE(E3+1,3,28.56+0.979*MOD(204-11*MOD(E3+1,19),30))))+1</f>
        <v>43192</v>
      </c>
      <c r="G14" s="234" t="s">
        <v>41</v>
      </c>
      <c r="H14" s="246">
        <v>2028</v>
      </c>
      <c r="I14" s="244">
        <v>13</v>
      </c>
      <c r="K14" s="263"/>
      <c r="L14" s="265"/>
      <c r="M14" s="240" t="str">
        <f>IF(ISERROR(MATCH(L13,Dates,0)),"",INDEX(Evenement,MATCH(L13,Dates,0)))</f>
        <v/>
      </c>
      <c r="N14" s="241"/>
      <c r="O14" s="267"/>
      <c r="P14" s="265"/>
      <c r="Q14" s="240" t="str">
        <f>IF(ISERROR(MATCH(P13,Dates,0)),"",INDEX(Evenement,MATCH(P13,Dates,0)))</f>
        <v/>
      </c>
      <c r="R14" s="241"/>
      <c r="S14" s="263"/>
      <c r="T14" s="265"/>
      <c r="U14" s="240" t="str">
        <f>IF(ISERROR(MATCH(T13,Dates,0)),"",INDEX(Evenement,MATCH(T13,Dates,0)))</f>
        <v/>
      </c>
      <c r="V14" s="241"/>
      <c r="W14" s="267"/>
      <c r="X14" s="265"/>
      <c r="Y14" s="240" t="str">
        <f>IF(ISERROR(MATCH(X13,Dates,0)),"",INDEX(Evenement,MATCH(X13,Dates,0)))</f>
        <v/>
      </c>
      <c r="Z14" s="241"/>
      <c r="AA14" s="263"/>
      <c r="AB14" s="265"/>
      <c r="AC14" s="240" t="str">
        <f>IF(ISERROR(MATCH(AB13,Dates,0)),"",INDEX(Evenement,MATCH(AB13,Dates,0)))</f>
        <v/>
      </c>
      <c r="AD14" s="241"/>
      <c r="AE14" s="267"/>
      <c r="AF14" s="265"/>
      <c r="AG14" s="240" t="str">
        <f>IF(ISERROR(MATCH(AF13,Dates,0)),"",INDEX(Evenement,MATCH(AF13,Dates,0)))</f>
        <v/>
      </c>
      <c r="AH14" s="241"/>
      <c r="AI14" s="263"/>
      <c r="AJ14" s="265"/>
      <c r="AK14" s="240" t="str">
        <f>IF(ISERROR(MATCH(AJ13,Dates,0)),"",INDEX(Evenement,MATCH(AJ13,Dates,0)))</f>
        <v/>
      </c>
      <c r="AL14" s="241"/>
      <c r="AM14" s="267"/>
      <c r="AN14" s="265"/>
      <c r="AO14" s="240" t="str">
        <f>IF(ISERROR(MATCH(AN13,Dates,0)),"",INDEX(Evenement,MATCH(AN13,Dates,0)))</f>
        <v/>
      </c>
      <c r="AP14" s="241"/>
      <c r="AQ14" s="263"/>
      <c r="AR14" s="265"/>
      <c r="AS14" s="240" t="str">
        <f>IF(ISERROR(MATCH(AR13,Dates,0)),"",INDEX(Evenement,MATCH(AR13,Dates,0)))</f>
        <v/>
      </c>
      <c r="AT14" s="241"/>
      <c r="AU14" s="267"/>
      <c r="AV14" s="265"/>
      <c r="AW14" s="240" t="str">
        <f>IF(ISERROR(MATCH(AV13,Dates,0)),"",INDEX(Evenement,MATCH(AV13,Dates,0)))</f>
        <v/>
      </c>
      <c r="AX14" s="241"/>
      <c r="AY14" s="263"/>
      <c r="AZ14" s="265"/>
      <c r="BA14" s="240" t="str">
        <f>IF(ISERROR(MATCH(AZ13,Dates,0)),"",INDEX(Evenement,MATCH(AZ13,Dates,0)))</f>
        <v/>
      </c>
      <c r="BB14" s="241"/>
      <c r="BC14" s="267"/>
      <c r="BD14" s="265"/>
      <c r="BE14" s="240" t="str">
        <f>IF(ISERROR(MATCH(BD13,Dates,0)),"",INDEX(Evenement,MATCH(BD13,Dates,0)))</f>
        <v/>
      </c>
    </row>
    <row r="15" spans="1:57" ht="15" x14ac:dyDescent="0.25">
      <c r="A15" s="226"/>
      <c r="B15" s="226"/>
      <c r="C15" s="226"/>
      <c r="D15" s="226"/>
      <c r="E15" s="226"/>
      <c r="F15" s="224">
        <f>DATE(E4+1,5,1)</f>
        <v>43221</v>
      </c>
      <c r="G15" s="234" t="s">
        <v>42</v>
      </c>
      <c r="H15" s="246">
        <v>2029</v>
      </c>
      <c r="I15" s="244">
        <v>14</v>
      </c>
      <c r="K15" s="262" t="str">
        <f t="shared" si="1"/>
        <v>SAM</v>
      </c>
      <c r="L15" s="264">
        <f>L13+1</f>
        <v>42742</v>
      </c>
      <c r="M15" s="239" t="str">
        <f>IFERROR(IF(WEEKDAY(L15,2)=1,INT((L15-LOOKUP(L15,DATE(YEAR(L15)+{-1;0;1},1,3)-WEEKDAY(DATE(YEAR(L15)+{-1;0;1},1,3))+2))/7)+1,""),"")</f>
        <v/>
      </c>
      <c r="N15" s="237"/>
      <c r="O15" s="266" t="str">
        <f t="shared" si="3"/>
        <v>MAR</v>
      </c>
      <c r="P15" s="264">
        <f>P13+1</f>
        <v>42773</v>
      </c>
      <c r="Q15" s="239" t="str">
        <f>IFERROR(IF(WEEKDAY(P15,2)=1,INT((P15-LOOKUP(P15,DATE(YEAR(P15)+{-1;0;1},1,3)-WEEKDAY(DATE(YEAR(P15)+{-1;0;1},1,3))+2))/7)+1,""),"")</f>
        <v/>
      </c>
      <c r="R15" s="237"/>
      <c r="S15" s="262" t="str">
        <f t="shared" si="5"/>
        <v>MAR</v>
      </c>
      <c r="T15" s="264">
        <f>T13+1</f>
        <v>42801</v>
      </c>
      <c r="U15" s="239" t="str">
        <f>IFERROR(IF(WEEKDAY(T15,2)=1,INT((T15-LOOKUP(T15,DATE(YEAR(T15)+{-1;0;1},1,3)-WEEKDAY(DATE(YEAR(T15)+{-1;0;1},1,3))+2))/7)+1,""),"")</f>
        <v/>
      </c>
      <c r="V15" s="237"/>
      <c r="W15" s="266" t="str">
        <f t="shared" si="7"/>
        <v>VEN</v>
      </c>
      <c r="X15" s="264">
        <f>X13+1</f>
        <v>42832</v>
      </c>
      <c r="Y15" s="239" t="str">
        <f>IFERROR(IF(WEEKDAY(X15,2)=1,INT((X15-LOOKUP(X15,DATE(YEAR(X15)+{-1;0;1},1,3)-WEEKDAY(DATE(YEAR(X15)+{-1;0;1},1,3))+2))/7)+1,""),"")</f>
        <v/>
      </c>
      <c r="Z15" s="237"/>
      <c r="AA15" s="262" t="str">
        <f t="shared" si="9"/>
        <v>DIM</v>
      </c>
      <c r="AB15" s="264">
        <f>AB13+1</f>
        <v>42862</v>
      </c>
      <c r="AC15" s="239" t="str">
        <f>IFERROR(IF(WEEKDAY(AB15,2)=1,INT((AB15-LOOKUP(AB15,DATE(YEAR(AB15)+{-1;0;1},1,3)-WEEKDAY(DATE(YEAR(AB15)+{-1;0;1},1,3))+2))/7)+1,""),"")</f>
        <v/>
      </c>
      <c r="AD15" s="237"/>
      <c r="AE15" s="266" t="str">
        <f t="shared" si="11"/>
        <v>MER</v>
      </c>
      <c r="AF15" s="264">
        <f>AF13+1</f>
        <v>42893</v>
      </c>
      <c r="AG15" s="239" t="str">
        <f>IFERROR(IF(WEEKDAY(AF15,2)=1,INT((AF15-LOOKUP(AF15,DATE(YEAR(AF15)+{-1;0;1},1,3)-WEEKDAY(DATE(YEAR(AF15)+{-1;0;1},1,3))+2))/7)+1,""),"")</f>
        <v/>
      </c>
      <c r="AH15" s="237"/>
      <c r="AI15" s="262" t="str">
        <f t="shared" si="13"/>
        <v>VEN</v>
      </c>
      <c r="AJ15" s="264">
        <f>AJ13+1</f>
        <v>42923</v>
      </c>
      <c r="AK15" s="239" t="str">
        <f>IFERROR(IF(WEEKDAY(AJ15,2)=1,INT((AJ15-LOOKUP(AJ15,DATE(YEAR(AJ15)+{-1;0;1},1,3)-WEEKDAY(DATE(YEAR(AJ15)+{-1;0;1},1,3))+2))/7)+1,""),"")</f>
        <v/>
      </c>
      <c r="AL15" s="237"/>
      <c r="AM15" s="266" t="str">
        <f t="shared" si="15"/>
        <v>LUN</v>
      </c>
      <c r="AN15" s="264">
        <f>AN13+1</f>
        <v>42954</v>
      </c>
      <c r="AO15" s="239">
        <f>IFERROR(IF(WEEKDAY(AN15,2)=1,INT((AN15-LOOKUP(AN15,DATE(YEAR(AN15)+{-1;0;1},1,3)-WEEKDAY(DATE(YEAR(AN15)+{-1;0;1},1,3))+2))/7)+1,""),"")</f>
        <v>32</v>
      </c>
      <c r="AP15" s="237"/>
      <c r="AQ15" s="262" t="str">
        <f t="shared" si="17"/>
        <v>JEU</v>
      </c>
      <c r="AR15" s="264">
        <f>AR13+1</f>
        <v>42985</v>
      </c>
      <c r="AS15" s="239" t="str">
        <f>IFERROR(IF(WEEKDAY(AR15,2)=1,INT((AR15-LOOKUP(AR15,DATE(YEAR(AR15)+{-1;0;1},1,3)-WEEKDAY(DATE(YEAR(AR15)+{-1;0;1},1,3))+2))/7)+1,""),"")</f>
        <v/>
      </c>
      <c r="AT15" s="237"/>
      <c r="AU15" s="266" t="str">
        <f t="shared" si="19"/>
        <v>SAM</v>
      </c>
      <c r="AV15" s="264">
        <f>AV13+1</f>
        <v>43015</v>
      </c>
      <c r="AW15" s="239" t="str">
        <f>IFERROR(IF(WEEKDAY(AV15,2)=1,INT((AV15-LOOKUP(AV15,DATE(YEAR(AV15)+{-1;0;1},1,3)-WEEKDAY(DATE(YEAR(AV15)+{-1;0;1},1,3))+2))/7)+1,""),"")</f>
        <v/>
      </c>
      <c r="AX15" s="237"/>
      <c r="AY15" s="262" t="str">
        <f t="shared" si="21"/>
        <v>MAR</v>
      </c>
      <c r="AZ15" s="264">
        <f>AZ13+1</f>
        <v>43046</v>
      </c>
      <c r="BA15" s="239" t="str">
        <f>IFERROR(IF(WEEKDAY(AZ15,2)=1,INT((AZ15-LOOKUP(AZ15,DATE(YEAR(AZ15)+{-1;0;1},1,3)-WEEKDAY(DATE(YEAR(AZ15)+{-1;0;1},1,3))+2))/7)+1,""),"")</f>
        <v/>
      </c>
      <c r="BB15" s="237"/>
      <c r="BC15" s="266" t="str">
        <f t="shared" si="23"/>
        <v>JEU</v>
      </c>
      <c r="BD15" s="264">
        <f>BD13+1</f>
        <v>43076</v>
      </c>
      <c r="BE15" s="239" t="str">
        <f>IFERROR(IF(WEEKDAY(BD15,2)=1,INT((BD15-LOOKUP(BD15,DATE(YEAR(BD15)+{-1;0;1},1,3)-WEEKDAY(DATE(YEAR(BD15)+{-1;0;1},1,3))+2))/7)+1,""),"")</f>
        <v/>
      </c>
    </row>
    <row r="16" spans="1:57" ht="15" x14ac:dyDescent="0.25">
      <c r="A16" s="226"/>
      <c r="B16" s="226"/>
      <c r="C16" s="226"/>
      <c r="D16" s="226"/>
      <c r="E16" s="226"/>
      <c r="F16" s="224">
        <f>DATE(E5+1,3,29.56+0.979*MOD(204-11*MOD(E5+1,19),30)-WEEKDAY(DATE(E5+1,3,28.56+0.979*MOD(204-11*MOD(E5+1,19),30))))+1+38</f>
        <v>43230</v>
      </c>
      <c r="G16" s="234" t="s">
        <v>43</v>
      </c>
      <c r="H16" s="246">
        <v>2030</v>
      </c>
      <c r="I16" s="244">
        <v>15</v>
      </c>
      <c r="K16" s="263"/>
      <c r="L16" s="265"/>
      <c r="M16" s="240" t="str">
        <f>IF(ISERROR(MATCH(L15,Dates,0)),"",INDEX(Evenement,MATCH(L15,Dates,0)))</f>
        <v/>
      </c>
      <c r="N16" s="241"/>
      <c r="O16" s="267"/>
      <c r="P16" s="265"/>
      <c r="Q16" s="240" t="str">
        <f>IF(ISERROR(MATCH(P15,Dates,0)),"",INDEX(Evenement,MATCH(P15,Dates,0)))</f>
        <v/>
      </c>
      <c r="R16" s="241"/>
      <c r="S16" s="263"/>
      <c r="T16" s="265"/>
      <c r="U16" s="240" t="str">
        <f>IF(ISERROR(MATCH(T15,Dates,0)),"",INDEX(Evenement,MATCH(T15,Dates,0)))</f>
        <v/>
      </c>
      <c r="V16" s="241"/>
      <c r="W16" s="267"/>
      <c r="X16" s="265"/>
      <c r="Y16" s="240" t="str">
        <f>IF(ISERROR(MATCH(X15,Dates,0)),"",INDEX(Evenement,MATCH(X15,Dates,0)))</f>
        <v/>
      </c>
      <c r="Z16" s="241"/>
      <c r="AA16" s="263"/>
      <c r="AB16" s="265"/>
      <c r="AC16" s="240" t="str">
        <f>IF(ISERROR(MATCH(AB15,Dates,0)),"",INDEX(Evenement,MATCH(AB15,Dates,0)))</f>
        <v/>
      </c>
      <c r="AD16" s="241"/>
      <c r="AE16" s="267"/>
      <c r="AF16" s="265"/>
      <c r="AG16" s="240" t="str">
        <f>IF(ISERROR(MATCH(AF15,Dates,0)),"",INDEX(Evenement,MATCH(AF15,Dates,0)))</f>
        <v/>
      </c>
      <c r="AH16" s="241"/>
      <c r="AI16" s="263"/>
      <c r="AJ16" s="265"/>
      <c r="AK16" s="240" t="str">
        <f>IF(ISERROR(MATCH(AJ15,Dates,0)),"",INDEX(Evenement,MATCH(AJ15,Dates,0)))</f>
        <v/>
      </c>
      <c r="AL16" s="241"/>
      <c r="AM16" s="267"/>
      <c r="AN16" s="265"/>
      <c r="AO16" s="240" t="str">
        <f>IF(ISERROR(MATCH(AN15,Dates,0)),"",INDEX(Evenement,MATCH(AN15,Dates,0)))</f>
        <v/>
      </c>
      <c r="AP16" s="241"/>
      <c r="AQ16" s="263"/>
      <c r="AR16" s="265"/>
      <c r="AS16" s="240" t="str">
        <f>IF(ISERROR(MATCH(AR15,Dates,0)),"",INDEX(Evenement,MATCH(AR15,Dates,0)))</f>
        <v/>
      </c>
      <c r="AT16" s="241"/>
      <c r="AU16" s="267"/>
      <c r="AV16" s="265"/>
      <c r="AW16" s="240" t="str">
        <f>IF(ISERROR(MATCH(AV15,Dates,0)),"",INDEX(Evenement,MATCH(AV15,Dates,0)))</f>
        <v/>
      </c>
      <c r="AX16" s="241"/>
      <c r="AY16" s="263"/>
      <c r="AZ16" s="265"/>
      <c r="BA16" s="240" t="str">
        <f>IF(ISERROR(MATCH(AZ15,Dates,0)),"",INDEX(Evenement,MATCH(AZ15,Dates,0)))</f>
        <v/>
      </c>
      <c r="BB16" s="241"/>
      <c r="BC16" s="267"/>
      <c r="BD16" s="265"/>
      <c r="BE16" s="240" t="str">
        <f>IF(ISERROR(MATCH(BD15,Dates,0)),"",INDEX(Evenement,MATCH(BD15,Dates,0)))</f>
        <v/>
      </c>
    </row>
    <row r="17" spans="1:57" ht="15" x14ac:dyDescent="0.25">
      <c r="A17" s="226"/>
      <c r="B17" s="226"/>
      <c r="C17" s="226"/>
      <c r="D17" s="226"/>
      <c r="E17" s="226"/>
      <c r="F17" s="224">
        <f>DATE(E6+1,5,8)</f>
        <v>43228</v>
      </c>
      <c r="G17" s="234" t="s">
        <v>44</v>
      </c>
      <c r="H17" s="246">
        <v>2031</v>
      </c>
      <c r="I17" s="244">
        <v>16</v>
      </c>
      <c r="K17" s="262" t="str">
        <f t="shared" si="1"/>
        <v>DIM</v>
      </c>
      <c r="L17" s="264">
        <f>L15+1</f>
        <v>42743</v>
      </c>
      <c r="M17" s="239" t="str">
        <f>IFERROR(IF(WEEKDAY(L17,2)=1,INT((L17-LOOKUP(L17,DATE(YEAR(L17)+{-1;0;1},1,3)-WEEKDAY(DATE(YEAR(L17)+{-1;0;1},1,3))+2))/7)+1,""),"")</f>
        <v/>
      </c>
      <c r="N17" s="237"/>
      <c r="O17" s="266" t="str">
        <f t="shared" si="3"/>
        <v>MER</v>
      </c>
      <c r="P17" s="264">
        <f>P15+1</f>
        <v>42774</v>
      </c>
      <c r="Q17" s="239" t="str">
        <f>IFERROR(IF(WEEKDAY(P17,2)=1,INT((P17-LOOKUP(P17,DATE(YEAR(P17)+{-1;0;1},1,3)-WEEKDAY(DATE(YEAR(P17)+{-1;0;1},1,3))+2))/7)+1,""),"")</f>
        <v/>
      </c>
      <c r="R17" s="237"/>
      <c r="S17" s="262" t="str">
        <f t="shared" si="5"/>
        <v>MER</v>
      </c>
      <c r="T17" s="264">
        <f>T15+1</f>
        <v>42802</v>
      </c>
      <c r="U17" s="239" t="str">
        <f>IFERROR(IF(WEEKDAY(T17,2)=1,INT((T17-LOOKUP(T17,DATE(YEAR(T17)+{-1;0;1},1,3)-WEEKDAY(DATE(YEAR(T17)+{-1;0;1},1,3))+2))/7)+1,""),"")</f>
        <v/>
      </c>
      <c r="V17" s="237"/>
      <c r="W17" s="266" t="str">
        <f t="shared" si="7"/>
        <v>SAM</v>
      </c>
      <c r="X17" s="264">
        <f>X15+1</f>
        <v>42833</v>
      </c>
      <c r="Y17" s="239" t="str">
        <f>IFERROR(IF(WEEKDAY(X17,2)=1,INT((X17-LOOKUP(X17,DATE(YEAR(X17)+{-1;0;1},1,3)-WEEKDAY(DATE(YEAR(X17)+{-1;0;1},1,3))+2))/7)+1,""),"")</f>
        <v/>
      </c>
      <c r="Z17" s="237"/>
      <c r="AA17" s="262" t="str">
        <f t="shared" si="9"/>
        <v>LUN</v>
      </c>
      <c r="AB17" s="264">
        <f>AB15+1</f>
        <v>42863</v>
      </c>
      <c r="AC17" s="239">
        <f>IFERROR(IF(WEEKDAY(AB17,2)=1,INT((AB17-LOOKUP(AB17,DATE(YEAR(AB17)+{-1;0;1},1,3)-WEEKDAY(DATE(YEAR(AB17)+{-1;0;1},1,3))+2))/7)+1,""),"")</f>
        <v>19</v>
      </c>
      <c r="AD17" s="237"/>
      <c r="AE17" s="266" t="str">
        <f t="shared" si="11"/>
        <v>JEU</v>
      </c>
      <c r="AF17" s="264">
        <f>AF15+1</f>
        <v>42894</v>
      </c>
      <c r="AG17" s="239" t="str">
        <f>IFERROR(IF(WEEKDAY(AF17,2)=1,INT((AF17-LOOKUP(AF17,DATE(YEAR(AF17)+{-1;0;1},1,3)-WEEKDAY(DATE(YEAR(AF17)+{-1;0;1},1,3))+2))/7)+1,""),"")</f>
        <v/>
      </c>
      <c r="AH17" s="237"/>
      <c r="AI17" s="262" t="str">
        <f t="shared" si="13"/>
        <v>SAM</v>
      </c>
      <c r="AJ17" s="264">
        <f>AJ15+1</f>
        <v>42924</v>
      </c>
      <c r="AK17" s="239" t="str">
        <f>IFERROR(IF(WEEKDAY(AJ17,2)=1,INT((AJ17-LOOKUP(AJ17,DATE(YEAR(AJ17)+{-1;0;1},1,3)-WEEKDAY(DATE(YEAR(AJ17)+{-1;0;1},1,3))+2))/7)+1,""),"")</f>
        <v/>
      </c>
      <c r="AL17" s="237"/>
      <c r="AM17" s="266" t="str">
        <f t="shared" si="15"/>
        <v>MAR</v>
      </c>
      <c r="AN17" s="264">
        <f>AN15+1</f>
        <v>42955</v>
      </c>
      <c r="AO17" s="239" t="str">
        <f>IFERROR(IF(WEEKDAY(AN17,2)=1,INT((AN17-LOOKUP(AN17,DATE(YEAR(AN17)+{-1;0;1},1,3)-WEEKDAY(DATE(YEAR(AN17)+{-1;0;1},1,3))+2))/7)+1,""),"")</f>
        <v/>
      </c>
      <c r="AP17" s="237"/>
      <c r="AQ17" s="262" t="str">
        <f t="shared" si="17"/>
        <v>VEN</v>
      </c>
      <c r="AR17" s="264">
        <f>AR15+1</f>
        <v>42986</v>
      </c>
      <c r="AS17" s="239" t="str">
        <f>IFERROR(IF(WEEKDAY(AR17,2)=1,INT((AR17-LOOKUP(AR17,DATE(YEAR(AR17)+{-1;0;1},1,3)-WEEKDAY(DATE(YEAR(AR17)+{-1;0;1},1,3))+2))/7)+1,""),"")</f>
        <v/>
      </c>
      <c r="AT17" s="237"/>
      <c r="AU17" s="266" t="str">
        <f t="shared" si="19"/>
        <v>DIM</v>
      </c>
      <c r="AV17" s="264">
        <f>AV15+1</f>
        <v>43016</v>
      </c>
      <c r="AW17" s="239" t="str">
        <f>IFERROR(IF(WEEKDAY(AV17,2)=1,INT((AV17-LOOKUP(AV17,DATE(YEAR(AV17)+{-1;0;1},1,3)-WEEKDAY(DATE(YEAR(AV17)+{-1;0;1},1,3))+2))/7)+1,""),"")</f>
        <v/>
      </c>
      <c r="AX17" s="237"/>
      <c r="AY17" s="262" t="str">
        <f t="shared" si="21"/>
        <v>MER</v>
      </c>
      <c r="AZ17" s="264">
        <f>AZ15+1</f>
        <v>43047</v>
      </c>
      <c r="BA17" s="239" t="str">
        <f>IFERROR(IF(WEEKDAY(AZ17,2)=1,INT((AZ17-LOOKUP(AZ17,DATE(YEAR(AZ17)+{-1;0;1},1,3)-WEEKDAY(DATE(YEAR(AZ17)+{-1;0;1},1,3))+2))/7)+1,""),"")</f>
        <v/>
      </c>
      <c r="BB17" s="237"/>
      <c r="BC17" s="266" t="str">
        <f t="shared" si="23"/>
        <v>VEN</v>
      </c>
      <c r="BD17" s="264">
        <f>BD15+1</f>
        <v>43077</v>
      </c>
      <c r="BE17" s="239" t="str">
        <f>IFERROR(IF(WEEKDAY(BD17,2)=1,INT((BD17-LOOKUP(BD17,DATE(YEAR(BD17)+{-1;0;1},1,3)-WEEKDAY(DATE(YEAR(BD17)+{-1;0;1},1,3))+2))/7)+1,""),"")</f>
        <v/>
      </c>
    </row>
    <row r="18" spans="1:57" ht="15" x14ac:dyDescent="0.25">
      <c r="A18" s="226"/>
      <c r="B18" s="226"/>
      <c r="C18" s="226"/>
      <c r="D18" s="226"/>
      <c r="E18" s="226"/>
      <c r="F18" s="224">
        <f>DATE(E7+1,3,29.56+0.979*MOD(204-11*MOD(E7+1,19),30)-WEEKDAY(DATE(E7+18,3,28.56+0.979*MOD(204-11*MOD(E7+1,19),30))))+1+49</f>
        <v>43241</v>
      </c>
      <c r="G18" s="234" t="s">
        <v>45</v>
      </c>
      <c r="H18" s="246">
        <v>2032</v>
      </c>
      <c r="I18" s="244">
        <v>17</v>
      </c>
      <c r="K18" s="263"/>
      <c r="L18" s="265"/>
      <c r="M18" s="240" t="str">
        <f>IF(ISERROR(MATCH(L17,Dates,0)),"",INDEX(Evenement,MATCH(L17,Dates,0)))</f>
        <v/>
      </c>
      <c r="N18" s="241"/>
      <c r="O18" s="267"/>
      <c r="P18" s="265"/>
      <c r="Q18" s="240" t="str">
        <f>IF(ISERROR(MATCH(P17,Dates,0)),"",INDEX(Evenement,MATCH(P17,Dates,0)))</f>
        <v/>
      </c>
      <c r="R18" s="241"/>
      <c r="S18" s="263"/>
      <c r="T18" s="265"/>
      <c r="U18" s="240" t="str">
        <f>IF(ISERROR(MATCH(T17,Dates,0)),"",INDEX(Evenement,MATCH(T17,Dates,0)))</f>
        <v/>
      </c>
      <c r="V18" s="241"/>
      <c r="W18" s="267"/>
      <c r="X18" s="265"/>
      <c r="Y18" s="240" t="str">
        <f>IF(ISERROR(MATCH(X17,Dates,0)),"",INDEX(Evenement,MATCH(X17,Dates,0)))</f>
        <v/>
      </c>
      <c r="Z18" s="241"/>
      <c r="AA18" s="263"/>
      <c r="AB18" s="265"/>
      <c r="AC18" s="240" t="str">
        <f>IF(ISERROR(MATCH(AB17,Dates,0)),"",INDEX(Evenement,MATCH(AB17,Dates,0)))</f>
        <v>Victoire 1945</v>
      </c>
      <c r="AD18" s="241"/>
      <c r="AE18" s="267"/>
      <c r="AF18" s="265"/>
      <c r="AG18" s="240" t="str">
        <f>IF(ISERROR(MATCH(AF17,Dates,0)),"",INDEX(Evenement,MATCH(AF17,Dates,0)))</f>
        <v/>
      </c>
      <c r="AH18" s="241"/>
      <c r="AI18" s="263"/>
      <c r="AJ18" s="265"/>
      <c r="AK18" s="240" t="str">
        <f>IF(ISERROR(MATCH(AJ17,Dates,0)),"",INDEX(Evenement,MATCH(AJ17,Dates,0)))</f>
        <v/>
      </c>
      <c r="AL18" s="241"/>
      <c r="AM18" s="267"/>
      <c r="AN18" s="265"/>
      <c r="AO18" s="240" t="str">
        <f>IF(ISERROR(MATCH(AN17,Dates,0)),"",INDEX(Evenement,MATCH(AN17,Dates,0)))</f>
        <v/>
      </c>
      <c r="AP18" s="241"/>
      <c r="AQ18" s="263"/>
      <c r="AR18" s="265"/>
      <c r="AS18" s="240" t="str">
        <f>IF(ISERROR(MATCH(AR17,Dates,0)),"",INDEX(Evenement,MATCH(AR17,Dates,0)))</f>
        <v/>
      </c>
      <c r="AT18" s="241"/>
      <c r="AU18" s="267"/>
      <c r="AV18" s="265"/>
      <c r="AW18" s="240" t="str">
        <f>IF(ISERROR(MATCH(AV17,Dates,0)),"",INDEX(Evenement,MATCH(AV17,Dates,0)))</f>
        <v/>
      </c>
      <c r="AX18" s="241"/>
      <c r="AY18" s="263"/>
      <c r="AZ18" s="265"/>
      <c r="BA18" s="240" t="str">
        <f>IF(ISERROR(MATCH(AZ17,Dates,0)),"",INDEX(Evenement,MATCH(AZ17,Dates,0)))</f>
        <v/>
      </c>
      <c r="BB18" s="241"/>
      <c r="BC18" s="267"/>
      <c r="BD18" s="265"/>
      <c r="BE18" s="240" t="str">
        <f>IF(ISERROR(MATCH(BD17,Dates,0)),"",INDEX(Evenement,MATCH(BD17,Dates,0)))</f>
        <v/>
      </c>
    </row>
    <row r="19" spans="1:57" ht="15" x14ac:dyDescent="0.25">
      <c r="A19" s="226"/>
      <c r="B19" s="226"/>
      <c r="C19" s="226"/>
      <c r="D19" s="226"/>
      <c r="E19" s="226"/>
      <c r="F19" s="224">
        <f>DATE(E8+1,7,14)</f>
        <v>43295</v>
      </c>
      <c r="G19" s="234" t="s">
        <v>46</v>
      </c>
      <c r="H19" s="246">
        <v>2033</v>
      </c>
      <c r="I19" s="244">
        <v>18</v>
      </c>
      <c r="K19" s="262" t="str">
        <f t="shared" si="1"/>
        <v>LUN</v>
      </c>
      <c r="L19" s="264">
        <f>L17+1</f>
        <v>42744</v>
      </c>
      <c r="M19" s="239">
        <f>IFERROR(IF(WEEKDAY(L19,2)=1,INT((L19-LOOKUP(L19,DATE(YEAR(L19)+{-1;0;1},1,3)-WEEKDAY(DATE(YEAR(L19)+{-1;0;1},1,3))+2))/7)+1,""),"")</f>
        <v>2</v>
      </c>
      <c r="N19" s="237"/>
      <c r="O19" s="266" t="str">
        <f t="shared" si="3"/>
        <v>JEU</v>
      </c>
      <c r="P19" s="264">
        <f>P17+1</f>
        <v>42775</v>
      </c>
      <c r="Q19" s="239" t="str">
        <f>IFERROR(IF(WEEKDAY(P19,2)=1,INT((P19-LOOKUP(P19,DATE(YEAR(P19)+{-1;0;1},1,3)-WEEKDAY(DATE(YEAR(P19)+{-1;0;1},1,3))+2))/7)+1,""),"")</f>
        <v/>
      </c>
      <c r="R19" s="237"/>
      <c r="S19" s="262" t="str">
        <f t="shared" si="5"/>
        <v>JEU</v>
      </c>
      <c r="T19" s="264">
        <f>T17+1</f>
        <v>42803</v>
      </c>
      <c r="U19" s="239" t="str">
        <f>IFERROR(IF(WEEKDAY(T19,2)=1,INT((T19-LOOKUP(T19,DATE(YEAR(T19)+{-1;0;1},1,3)-WEEKDAY(DATE(YEAR(T19)+{-1;0;1},1,3))+2))/7)+1,""),"")</f>
        <v/>
      </c>
      <c r="V19" s="237"/>
      <c r="W19" s="266" t="str">
        <f t="shared" si="7"/>
        <v>DIM</v>
      </c>
      <c r="X19" s="264">
        <f>X17+1</f>
        <v>42834</v>
      </c>
      <c r="Y19" s="239" t="str">
        <f>IFERROR(IF(WEEKDAY(X19,2)=1,INT((X19-LOOKUP(X19,DATE(YEAR(X19)+{-1;0;1},1,3)-WEEKDAY(DATE(YEAR(X19)+{-1;0;1},1,3))+2))/7)+1,""),"")</f>
        <v/>
      </c>
      <c r="Z19" s="237"/>
      <c r="AA19" s="262" t="str">
        <f t="shared" si="9"/>
        <v>MAR</v>
      </c>
      <c r="AB19" s="264">
        <f>AB17+1</f>
        <v>42864</v>
      </c>
      <c r="AC19" s="239" t="str">
        <f>IFERROR(IF(WEEKDAY(AB19,2)=1,INT((AB19-LOOKUP(AB19,DATE(YEAR(AB19)+{-1;0;1},1,3)-WEEKDAY(DATE(YEAR(AB19)+{-1;0;1},1,3))+2))/7)+1,""),"")</f>
        <v/>
      </c>
      <c r="AD19" s="237"/>
      <c r="AE19" s="266" t="str">
        <f t="shared" si="11"/>
        <v>VEN</v>
      </c>
      <c r="AF19" s="264">
        <f>AF17+1</f>
        <v>42895</v>
      </c>
      <c r="AG19" s="239" t="str">
        <f>IFERROR(IF(WEEKDAY(AF19,2)=1,INT((AF19-LOOKUP(AF19,DATE(YEAR(AF19)+{-1;0;1},1,3)-WEEKDAY(DATE(YEAR(AF19)+{-1;0;1},1,3))+2))/7)+1,""),"")</f>
        <v/>
      </c>
      <c r="AH19" s="237"/>
      <c r="AI19" s="262" t="str">
        <f t="shared" si="13"/>
        <v>DIM</v>
      </c>
      <c r="AJ19" s="264">
        <f>AJ17+1</f>
        <v>42925</v>
      </c>
      <c r="AK19" s="239" t="str">
        <f>IFERROR(IF(WEEKDAY(AJ19,2)=1,INT((AJ19-LOOKUP(AJ19,DATE(YEAR(AJ19)+{-1;0;1},1,3)-WEEKDAY(DATE(YEAR(AJ19)+{-1;0;1},1,3))+2))/7)+1,""),"")</f>
        <v/>
      </c>
      <c r="AL19" s="237"/>
      <c r="AM19" s="266" t="str">
        <f t="shared" si="15"/>
        <v>MER</v>
      </c>
      <c r="AN19" s="264">
        <f>AN17+1</f>
        <v>42956</v>
      </c>
      <c r="AO19" s="239" t="str">
        <f>IFERROR(IF(WEEKDAY(AN19,2)=1,INT((AN19-LOOKUP(AN19,DATE(YEAR(AN19)+{-1;0;1},1,3)-WEEKDAY(DATE(YEAR(AN19)+{-1;0;1},1,3))+2))/7)+1,""),"")</f>
        <v/>
      </c>
      <c r="AP19" s="237"/>
      <c r="AQ19" s="262" t="str">
        <f t="shared" si="17"/>
        <v>SAM</v>
      </c>
      <c r="AR19" s="264">
        <f>AR17+1</f>
        <v>42987</v>
      </c>
      <c r="AS19" s="239" t="str">
        <f>IFERROR(IF(WEEKDAY(AR19,2)=1,INT((AR19-LOOKUP(AR19,DATE(YEAR(AR19)+{-1;0;1},1,3)-WEEKDAY(DATE(YEAR(AR19)+{-1;0;1},1,3))+2))/7)+1,""),"")</f>
        <v/>
      </c>
      <c r="AT19" s="237"/>
      <c r="AU19" s="266" t="str">
        <f t="shared" si="19"/>
        <v>LUN</v>
      </c>
      <c r="AV19" s="264">
        <f>AV17+1</f>
        <v>43017</v>
      </c>
      <c r="AW19" s="239">
        <f>IFERROR(IF(WEEKDAY(AV19,2)=1,INT((AV19-LOOKUP(AV19,DATE(YEAR(AV19)+{-1;0;1},1,3)-WEEKDAY(DATE(YEAR(AV19)+{-1;0;1},1,3))+2))/7)+1,""),"")</f>
        <v>41</v>
      </c>
      <c r="AX19" s="237"/>
      <c r="AY19" s="262" t="str">
        <f t="shared" si="21"/>
        <v>JEU</v>
      </c>
      <c r="AZ19" s="264">
        <f>AZ17+1</f>
        <v>43048</v>
      </c>
      <c r="BA19" s="239" t="str">
        <f>IFERROR(IF(WEEKDAY(AZ19,2)=1,INT((AZ19-LOOKUP(AZ19,DATE(YEAR(AZ19)+{-1;0;1},1,3)-WEEKDAY(DATE(YEAR(AZ19)+{-1;0;1},1,3))+2))/7)+1,""),"")</f>
        <v/>
      </c>
      <c r="BB19" s="237"/>
      <c r="BC19" s="266" t="str">
        <f t="shared" si="23"/>
        <v>SAM</v>
      </c>
      <c r="BD19" s="264">
        <f>BD17+1</f>
        <v>43078</v>
      </c>
      <c r="BE19" s="239" t="str">
        <f>IFERROR(IF(WEEKDAY(BD19,2)=1,INT((BD19-LOOKUP(BD19,DATE(YEAR(BD19)+{-1;0;1},1,3)-WEEKDAY(DATE(YEAR(BD19)+{-1;0;1},1,3))+2))/7)+1,""),"")</f>
        <v/>
      </c>
    </row>
    <row r="20" spans="1:57" ht="15" x14ac:dyDescent="0.25">
      <c r="A20" s="226"/>
      <c r="B20" s="226"/>
      <c r="C20" s="226"/>
      <c r="D20" s="226"/>
      <c r="E20" s="226"/>
      <c r="F20" s="224">
        <f>DATE(E9+1,8,15)</f>
        <v>43327</v>
      </c>
      <c r="G20" s="234" t="s">
        <v>48</v>
      </c>
      <c r="H20" s="246">
        <v>2034</v>
      </c>
      <c r="I20" s="244">
        <v>19</v>
      </c>
      <c r="K20" s="263"/>
      <c r="L20" s="265"/>
      <c r="M20" s="240" t="str">
        <f>IF(ISERROR(MATCH(L19,Dates,0)),"",INDEX(Evenement,MATCH(L19,Dates,0)))</f>
        <v/>
      </c>
      <c r="N20" s="241"/>
      <c r="O20" s="267"/>
      <c r="P20" s="265"/>
      <c r="Q20" s="240" t="str">
        <f>IF(ISERROR(MATCH(P19,Dates,0)),"",INDEX(Evenement,MATCH(P19,Dates,0)))</f>
        <v/>
      </c>
      <c r="R20" s="241"/>
      <c r="S20" s="263"/>
      <c r="T20" s="265"/>
      <c r="U20" s="240" t="str">
        <f>IF(ISERROR(MATCH(T19,Dates,0)),"",INDEX(Evenement,MATCH(T19,Dates,0)))</f>
        <v/>
      </c>
      <c r="V20" s="241"/>
      <c r="W20" s="267"/>
      <c r="X20" s="265"/>
      <c r="Y20" s="240" t="str">
        <f>IF(ISERROR(MATCH(X19,Dates,0)),"",INDEX(Evenement,MATCH(X19,Dates,0)))</f>
        <v/>
      </c>
      <c r="Z20" s="241"/>
      <c r="AA20" s="263"/>
      <c r="AB20" s="265"/>
      <c r="AC20" s="240" t="str">
        <f>IF(ISERROR(MATCH(AB19,Dates,0)),"",INDEX(Evenement,MATCH(AB19,Dates,0)))</f>
        <v/>
      </c>
      <c r="AD20" s="241"/>
      <c r="AE20" s="267"/>
      <c r="AF20" s="265"/>
      <c r="AG20" s="240" t="str">
        <f>IF(ISERROR(MATCH(AF19,Dates,0)),"",INDEX(Evenement,MATCH(AF19,Dates,0)))</f>
        <v/>
      </c>
      <c r="AH20" s="241"/>
      <c r="AI20" s="263"/>
      <c r="AJ20" s="265"/>
      <c r="AK20" s="240" t="str">
        <f>IF(ISERROR(MATCH(AJ19,Dates,0)),"",INDEX(Evenement,MATCH(AJ19,Dates,0)))</f>
        <v/>
      </c>
      <c r="AL20" s="241"/>
      <c r="AM20" s="267"/>
      <c r="AN20" s="265"/>
      <c r="AO20" s="240" t="str">
        <f>IF(ISERROR(MATCH(AN19,Dates,0)),"",INDEX(Evenement,MATCH(AN19,Dates,0)))</f>
        <v/>
      </c>
      <c r="AP20" s="241"/>
      <c r="AQ20" s="263"/>
      <c r="AR20" s="265"/>
      <c r="AS20" s="240" t="str">
        <f>IF(ISERROR(MATCH(AR19,Dates,0)),"",INDEX(Evenement,MATCH(AR19,Dates,0)))</f>
        <v/>
      </c>
      <c r="AT20" s="241"/>
      <c r="AU20" s="267"/>
      <c r="AV20" s="265"/>
      <c r="AW20" s="240" t="str">
        <f>IF(ISERROR(MATCH(AV19,Dates,0)),"",INDEX(Evenement,MATCH(AV19,Dates,0)))</f>
        <v/>
      </c>
      <c r="AX20" s="241"/>
      <c r="AY20" s="263"/>
      <c r="AZ20" s="265"/>
      <c r="BA20" s="240" t="str">
        <f>IF(ISERROR(MATCH(AZ19,Dates,0)),"",INDEX(Evenement,MATCH(AZ19,Dates,0)))</f>
        <v/>
      </c>
      <c r="BB20" s="241"/>
      <c r="BC20" s="267"/>
      <c r="BD20" s="265"/>
      <c r="BE20" s="240" t="str">
        <f>IF(ISERROR(MATCH(BD19,Dates,0)),"",INDEX(Evenement,MATCH(BD19,Dates,0)))</f>
        <v/>
      </c>
    </row>
    <row r="21" spans="1:57" ht="15" x14ac:dyDescent="0.25">
      <c r="A21" s="226"/>
      <c r="B21" s="226"/>
      <c r="C21" s="226"/>
      <c r="D21" s="226"/>
      <c r="E21" s="226"/>
      <c r="F21" s="224">
        <f>DATE(E10+1,11,1)</f>
        <v>43405</v>
      </c>
      <c r="G21" s="234" t="s">
        <v>50</v>
      </c>
      <c r="H21" s="246">
        <v>2035</v>
      </c>
      <c r="I21" s="244">
        <v>20</v>
      </c>
      <c r="K21" s="262" t="str">
        <f t="shared" si="1"/>
        <v>MAR</v>
      </c>
      <c r="L21" s="264">
        <f>L19+1</f>
        <v>42745</v>
      </c>
      <c r="M21" s="239" t="str">
        <f>IFERROR(IF(WEEKDAY(L21,2)=1,INT((L21-LOOKUP(L21,DATE(YEAR(L21)+{-1;0;1},1,3)-WEEKDAY(DATE(YEAR(L21)+{-1;0;1},1,3))+2))/7)+1,""),"")</f>
        <v/>
      </c>
      <c r="N21" s="237"/>
      <c r="O21" s="266" t="str">
        <f t="shared" si="3"/>
        <v>VEN</v>
      </c>
      <c r="P21" s="264">
        <f>P19+1</f>
        <v>42776</v>
      </c>
      <c r="Q21" s="239" t="str">
        <f>IFERROR(IF(WEEKDAY(P21,2)=1,INT((P21-LOOKUP(P21,DATE(YEAR(P21)+{-1;0;1},1,3)-WEEKDAY(DATE(YEAR(P21)+{-1;0;1},1,3))+2))/7)+1,""),"")</f>
        <v/>
      </c>
      <c r="R21" s="237"/>
      <c r="S21" s="262" t="str">
        <f t="shared" si="5"/>
        <v>VEN</v>
      </c>
      <c r="T21" s="264">
        <f>T19+1</f>
        <v>42804</v>
      </c>
      <c r="U21" s="239" t="str">
        <f>IFERROR(IF(WEEKDAY(T21,2)=1,INT((T21-LOOKUP(T21,DATE(YEAR(T21)+{-1;0;1},1,3)-WEEKDAY(DATE(YEAR(T21)+{-1;0;1},1,3))+2))/7)+1,""),"")</f>
        <v/>
      </c>
      <c r="V21" s="237"/>
      <c r="W21" s="266" t="str">
        <f t="shared" si="7"/>
        <v>LUN</v>
      </c>
      <c r="X21" s="264">
        <f>X19+1</f>
        <v>42835</v>
      </c>
      <c r="Y21" s="239">
        <f>IFERROR(IF(WEEKDAY(X21,2)=1,INT((X21-LOOKUP(X21,DATE(YEAR(X21)+{-1;0;1},1,3)-WEEKDAY(DATE(YEAR(X21)+{-1;0;1},1,3))+2))/7)+1,""),"")</f>
        <v>15</v>
      </c>
      <c r="Z21" s="237"/>
      <c r="AA21" s="262" t="str">
        <f t="shared" si="9"/>
        <v>MER</v>
      </c>
      <c r="AB21" s="264">
        <f>AB19+1</f>
        <v>42865</v>
      </c>
      <c r="AC21" s="239" t="str">
        <f>IFERROR(IF(WEEKDAY(AB21,2)=1,INT((AB21-LOOKUP(AB21,DATE(YEAR(AB21)+{-1;0;1},1,3)-WEEKDAY(DATE(YEAR(AB21)+{-1;0;1},1,3))+2))/7)+1,""),"")</f>
        <v/>
      </c>
      <c r="AD21" s="237"/>
      <c r="AE21" s="266" t="str">
        <f t="shared" si="11"/>
        <v>SAM</v>
      </c>
      <c r="AF21" s="264">
        <f>AF19+1</f>
        <v>42896</v>
      </c>
      <c r="AG21" s="239" t="str">
        <f>IFERROR(IF(WEEKDAY(AF21,2)=1,INT((AF21-LOOKUP(AF21,DATE(YEAR(AF21)+{-1;0;1},1,3)-WEEKDAY(DATE(YEAR(AF21)+{-1;0;1},1,3))+2))/7)+1,""),"")</f>
        <v/>
      </c>
      <c r="AH21" s="237"/>
      <c r="AI21" s="262" t="str">
        <f t="shared" si="13"/>
        <v>LUN</v>
      </c>
      <c r="AJ21" s="264">
        <f>AJ19+1</f>
        <v>42926</v>
      </c>
      <c r="AK21" s="239">
        <f>IFERROR(IF(WEEKDAY(AJ21,2)=1,INT((AJ21-LOOKUP(AJ21,DATE(YEAR(AJ21)+{-1;0;1},1,3)-WEEKDAY(DATE(YEAR(AJ21)+{-1;0;1},1,3))+2))/7)+1,""),"")</f>
        <v>28</v>
      </c>
      <c r="AL21" s="237"/>
      <c r="AM21" s="266" t="str">
        <f t="shared" si="15"/>
        <v>JEU</v>
      </c>
      <c r="AN21" s="264">
        <f>AN19+1</f>
        <v>42957</v>
      </c>
      <c r="AO21" s="239" t="str">
        <f>IFERROR(IF(WEEKDAY(AN21,2)=1,INT((AN21-LOOKUP(AN21,DATE(YEAR(AN21)+{-1;0;1},1,3)-WEEKDAY(DATE(YEAR(AN21)+{-1;0;1},1,3))+2))/7)+1,""),"")</f>
        <v/>
      </c>
      <c r="AP21" s="237"/>
      <c r="AQ21" s="262" t="str">
        <f t="shared" si="17"/>
        <v>DIM</v>
      </c>
      <c r="AR21" s="264">
        <f>AR19+1</f>
        <v>42988</v>
      </c>
      <c r="AS21" s="239" t="str">
        <f>IFERROR(IF(WEEKDAY(AR21,2)=1,INT((AR21-LOOKUP(AR21,DATE(YEAR(AR21)+{-1;0;1},1,3)-WEEKDAY(DATE(YEAR(AR21)+{-1;0;1},1,3))+2))/7)+1,""),"")</f>
        <v/>
      </c>
      <c r="AT21" s="237"/>
      <c r="AU21" s="266" t="str">
        <f t="shared" si="19"/>
        <v>MAR</v>
      </c>
      <c r="AV21" s="264">
        <f>AV19+1</f>
        <v>43018</v>
      </c>
      <c r="AW21" s="239" t="str">
        <f>IFERROR(IF(WEEKDAY(AV21,2)=1,INT((AV21-LOOKUP(AV21,DATE(YEAR(AV21)+{-1;0;1},1,3)-WEEKDAY(DATE(YEAR(AV21)+{-1;0;1},1,3))+2))/7)+1,""),"")</f>
        <v/>
      </c>
      <c r="AX21" s="237"/>
      <c r="AY21" s="262" t="str">
        <f t="shared" si="21"/>
        <v>VEN</v>
      </c>
      <c r="AZ21" s="264">
        <f>AZ19+1</f>
        <v>43049</v>
      </c>
      <c r="BA21" s="239" t="str">
        <f>IFERROR(IF(WEEKDAY(AZ21,2)=1,INT((AZ21-LOOKUP(AZ21,DATE(YEAR(AZ21)+{-1;0;1},1,3)-WEEKDAY(DATE(YEAR(AZ21)+{-1;0;1},1,3))+2))/7)+1,""),"")</f>
        <v/>
      </c>
      <c r="BB21" s="237"/>
      <c r="BC21" s="266" t="str">
        <f t="shared" si="23"/>
        <v>DIM</v>
      </c>
      <c r="BD21" s="264">
        <f>BD19+1</f>
        <v>43079</v>
      </c>
      <c r="BE21" s="239" t="str">
        <f>IFERROR(IF(WEEKDAY(BD21,2)=1,INT((BD21-LOOKUP(BD21,DATE(YEAR(BD21)+{-1;0;1},1,3)-WEEKDAY(DATE(YEAR(BD21)+{-1;0;1},1,3))+2))/7)+1,""),"")</f>
        <v/>
      </c>
    </row>
    <row r="22" spans="1:57" ht="16.5" x14ac:dyDescent="0.25">
      <c r="A22" s="226"/>
      <c r="B22" s="226"/>
      <c r="C22" s="226"/>
      <c r="D22" s="226"/>
      <c r="E22" s="226"/>
      <c r="F22" s="224">
        <f>DATE(E11+1,11,11)</f>
        <v>43415</v>
      </c>
      <c r="G22" s="234" t="s">
        <v>53</v>
      </c>
      <c r="H22" s="246">
        <v>2036</v>
      </c>
      <c r="I22" s="244">
        <v>21</v>
      </c>
      <c r="K22" s="263"/>
      <c r="L22" s="265"/>
      <c r="M22" s="240" t="str">
        <f>IF(ISERROR(MATCH(L21,Dates,0)),"",INDEX(Evenement,MATCH(L21,Dates,0)))</f>
        <v/>
      </c>
      <c r="N22" s="241"/>
      <c r="O22" s="267"/>
      <c r="P22" s="265"/>
      <c r="Q22" s="240" t="str">
        <f>IF(ISERROR(MATCH(P21,Dates,0)),"",INDEX(Evenement,MATCH(P21,Dates,0)))</f>
        <v/>
      </c>
      <c r="R22" s="241"/>
      <c r="S22" s="263"/>
      <c r="T22" s="265"/>
      <c r="U22" s="240" t="str">
        <f>IF(ISERROR(MATCH(T21,Dates,0)),"",INDEX(Evenement,MATCH(T21,Dates,0)))</f>
        <v/>
      </c>
      <c r="V22" s="241"/>
      <c r="W22" s="267"/>
      <c r="X22" s="265"/>
      <c r="Y22" s="240" t="str">
        <f>IF(ISERROR(MATCH(X21,Dates,0)),"",INDEX(Evenement,MATCH(X21,Dates,0)))</f>
        <v/>
      </c>
      <c r="Z22" s="241"/>
      <c r="AA22" s="263"/>
      <c r="AB22" s="265"/>
      <c r="AC22" s="240" t="str">
        <f>IF(ISERROR(MATCH(AB21,Dates,0)),"",INDEX(Evenement,MATCH(AB21,Dates,0)))</f>
        <v/>
      </c>
      <c r="AD22" s="241"/>
      <c r="AE22" s="267"/>
      <c r="AF22" s="265"/>
      <c r="AG22" s="240" t="str">
        <f>IF(ISERROR(MATCH(AF21,Dates,0)),"",INDEX(Evenement,MATCH(AF21,Dates,0)))</f>
        <v/>
      </c>
      <c r="AH22" s="241"/>
      <c r="AI22" s="263"/>
      <c r="AJ22" s="265"/>
      <c r="AK22" s="240" t="str">
        <f>IF(ISERROR(MATCH(AJ21,Dates,0)),"",INDEX(Evenement,MATCH(AJ21,Dates,0)))</f>
        <v/>
      </c>
      <c r="AL22" s="241"/>
      <c r="AM22" s="267"/>
      <c r="AN22" s="265"/>
      <c r="AO22" s="240" t="str">
        <f>IF(ISERROR(MATCH(AN21,Dates,0)),"",INDEX(Evenement,MATCH(AN21,Dates,0)))</f>
        <v/>
      </c>
      <c r="AP22" s="241"/>
      <c r="AQ22" s="263"/>
      <c r="AR22" s="265"/>
      <c r="AS22" s="240" t="str">
        <f>IF(ISERROR(MATCH(AR21,Dates,0)),"",INDEX(Evenement,MATCH(AR21,Dates,0)))</f>
        <v/>
      </c>
      <c r="AT22" s="241"/>
      <c r="AU22" s="267"/>
      <c r="AV22" s="265"/>
      <c r="AW22" s="240" t="str">
        <f>IF(ISERROR(MATCH(AV21,Dates,0)),"",INDEX(Evenement,MATCH(AV21,Dates,0)))</f>
        <v/>
      </c>
      <c r="AX22" s="241"/>
      <c r="AY22" s="263"/>
      <c r="AZ22" s="265"/>
      <c r="BA22" s="240" t="str">
        <f>IF(ISERROR(MATCH(AZ21,Dates,0)),"",INDEX(Evenement,MATCH(AZ21,Dates,0)))</f>
        <v/>
      </c>
      <c r="BB22" s="241"/>
      <c r="BC22" s="267"/>
      <c r="BD22" s="265"/>
      <c r="BE22" s="240" t="str">
        <f>IF(ISERROR(MATCH(BD21,Dates,0)),"",INDEX(Evenement,MATCH(BD21,Dates,0)))</f>
        <v/>
      </c>
    </row>
    <row r="23" spans="1:57" ht="15" x14ac:dyDescent="0.25">
      <c r="A23" s="226"/>
      <c r="B23" s="226"/>
      <c r="C23" s="226"/>
      <c r="D23" s="226"/>
      <c r="E23" s="226"/>
      <c r="F23" s="224">
        <f>DATE(An+1,12,25)</f>
        <v>43459</v>
      </c>
      <c r="G23" s="234" t="s">
        <v>51</v>
      </c>
      <c r="H23" s="246">
        <v>2037</v>
      </c>
      <c r="I23" s="244">
        <v>22</v>
      </c>
      <c r="K23" s="262" t="str">
        <f t="shared" si="1"/>
        <v>MER</v>
      </c>
      <c r="L23" s="264">
        <f>L21+1</f>
        <v>42746</v>
      </c>
      <c r="M23" s="239" t="str">
        <f>IFERROR(IF(WEEKDAY(L23,2)=1,INT((L23-LOOKUP(L23,DATE(YEAR(L23)+{-1;0;1},1,3)-WEEKDAY(DATE(YEAR(L23)+{-1;0;1},1,3))+2))/7)+1,""),"")</f>
        <v/>
      </c>
      <c r="N23" s="237"/>
      <c r="O23" s="266" t="str">
        <f t="shared" si="3"/>
        <v>SAM</v>
      </c>
      <c r="P23" s="264">
        <f>P21+1</f>
        <v>42777</v>
      </c>
      <c r="Q23" s="239" t="str">
        <f>IFERROR(IF(WEEKDAY(P23,2)=1,INT((P23-LOOKUP(P23,DATE(YEAR(P23)+{-1;0;1},1,3)-WEEKDAY(DATE(YEAR(P23)+{-1;0;1},1,3))+2))/7)+1,""),"")</f>
        <v/>
      </c>
      <c r="R23" s="237"/>
      <c r="S23" s="262" t="str">
        <f t="shared" si="5"/>
        <v>SAM</v>
      </c>
      <c r="T23" s="264">
        <f>T21+1</f>
        <v>42805</v>
      </c>
      <c r="U23" s="239" t="str">
        <f>IFERROR(IF(WEEKDAY(T23,2)=1,INT((T23-LOOKUP(T23,DATE(YEAR(T23)+{-1;0;1},1,3)-WEEKDAY(DATE(YEAR(T23)+{-1;0;1},1,3))+2))/7)+1,""),"")</f>
        <v/>
      </c>
      <c r="V23" s="237"/>
      <c r="W23" s="266" t="str">
        <f t="shared" si="7"/>
        <v>MAR</v>
      </c>
      <c r="X23" s="264">
        <f>X21+1</f>
        <v>42836</v>
      </c>
      <c r="Y23" s="239" t="str">
        <f>IFERROR(IF(WEEKDAY(X23,2)=1,INT((X23-LOOKUP(X23,DATE(YEAR(X23)+{-1;0;1},1,3)-WEEKDAY(DATE(YEAR(X23)+{-1;0;1},1,3))+2))/7)+1,""),"")</f>
        <v/>
      </c>
      <c r="Z23" s="237"/>
      <c r="AA23" s="262" t="str">
        <f t="shared" si="9"/>
        <v>JEU</v>
      </c>
      <c r="AB23" s="264">
        <f>AB21+1</f>
        <v>42866</v>
      </c>
      <c r="AC23" s="239" t="str">
        <f>IFERROR(IF(WEEKDAY(AB23,2)=1,INT((AB23-LOOKUP(AB23,DATE(YEAR(AB23)+{-1;0;1},1,3)-WEEKDAY(DATE(YEAR(AB23)+{-1;0;1},1,3))+2))/7)+1,""),"")</f>
        <v/>
      </c>
      <c r="AD23" s="237"/>
      <c r="AE23" s="266" t="str">
        <f t="shared" si="11"/>
        <v>DIM</v>
      </c>
      <c r="AF23" s="264">
        <f>AF21+1</f>
        <v>42897</v>
      </c>
      <c r="AG23" s="239" t="str">
        <f>IFERROR(IF(WEEKDAY(AF23,2)=1,INT((AF23-LOOKUP(AF23,DATE(YEAR(AF23)+{-1;0;1},1,3)-WEEKDAY(DATE(YEAR(AF23)+{-1;0;1},1,3))+2))/7)+1,""),"")</f>
        <v/>
      </c>
      <c r="AH23" s="237"/>
      <c r="AI23" s="262" t="str">
        <f t="shared" si="13"/>
        <v>MAR</v>
      </c>
      <c r="AJ23" s="264">
        <f>AJ21+1</f>
        <v>42927</v>
      </c>
      <c r="AK23" s="239" t="str">
        <f>IFERROR(IF(WEEKDAY(AJ23,2)=1,INT((AJ23-LOOKUP(AJ23,DATE(YEAR(AJ23)+{-1;0;1},1,3)-WEEKDAY(DATE(YEAR(AJ23)+{-1;0;1},1,3))+2))/7)+1,""),"")</f>
        <v/>
      </c>
      <c r="AL23" s="237"/>
      <c r="AM23" s="266" t="str">
        <f t="shared" si="15"/>
        <v>VEN</v>
      </c>
      <c r="AN23" s="264">
        <f>AN21+1</f>
        <v>42958</v>
      </c>
      <c r="AO23" s="239" t="str">
        <f>IFERROR(IF(WEEKDAY(AN23,2)=1,INT((AN23-LOOKUP(AN23,DATE(YEAR(AN23)+{-1;0;1},1,3)-WEEKDAY(DATE(YEAR(AN23)+{-1;0;1},1,3))+2))/7)+1,""),"")</f>
        <v/>
      </c>
      <c r="AP23" s="237"/>
      <c r="AQ23" s="262" t="str">
        <f t="shared" si="17"/>
        <v>LUN</v>
      </c>
      <c r="AR23" s="264">
        <f>AR21+1</f>
        <v>42989</v>
      </c>
      <c r="AS23" s="239">
        <f>IFERROR(IF(WEEKDAY(AR23,2)=1,INT((AR23-LOOKUP(AR23,DATE(YEAR(AR23)+{-1;0;1},1,3)-WEEKDAY(DATE(YEAR(AR23)+{-1;0;1},1,3))+2))/7)+1,""),"")</f>
        <v>37</v>
      </c>
      <c r="AT23" s="237"/>
      <c r="AU23" s="266" t="str">
        <f t="shared" si="19"/>
        <v>MER</v>
      </c>
      <c r="AV23" s="264">
        <f>AV21+1</f>
        <v>43019</v>
      </c>
      <c r="AW23" s="239" t="str">
        <f>IFERROR(IF(WEEKDAY(AV23,2)=1,INT((AV23-LOOKUP(AV23,DATE(YEAR(AV23)+{-1;0;1},1,3)-WEEKDAY(DATE(YEAR(AV23)+{-1;0;1},1,3))+2))/7)+1,""),"")</f>
        <v/>
      </c>
      <c r="AX23" s="237"/>
      <c r="AY23" s="262" t="str">
        <f t="shared" si="21"/>
        <v>SAM</v>
      </c>
      <c r="AZ23" s="264">
        <f>AZ21+1</f>
        <v>43050</v>
      </c>
      <c r="BA23" s="239" t="str">
        <f>IFERROR(IF(WEEKDAY(AZ23,2)=1,INT((AZ23-LOOKUP(AZ23,DATE(YEAR(AZ23)+{-1;0;1},1,3)-WEEKDAY(DATE(YEAR(AZ23)+{-1;0;1},1,3))+2))/7)+1,""),"")</f>
        <v/>
      </c>
      <c r="BB23" s="237"/>
      <c r="BC23" s="266" t="str">
        <f t="shared" si="23"/>
        <v>LUN</v>
      </c>
      <c r="BD23" s="264">
        <f>BD21+1</f>
        <v>43080</v>
      </c>
      <c r="BE23" s="239">
        <f>IFERROR(IF(WEEKDAY(BD23,2)=1,INT((BD23-LOOKUP(BD23,DATE(YEAR(BD23)+{-1;0;1},1,3)-WEEKDAY(DATE(YEAR(BD23)+{-1;0;1},1,3))+2))/7)+1,""),"")</f>
        <v>50</v>
      </c>
    </row>
    <row r="24" spans="1:57" ht="15" x14ac:dyDescent="0.25">
      <c r="F24" s="235"/>
      <c r="G24" s="235"/>
      <c r="H24" s="235"/>
      <c r="I24" s="244">
        <v>23</v>
      </c>
      <c r="K24" s="263"/>
      <c r="L24" s="265"/>
      <c r="M24" s="240" t="str">
        <f>IF(ISERROR(MATCH(L23,Dates,0)),"",INDEX(Evenement,MATCH(L23,Dates,0)))</f>
        <v/>
      </c>
      <c r="N24" s="241"/>
      <c r="O24" s="267"/>
      <c r="P24" s="265"/>
      <c r="Q24" s="240" t="str">
        <f>IF(ISERROR(MATCH(P23,Dates,0)),"",INDEX(Evenement,MATCH(P23,Dates,0)))</f>
        <v/>
      </c>
      <c r="R24" s="241"/>
      <c r="S24" s="263"/>
      <c r="T24" s="265"/>
      <c r="U24" s="240" t="str">
        <f>IF(ISERROR(MATCH(T23,Dates,0)),"",INDEX(Evenement,MATCH(T23,Dates,0)))</f>
        <v/>
      </c>
      <c r="V24" s="241"/>
      <c r="W24" s="267"/>
      <c r="X24" s="265"/>
      <c r="Y24" s="240" t="str">
        <f>IF(ISERROR(MATCH(X23,Dates,0)),"",INDEX(Evenement,MATCH(X23,Dates,0)))</f>
        <v/>
      </c>
      <c r="Z24" s="241"/>
      <c r="AA24" s="263"/>
      <c r="AB24" s="265"/>
      <c r="AC24" s="240" t="str">
        <f>IF(ISERROR(MATCH(AB23,Dates,0)),"",INDEX(Evenement,MATCH(AB23,Dates,0)))</f>
        <v/>
      </c>
      <c r="AD24" s="241"/>
      <c r="AE24" s="267"/>
      <c r="AF24" s="265"/>
      <c r="AG24" s="240" t="str">
        <f>IF(ISERROR(MATCH(AF23,Dates,0)),"",INDEX(Evenement,MATCH(AF23,Dates,0)))</f>
        <v/>
      </c>
      <c r="AH24" s="241"/>
      <c r="AI24" s="263"/>
      <c r="AJ24" s="265"/>
      <c r="AK24" s="240" t="str">
        <f>IF(ISERROR(MATCH(AJ23,Dates,0)),"",INDEX(Evenement,MATCH(AJ23,Dates,0)))</f>
        <v/>
      </c>
      <c r="AL24" s="241"/>
      <c r="AM24" s="267"/>
      <c r="AN24" s="265"/>
      <c r="AO24" s="240" t="str">
        <f>IF(ISERROR(MATCH(AN23,Dates,0)),"",INDEX(Evenement,MATCH(AN23,Dates,0)))</f>
        <v/>
      </c>
      <c r="AP24" s="241"/>
      <c r="AQ24" s="263"/>
      <c r="AR24" s="265"/>
      <c r="AS24" s="240" t="str">
        <f>IF(ISERROR(MATCH(AR23,Dates,0)),"",INDEX(Evenement,MATCH(AR23,Dates,0)))</f>
        <v/>
      </c>
      <c r="AT24" s="241"/>
      <c r="AU24" s="267"/>
      <c r="AV24" s="265"/>
      <c r="AW24" s="240" t="str">
        <f>IF(ISERROR(MATCH(AV23,Dates,0)),"",INDEX(Evenement,MATCH(AV23,Dates,0)))</f>
        <v/>
      </c>
      <c r="AX24" s="241"/>
      <c r="AY24" s="263"/>
      <c r="AZ24" s="265"/>
      <c r="BA24" s="240" t="str">
        <f>IF(ISERROR(MATCH(AZ23,Dates,0)),"",INDEX(Evenement,MATCH(AZ23,Dates,0)))</f>
        <v>Armistice</v>
      </c>
      <c r="BB24" s="241"/>
      <c r="BC24" s="267"/>
      <c r="BD24" s="265"/>
      <c r="BE24" s="240" t="str">
        <f>IF(ISERROR(MATCH(BD23,Dates,0)),"",INDEX(Evenement,MATCH(BD23,Dates,0)))</f>
        <v/>
      </c>
    </row>
    <row r="25" spans="1:57" ht="15" x14ac:dyDescent="0.25">
      <c r="F25" s="235"/>
      <c r="G25" s="235"/>
      <c r="H25" s="235"/>
      <c r="I25" s="244">
        <v>24</v>
      </c>
      <c r="K25" s="262" t="str">
        <f t="shared" si="1"/>
        <v>JEU</v>
      </c>
      <c r="L25" s="264">
        <f>L23+1</f>
        <v>42747</v>
      </c>
      <c r="M25" s="239" t="str">
        <f>IFERROR(IF(WEEKDAY(L25,2)=1,INT((L25-LOOKUP(L25,DATE(YEAR(L25)+{-1;0;1},1,3)-WEEKDAY(DATE(YEAR(L25)+{-1;0;1},1,3))+2))/7)+1,""),"")</f>
        <v/>
      </c>
      <c r="N25" s="237"/>
      <c r="O25" s="266" t="str">
        <f t="shared" si="3"/>
        <v>DIM</v>
      </c>
      <c r="P25" s="264">
        <f>P23+1</f>
        <v>42778</v>
      </c>
      <c r="Q25" s="239" t="str">
        <f>IFERROR(IF(WEEKDAY(P25,2)=1,INT((P25-LOOKUP(P25,DATE(YEAR(P25)+{-1;0;1},1,3)-WEEKDAY(DATE(YEAR(P25)+{-1;0;1},1,3))+2))/7)+1,""),"")</f>
        <v/>
      </c>
      <c r="R25" s="237"/>
      <c r="S25" s="262" t="str">
        <f t="shared" si="5"/>
        <v>DIM</v>
      </c>
      <c r="T25" s="264">
        <f>T23+1</f>
        <v>42806</v>
      </c>
      <c r="U25" s="239" t="str">
        <f>IFERROR(IF(WEEKDAY(T25,2)=1,INT((T25-LOOKUP(T25,DATE(YEAR(T25)+{-1;0;1},1,3)-WEEKDAY(DATE(YEAR(T25)+{-1;0;1},1,3))+2))/7)+1,""),"")</f>
        <v/>
      </c>
      <c r="V25" s="237"/>
      <c r="W25" s="266" t="str">
        <f t="shared" si="7"/>
        <v>MER</v>
      </c>
      <c r="X25" s="264">
        <f>X23+1</f>
        <v>42837</v>
      </c>
      <c r="Y25" s="239" t="str">
        <f>IFERROR(IF(WEEKDAY(X25,2)=1,INT((X25-LOOKUP(X25,DATE(YEAR(X25)+{-1;0;1},1,3)-WEEKDAY(DATE(YEAR(X25)+{-1;0;1},1,3))+2))/7)+1,""),"")</f>
        <v/>
      </c>
      <c r="Z25" s="237"/>
      <c r="AA25" s="262" t="str">
        <f t="shared" si="9"/>
        <v>VEN</v>
      </c>
      <c r="AB25" s="264">
        <f>AB23+1</f>
        <v>42867</v>
      </c>
      <c r="AC25" s="239" t="str">
        <f>IFERROR(IF(WEEKDAY(AB25,2)=1,INT((AB25-LOOKUP(AB25,DATE(YEAR(AB25)+{-1;0;1},1,3)-WEEKDAY(DATE(YEAR(AB25)+{-1;0;1},1,3))+2))/7)+1,""),"")</f>
        <v/>
      </c>
      <c r="AD25" s="237"/>
      <c r="AE25" s="266" t="str">
        <f t="shared" si="11"/>
        <v>LUN</v>
      </c>
      <c r="AF25" s="264">
        <f>AF23+1</f>
        <v>42898</v>
      </c>
      <c r="AG25" s="239">
        <f>IFERROR(IF(WEEKDAY(AF25,2)=1,INT((AF25-LOOKUP(AF25,DATE(YEAR(AF25)+{-1;0;1},1,3)-WEEKDAY(DATE(YEAR(AF25)+{-1;0;1},1,3))+2))/7)+1,""),"")</f>
        <v>24</v>
      </c>
      <c r="AH25" s="237"/>
      <c r="AI25" s="262" t="str">
        <f t="shared" si="13"/>
        <v>MER</v>
      </c>
      <c r="AJ25" s="264">
        <f>AJ23+1</f>
        <v>42928</v>
      </c>
      <c r="AK25" s="239" t="str">
        <f>IFERROR(IF(WEEKDAY(AJ25,2)=1,INT((AJ25-LOOKUP(AJ25,DATE(YEAR(AJ25)+{-1;0;1},1,3)-WEEKDAY(DATE(YEAR(AJ25)+{-1;0;1},1,3))+2))/7)+1,""),"")</f>
        <v/>
      </c>
      <c r="AL25" s="237"/>
      <c r="AM25" s="266" t="str">
        <f t="shared" si="15"/>
        <v>SAM</v>
      </c>
      <c r="AN25" s="264">
        <f>AN23+1</f>
        <v>42959</v>
      </c>
      <c r="AO25" s="239" t="str">
        <f>IFERROR(IF(WEEKDAY(AN25,2)=1,INT((AN25-LOOKUP(AN25,DATE(YEAR(AN25)+{-1;0;1},1,3)-WEEKDAY(DATE(YEAR(AN25)+{-1;0;1},1,3))+2))/7)+1,""),"")</f>
        <v/>
      </c>
      <c r="AP25" s="237"/>
      <c r="AQ25" s="262" t="str">
        <f t="shared" si="17"/>
        <v>MAR</v>
      </c>
      <c r="AR25" s="264">
        <f>AR23+1</f>
        <v>42990</v>
      </c>
      <c r="AS25" s="239" t="str">
        <f>IFERROR(IF(WEEKDAY(AR25,2)=1,INT((AR25-LOOKUP(AR25,DATE(YEAR(AR25)+{-1;0;1},1,3)-WEEKDAY(DATE(YEAR(AR25)+{-1;0;1},1,3))+2))/7)+1,""),"")</f>
        <v/>
      </c>
      <c r="AT25" s="237"/>
      <c r="AU25" s="266" t="str">
        <f t="shared" si="19"/>
        <v>JEU</v>
      </c>
      <c r="AV25" s="264">
        <f>AV23+1</f>
        <v>43020</v>
      </c>
      <c r="AW25" s="239" t="str">
        <f>IFERROR(IF(WEEKDAY(AV25,2)=1,INT((AV25-LOOKUP(AV25,DATE(YEAR(AV25)+{-1;0;1},1,3)-WEEKDAY(DATE(YEAR(AV25)+{-1;0;1},1,3))+2))/7)+1,""),"")</f>
        <v/>
      </c>
      <c r="AX25" s="237"/>
      <c r="AY25" s="262" t="str">
        <f t="shared" si="21"/>
        <v>DIM</v>
      </c>
      <c r="AZ25" s="264">
        <f>AZ23+1</f>
        <v>43051</v>
      </c>
      <c r="BA25" s="239" t="str">
        <f>IFERROR(IF(WEEKDAY(AZ25,2)=1,INT((AZ25-LOOKUP(AZ25,DATE(YEAR(AZ25)+{-1;0;1},1,3)-WEEKDAY(DATE(YEAR(AZ25)+{-1;0;1},1,3))+2))/7)+1,""),"")</f>
        <v/>
      </c>
      <c r="BB25" s="237"/>
      <c r="BC25" s="266" t="str">
        <f t="shared" si="23"/>
        <v>MAR</v>
      </c>
      <c r="BD25" s="264">
        <f>BD23+1</f>
        <v>43081</v>
      </c>
      <c r="BE25" s="239" t="str">
        <f>IFERROR(IF(WEEKDAY(BD25,2)=1,INT((BD25-LOOKUP(BD25,DATE(YEAR(BD25)+{-1;0;1},1,3)-WEEKDAY(DATE(YEAR(BD25)+{-1;0;1},1,3))+2))/7)+1,""),"")</f>
        <v/>
      </c>
    </row>
    <row r="26" spans="1:57" ht="15" x14ac:dyDescent="0.25">
      <c r="F26" s="235"/>
      <c r="G26" s="235"/>
      <c r="H26" s="235"/>
      <c r="I26" s="244">
        <v>25</v>
      </c>
      <c r="K26" s="263"/>
      <c r="L26" s="265"/>
      <c r="M26" s="240" t="str">
        <f>IF(ISERROR(MATCH(L25,Dates,0)),"",INDEX(Evenement,MATCH(L25,Dates,0)))</f>
        <v/>
      </c>
      <c r="N26" s="241"/>
      <c r="O26" s="267"/>
      <c r="P26" s="265"/>
      <c r="Q26" s="240" t="str">
        <f>IF(ISERROR(MATCH(P25,Dates,0)),"",INDEX(Evenement,MATCH(P25,Dates,0)))</f>
        <v/>
      </c>
      <c r="R26" s="241"/>
      <c r="S26" s="263"/>
      <c r="T26" s="265"/>
      <c r="U26" s="240" t="str">
        <f>IF(ISERROR(MATCH(T25,Dates,0)),"",INDEX(Evenement,MATCH(T25,Dates,0)))</f>
        <v/>
      </c>
      <c r="V26" s="241"/>
      <c r="W26" s="267"/>
      <c r="X26" s="265"/>
      <c r="Y26" s="240" t="str">
        <f>IF(ISERROR(MATCH(X25,Dates,0)),"",INDEX(Evenement,MATCH(X25,Dates,0)))</f>
        <v/>
      </c>
      <c r="Z26" s="241"/>
      <c r="AA26" s="263"/>
      <c r="AB26" s="265"/>
      <c r="AC26" s="240" t="str">
        <f>IF(ISERROR(MATCH(AB25,Dates,0)),"",INDEX(Evenement,MATCH(AB25,Dates,0)))</f>
        <v/>
      </c>
      <c r="AD26" s="241"/>
      <c r="AE26" s="267"/>
      <c r="AF26" s="265"/>
      <c r="AG26" s="240" t="str">
        <f>IF(ISERROR(MATCH(AF25,Dates,0)),"",INDEX(Evenement,MATCH(AF25,Dates,0)))</f>
        <v/>
      </c>
      <c r="AH26" s="241"/>
      <c r="AI26" s="263"/>
      <c r="AJ26" s="265"/>
      <c r="AK26" s="240" t="str">
        <f>IF(ISERROR(MATCH(AJ25,Dates,0)),"",INDEX(Evenement,MATCH(AJ25,Dates,0)))</f>
        <v/>
      </c>
      <c r="AL26" s="241"/>
      <c r="AM26" s="267"/>
      <c r="AN26" s="265"/>
      <c r="AO26" s="240" t="str">
        <f>IF(ISERROR(MATCH(AN25,Dates,0)),"",INDEX(Evenement,MATCH(AN25,Dates,0)))</f>
        <v/>
      </c>
      <c r="AP26" s="241"/>
      <c r="AQ26" s="263"/>
      <c r="AR26" s="265"/>
      <c r="AS26" s="240" t="str">
        <f>IF(ISERROR(MATCH(AR25,Dates,0)),"",INDEX(Evenement,MATCH(AR25,Dates,0)))</f>
        <v/>
      </c>
      <c r="AT26" s="241"/>
      <c r="AU26" s="267"/>
      <c r="AV26" s="265"/>
      <c r="AW26" s="240" t="str">
        <f>IF(ISERROR(MATCH(AV25,Dates,0)),"",INDEX(Evenement,MATCH(AV25,Dates,0)))</f>
        <v/>
      </c>
      <c r="AX26" s="241"/>
      <c r="AY26" s="263"/>
      <c r="AZ26" s="265"/>
      <c r="BA26" s="240" t="str">
        <f>IF(ISERROR(MATCH(AZ25,Dates,0)),"",INDEX(Evenement,MATCH(AZ25,Dates,0)))</f>
        <v/>
      </c>
      <c r="BB26" s="241"/>
      <c r="BC26" s="267"/>
      <c r="BD26" s="265"/>
      <c r="BE26" s="240" t="str">
        <f>IF(ISERROR(MATCH(BD25,Dates,0)),"",INDEX(Evenement,MATCH(BD25,Dates,0)))</f>
        <v/>
      </c>
    </row>
    <row r="27" spans="1:57" ht="15" x14ac:dyDescent="0.25">
      <c r="F27" s="235"/>
      <c r="G27" s="235"/>
      <c r="H27" s="235"/>
      <c r="I27" s="244">
        <v>26</v>
      </c>
      <c r="K27" s="262" t="str">
        <f t="shared" si="1"/>
        <v>VEN</v>
      </c>
      <c r="L27" s="264">
        <f>L25+1</f>
        <v>42748</v>
      </c>
      <c r="M27" s="239" t="str">
        <f>IFERROR(IF(WEEKDAY(L27,2)=1,INT((L27-LOOKUP(L27,DATE(YEAR(L27)+{-1;0;1},1,3)-WEEKDAY(DATE(YEAR(L27)+{-1;0;1},1,3))+2))/7)+1,""),"")</f>
        <v/>
      </c>
      <c r="N27" s="237"/>
      <c r="O27" s="266" t="str">
        <f t="shared" si="3"/>
        <v>LUN</v>
      </c>
      <c r="P27" s="264">
        <f>P25+1</f>
        <v>42779</v>
      </c>
      <c r="Q27" s="239">
        <f>IFERROR(IF(WEEKDAY(P27,2)=1,INT((P27-LOOKUP(P27,DATE(YEAR(P27)+{-1;0;1},1,3)-WEEKDAY(DATE(YEAR(P27)+{-1;0;1},1,3))+2))/7)+1,""),"")</f>
        <v>7</v>
      </c>
      <c r="R27" s="237"/>
      <c r="S27" s="262" t="str">
        <f t="shared" si="5"/>
        <v>LUN</v>
      </c>
      <c r="T27" s="264">
        <f>T25+1</f>
        <v>42807</v>
      </c>
      <c r="U27" s="239">
        <f>IFERROR(IF(WEEKDAY(T27,2)=1,INT((T27-LOOKUP(T27,DATE(YEAR(T27)+{-1;0;1},1,3)-WEEKDAY(DATE(YEAR(T27)+{-1;0;1},1,3))+2))/7)+1,""),"")</f>
        <v>11</v>
      </c>
      <c r="V27" s="237"/>
      <c r="W27" s="266" t="str">
        <f t="shared" si="7"/>
        <v>JEU</v>
      </c>
      <c r="X27" s="264">
        <f>X25+1</f>
        <v>42838</v>
      </c>
      <c r="Y27" s="239" t="str">
        <f>IFERROR(IF(WEEKDAY(X27,2)=1,INT((X27-LOOKUP(X27,DATE(YEAR(X27)+{-1;0;1},1,3)-WEEKDAY(DATE(YEAR(X27)+{-1;0;1},1,3))+2))/7)+1,""),"")</f>
        <v/>
      </c>
      <c r="Z27" s="237"/>
      <c r="AA27" s="262" t="str">
        <f t="shared" si="9"/>
        <v>SAM</v>
      </c>
      <c r="AB27" s="264">
        <f>AB25+1</f>
        <v>42868</v>
      </c>
      <c r="AC27" s="239" t="str">
        <f>IFERROR(IF(WEEKDAY(AB27,2)=1,INT((AB27-LOOKUP(AB27,DATE(YEAR(AB27)+{-1;0;1},1,3)-WEEKDAY(DATE(YEAR(AB27)+{-1;0;1},1,3))+2))/7)+1,""),"")</f>
        <v/>
      </c>
      <c r="AD27" s="237"/>
      <c r="AE27" s="266" t="str">
        <f t="shared" si="11"/>
        <v>MAR</v>
      </c>
      <c r="AF27" s="264">
        <f>AF25+1</f>
        <v>42899</v>
      </c>
      <c r="AG27" s="239" t="str">
        <f>IFERROR(IF(WEEKDAY(AF27,2)=1,INT((AF27-LOOKUP(AF27,DATE(YEAR(AF27)+{-1;0;1},1,3)-WEEKDAY(DATE(YEAR(AF27)+{-1;0;1},1,3))+2))/7)+1,""),"")</f>
        <v/>
      </c>
      <c r="AH27" s="237"/>
      <c r="AI27" s="262" t="str">
        <f t="shared" si="13"/>
        <v>JEU</v>
      </c>
      <c r="AJ27" s="264">
        <f>AJ25+1</f>
        <v>42929</v>
      </c>
      <c r="AK27" s="239" t="str">
        <f>IFERROR(IF(WEEKDAY(AJ27,2)=1,INT((AJ27-LOOKUP(AJ27,DATE(YEAR(AJ27)+{-1;0;1},1,3)-WEEKDAY(DATE(YEAR(AJ27)+{-1;0;1},1,3))+2))/7)+1,""),"")</f>
        <v/>
      </c>
      <c r="AL27" s="237"/>
      <c r="AM27" s="266" t="str">
        <f t="shared" si="15"/>
        <v>DIM</v>
      </c>
      <c r="AN27" s="264">
        <f>AN25+1</f>
        <v>42960</v>
      </c>
      <c r="AO27" s="239" t="str">
        <f>IFERROR(IF(WEEKDAY(AN27,2)=1,INT((AN27-LOOKUP(AN27,DATE(YEAR(AN27)+{-1;0;1},1,3)-WEEKDAY(DATE(YEAR(AN27)+{-1;0;1},1,3))+2))/7)+1,""),"")</f>
        <v/>
      </c>
      <c r="AP27" s="237"/>
      <c r="AQ27" s="262" t="str">
        <f t="shared" si="17"/>
        <v>MER</v>
      </c>
      <c r="AR27" s="264">
        <f>AR25+1</f>
        <v>42991</v>
      </c>
      <c r="AS27" s="239" t="str">
        <f>IFERROR(IF(WEEKDAY(AR27,2)=1,INT((AR27-LOOKUP(AR27,DATE(YEAR(AR27)+{-1;0;1},1,3)-WEEKDAY(DATE(YEAR(AR27)+{-1;0;1},1,3))+2))/7)+1,""),"")</f>
        <v/>
      </c>
      <c r="AT27" s="237"/>
      <c r="AU27" s="266" t="str">
        <f t="shared" si="19"/>
        <v>VEN</v>
      </c>
      <c r="AV27" s="264">
        <f>AV25+1</f>
        <v>43021</v>
      </c>
      <c r="AW27" s="239" t="str">
        <f>IFERROR(IF(WEEKDAY(AV27,2)=1,INT((AV27-LOOKUP(AV27,DATE(YEAR(AV27)+{-1;0;1},1,3)-WEEKDAY(DATE(YEAR(AV27)+{-1;0;1},1,3))+2))/7)+1,""),"")</f>
        <v/>
      </c>
      <c r="AX27" s="237"/>
      <c r="AY27" s="262" t="str">
        <f t="shared" si="21"/>
        <v>LUN</v>
      </c>
      <c r="AZ27" s="264">
        <f>AZ25+1</f>
        <v>43052</v>
      </c>
      <c r="BA27" s="239">
        <f>IFERROR(IF(WEEKDAY(AZ27,2)=1,INT((AZ27-LOOKUP(AZ27,DATE(YEAR(AZ27)+{-1;0;1},1,3)-WEEKDAY(DATE(YEAR(AZ27)+{-1;0;1},1,3))+2))/7)+1,""),"")</f>
        <v>46</v>
      </c>
      <c r="BB27" s="237"/>
      <c r="BC27" s="266" t="str">
        <f t="shared" si="23"/>
        <v>MER</v>
      </c>
      <c r="BD27" s="264">
        <f>BD25+1</f>
        <v>43082</v>
      </c>
      <c r="BE27" s="239" t="str">
        <f>IFERROR(IF(WEEKDAY(BD27,2)=1,INT((BD27-LOOKUP(BD27,DATE(YEAR(BD27)+{-1;0;1},1,3)-WEEKDAY(DATE(YEAR(BD27)+{-1;0;1},1,3))+2))/7)+1,""),"")</f>
        <v/>
      </c>
    </row>
    <row r="28" spans="1:57" ht="15" x14ac:dyDescent="0.25">
      <c r="F28" s="235"/>
      <c r="G28" s="235"/>
      <c r="H28" s="235"/>
      <c r="I28" s="244">
        <v>27</v>
      </c>
      <c r="K28" s="263"/>
      <c r="L28" s="265"/>
      <c r="M28" s="240" t="str">
        <f>IF(ISERROR(MATCH(L27,Dates,0)),"",INDEX(Evenement,MATCH(L27,Dates,0)))</f>
        <v/>
      </c>
      <c r="N28" s="241"/>
      <c r="O28" s="267"/>
      <c r="P28" s="265"/>
      <c r="Q28" s="240" t="str">
        <f>IF(ISERROR(MATCH(P27,Dates,0)),"",INDEX(Evenement,MATCH(P27,Dates,0)))</f>
        <v/>
      </c>
      <c r="R28" s="241"/>
      <c r="S28" s="263"/>
      <c r="T28" s="265"/>
      <c r="U28" s="240" t="str">
        <f>IF(ISERROR(MATCH(T27,Dates,0)),"",INDEX(Evenement,MATCH(T27,Dates,0)))</f>
        <v/>
      </c>
      <c r="V28" s="241"/>
      <c r="W28" s="267"/>
      <c r="X28" s="265"/>
      <c r="Y28" s="240" t="str">
        <f>IF(ISERROR(MATCH(X27,Dates,0)),"",INDEX(Evenement,MATCH(X27,Dates,0)))</f>
        <v/>
      </c>
      <c r="Z28" s="241"/>
      <c r="AA28" s="263"/>
      <c r="AB28" s="265"/>
      <c r="AC28" s="240" t="str">
        <f>IF(ISERROR(MATCH(AB27,Dates,0)),"",INDEX(Evenement,MATCH(AB27,Dates,0)))</f>
        <v/>
      </c>
      <c r="AD28" s="241"/>
      <c r="AE28" s="267"/>
      <c r="AF28" s="265"/>
      <c r="AG28" s="240" t="str">
        <f>IF(ISERROR(MATCH(AF27,Dates,0)),"",INDEX(Evenement,MATCH(AF27,Dates,0)))</f>
        <v/>
      </c>
      <c r="AH28" s="241"/>
      <c r="AI28" s="263"/>
      <c r="AJ28" s="265"/>
      <c r="AK28" s="240" t="str">
        <f>IF(ISERROR(MATCH(AJ27,Dates,0)),"",INDEX(Evenement,MATCH(AJ27,Dates,0)))</f>
        <v/>
      </c>
      <c r="AL28" s="241"/>
      <c r="AM28" s="267"/>
      <c r="AN28" s="265"/>
      <c r="AO28" s="240" t="str">
        <f>IF(ISERROR(MATCH(AN27,Dates,0)),"",INDEX(Evenement,MATCH(AN27,Dates,0)))</f>
        <v/>
      </c>
      <c r="AP28" s="241"/>
      <c r="AQ28" s="263"/>
      <c r="AR28" s="265"/>
      <c r="AS28" s="240" t="str">
        <f>IF(ISERROR(MATCH(AR27,Dates,0)),"",INDEX(Evenement,MATCH(AR27,Dates,0)))</f>
        <v/>
      </c>
      <c r="AT28" s="241"/>
      <c r="AU28" s="267"/>
      <c r="AV28" s="265"/>
      <c r="AW28" s="240" t="str">
        <f>IF(ISERROR(MATCH(AV27,Dates,0)),"",INDEX(Evenement,MATCH(AV27,Dates,0)))</f>
        <v/>
      </c>
      <c r="AX28" s="241"/>
      <c r="AY28" s="263"/>
      <c r="AZ28" s="265"/>
      <c r="BA28" s="240" t="str">
        <f>IF(ISERROR(MATCH(AZ27,Dates,0)),"",INDEX(Evenement,MATCH(AZ27,Dates,0)))</f>
        <v/>
      </c>
      <c r="BB28" s="241"/>
      <c r="BC28" s="267"/>
      <c r="BD28" s="265"/>
      <c r="BE28" s="240" t="str">
        <f>IF(ISERROR(MATCH(BD27,Dates,0)),"",INDEX(Evenement,MATCH(BD27,Dates,0)))</f>
        <v/>
      </c>
    </row>
    <row r="29" spans="1:57" ht="15" customHeight="1" x14ac:dyDescent="0.25">
      <c r="A29" s="251"/>
      <c r="F29" s="235"/>
      <c r="G29" s="235"/>
      <c r="H29" s="235"/>
      <c r="I29" s="244">
        <v>28</v>
      </c>
      <c r="K29" s="262" t="str">
        <f t="shared" si="1"/>
        <v>SAM</v>
      </c>
      <c r="L29" s="264">
        <f>L27+1</f>
        <v>42749</v>
      </c>
      <c r="M29" s="239" t="str">
        <f>IFERROR(IF(WEEKDAY(L29,2)=1,INT((L29-LOOKUP(L29,DATE(YEAR(L29)+{-1;0;1},1,3)-WEEKDAY(DATE(YEAR(L29)+{-1;0;1},1,3))+2))/7)+1,""),"")</f>
        <v/>
      </c>
      <c r="N29" s="237"/>
      <c r="O29" s="266" t="str">
        <f t="shared" si="3"/>
        <v>MAR</v>
      </c>
      <c r="P29" s="264">
        <f>P27+1</f>
        <v>42780</v>
      </c>
      <c r="Q29" s="239" t="str">
        <f>IFERROR(IF(WEEKDAY(P29,2)=1,INT((P29-LOOKUP(P29,DATE(YEAR(P29)+{-1;0;1},1,3)-WEEKDAY(DATE(YEAR(P29)+{-1;0;1},1,3))+2))/7)+1,""),"")</f>
        <v/>
      </c>
      <c r="R29" s="237"/>
      <c r="S29" s="262" t="str">
        <f t="shared" si="5"/>
        <v>MAR</v>
      </c>
      <c r="T29" s="264">
        <f>T27+1</f>
        <v>42808</v>
      </c>
      <c r="U29" s="239" t="str">
        <f>IFERROR(IF(WEEKDAY(T29,2)=1,INT((T29-LOOKUP(T29,DATE(YEAR(T29)+{-1;0;1},1,3)-WEEKDAY(DATE(YEAR(T29)+{-1;0;1},1,3))+2))/7)+1,""),"")</f>
        <v/>
      </c>
      <c r="V29" s="237"/>
      <c r="W29" s="266" t="str">
        <f t="shared" si="7"/>
        <v>VEN</v>
      </c>
      <c r="X29" s="264">
        <f>X27+1</f>
        <v>42839</v>
      </c>
      <c r="Y29" s="239" t="str">
        <f>IFERROR(IF(WEEKDAY(X29,2)=1,INT((X29-LOOKUP(X29,DATE(YEAR(X29)+{-1;0;1},1,3)-WEEKDAY(DATE(YEAR(X29)+{-1;0;1},1,3))+2))/7)+1,""),"")</f>
        <v/>
      </c>
      <c r="Z29" s="237"/>
      <c r="AA29" s="262" t="str">
        <f t="shared" si="9"/>
        <v>DIM</v>
      </c>
      <c r="AB29" s="264">
        <f>AB27+1</f>
        <v>42869</v>
      </c>
      <c r="AC29" s="239" t="str">
        <f>IFERROR(IF(WEEKDAY(AB29,2)=1,INT((AB29-LOOKUP(AB29,DATE(YEAR(AB29)+{-1;0;1},1,3)-WEEKDAY(DATE(YEAR(AB29)+{-1;0;1},1,3))+2))/7)+1,""),"")</f>
        <v/>
      </c>
      <c r="AD29" s="237"/>
      <c r="AE29" s="266" t="str">
        <f t="shared" si="11"/>
        <v>MER</v>
      </c>
      <c r="AF29" s="264">
        <f>AF27+1</f>
        <v>42900</v>
      </c>
      <c r="AG29" s="239" t="str">
        <f>IFERROR(IF(WEEKDAY(AF29,2)=1,INT((AF29-LOOKUP(AF29,DATE(YEAR(AF29)+{-1;0;1},1,3)-WEEKDAY(DATE(YEAR(AF29)+{-1;0;1},1,3))+2))/7)+1,""),"")</f>
        <v/>
      </c>
      <c r="AH29" s="237"/>
      <c r="AI29" s="262" t="str">
        <f t="shared" si="13"/>
        <v>VEN</v>
      </c>
      <c r="AJ29" s="264">
        <f>AJ27+1</f>
        <v>42930</v>
      </c>
      <c r="AK29" s="239" t="str">
        <f>IFERROR(IF(WEEKDAY(AJ29,2)=1,INT((AJ29-LOOKUP(AJ29,DATE(YEAR(AJ29)+{-1;0;1},1,3)-WEEKDAY(DATE(YEAR(AJ29)+{-1;0;1},1,3))+2))/7)+1,""),"")</f>
        <v/>
      </c>
      <c r="AL29" s="237"/>
      <c r="AM29" s="266" t="str">
        <f t="shared" si="15"/>
        <v>LUN</v>
      </c>
      <c r="AN29" s="264">
        <f>AN27+1</f>
        <v>42961</v>
      </c>
      <c r="AO29" s="239">
        <f>IFERROR(IF(WEEKDAY(AN29,2)=1,INT((AN29-LOOKUP(AN29,DATE(YEAR(AN29)+{-1;0;1},1,3)-WEEKDAY(DATE(YEAR(AN29)+{-1;0;1},1,3))+2))/7)+1,""),"")</f>
        <v>33</v>
      </c>
      <c r="AP29" s="237"/>
      <c r="AQ29" s="262" t="str">
        <f t="shared" si="17"/>
        <v>JEU</v>
      </c>
      <c r="AR29" s="264">
        <f>AR27+1</f>
        <v>42992</v>
      </c>
      <c r="AS29" s="239" t="str">
        <f>IFERROR(IF(WEEKDAY(AR29,2)=1,INT((AR29-LOOKUP(AR29,DATE(YEAR(AR29)+{-1;0;1},1,3)-WEEKDAY(DATE(YEAR(AR29)+{-1;0;1},1,3))+2))/7)+1,""),"")</f>
        <v/>
      </c>
      <c r="AT29" s="237"/>
      <c r="AU29" s="266" t="str">
        <f t="shared" si="19"/>
        <v>SAM</v>
      </c>
      <c r="AV29" s="264">
        <f>AV27+1</f>
        <v>43022</v>
      </c>
      <c r="AW29" s="239" t="str">
        <f>IFERROR(IF(WEEKDAY(AV29,2)=1,INT((AV29-LOOKUP(AV29,DATE(YEAR(AV29)+{-1;0;1},1,3)-WEEKDAY(DATE(YEAR(AV29)+{-1;0;1},1,3))+2))/7)+1,""),"")</f>
        <v/>
      </c>
      <c r="AX29" s="237"/>
      <c r="AY29" s="262" t="str">
        <f t="shared" si="21"/>
        <v>MAR</v>
      </c>
      <c r="AZ29" s="264">
        <f>AZ27+1</f>
        <v>43053</v>
      </c>
      <c r="BA29" s="239" t="str">
        <f>IFERROR(IF(WEEKDAY(AZ29,2)=1,INT((AZ29-LOOKUP(AZ29,DATE(YEAR(AZ29)+{-1;0;1},1,3)-WEEKDAY(DATE(YEAR(AZ29)+{-1;0;1},1,3))+2))/7)+1,""),"")</f>
        <v/>
      </c>
      <c r="BB29" s="237"/>
      <c r="BC29" s="266" t="str">
        <f t="shared" si="23"/>
        <v>JEU</v>
      </c>
      <c r="BD29" s="264">
        <f>BD27+1</f>
        <v>43083</v>
      </c>
      <c r="BE29" s="239" t="str">
        <f>IFERROR(IF(WEEKDAY(BD29,2)=1,INT((BD29-LOOKUP(BD29,DATE(YEAR(BD29)+{-1;0;1},1,3)-WEEKDAY(DATE(YEAR(BD29)+{-1;0;1},1,3))+2))/7)+1,""),"")</f>
        <v/>
      </c>
    </row>
    <row r="30" spans="1:57" ht="15" customHeight="1" x14ac:dyDescent="0.25">
      <c r="F30" s="235"/>
      <c r="G30" s="235"/>
      <c r="H30" s="235"/>
      <c r="I30" s="244">
        <v>29</v>
      </c>
      <c r="K30" s="263"/>
      <c r="L30" s="265"/>
      <c r="M30" s="240" t="str">
        <f>IF(ISERROR(MATCH(L29,Dates,0)),"",INDEX(Evenement,MATCH(L29,Dates,0)))</f>
        <v/>
      </c>
      <c r="N30" s="241"/>
      <c r="O30" s="267"/>
      <c r="P30" s="265"/>
      <c r="Q30" s="240" t="str">
        <f>IF(ISERROR(MATCH(P29,Dates,0)),"",INDEX(Evenement,MATCH(P29,Dates,0)))</f>
        <v/>
      </c>
      <c r="R30" s="241"/>
      <c r="S30" s="263"/>
      <c r="T30" s="265"/>
      <c r="U30" s="240" t="str">
        <f>IF(ISERROR(MATCH(T29,Dates,0)),"",INDEX(Evenement,MATCH(T29,Dates,0)))</f>
        <v/>
      </c>
      <c r="V30" s="241"/>
      <c r="W30" s="267"/>
      <c r="X30" s="265"/>
      <c r="Y30" s="240" t="str">
        <f>IF(ISERROR(MATCH(X29,Dates,0)),"",INDEX(Evenement,MATCH(X29,Dates,0)))</f>
        <v/>
      </c>
      <c r="Z30" s="241"/>
      <c r="AA30" s="263"/>
      <c r="AB30" s="265"/>
      <c r="AC30" s="240" t="str">
        <f>IF(ISERROR(MATCH(AB29,Dates,0)),"",INDEX(Evenement,MATCH(AB29,Dates,0)))</f>
        <v/>
      </c>
      <c r="AD30" s="241"/>
      <c r="AE30" s="267"/>
      <c r="AF30" s="265"/>
      <c r="AG30" s="240" t="str">
        <f>IF(ISERROR(MATCH(AF29,Dates,0)),"",INDEX(Evenement,MATCH(AF29,Dates,0)))</f>
        <v/>
      </c>
      <c r="AH30" s="241"/>
      <c r="AI30" s="263"/>
      <c r="AJ30" s="265"/>
      <c r="AK30" s="240" t="str">
        <f>IF(ISERROR(MATCH(AJ29,Dates,0)),"",INDEX(Evenement,MATCH(AJ29,Dates,0)))</f>
        <v>Fête nationale</v>
      </c>
      <c r="AL30" s="241"/>
      <c r="AM30" s="267"/>
      <c r="AN30" s="265"/>
      <c r="AO30" s="240" t="str">
        <f>IF(ISERROR(MATCH(AN29,Dates,0)),"",INDEX(Evenement,MATCH(AN29,Dates,0)))</f>
        <v/>
      </c>
      <c r="AP30" s="241"/>
      <c r="AQ30" s="263"/>
      <c r="AR30" s="265"/>
      <c r="AS30" s="240" t="str">
        <f>IF(ISERROR(MATCH(AR29,Dates,0)),"",INDEX(Evenement,MATCH(AR29,Dates,0)))</f>
        <v/>
      </c>
      <c r="AT30" s="241"/>
      <c r="AU30" s="267"/>
      <c r="AV30" s="265"/>
      <c r="AW30" s="240" t="str">
        <f>IF(ISERROR(MATCH(AV29,Dates,0)),"",INDEX(Evenement,MATCH(AV29,Dates,0)))</f>
        <v/>
      </c>
      <c r="AX30" s="241"/>
      <c r="AY30" s="263"/>
      <c r="AZ30" s="265"/>
      <c r="BA30" s="240" t="str">
        <f>IF(ISERROR(MATCH(AZ29,Dates,0)),"",INDEX(Evenement,MATCH(AZ29,Dates,0)))</f>
        <v/>
      </c>
      <c r="BB30" s="241"/>
      <c r="BC30" s="267"/>
      <c r="BD30" s="265"/>
      <c r="BE30" s="240" t="str">
        <f>IF(ISERROR(MATCH(BD29,Dates,0)),"",INDEX(Evenement,MATCH(BD29,Dates,0)))</f>
        <v/>
      </c>
    </row>
    <row r="31" spans="1:57" ht="15" customHeight="1" x14ac:dyDescent="0.25">
      <c r="F31" s="235"/>
      <c r="G31" s="235"/>
      <c r="H31" s="235"/>
      <c r="I31" s="244">
        <v>30</v>
      </c>
      <c r="K31" s="262" t="str">
        <f t="shared" si="1"/>
        <v>DIM</v>
      </c>
      <c r="L31" s="264">
        <f>L29+1</f>
        <v>42750</v>
      </c>
      <c r="M31" s="239" t="str">
        <f>IFERROR(IF(WEEKDAY(L31,2)=1,INT((L31-LOOKUP(L31,DATE(YEAR(L31)+{-1;0;1},1,3)-WEEKDAY(DATE(YEAR(L31)+{-1;0;1},1,3))+2))/7)+1,""),"")</f>
        <v/>
      </c>
      <c r="N31" s="237"/>
      <c r="O31" s="266" t="str">
        <f t="shared" si="3"/>
        <v>MER</v>
      </c>
      <c r="P31" s="264">
        <f>P29+1</f>
        <v>42781</v>
      </c>
      <c r="Q31" s="239" t="str">
        <f>IFERROR(IF(WEEKDAY(P31,2)=1,INT((P31-LOOKUP(P31,DATE(YEAR(P31)+{-1;0;1},1,3)-WEEKDAY(DATE(YEAR(P31)+{-1;0;1},1,3))+2))/7)+1,""),"")</f>
        <v/>
      </c>
      <c r="R31" s="237"/>
      <c r="S31" s="262" t="str">
        <f t="shared" si="5"/>
        <v>MER</v>
      </c>
      <c r="T31" s="264">
        <f>T29+1</f>
        <v>42809</v>
      </c>
      <c r="U31" s="239" t="str">
        <f>IFERROR(IF(WEEKDAY(T31,2)=1,INT((T31-LOOKUP(T31,DATE(YEAR(T31)+{-1;0;1},1,3)-WEEKDAY(DATE(YEAR(T31)+{-1;0;1},1,3))+2))/7)+1,""),"")</f>
        <v/>
      </c>
      <c r="V31" s="237"/>
      <c r="W31" s="266" t="str">
        <f t="shared" si="7"/>
        <v>SAM</v>
      </c>
      <c r="X31" s="264">
        <f>X29+1</f>
        <v>42840</v>
      </c>
      <c r="Y31" s="239" t="str">
        <f>IFERROR(IF(WEEKDAY(X31,2)=1,INT((X31-LOOKUP(X31,DATE(YEAR(X31)+{-1;0;1},1,3)-WEEKDAY(DATE(YEAR(X31)+{-1;0;1},1,3))+2))/7)+1,""),"")</f>
        <v/>
      </c>
      <c r="Z31" s="237"/>
      <c r="AA31" s="262" t="str">
        <f t="shared" si="9"/>
        <v>LUN</v>
      </c>
      <c r="AB31" s="264">
        <f>AB29+1</f>
        <v>42870</v>
      </c>
      <c r="AC31" s="239">
        <f>IFERROR(IF(WEEKDAY(AB31,2)=1,INT((AB31-LOOKUP(AB31,DATE(YEAR(AB31)+{-1;0;1},1,3)-WEEKDAY(DATE(YEAR(AB31)+{-1;0;1},1,3))+2))/7)+1,""),"")</f>
        <v>20</v>
      </c>
      <c r="AD31" s="237"/>
      <c r="AE31" s="266" t="str">
        <f t="shared" si="11"/>
        <v>JEU</v>
      </c>
      <c r="AF31" s="264">
        <f>AF29+1</f>
        <v>42901</v>
      </c>
      <c r="AG31" s="239" t="str">
        <f>IFERROR(IF(WEEKDAY(AF31,2)=1,INT((AF31-LOOKUP(AF31,DATE(YEAR(AF31)+{-1;0;1},1,3)-WEEKDAY(DATE(YEAR(AF31)+{-1;0;1},1,3))+2))/7)+1,""),"")</f>
        <v/>
      </c>
      <c r="AH31" s="237"/>
      <c r="AI31" s="262" t="str">
        <f t="shared" si="13"/>
        <v>SAM</v>
      </c>
      <c r="AJ31" s="264">
        <f>AJ29+1</f>
        <v>42931</v>
      </c>
      <c r="AK31" s="239" t="str">
        <f>IFERROR(IF(WEEKDAY(AJ31,2)=1,INT((AJ31-LOOKUP(AJ31,DATE(YEAR(AJ31)+{-1;0;1},1,3)-WEEKDAY(DATE(YEAR(AJ31)+{-1;0;1},1,3))+2))/7)+1,""),"")</f>
        <v/>
      </c>
      <c r="AL31" s="237"/>
      <c r="AM31" s="266" t="str">
        <f t="shared" si="15"/>
        <v>MAR</v>
      </c>
      <c r="AN31" s="264">
        <f>AN29+1</f>
        <v>42962</v>
      </c>
      <c r="AO31" s="239" t="str">
        <f>IFERROR(IF(WEEKDAY(AN31,2)=1,INT((AN31-LOOKUP(AN31,DATE(YEAR(AN31)+{-1;0;1},1,3)-WEEKDAY(DATE(YEAR(AN31)+{-1;0;1},1,3))+2))/7)+1,""),"")</f>
        <v/>
      </c>
      <c r="AP31" s="237"/>
      <c r="AQ31" s="262" t="str">
        <f t="shared" si="17"/>
        <v>VEN</v>
      </c>
      <c r="AR31" s="264">
        <f>AR29+1</f>
        <v>42993</v>
      </c>
      <c r="AS31" s="239" t="str">
        <f>IFERROR(IF(WEEKDAY(AR31,2)=1,INT((AR31-LOOKUP(AR31,DATE(YEAR(AR31)+{-1;0;1},1,3)-WEEKDAY(DATE(YEAR(AR31)+{-1;0;1},1,3))+2))/7)+1,""),"")</f>
        <v/>
      </c>
      <c r="AT31" s="237"/>
      <c r="AU31" s="266" t="str">
        <f t="shared" si="19"/>
        <v>DIM</v>
      </c>
      <c r="AV31" s="264">
        <f>AV29+1</f>
        <v>43023</v>
      </c>
      <c r="AW31" s="239" t="str">
        <f>IFERROR(IF(WEEKDAY(AV31,2)=1,INT((AV31-LOOKUP(AV31,DATE(YEAR(AV31)+{-1;0;1},1,3)-WEEKDAY(DATE(YEAR(AV31)+{-1;0;1},1,3))+2))/7)+1,""),"")</f>
        <v/>
      </c>
      <c r="AX31" s="237"/>
      <c r="AY31" s="262" t="str">
        <f t="shared" si="21"/>
        <v>MER</v>
      </c>
      <c r="AZ31" s="264">
        <f>AZ29+1</f>
        <v>43054</v>
      </c>
      <c r="BA31" s="239" t="str">
        <f>IFERROR(IF(WEEKDAY(AZ31,2)=1,INT((AZ31-LOOKUP(AZ31,DATE(YEAR(AZ31)+{-1;0;1},1,3)-WEEKDAY(DATE(YEAR(AZ31)+{-1;0;1},1,3))+2))/7)+1,""),"")</f>
        <v/>
      </c>
      <c r="BB31" s="237"/>
      <c r="BC31" s="266" t="str">
        <f t="shared" si="23"/>
        <v>VEN</v>
      </c>
      <c r="BD31" s="264">
        <f>BD29+1</f>
        <v>43084</v>
      </c>
      <c r="BE31" s="239" t="str">
        <f>IFERROR(IF(WEEKDAY(BD31,2)=1,INT((BD31-LOOKUP(BD31,DATE(YEAR(BD31)+{-1;0;1},1,3)-WEEKDAY(DATE(YEAR(BD31)+{-1;0;1},1,3))+2))/7)+1,""),"")</f>
        <v/>
      </c>
    </row>
    <row r="32" spans="1:57" ht="15" customHeight="1" x14ac:dyDescent="0.25">
      <c r="F32" s="235"/>
      <c r="G32" s="235"/>
      <c r="H32" s="235"/>
      <c r="I32" s="244">
        <v>31</v>
      </c>
      <c r="K32" s="263"/>
      <c r="L32" s="265"/>
      <c r="M32" s="240" t="str">
        <f>IF(ISERROR(MATCH(L31,Dates,0)),"",INDEX(Evenement,MATCH(L31,Dates,0)))</f>
        <v/>
      </c>
      <c r="N32" s="241"/>
      <c r="O32" s="267"/>
      <c r="P32" s="265"/>
      <c r="Q32" s="240" t="str">
        <f>IF(ISERROR(MATCH(P31,Dates,0)),"",INDEX(Evenement,MATCH(P31,Dates,0)))</f>
        <v/>
      </c>
      <c r="R32" s="241"/>
      <c r="S32" s="263"/>
      <c r="T32" s="265"/>
      <c r="U32" s="240" t="str">
        <f>IF(ISERROR(MATCH(T31,Dates,0)),"",INDEX(Evenement,MATCH(T31,Dates,0)))</f>
        <v/>
      </c>
      <c r="V32" s="241"/>
      <c r="W32" s="267"/>
      <c r="X32" s="265"/>
      <c r="Y32" s="240" t="str">
        <f>IF(ISERROR(MATCH(X31,Dates,0)),"",INDEX(Evenement,MATCH(X31,Dates,0)))</f>
        <v/>
      </c>
      <c r="Z32" s="241"/>
      <c r="AA32" s="263"/>
      <c r="AB32" s="265"/>
      <c r="AC32" s="240" t="str">
        <f>IF(ISERROR(MATCH(AB31,Dates,0)),"",INDEX(Evenement,MATCH(AB31,Dates,0)))</f>
        <v/>
      </c>
      <c r="AD32" s="241"/>
      <c r="AE32" s="267"/>
      <c r="AF32" s="265"/>
      <c r="AG32" s="240" t="str">
        <f>IF(ISERROR(MATCH(AF31,Dates,0)),"",INDEX(Evenement,MATCH(AF31,Dates,0)))</f>
        <v/>
      </c>
      <c r="AH32" s="241"/>
      <c r="AI32" s="263"/>
      <c r="AJ32" s="265"/>
      <c r="AK32" s="240" t="str">
        <f>IF(ISERROR(MATCH(AJ31,Dates,0)),"",INDEX(Evenement,MATCH(AJ31,Dates,0)))</f>
        <v/>
      </c>
      <c r="AL32" s="241"/>
      <c r="AM32" s="267"/>
      <c r="AN32" s="265"/>
      <c r="AO32" s="240" t="str">
        <f>IF(ISERROR(MATCH(AN31,Dates,0)),"",INDEX(Evenement,MATCH(AN31,Dates,0)))</f>
        <v>L'Assomption</v>
      </c>
      <c r="AP32" s="241"/>
      <c r="AQ32" s="263"/>
      <c r="AR32" s="265"/>
      <c r="AS32" s="240" t="str">
        <f>IF(ISERROR(MATCH(AR31,Dates,0)),"",INDEX(Evenement,MATCH(AR31,Dates,0)))</f>
        <v/>
      </c>
      <c r="AT32" s="241"/>
      <c r="AU32" s="267"/>
      <c r="AV32" s="265"/>
      <c r="AW32" s="240" t="str">
        <f>IF(ISERROR(MATCH(AV31,Dates,0)),"",INDEX(Evenement,MATCH(AV31,Dates,0)))</f>
        <v/>
      </c>
      <c r="AX32" s="241"/>
      <c r="AY32" s="263"/>
      <c r="AZ32" s="265"/>
      <c r="BA32" s="240" t="str">
        <f>IF(ISERROR(MATCH(AZ31,Dates,0)),"",INDEX(Evenement,MATCH(AZ31,Dates,0)))</f>
        <v/>
      </c>
      <c r="BB32" s="241"/>
      <c r="BC32" s="267"/>
      <c r="BD32" s="265"/>
      <c r="BE32" s="240" t="str">
        <f>IF(ISERROR(MATCH(BD31,Dates,0)),"",INDEX(Evenement,MATCH(BD31,Dates,0)))</f>
        <v/>
      </c>
    </row>
    <row r="33" spans="6:57" ht="15" customHeight="1" x14ac:dyDescent="0.25">
      <c r="F33" s="235"/>
      <c r="G33" s="235"/>
      <c r="H33" s="235"/>
      <c r="I33" s="244">
        <v>32</v>
      </c>
      <c r="K33" s="262" t="str">
        <f t="shared" si="1"/>
        <v>LUN</v>
      </c>
      <c r="L33" s="264">
        <f>L31+1</f>
        <v>42751</v>
      </c>
      <c r="M33" s="239">
        <f>IFERROR(IF(WEEKDAY(L33,2)=1,INT((L33-LOOKUP(L33,DATE(YEAR(L33)+{-1;0;1},1,3)-WEEKDAY(DATE(YEAR(L33)+{-1;0;1},1,3))+2))/7)+1,""),"")</f>
        <v>3</v>
      </c>
      <c r="N33" s="237"/>
      <c r="O33" s="266" t="str">
        <f t="shared" si="3"/>
        <v>JEU</v>
      </c>
      <c r="P33" s="264">
        <f>P31+1</f>
        <v>42782</v>
      </c>
      <c r="Q33" s="239" t="str">
        <f>IFERROR(IF(WEEKDAY(P33,2)=1,INT((P33-LOOKUP(P33,DATE(YEAR(P33)+{-1;0;1},1,3)-WEEKDAY(DATE(YEAR(P33)+{-1;0;1},1,3))+2))/7)+1,""),"")</f>
        <v/>
      </c>
      <c r="R33" s="237"/>
      <c r="S33" s="262" t="str">
        <f t="shared" si="5"/>
        <v>JEU</v>
      </c>
      <c r="T33" s="264">
        <f>T31+1</f>
        <v>42810</v>
      </c>
      <c r="U33" s="239" t="str">
        <f>IFERROR(IF(WEEKDAY(T33,2)=1,INT((T33-LOOKUP(T33,DATE(YEAR(T33)+{-1;0;1},1,3)-WEEKDAY(DATE(YEAR(T33)+{-1;0;1},1,3))+2))/7)+1,""),"")</f>
        <v/>
      </c>
      <c r="V33" s="237"/>
      <c r="W33" s="266" t="str">
        <f t="shared" si="7"/>
        <v>DIM</v>
      </c>
      <c r="X33" s="264">
        <f>X31+1</f>
        <v>42841</v>
      </c>
      <c r="Y33" s="239" t="str">
        <f>IFERROR(IF(WEEKDAY(X33,2)=1,INT((X33-LOOKUP(X33,DATE(YEAR(X33)+{-1;0;1},1,3)-WEEKDAY(DATE(YEAR(X33)+{-1;0;1},1,3))+2))/7)+1,""),"")</f>
        <v/>
      </c>
      <c r="Z33" s="237"/>
      <c r="AA33" s="262" t="str">
        <f t="shared" si="9"/>
        <v>MAR</v>
      </c>
      <c r="AB33" s="264">
        <f>AB31+1</f>
        <v>42871</v>
      </c>
      <c r="AC33" s="239" t="str">
        <f>IFERROR(IF(WEEKDAY(AB33,2)=1,INT((AB33-LOOKUP(AB33,DATE(YEAR(AB33)+{-1;0;1},1,3)-WEEKDAY(DATE(YEAR(AB33)+{-1;0;1},1,3))+2))/7)+1,""),"")</f>
        <v/>
      </c>
      <c r="AD33" s="237"/>
      <c r="AE33" s="266" t="str">
        <f t="shared" si="11"/>
        <v>VEN</v>
      </c>
      <c r="AF33" s="264">
        <f>AF31+1</f>
        <v>42902</v>
      </c>
      <c r="AG33" s="239" t="str">
        <f>IFERROR(IF(WEEKDAY(AF33,2)=1,INT((AF33-LOOKUP(AF33,DATE(YEAR(AF33)+{-1;0;1},1,3)-WEEKDAY(DATE(YEAR(AF33)+{-1;0;1},1,3))+2))/7)+1,""),"")</f>
        <v/>
      </c>
      <c r="AH33" s="237"/>
      <c r="AI33" s="262" t="str">
        <f t="shared" si="13"/>
        <v>DIM</v>
      </c>
      <c r="AJ33" s="264">
        <f>AJ31+1</f>
        <v>42932</v>
      </c>
      <c r="AK33" s="239" t="str">
        <f>IFERROR(IF(WEEKDAY(AJ33,2)=1,INT((AJ33-LOOKUP(AJ33,DATE(YEAR(AJ33)+{-1;0;1},1,3)-WEEKDAY(DATE(YEAR(AJ33)+{-1;0;1},1,3))+2))/7)+1,""),"")</f>
        <v/>
      </c>
      <c r="AL33" s="237"/>
      <c r="AM33" s="266" t="str">
        <f t="shared" si="15"/>
        <v>MER</v>
      </c>
      <c r="AN33" s="264">
        <f>AN31+1</f>
        <v>42963</v>
      </c>
      <c r="AO33" s="239" t="str">
        <f>IFERROR(IF(WEEKDAY(AN33,2)=1,INT((AN33-LOOKUP(AN33,DATE(YEAR(AN33)+{-1;0;1},1,3)-WEEKDAY(DATE(YEAR(AN33)+{-1;0;1},1,3))+2))/7)+1,""),"")</f>
        <v/>
      </c>
      <c r="AP33" s="237"/>
      <c r="AQ33" s="262" t="str">
        <f t="shared" si="17"/>
        <v>SAM</v>
      </c>
      <c r="AR33" s="264">
        <f>AR31+1</f>
        <v>42994</v>
      </c>
      <c r="AS33" s="239" t="str">
        <f>IFERROR(IF(WEEKDAY(AR33,2)=1,INT((AR33-LOOKUP(AR33,DATE(YEAR(AR33)+{-1;0;1},1,3)-WEEKDAY(DATE(YEAR(AR33)+{-1;0;1},1,3))+2))/7)+1,""),"")</f>
        <v/>
      </c>
      <c r="AT33" s="237"/>
      <c r="AU33" s="266" t="str">
        <f t="shared" si="19"/>
        <v>LUN</v>
      </c>
      <c r="AV33" s="264">
        <f>AV31+1</f>
        <v>43024</v>
      </c>
      <c r="AW33" s="239">
        <f>IFERROR(IF(WEEKDAY(AV33,2)=1,INT((AV33-LOOKUP(AV33,DATE(YEAR(AV33)+{-1;0;1},1,3)-WEEKDAY(DATE(YEAR(AV33)+{-1;0;1},1,3))+2))/7)+1,""),"")</f>
        <v>42</v>
      </c>
      <c r="AX33" s="237"/>
      <c r="AY33" s="262" t="str">
        <f t="shared" si="21"/>
        <v>JEU</v>
      </c>
      <c r="AZ33" s="264">
        <f>AZ31+1</f>
        <v>43055</v>
      </c>
      <c r="BA33" s="239" t="str">
        <f>IFERROR(IF(WEEKDAY(AZ33,2)=1,INT((AZ33-LOOKUP(AZ33,DATE(YEAR(AZ33)+{-1;0;1},1,3)-WEEKDAY(DATE(YEAR(AZ33)+{-1;0;1},1,3))+2))/7)+1,""),"")</f>
        <v/>
      </c>
      <c r="BB33" s="237"/>
      <c r="BC33" s="266" t="str">
        <f t="shared" si="23"/>
        <v>SAM</v>
      </c>
      <c r="BD33" s="264">
        <f>BD31+1</f>
        <v>43085</v>
      </c>
      <c r="BE33" s="239" t="str">
        <f>IFERROR(IF(WEEKDAY(BD33,2)=1,INT((BD33-LOOKUP(BD33,DATE(YEAR(BD33)+{-1;0;1},1,3)-WEEKDAY(DATE(YEAR(BD33)+{-1;0;1},1,3))+2))/7)+1,""),"")</f>
        <v/>
      </c>
    </row>
    <row r="34" spans="6:57" ht="15" customHeight="1" x14ac:dyDescent="0.25">
      <c r="F34" s="235"/>
      <c r="G34" s="235"/>
      <c r="H34" s="235"/>
      <c r="I34" s="244">
        <v>33</v>
      </c>
      <c r="K34" s="263"/>
      <c r="L34" s="265"/>
      <c r="M34" s="240" t="str">
        <f>IF(ISERROR(MATCH(L33,Dates,0)),"",INDEX(Evenement,MATCH(L33,Dates,0)))</f>
        <v/>
      </c>
      <c r="N34" s="241"/>
      <c r="O34" s="267"/>
      <c r="P34" s="265"/>
      <c r="Q34" s="240" t="str">
        <f>IF(ISERROR(MATCH(P33,Dates,0)),"",INDEX(Evenement,MATCH(P33,Dates,0)))</f>
        <v/>
      </c>
      <c r="R34" s="241"/>
      <c r="S34" s="263"/>
      <c r="T34" s="265"/>
      <c r="U34" s="240" t="str">
        <f>IF(ISERROR(MATCH(T33,Dates,0)),"",INDEX(Evenement,MATCH(T33,Dates,0)))</f>
        <v/>
      </c>
      <c r="V34" s="241"/>
      <c r="W34" s="267"/>
      <c r="X34" s="265"/>
      <c r="Y34" s="240" t="str">
        <f>IF(ISERROR(MATCH(X33,Dates,0)),"",INDEX(Evenement,MATCH(X33,Dates,0)))</f>
        <v/>
      </c>
      <c r="Z34" s="241"/>
      <c r="AA34" s="263"/>
      <c r="AB34" s="265"/>
      <c r="AC34" s="240" t="str">
        <f>IF(ISERROR(MATCH(AB33,Dates,0)),"",INDEX(Evenement,MATCH(AB33,Dates,0)))</f>
        <v/>
      </c>
      <c r="AD34" s="241"/>
      <c r="AE34" s="267"/>
      <c r="AF34" s="265"/>
      <c r="AG34" s="240" t="str">
        <f>IF(ISERROR(MATCH(AF33,Dates,0)),"",INDEX(Evenement,MATCH(AF33,Dates,0)))</f>
        <v/>
      </c>
      <c r="AH34" s="241"/>
      <c r="AI34" s="263"/>
      <c r="AJ34" s="265"/>
      <c r="AK34" s="240" t="str">
        <f>IF(ISERROR(MATCH(AJ33,Dates,0)),"",INDEX(Evenement,MATCH(AJ33,Dates,0)))</f>
        <v/>
      </c>
      <c r="AL34" s="241"/>
      <c r="AM34" s="267"/>
      <c r="AN34" s="265"/>
      <c r="AO34" s="240" t="str">
        <f>IF(ISERROR(MATCH(AN33,Dates,0)),"",INDEX(Evenement,MATCH(AN33,Dates,0)))</f>
        <v/>
      </c>
      <c r="AP34" s="241"/>
      <c r="AQ34" s="263"/>
      <c r="AR34" s="265"/>
      <c r="AS34" s="240" t="str">
        <f>IF(ISERROR(MATCH(AR33,Dates,0)),"",INDEX(Evenement,MATCH(AR33,Dates,0)))</f>
        <v/>
      </c>
      <c r="AT34" s="241"/>
      <c r="AU34" s="267"/>
      <c r="AV34" s="265"/>
      <c r="AW34" s="240" t="str">
        <f>IF(ISERROR(MATCH(AV33,Dates,0)),"",INDEX(Evenement,MATCH(AV33,Dates,0)))</f>
        <v/>
      </c>
      <c r="AX34" s="241"/>
      <c r="AY34" s="263"/>
      <c r="AZ34" s="265"/>
      <c r="BA34" s="240" t="str">
        <f>IF(ISERROR(MATCH(AZ33,Dates,0)),"",INDEX(Evenement,MATCH(AZ33,Dates,0)))</f>
        <v/>
      </c>
      <c r="BB34" s="241"/>
      <c r="BC34" s="267"/>
      <c r="BD34" s="265"/>
      <c r="BE34" s="240" t="str">
        <f>IF(ISERROR(MATCH(BD33,Dates,0)),"",INDEX(Evenement,MATCH(BD33,Dates,0)))</f>
        <v/>
      </c>
    </row>
    <row r="35" spans="6:57" ht="15" customHeight="1" x14ac:dyDescent="0.25">
      <c r="F35" s="235"/>
      <c r="G35" s="235"/>
      <c r="H35" s="235"/>
      <c r="I35" s="244">
        <v>34</v>
      </c>
      <c r="K35" s="262" t="str">
        <f t="shared" si="1"/>
        <v>MAR</v>
      </c>
      <c r="L35" s="264">
        <f>L33+1</f>
        <v>42752</v>
      </c>
      <c r="M35" s="239" t="str">
        <f>IFERROR(IF(WEEKDAY(L35,2)=1,INT((L35-LOOKUP(L35,DATE(YEAR(L35)+{-1;0;1},1,3)-WEEKDAY(DATE(YEAR(L35)+{-1;0;1},1,3))+2))/7)+1,""),"")</f>
        <v/>
      </c>
      <c r="N35" s="237"/>
      <c r="O35" s="266" t="str">
        <f t="shared" si="3"/>
        <v>VEN</v>
      </c>
      <c r="P35" s="264">
        <f>P33+1</f>
        <v>42783</v>
      </c>
      <c r="Q35" s="239" t="str">
        <f>IFERROR(IF(WEEKDAY(P35,2)=1,INT((P35-LOOKUP(P35,DATE(YEAR(P35)+{-1;0;1},1,3)-WEEKDAY(DATE(YEAR(P35)+{-1;0;1},1,3))+2))/7)+1,""),"")</f>
        <v/>
      </c>
      <c r="R35" s="237"/>
      <c r="S35" s="262" t="str">
        <f t="shared" si="5"/>
        <v>VEN</v>
      </c>
      <c r="T35" s="264">
        <f>T33+1</f>
        <v>42811</v>
      </c>
      <c r="U35" s="239" t="str">
        <f>IFERROR(IF(WEEKDAY(T35,2)=1,INT((T35-LOOKUP(T35,DATE(YEAR(T35)+{-1;0;1},1,3)-WEEKDAY(DATE(YEAR(T35)+{-1;0;1},1,3))+2))/7)+1,""),"")</f>
        <v/>
      </c>
      <c r="V35" s="237"/>
      <c r="W35" s="266" t="str">
        <f t="shared" si="7"/>
        <v>LUN</v>
      </c>
      <c r="X35" s="264">
        <f>X33+1</f>
        <v>42842</v>
      </c>
      <c r="Y35" s="239">
        <f>IFERROR(IF(WEEKDAY(X35,2)=1,INT((X35-LOOKUP(X35,DATE(YEAR(X35)+{-1;0;1},1,3)-WEEKDAY(DATE(YEAR(X35)+{-1;0;1},1,3))+2))/7)+1,""),"")</f>
        <v>16</v>
      </c>
      <c r="Z35" s="237"/>
      <c r="AA35" s="262" t="str">
        <f t="shared" si="9"/>
        <v>MER</v>
      </c>
      <c r="AB35" s="264">
        <f>AB33+1</f>
        <v>42872</v>
      </c>
      <c r="AC35" s="239" t="str">
        <f>IFERROR(IF(WEEKDAY(AB35,2)=1,INT((AB35-LOOKUP(AB35,DATE(YEAR(AB35)+{-1;0;1},1,3)-WEEKDAY(DATE(YEAR(AB35)+{-1;0;1},1,3))+2))/7)+1,""),"")</f>
        <v/>
      </c>
      <c r="AD35" s="237"/>
      <c r="AE35" s="266" t="str">
        <f t="shared" si="11"/>
        <v>SAM</v>
      </c>
      <c r="AF35" s="264">
        <f>AF33+1</f>
        <v>42903</v>
      </c>
      <c r="AG35" s="239" t="str">
        <f>IFERROR(IF(WEEKDAY(AF35,2)=1,INT((AF35-LOOKUP(AF35,DATE(YEAR(AF35)+{-1;0;1},1,3)-WEEKDAY(DATE(YEAR(AF35)+{-1;0;1},1,3))+2))/7)+1,""),"")</f>
        <v/>
      </c>
      <c r="AH35" s="237"/>
      <c r="AI35" s="262" t="str">
        <f t="shared" si="13"/>
        <v>LUN</v>
      </c>
      <c r="AJ35" s="264">
        <f>AJ33+1</f>
        <v>42933</v>
      </c>
      <c r="AK35" s="239">
        <f>IFERROR(IF(WEEKDAY(AJ35,2)=1,INT((AJ35-LOOKUP(AJ35,DATE(YEAR(AJ35)+{-1;0;1},1,3)-WEEKDAY(DATE(YEAR(AJ35)+{-1;0;1},1,3))+2))/7)+1,""),"")</f>
        <v>29</v>
      </c>
      <c r="AL35" s="237"/>
      <c r="AM35" s="266" t="str">
        <f t="shared" si="15"/>
        <v>JEU</v>
      </c>
      <c r="AN35" s="264">
        <f>AN33+1</f>
        <v>42964</v>
      </c>
      <c r="AO35" s="239" t="str">
        <f>IFERROR(IF(WEEKDAY(AN35,2)=1,INT((AN35-LOOKUP(AN35,DATE(YEAR(AN35)+{-1;0;1},1,3)-WEEKDAY(DATE(YEAR(AN35)+{-1;0;1},1,3))+2))/7)+1,""),"")</f>
        <v/>
      </c>
      <c r="AP35" s="237"/>
      <c r="AQ35" s="262" t="str">
        <f t="shared" si="17"/>
        <v>DIM</v>
      </c>
      <c r="AR35" s="264">
        <f>AR33+1</f>
        <v>42995</v>
      </c>
      <c r="AS35" s="239" t="str">
        <f>IFERROR(IF(WEEKDAY(AR35,2)=1,INT((AR35-LOOKUP(AR35,DATE(YEAR(AR35)+{-1;0;1},1,3)-WEEKDAY(DATE(YEAR(AR35)+{-1;0;1},1,3))+2))/7)+1,""),"")</f>
        <v/>
      </c>
      <c r="AT35" s="237"/>
      <c r="AU35" s="266" t="str">
        <f t="shared" si="19"/>
        <v>MAR</v>
      </c>
      <c r="AV35" s="264">
        <f>AV33+1</f>
        <v>43025</v>
      </c>
      <c r="AW35" s="239" t="str">
        <f>IFERROR(IF(WEEKDAY(AV35,2)=1,INT((AV35-LOOKUP(AV35,DATE(YEAR(AV35)+{-1;0;1},1,3)-WEEKDAY(DATE(YEAR(AV35)+{-1;0;1},1,3))+2))/7)+1,""),"")</f>
        <v/>
      </c>
      <c r="AX35" s="237"/>
      <c r="AY35" s="262" t="str">
        <f t="shared" si="21"/>
        <v>VEN</v>
      </c>
      <c r="AZ35" s="264">
        <f>AZ33+1</f>
        <v>43056</v>
      </c>
      <c r="BA35" s="239" t="str">
        <f>IFERROR(IF(WEEKDAY(AZ35,2)=1,INT((AZ35-LOOKUP(AZ35,DATE(YEAR(AZ35)+{-1;0;1},1,3)-WEEKDAY(DATE(YEAR(AZ35)+{-1;0;1},1,3))+2))/7)+1,""),"")</f>
        <v/>
      </c>
      <c r="BB35" s="237"/>
      <c r="BC35" s="266" t="str">
        <f t="shared" si="23"/>
        <v>DIM</v>
      </c>
      <c r="BD35" s="264">
        <f>BD33+1</f>
        <v>43086</v>
      </c>
      <c r="BE35" s="239" t="str">
        <f>IFERROR(IF(WEEKDAY(BD35,2)=1,INT((BD35-LOOKUP(BD35,DATE(YEAR(BD35)+{-1;0;1},1,3)-WEEKDAY(DATE(YEAR(BD35)+{-1;0;1},1,3))+2))/7)+1,""),"")</f>
        <v/>
      </c>
    </row>
    <row r="36" spans="6:57" ht="16.5" customHeight="1" x14ac:dyDescent="0.25">
      <c r="F36" s="235"/>
      <c r="G36" s="235"/>
      <c r="H36" s="235"/>
      <c r="I36" s="244">
        <v>35</v>
      </c>
      <c r="K36" s="263"/>
      <c r="L36" s="265"/>
      <c r="M36" s="240" t="str">
        <f>IF(ISERROR(MATCH(L35,Dates,0)),"",INDEX(Evenement,MATCH(L35,Dates,0)))</f>
        <v/>
      </c>
      <c r="N36" s="241"/>
      <c r="O36" s="267"/>
      <c r="P36" s="265"/>
      <c r="Q36" s="240" t="str">
        <f>IF(ISERROR(MATCH(P35,Dates,0)),"",INDEX(Evenement,MATCH(P35,Dates,0)))</f>
        <v/>
      </c>
      <c r="R36" s="241"/>
      <c r="S36" s="263"/>
      <c r="T36" s="265"/>
      <c r="U36" s="240" t="str">
        <f>IF(ISERROR(MATCH(T35,Dates,0)),"",INDEX(Evenement,MATCH(T35,Dates,0)))</f>
        <v/>
      </c>
      <c r="V36" s="241"/>
      <c r="W36" s="267"/>
      <c r="X36" s="265"/>
      <c r="Y36" s="240" t="str">
        <f>IF(ISERROR(MATCH(X35,Dates,0)),"",INDEX(Evenement,MATCH(X35,Dates,0)))</f>
        <v>Lundi de pâques</v>
      </c>
      <c r="Z36" s="241"/>
      <c r="AA36" s="263"/>
      <c r="AB36" s="265"/>
      <c r="AC36" s="240" t="str">
        <f>IF(ISERROR(MATCH(AB35,Dates,0)),"",INDEX(Evenement,MATCH(AB35,Dates,0)))</f>
        <v/>
      </c>
      <c r="AD36" s="241"/>
      <c r="AE36" s="267"/>
      <c r="AF36" s="265"/>
      <c r="AG36" s="240" t="str">
        <f>IF(ISERROR(MATCH(AF35,Dates,0)),"",INDEX(Evenement,MATCH(AF35,Dates,0)))</f>
        <v/>
      </c>
      <c r="AH36" s="241"/>
      <c r="AI36" s="263"/>
      <c r="AJ36" s="265"/>
      <c r="AK36" s="240" t="str">
        <f>IF(ISERROR(MATCH(AJ35,Dates,0)),"",INDEX(Evenement,MATCH(AJ35,Dates,0)))</f>
        <v/>
      </c>
      <c r="AL36" s="241"/>
      <c r="AM36" s="267"/>
      <c r="AN36" s="265"/>
      <c r="AO36" s="240" t="str">
        <f>IF(ISERROR(MATCH(AN35,Dates,0)),"",INDEX(Evenement,MATCH(AN35,Dates,0)))</f>
        <v/>
      </c>
      <c r="AP36" s="241"/>
      <c r="AQ36" s="263"/>
      <c r="AR36" s="265"/>
      <c r="AS36" s="240" t="str">
        <f>IF(ISERROR(MATCH(AR35,Dates,0)),"",INDEX(Evenement,MATCH(AR35,Dates,0)))</f>
        <v/>
      </c>
      <c r="AT36" s="241"/>
      <c r="AU36" s="267"/>
      <c r="AV36" s="265"/>
      <c r="AW36" s="240" t="str">
        <f>IF(ISERROR(MATCH(AV35,Dates,0)),"",INDEX(Evenement,MATCH(AV35,Dates,0)))</f>
        <v/>
      </c>
      <c r="AX36" s="241"/>
      <c r="AY36" s="263"/>
      <c r="AZ36" s="265"/>
      <c r="BA36" s="240" t="str">
        <f>IF(ISERROR(MATCH(AZ35,Dates,0)),"",INDEX(Evenement,MATCH(AZ35,Dates,0)))</f>
        <v/>
      </c>
      <c r="BB36" s="241"/>
      <c r="BC36" s="267"/>
      <c r="BD36" s="265"/>
      <c r="BE36" s="240" t="str">
        <f>IF(ISERROR(MATCH(BD35,Dates,0)),"",INDEX(Evenement,MATCH(BD35,Dates,0)))</f>
        <v/>
      </c>
    </row>
    <row r="37" spans="6:57" ht="15" customHeight="1" x14ac:dyDescent="0.25">
      <c r="F37" s="235"/>
      <c r="G37" s="235"/>
      <c r="H37" s="235"/>
      <c r="I37" s="244">
        <v>36</v>
      </c>
      <c r="K37" s="262" t="str">
        <f t="shared" si="1"/>
        <v>MER</v>
      </c>
      <c r="L37" s="264">
        <f>L35+1</f>
        <v>42753</v>
      </c>
      <c r="M37" s="239" t="str">
        <f>IFERROR(IF(WEEKDAY(L37,2)=1,INT((L37-LOOKUP(L37,DATE(YEAR(L37)+{-1;0;1},1,3)-WEEKDAY(DATE(YEAR(L37)+{-1;0;1},1,3))+2))/7)+1,""),"")</f>
        <v/>
      </c>
      <c r="N37" s="237"/>
      <c r="O37" s="266" t="str">
        <f t="shared" si="3"/>
        <v>SAM</v>
      </c>
      <c r="P37" s="264">
        <f>P35+1</f>
        <v>42784</v>
      </c>
      <c r="Q37" s="239" t="str">
        <f>IFERROR(IF(WEEKDAY(P37,2)=1,INT((P37-LOOKUP(P37,DATE(YEAR(P37)+{-1;0;1},1,3)-WEEKDAY(DATE(YEAR(P37)+{-1;0;1},1,3))+2))/7)+1,""),"")</f>
        <v/>
      </c>
      <c r="R37" s="237"/>
      <c r="S37" s="262" t="str">
        <f t="shared" si="5"/>
        <v>SAM</v>
      </c>
      <c r="T37" s="264">
        <f>T35+1</f>
        <v>42812</v>
      </c>
      <c r="U37" s="239" t="str">
        <f>IFERROR(IF(WEEKDAY(T37,2)=1,INT((T37-LOOKUP(T37,DATE(YEAR(T37)+{-1;0;1},1,3)-WEEKDAY(DATE(YEAR(T37)+{-1;0;1},1,3))+2))/7)+1,""),"")</f>
        <v/>
      </c>
      <c r="V37" s="237"/>
      <c r="W37" s="266" t="str">
        <f t="shared" si="7"/>
        <v>MAR</v>
      </c>
      <c r="X37" s="264">
        <f>X35+1</f>
        <v>42843</v>
      </c>
      <c r="Y37" s="239" t="str">
        <f>IFERROR(IF(WEEKDAY(X37,2)=1,INT((X37-LOOKUP(X37,DATE(YEAR(X37)+{-1;0;1},1,3)-WEEKDAY(DATE(YEAR(X37)+{-1;0;1},1,3))+2))/7)+1,""),"")</f>
        <v/>
      </c>
      <c r="Z37" s="237"/>
      <c r="AA37" s="262" t="str">
        <f t="shared" si="9"/>
        <v>JEU</v>
      </c>
      <c r="AB37" s="264">
        <f>AB35+1</f>
        <v>42873</v>
      </c>
      <c r="AC37" s="239" t="str">
        <f>IFERROR(IF(WEEKDAY(AB37,2)=1,INT((AB37-LOOKUP(AB37,DATE(YEAR(AB37)+{-1;0;1},1,3)-WEEKDAY(DATE(YEAR(AB37)+{-1;0;1},1,3))+2))/7)+1,""),"")</f>
        <v/>
      </c>
      <c r="AD37" s="237"/>
      <c r="AE37" s="266" t="str">
        <f t="shared" si="11"/>
        <v>DIM</v>
      </c>
      <c r="AF37" s="264">
        <f>AF35+1</f>
        <v>42904</v>
      </c>
      <c r="AG37" s="239" t="str">
        <f>IFERROR(IF(WEEKDAY(AF37,2)=1,INT((AF37-LOOKUP(AF37,DATE(YEAR(AF37)+{-1;0;1},1,3)-WEEKDAY(DATE(YEAR(AF37)+{-1;0;1},1,3))+2))/7)+1,""),"")</f>
        <v/>
      </c>
      <c r="AH37" s="237"/>
      <c r="AI37" s="262" t="str">
        <f t="shared" si="13"/>
        <v>MAR</v>
      </c>
      <c r="AJ37" s="264">
        <f>AJ35+1</f>
        <v>42934</v>
      </c>
      <c r="AK37" s="239" t="str">
        <f>IFERROR(IF(WEEKDAY(AJ37,2)=1,INT((AJ37-LOOKUP(AJ37,DATE(YEAR(AJ37)+{-1;0;1},1,3)-WEEKDAY(DATE(YEAR(AJ37)+{-1;0;1},1,3))+2))/7)+1,""),"")</f>
        <v/>
      </c>
      <c r="AL37" s="237"/>
      <c r="AM37" s="266" t="str">
        <f t="shared" si="15"/>
        <v>VEN</v>
      </c>
      <c r="AN37" s="264">
        <f>AN35+1</f>
        <v>42965</v>
      </c>
      <c r="AO37" s="239" t="str">
        <f>IFERROR(IF(WEEKDAY(AN37,2)=1,INT((AN37-LOOKUP(AN37,DATE(YEAR(AN37)+{-1;0;1},1,3)-WEEKDAY(DATE(YEAR(AN37)+{-1;0;1},1,3))+2))/7)+1,""),"")</f>
        <v/>
      </c>
      <c r="AP37" s="237"/>
      <c r="AQ37" s="262" t="str">
        <f t="shared" si="17"/>
        <v>LUN</v>
      </c>
      <c r="AR37" s="264">
        <f>AR35+1</f>
        <v>42996</v>
      </c>
      <c r="AS37" s="239">
        <f>IFERROR(IF(WEEKDAY(AR37,2)=1,INT((AR37-LOOKUP(AR37,DATE(YEAR(AR37)+{-1;0;1},1,3)-WEEKDAY(DATE(YEAR(AR37)+{-1;0;1},1,3))+2))/7)+1,""),"")</f>
        <v>38</v>
      </c>
      <c r="AT37" s="237"/>
      <c r="AU37" s="266" t="str">
        <f t="shared" si="19"/>
        <v>MER</v>
      </c>
      <c r="AV37" s="264">
        <f>AV35+1</f>
        <v>43026</v>
      </c>
      <c r="AW37" s="239" t="str">
        <f>IFERROR(IF(WEEKDAY(AV37,2)=1,INT((AV37-LOOKUP(AV37,DATE(YEAR(AV37)+{-1;0;1},1,3)-WEEKDAY(DATE(YEAR(AV37)+{-1;0;1},1,3))+2))/7)+1,""),"")</f>
        <v/>
      </c>
      <c r="AX37" s="237"/>
      <c r="AY37" s="262" t="str">
        <f t="shared" si="21"/>
        <v>SAM</v>
      </c>
      <c r="AZ37" s="264">
        <f>AZ35+1</f>
        <v>43057</v>
      </c>
      <c r="BA37" s="239" t="str">
        <f>IFERROR(IF(WEEKDAY(AZ37,2)=1,INT((AZ37-LOOKUP(AZ37,DATE(YEAR(AZ37)+{-1;0;1},1,3)-WEEKDAY(DATE(YEAR(AZ37)+{-1;0;1},1,3))+2))/7)+1,""),"")</f>
        <v/>
      </c>
      <c r="BB37" s="237"/>
      <c r="BC37" s="266" t="str">
        <f t="shared" si="23"/>
        <v>LUN</v>
      </c>
      <c r="BD37" s="264">
        <f>BD35+1</f>
        <v>43087</v>
      </c>
      <c r="BE37" s="239">
        <f>IFERROR(IF(WEEKDAY(BD37,2)=1,INT((BD37-LOOKUP(BD37,DATE(YEAR(BD37)+{-1;0;1},1,3)-WEEKDAY(DATE(YEAR(BD37)+{-1;0;1},1,3))+2))/7)+1,""),"")</f>
        <v>51</v>
      </c>
    </row>
    <row r="38" spans="6:57" ht="15" customHeight="1" x14ac:dyDescent="0.25">
      <c r="F38" s="235"/>
      <c r="G38" s="235"/>
      <c r="H38" s="235"/>
      <c r="I38" s="244">
        <v>37</v>
      </c>
      <c r="K38" s="263"/>
      <c r="L38" s="265"/>
      <c r="M38" s="240" t="str">
        <f>IF(ISERROR(MATCH(L37,Dates,0)),"",INDEX(Evenement,MATCH(L37,Dates,0)))</f>
        <v/>
      </c>
      <c r="N38" s="241"/>
      <c r="O38" s="267"/>
      <c r="P38" s="265"/>
      <c r="Q38" s="240" t="str">
        <f>IF(ISERROR(MATCH(P37,Dates,0)),"",INDEX(Evenement,MATCH(P37,Dates,0)))</f>
        <v/>
      </c>
      <c r="R38" s="241"/>
      <c r="S38" s="263"/>
      <c r="T38" s="265"/>
      <c r="U38" s="240" t="str">
        <f>IF(ISERROR(MATCH(T37,Dates,0)),"",INDEX(Evenement,MATCH(T37,Dates,0)))</f>
        <v/>
      </c>
      <c r="V38" s="241"/>
      <c r="W38" s="267"/>
      <c r="X38" s="265"/>
      <c r="Y38" s="240" t="str">
        <f>IF(ISERROR(MATCH(X37,Dates,0)),"",INDEX(Evenement,MATCH(X37,Dates,0)))</f>
        <v/>
      </c>
      <c r="Z38" s="241"/>
      <c r="AA38" s="263"/>
      <c r="AB38" s="265"/>
      <c r="AC38" s="240" t="str">
        <f>IF(ISERROR(MATCH(AB37,Dates,0)),"",INDEX(Evenement,MATCH(AB37,Dates,0)))</f>
        <v/>
      </c>
      <c r="AD38" s="241"/>
      <c r="AE38" s="267"/>
      <c r="AF38" s="265"/>
      <c r="AG38" s="240" t="str">
        <f>IF(ISERROR(MATCH(AF37,Dates,0)),"",INDEX(Evenement,MATCH(AF37,Dates,0)))</f>
        <v/>
      </c>
      <c r="AH38" s="241"/>
      <c r="AI38" s="263"/>
      <c r="AJ38" s="265"/>
      <c r="AK38" s="240" t="str">
        <f>IF(ISERROR(MATCH(AJ37,Dates,0)),"",INDEX(Evenement,MATCH(AJ37,Dates,0)))</f>
        <v/>
      </c>
      <c r="AL38" s="241"/>
      <c r="AM38" s="267"/>
      <c r="AN38" s="265"/>
      <c r="AO38" s="240" t="str">
        <f>IF(ISERROR(MATCH(AN37,Dates,0)),"",INDEX(Evenement,MATCH(AN37,Dates,0)))</f>
        <v/>
      </c>
      <c r="AP38" s="241"/>
      <c r="AQ38" s="263"/>
      <c r="AR38" s="265"/>
      <c r="AS38" s="240" t="str">
        <f>IF(ISERROR(MATCH(AR37,Dates,0)),"",INDEX(Evenement,MATCH(AR37,Dates,0)))</f>
        <v/>
      </c>
      <c r="AT38" s="241"/>
      <c r="AU38" s="267"/>
      <c r="AV38" s="265"/>
      <c r="AW38" s="240" t="str">
        <f>IF(ISERROR(MATCH(AV37,Dates,0)),"",INDEX(Evenement,MATCH(AV37,Dates,0)))</f>
        <v/>
      </c>
      <c r="AX38" s="241"/>
      <c r="AY38" s="263"/>
      <c r="AZ38" s="265"/>
      <c r="BA38" s="240" t="str">
        <f>IF(ISERROR(MATCH(AZ37,Dates,0)),"",INDEX(Evenement,MATCH(AZ37,Dates,0)))</f>
        <v/>
      </c>
      <c r="BB38" s="241"/>
      <c r="BC38" s="267"/>
      <c r="BD38" s="265"/>
      <c r="BE38" s="240" t="str">
        <f>IF(ISERROR(MATCH(BD37,Dates,0)),"",INDEX(Evenement,MATCH(BD37,Dates,0)))</f>
        <v/>
      </c>
    </row>
    <row r="39" spans="6:57" ht="15" customHeight="1" x14ac:dyDescent="0.25">
      <c r="F39" s="235"/>
      <c r="G39" s="235"/>
      <c r="H39" s="235"/>
      <c r="I39" s="244">
        <v>38</v>
      </c>
      <c r="K39" s="262" t="str">
        <f t="shared" si="1"/>
        <v>JEU</v>
      </c>
      <c r="L39" s="264">
        <f>L37+1</f>
        <v>42754</v>
      </c>
      <c r="M39" s="239" t="str">
        <f>IFERROR(IF(WEEKDAY(L39,2)=1,INT((L39-LOOKUP(L39,DATE(YEAR(L39)+{-1;0;1},1,3)-WEEKDAY(DATE(YEAR(L39)+{-1;0;1},1,3))+2))/7)+1,""),"")</f>
        <v/>
      </c>
      <c r="N39" s="237"/>
      <c r="O39" s="266" t="str">
        <f t="shared" si="3"/>
        <v>DIM</v>
      </c>
      <c r="P39" s="264">
        <f>P37+1</f>
        <v>42785</v>
      </c>
      <c r="Q39" s="239" t="str">
        <f>IFERROR(IF(WEEKDAY(P39,2)=1,INT((P39-LOOKUP(P39,DATE(YEAR(P39)+{-1;0;1},1,3)-WEEKDAY(DATE(YEAR(P39)+{-1;0;1},1,3))+2))/7)+1,""),"")</f>
        <v/>
      </c>
      <c r="R39" s="237"/>
      <c r="S39" s="262" t="str">
        <f t="shared" si="5"/>
        <v>DIM</v>
      </c>
      <c r="T39" s="264">
        <f>T37+1</f>
        <v>42813</v>
      </c>
      <c r="U39" s="239" t="str">
        <f>IFERROR(IF(WEEKDAY(T39,2)=1,INT((T39-LOOKUP(T39,DATE(YEAR(T39)+{-1;0;1},1,3)-WEEKDAY(DATE(YEAR(T39)+{-1;0;1},1,3))+2))/7)+1,""),"")</f>
        <v/>
      </c>
      <c r="V39" s="237"/>
      <c r="W39" s="266" t="str">
        <f t="shared" si="7"/>
        <v>MER</v>
      </c>
      <c r="X39" s="264">
        <f>X37+1</f>
        <v>42844</v>
      </c>
      <c r="Y39" s="239" t="str">
        <f>IFERROR(IF(WEEKDAY(X39,2)=1,INT((X39-LOOKUP(X39,DATE(YEAR(X39)+{-1;0;1},1,3)-WEEKDAY(DATE(YEAR(X39)+{-1;0;1},1,3))+2))/7)+1,""),"")</f>
        <v/>
      </c>
      <c r="Z39" s="237"/>
      <c r="AA39" s="262" t="str">
        <f t="shared" si="9"/>
        <v>VEN</v>
      </c>
      <c r="AB39" s="264">
        <f>AB37+1</f>
        <v>42874</v>
      </c>
      <c r="AC39" s="239" t="str">
        <f>IFERROR(IF(WEEKDAY(AB39,2)=1,INT((AB39-LOOKUP(AB39,DATE(YEAR(AB39)+{-1;0;1},1,3)-WEEKDAY(DATE(YEAR(AB39)+{-1;0;1},1,3))+2))/7)+1,""),"")</f>
        <v/>
      </c>
      <c r="AD39" s="237"/>
      <c r="AE39" s="266" t="str">
        <f t="shared" si="11"/>
        <v>LUN</v>
      </c>
      <c r="AF39" s="264">
        <f>AF37+1</f>
        <v>42905</v>
      </c>
      <c r="AG39" s="239">
        <f>IFERROR(IF(WEEKDAY(AF39,2)=1,INT((AF39-LOOKUP(AF39,DATE(YEAR(AF39)+{-1;0;1},1,3)-WEEKDAY(DATE(YEAR(AF39)+{-1;0;1},1,3))+2))/7)+1,""),"")</f>
        <v>25</v>
      </c>
      <c r="AH39" s="237"/>
      <c r="AI39" s="262" t="str">
        <f t="shared" si="13"/>
        <v>MER</v>
      </c>
      <c r="AJ39" s="264">
        <f>AJ37+1</f>
        <v>42935</v>
      </c>
      <c r="AK39" s="239" t="str">
        <f>IFERROR(IF(WEEKDAY(AJ39,2)=1,INT((AJ39-LOOKUP(AJ39,DATE(YEAR(AJ39)+{-1;0;1},1,3)-WEEKDAY(DATE(YEAR(AJ39)+{-1;0;1},1,3))+2))/7)+1,""),"")</f>
        <v/>
      </c>
      <c r="AL39" s="237"/>
      <c r="AM39" s="266" t="str">
        <f t="shared" si="15"/>
        <v>SAM</v>
      </c>
      <c r="AN39" s="264">
        <f>AN37+1</f>
        <v>42966</v>
      </c>
      <c r="AO39" s="239" t="str">
        <f>IFERROR(IF(WEEKDAY(AN39,2)=1,INT((AN39-LOOKUP(AN39,DATE(YEAR(AN39)+{-1;0;1},1,3)-WEEKDAY(DATE(YEAR(AN39)+{-1;0;1},1,3))+2))/7)+1,""),"")</f>
        <v/>
      </c>
      <c r="AP39" s="237"/>
      <c r="AQ39" s="262" t="str">
        <f t="shared" si="17"/>
        <v>MAR</v>
      </c>
      <c r="AR39" s="264">
        <f>AR37+1</f>
        <v>42997</v>
      </c>
      <c r="AS39" s="239" t="str">
        <f>IFERROR(IF(WEEKDAY(AR39,2)=1,INT((AR39-LOOKUP(AR39,DATE(YEAR(AR39)+{-1;0;1},1,3)-WEEKDAY(DATE(YEAR(AR39)+{-1;0;1},1,3))+2))/7)+1,""),"")</f>
        <v/>
      </c>
      <c r="AT39" s="237"/>
      <c r="AU39" s="266" t="str">
        <f t="shared" si="19"/>
        <v>JEU</v>
      </c>
      <c r="AV39" s="264">
        <f>AV37+1</f>
        <v>43027</v>
      </c>
      <c r="AW39" s="239" t="str">
        <f>IFERROR(IF(WEEKDAY(AV39,2)=1,INT((AV39-LOOKUP(AV39,DATE(YEAR(AV39)+{-1;0;1},1,3)-WEEKDAY(DATE(YEAR(AV39)+{-1;0;1},1,3))+2))/7)+1,""),"")</f>
        <v/>
      </c>
      <c r="AX39" s="237"/>
      <c r="AY39" s="262" t="str">
        <f t="shared" si="21"/>
        <v>DIM</v>
      </c>
      <c r="AZ39" s="264">
        <f>AZ37+1</f>
        <v>43058</v>
      </c>
      <c r="BA39" s="239" t="str">
        <f>IFERROR(IF(WEEKDAY(AZ39,2)=1,INT((AZ39-LOOKUP(AZ39,DATE(YEAR(AZ39)+{-1;0;1},1,3)-WEEKDAY(DATE(YEAR(AZ39)+{-1;0;1},1,3))+2))/7)+1,""),"")</f>
        <v/>
      </c>
      <c r="BB39" s="237"/>
      <c r="BC39" s="266" t="str">
        <f t="shared" si="23"/>
        <v>MAR</v>
      </c>
      <c r="BD39" s="264">
        <f>BD37+1</f>
        <v>43088</v>
      </c>
      <c r="BE39" s="239" t="str">
        <f>IFERROR(IF(WEEKDAY(BD39,2)=1,INT((BD39-LOOKUP(BD39,DATE(YEAR(BD39)+{-1;0;1},1,3)-WEEKDAY(DATE(YEAR(BD39)+{-1;0;1},1,3))+2))/7)+1,""),"")</f>
        <v/>
      </c>
    </row>
    <row r="40" spans="6:57" ht="15" customHeight="1" x14ac:dyDescent="0.25">
      <c r="F40" s="235"/>
      <c r="G40" s="235"/>
      <c r="H40" s="235"/>
      <c r="I40" s="244">
        <v>39</v>
      </c>
      <c r="K40" s="263"/>
      <c r="L40" s="265"/>
      <c r="M40" s="240" t="str">
        <f>IF(ISERROR(MATCH(L39,Dates,0)),"",INDEX(Evenement,MATCH(L39,Dates,0)))</f>
        <v/>
      </c>
      <c r="N40" s="241"/>
      <c r="O40" s="267"/>
      <c r="P40" s="265"/>
      <c r="Q40" s="240" t="str">
        <f>IF(ISERROR(MATCH(P39,Dates,0)),"",INDEX(Evenement,MATCH(P39,Dates,0)))</f>
        <v/>
      </c>
      <c r="R40" s="241"/>
      <c r="S40" s="263"/>
      <c r="T40" s="265"/>
      <c r="U40" s="240" t="str">
        <f>IF(ISERROR(MATCH(T39,Dates,0)),"",INDEX(Evenement,MATCH(T39,Dates,0)))</f>
        <v/>
      </c>
      <c r="V40" s="241"/>
      <c r="W40" s="267"/>
      <c r="X40" s="265"/>
      <c r="Y40" s="240" t="str">
        <f>IF(ISERROR(MATCH(X39,Dates,0)),"",INDEX(Evenement,MATCH(X39,Dates,0)))</f>
        <v/>
      </c>
      <c r="Z40" s="241"/>
      <c r="AA40" s="263"/>
      <c r="AB40" s="265"/>
      <c r="AC40" s="240" t="str">
        <f>IF(ISERROR(MATCH(AB39,Dates,0)),"",INDEX(Evenement,MATCH(AB39,Dates,0)))</f>
        <v/>
      </c>
      <c r="AD40" s="241"/>
      <c r="AE40" s="267"/>
      <c r="AF40" s="265"/>
      <c r="AG40" s="240" t="str">
        <f>IF(ISERROR(MATCH(AF39,Dates,0)),"",INDEX(Evenement,MATCH(AF39,Dates,0)))</f>
        <v/>
      </c>
      <c r="AH40" s="241"/>
      <c r="AI40" s="263"/>
      <c r="AJ40" s="265"/>
      <c r="AK40" s="240" t="str">
        <f>IF(ISERROR(MATCH(AJ39,Dates,0)),"",INDEX(Evenement,MATCH(AJ39,Dates,0)))</f>
        <v/>
      </c>
      <c r="AL40" s="241"/>
      <c r="AM40" s="267"/>
      <c r="AN40" s="265"/>
      <c r="AO40" s="240" t="str">
        <f>IF(ISERROR(MATCH(AN39,Dates,0)),"",INDEX(Evenement,MATCH(AN39,Dates,0)))</f>
        <v/>
      </c>
      <c r="AP40" s="241"/>
      <c r="AQ40" s="263"/>
      <c r="AR40" s="265"/>
      <c r="AS40" s="240" t="str">
        <f>IF(ISERROR(MATCH(AR39,Dates,0)),"",INDEX(Evenement,MATCH(AR39,Dates,0)))</f>
        <v/>
      </c>
      <c r="AT40" s="241"/>
      <c r="AU40" s="267"/>
      <c r="AV40" s="265"/>
      <c r="AW40" s="240" t="str">
        <f>IF(ISERROR(MATCH(AV39,Dates,0)),"",INDEX(Evenement,MATCH(AV39,Dates,0)))</f>
        <v/>
      </c>
      <c r="AX40" s="241"/>
      <c r="AY40" s="263"/>
      <c r="AZ40" s="265"/>
      <c r="BA40" s="240" t="str">
        <f>IF(ISERROR(MATCH(AZ39,Dates,0)),"",INDEX(Evenement,MATCH(AZ39,Dates,0)))</f>
        <v/>
      </c>
      <c r="BB40" s="241"/>
      <c r="BC40" s="267"/>
      <c r="BD40" s="265"/>
      <c r="BE40" s="240" t="str">
        <f>IF(ISERROR(MATCH(BD39,Dates,0)),"",INDEX(Evenement,MATCH(BD39,Dates,0)))</f>
        <v/>
      </c>
    </row>
    <row r="41" spans="6:57" ht="15" customHeight="1" x14ac:dyDescent="0.25">
      <c r="F41" s="235"/>
      <c r="G41" s="235"/>
      <c r="H41" s="235"/>
      <c r="I41" s="244">
        <v>40</v>
      </c>
      <c r="K41" s="262" t="str">
        <f t="shared" si="1"/>
        <v>VEN</v>
      </c>
      <c r="L41" s="264">
        <f>L39+1</f>
        <v>42755</v>
      </c>
      <c r="M41" s="239" t="str">
        <f>IFERROR(IF(WEEKDAY(L41,2)=1,INT((L41-LOOKUP(L41,DATE(YEAR(L41)+{-1;0;1},1,3)-WEEKDAY(DATE(YEAR(L41)+{-1;0;1},1,3))+2))/7)+1,""),"")</f>
        <v/>
      </c>
      <c r="N41" s="237"/>
      <c r="O41" s="266" t="str">
        <f t="shared" si="3"/>
        <v>LUN</v>
      </c>
      <c r="P41" s="264">
        <f>P39+1</f>
        <v>42786</v>
      </c>
      <c r="Q41" s="239">
        <f>IFERROR(IF(WEEKDAY(P41,2)=1,INT((P41-LOOKUP(P41,DATE(YEAR(P41)+{-1;0;1},1,3)-WEEKDAY(DATE(YEAR(P41)+{-1;0;1},1,3))+2))/7)+1,""),"")</f>
        <v>8</v>
      </c>
      <c r="R41" s="237"/>
      <c r="S41" s="262" t="str">
        <f t="shared" si="5"/>
        <v>LUN</v>
      </c>
      <c r="T41" s="264">
        <f>T39+1</f>
        <v>42814</v>
      </c>
      <c r="U41" s="239">
        <f>IFERROR(IF(WEEKDAY(T41,2)=1,INT((T41-LOOKUP(T41,DATE(YEAR(T41)+{-1;0;1},1,3)-WEEKDAY(DATE(YEAR(T41)+{-1;0;1},1,3))+2))/7)+1,""),"")</f>
        <v>12</v>
      </c>
      <c r="V41" s="237"/>
      <c r="W41" s="266" t="str">
        <f t="shared" si="7"/>
        <v>JEU</v>
      </c>
      <c r="X41" s="264">
        <f>X39+1</f>
        <v>42845</v>
      </c>
      <c r="Y41" s="239" t="str">
        <f>IFERROR(IF(WEEKDAY(X41,2)=1,INT((X41-LOOKUP(X41,DATE(YEAR(X41)+{-1;0;1},1,3)-WEEKDAY(DATE(YEAR(X41)+{-1;0;1},1,3))+2))/7)+1,""),"")</f>
        <v/>
      </c>
      <c r="Z41" s="237"/>
      <c r="AA41" s="262" t="str">
        <f t="shared" si="9"/>
        <v>SAM</v>
      </c>
      <c r="AB41" s="264">
        <f>AB39+1</f>
        <v>42875</v>
      </c>
      <c r="AC41" s="239" t="str">
        <f>IFERROR(IF(WEEKDAY(AB41,2)=1,INT((AB41-LOOKUP(AB41,DATE(YEAR(AB41)+{-1;0;1},1,3)-WEEKDAY(DATE(YEAR(AB41)+{-1;0;1},1,3))+2))/7)+1,""),"")</f>
        <v/>
      </c>
      <c r="AD41" s="237"/>
      <c r="AE41" s="266" t="str">
        <f t="shared" si="11"/>
        <v>MAR</v>
      </c>
      <c r="AF41" s="264">
        <f>AF39+1</f>
        <v>42906</v>
      </c>
      <c r="AG41" s="239" t="str">
        <f>IFERROR(IF(WEEKDAY(AF41,2)=1,INT((AF41-LOOKUP(AF41,DATE(YEAR(AF41)+{-1;0;1},1,3)-WEEKDAY(DATE(YEAR(AF41)+{-1;0;1},1,3))+2))/7)+1,""),"")</f>
        <v/>
      </c>
      <c r="AH41" s="237"/>
      <c r="AI41" s="262" t="str">
        <f t="shared" si="13"/>
        <v>JEU</v>
      </c>
      <c r="AJ41" s="264">
        <f>AJ39+1</f>
        <v>42936</v>
      </c>
      <c r="AK41" s="239" t="str">
        <f>IFERROR(IF(WEEKDAY(AJ41,2)=1,INT((AJ41-LOOKUP(AJ41,DATE(YEAR(AJ41)+{-1;0;1},1,3)-WEEKDAY(DATE(YEAR(AJ41)+{-1;0;1},1,3))+2))/7)+1,""),"")</f>
        <v/>
      </c>
      <c r="AL41" s="237"/>
      <c r="AM41" s="266" t="str">
        <f t="shared" si="15"/>
        <v>DIM</v>
      </c>
      <c r="AN41" s="264">
        <f>AN39+1</f>
        <v>42967</v>
      </c>
      <c r="AO41" s="239" t="str">
        <f>IFERROR(IF(WEEKDAY(AN41,2)=1,INT((AN41-LOOKUP(AN41,DATE(YEAR(AN41)+{-1;0;1},1,3)-WEEKDAY(DATE(YEAR(AN41)+{-1;0;1},1,3))+2))/7)+1,""),"")</f>
        <v/>
      </c>
      <c r="AP41" s="237"/>
      <c r="AQ41" s="262" t="str">
        <f t="shared" si="17"/>
        <v>MER</v>
      </c>
      <c r="AR41" s="264">
        <f>AR39+1</f>
        <v>42998</v>
      </c>
      <c r="AS41" s="239" t="str">
        <f>IFERROR(IF(WEEKDAY(AR41,2)=1,INT((AR41-LOOKUP(AR41,DATE(YEAR(AR41)+{-1;0;1},1,3)-WEEKDAY(DATE(YEAR(AR41)+{-1;0;1},1,3))+2))/7)+1,""),"")</f>
        <v/>
      </c>
      <c r="AT41" s="237"/>
      <c r="AU41" s="266" t="str">
        <f t="shared" si="19"/>
        <v>VEN</v>
      </c>
      <c r="AV41" s="264">
        <f>AV39+1</f>
        <v>43028</v>
      </c>
      <c r="AW41" s="239" t="str">
        <f>IFERROR(IF(WEEKDAY(AV41,2)=1,INT((AV41-LOOKUP(AV41,DATE(YEAR(AV41)+{-1;0;1},1,3)-WEEKDAY(DATE(YEAR(AV41)+{-1;0;1},1,3))+2))/7)+1,""),"")</f>
        <v/>
      </c>
      <c r="AX41" s="237"/>
      <c r="AY41" s="262" t="str">
        <f t="shared" si="21"/>
        <v>LUN</v>
      </c>
      <c r="AZ41" s="264">
        <f>AZ39+1</f>
        <v>43059</v>
      </c>
      <c r="BA41" s="239">
        <f>IFERROR(IF(WEEKDAY(AZ41,2)=1,INT((AZ41-LOOKUP(AZ41,DATE(YEAR(AZ41)+{-1;0;1},1,3)-WEEKDAY(DATE(YEAR(AZ41)+{-1;0;1},1,3))+2))/7)+1,""),"")</f>
        <v>47</v>
      </c>
      <c r="BB41" s="237"/>
      <c r="BC41" s="266" t="str">
        <f t="shared" si="23"/>
        <v>MER</v>
      </c>
      <c r="BD41" s="264">
        <f>BD39+1</f>
        <v>43089</v>
      </c>
      <c r="BE41" s="239" t="str">
        <f>IFERROR(IF(WEEKDAY(BD41,2)=1,INT((BD41-LOOKUP(BD41,DATE(YEAR(BD41)+{-1;0;1},1,3)-WEEKDAY(DATE(YEAR(BD41)+{-1;0;1},1,3))+2))/7)+1,""),"")</f>
        <v/>
      </c>
    </row>
    <row r="42" spans="6:57" ht="15" customHeight="1" x14ac:dyDescent="0.25">
      <c r="F42" s="235"/>
      <c r="G42" s="235"/>
      <c r="H42" s="235"/>
      <c r="I42" s="244">
        <v>41</v>
      </c>
      <c r="K42" s="263"/>
      <c r="L42" s="265"/>
      <c r="M42" s="240" t="str">
        <f>IF(ISERROR(MATCH(L41,Dates,0)),"",INDEX(Evenement,MATCH(L41,Dates,0)))</f>
        <v/>
      </c>
      <c r="N42" s="241"/>
      <c r="O42" s="267"/>
      <c r="P42" s="265"/>
      <c r="Q42" s="240" t="str">
        <f>IF(ISERROR(MATCH(P41,Dates,0)),"",INDEX(Evenement,MATCH(P41,Dates,0)))</f>
        <v/>
      </c>
      <c r="R42" s="241"/>
      <c r="S42" s="263"/>
      <c r="T42" s="265"/>
      <c r="U42" s="240" t="str">
        <f>IF(ISERROR(MATCH(T41,Dates,0)),"",INDEX(Evenement,MATCH(T41,Dates,0)))</f>
        <v/>
      </c>
      <c r="V42" s="241"/>
      <c r="W42" s="267"/>
      <c r="X42" s="265"/>
      <c r="Y42" s="240" t="str">
        <f>IF(ISERROR(MATCH(X41,Dates,0)),"",INDEX(Evenement,MATCH(X41,Dates,0)))</f>
        <v/>
      </c>
      <c r="Z42" s="241"/>
      <c r="AA42" s="263"/>
      <c r="AB42" s="265"/>
      <c r="AC42" s="240" t="str">
        <f>IF(ISERROR(MATCH(AB41,Dates,0)),"",INDEX(Evenement,MATCH(AB41,Dates,0)))</f>
        <v/>
      </c>
      <c r="AD42" s="241"/>
      <c r="AE42" s="267"/>
      <c r="AF42" s="265"/>
      <c r="AG42" s="240" t="str">
        <f>IF(ISERROR(MATCH(AF41,Dates,0)),"",INDEX(Evenement,MATCH(AF41,Dates,0)))</f>
        <v/>
      </c>
      <c r="AH42" s="241"/>
      <c r="AI42" s="263"/>
      <c r="AJ42" s="265"/>
      <c r="AK42" s="240" t="str">
        <f>IF(ISERROR(MATCH(AJ41,Dates,0)),"",INDEX(Evenement,MATCH(AJ41,Dates,0)))</f>
        <v/>
      </c>
      <c r="AL42" s="241"/>
      <c r="AM42" s="267"/>
      <c r="AN42" s="265"/>
      <c r="AO42" s="240" t="str">
        <f>IF(ISERROR(MATCH(AN41,Dates,0)),"",INDEX(Evenement,MATCH(AN41,Dates,0)))</f>
        <v/>
      </c>
      <c r="AP42" s="241"/>
      <c r="AQ42" s="263"/>
      <c r="AR42" s="265"/>
      <c r="AS42" s="240" t="str">
        <f>IF(ISERROR(MATCH(AR41,Dates,0)),"",INDEX(Evenement,MATCH(AR41,Dates,0)))</f>
        <v/>
      </c>
      <c r="AT42" s="241"/>
      <c r="AU42" s="267"/>
      <c r="AV42" s="265"/>
      <c r="AW42" s="240" t="str">
        <f>IF(ISERROR(MATCH(AV41,Dates,0)),"",INDEX(Evenement,MATCH(AV41,Dates,0)))</f>
        <v/>
      </c>
      <c r="AX42" s="241"/>
      <c r="AY42" s="263"/>
      <c r="AZ42" s="265"/>
      <c r="BA42" s="240" t="str">
        <f>IF(ISERROR(MATCH(AZ41,Dates,0)),"",INDEX(Evenement,MATCH(AZ41,Dates,0)))</f>
        <v/>
      </c>
      <c r="BB42" s="241"/>
      <c r="BC42" s="267"/>
      <c r="BD42" s="265"/>
      <c r="BE42" s="240" t="str">
        <f>IF(ISERROR(MATCH(BD41,Dates,0)),"",INDEX(Evenement,MATCH(BD41,Dates,0)))</f>
        <v/>
      </c>
    </row>
    <row r="43" spans="6:57" ht="15" customHeight="1" x14ac:dyDescent="0.25">
      <c r="F43" s="235"/>
      <c r="G43" s="235"/>
      <c r="H43" s="235"/>
      <c r="I43" s="244">
        <v>42</v>
      </c>
      <c r="K43" s="262" t="str">
        <f t="shared" si="1"/>
        <v>SAM</v>
      </c>
      <c r="L43" s="264">
        <f>L41+1</f>
        <v>42756</v>
      </c>
      <c r="M43" s="239" t="str">
        <f>IFERROR(IF(WEEKDAY(L43,2)=1,INT((L43-LOOKUP(L43,DATE(YEAR(L43)+{-1;0;1},1,3)-WEEKDAY(DATE(YEAR(L43)+{-1;0;1},1,3))+2))/7)+1,""),"")</f>
        <v/>
      </c>
      <c r="N43" s="237"/>
      <c r="O43" s="266" t="str">
        <f t="shared" si="3"/>
        <v>MAR</v>
      </c>
      <c r="P43" s="264">
        <f>P41+1</f>
        <v>42787</v>
      </c>
      <c r="Q43" s="239" t="str">
        <f>IFERROR(IF(WEEKDAY(P43,2)=1,INT((P43-LOOKUP(P43,DATE(YEAR(P43)+{-1;0;1},1,3)-WEEKDAY(DATE(YEAR(P43)+{-1;0;1},1,3))+2))/7)+1,""),"")</f>
        <v/>
      </c>
      <c r="R43" s="237"/>
      <c r="S43" s="262" t="str">
        <f t="shared" si="5"/>
        <v>MAR</v>
      </c>
      <c r="T43" s="264">
        <f>T41+1</f>
        <v>42815</v>
      </c>
      <c r="U43" s="239" t="str">
        <f>IFERROR(IF(WEEKDAY(T43,2)=1,INT((T43-LOOKUP(T43,DATE(YEAR(T43)+{-1;0;1},1,3)-WEEKDAY(DATE(YEAR(T43)+{-1;0;1},1,3))+2))/7)+1,""),"")</f>
        <v/>
      </c>
      <c r="V43" s="237"/>
      <c r="W43" s="266" t="str">
        <f t="shared" si="7"/>
        <v>VEN</v>
      </c>
      <c r="X43" s="264">
        <f>X41+1</f>
        <v>42846</v>
      </c>
      <c r="Y43" s="239" t="str">
        <f>IFERROR(IF(WEEKDAY(X43,2)=1,INT((X43-LOOKUP(X43,DATE(YEAR(X43)+{-1;0;1},1,3)-WEEKDAY(DATE(YEAR(X43)+{-1;0;1},1,3))+2))/7)+1,""),"")</f>
        <v/>
      </c>
      <c r="Z43" s="237"/>
      <c r="AA43" s="262" t="str">
        <f t="shared" si="9"/>
        <v>DIM</v>
      </c>
      <c r="AB43" s="264">
        <f>AB41+1</f>
        <v>42876</v>
      </c>
      <c r="AC43" s="239" t="str">
        <f>IFERROR(IF(WEEKDAY(AB43,2)=1,INT((AB43-LOOKUP(AB43,DATE(YEAR(AB43)+{-1;0;1},1,3)-WEEKDAY(DATE(YEAR(AB43)+{-1;0;1},1,3))+2))/7)+1,""),"")</f>
        <v/>
      </c>
      <c r="AD43" s="237"/>
      <c r="AE43" s="266" t="str">
        <f t="shared" si="11"/>
        <v>MER</v>
      </c>
      <c r="AF43" s="264">
        <f>AF41+1</f>
        <v>42907</v>
      </c>
      <c r="AG43" s="239" t="str">
        <f>IFERROR(IF(WEEKDAY(AF43,2)=1,INT((AF43-LOOKUP(AF43,DATE(YEAR(AF43)+{-1;0;1},1,3)-WEEKDAY(DATE(YEAR(AF43)+{-1;0;1},1,3))+2))/7)+1,""),"")</f>
        <v/>
      </c>
      <c r="AH43" s="237"/>
      <c r="AI43" s="262" t="str">
        <f t="shared" si="13"/>
        <v>VEN</v>
      </c>
      <c r="AJ43" s="264">
        <f>AJ41+1</f>
        <v>42937</v>
      </c>
      <c r="AK43" s="239" t="str">
        <f>IFERROR(IF(WEEKDAY(AJ43,2)=1,INT((AJ43-LOOKUP(AJ43,DATE(YEAR(AJ43)+{-1;0;1},1,3)-WEEKDAY(DATE(YEAR(AJ43)+{-1;0;1},1,3))+2))/7)+1,""),"")</f>
        <v/>
      </c>
      <c r="AL43" s="237"/>
      <c r="AM43" s="266" t="str">
        <f t="shared" si="15"/>
        <v>LUN</v>
      </c>
      <c r="AN43" s="264">
        <f>AN41+1</f>
        <v>42968</v>
      </c>
      <c r="AO43" s="239">
        <f>IFERROR(IF(WEEKDAY(AN43,2)=1,INT((AN43-LOOKUP(AN43,DATE(YEAR(AN43)+{-1;0;1},1,3)-WEEKDAY(DATE(YEAR(AN43)+{-1;0;1},1,3))+2))/7)+1,""),"")</f>
        <v>34</v>
      </c>
      <c r="AP43" s="237"/>
      <c r="AQ43" s="262" t="str">
        <f t="shared" si="17"/>
        <v>JEU</v>
      </c>
      <c r="AR43" s="264">
        <f>AR41+1</f>
        <v>42999</v>
      </c>
      <c r="AS43" s="239" t="str">
        <f>IFERROR(IF(WEEKDAY(AR43,2)=1,INT((AR43-LOOKUP(AR43,DATE(YEAR(AR43)+{-1;0;1},1,3)-WEEKDAY(DATE(YEAR(AR43)+{-1;0;1},1,3))+2))/7)+1,""),"")</f>
        <v/>
      </c>
      <c r="AT43" s="237"/>
      <c r="AU43" s="266" t="str">
        <f t="shared" si="19"/>
        <v>SAM</v>
      </c>
      <c r="AV43" s="264">
        <f>AV41+1</f>
        <v>43029</v>
      </c>
      <c r="AW43" s="239" t="str">
        <f>IFERROR(IF(WEEKDAY(AV43,2)=1,INT((AV43-LOOKUP(AV43,DATE(YEAR(AV43)+{-1;0;1},1,3)-WEEKDAY(DATE(YEAR(AV43)+{-1;0;1},1,3))+2))/7)+1,""),"")</f>
        <v/>
      </c>
      <c r="AX43" s="237"/>
      <c r="AY43" s="262" t="str">
        <f t="shared" si="21"/>
        <v>MAR</v>
      </c>
      <c r="AZ43" s="264">
        <f>AZ41+1</f>
        <v>43060</v>
      </c>
      <c r="BA43" s="239" t="str">
        <f>IFERROR(IF(WEEKDAY(AZ43,2)=1,INT((AZ43-LOOKUP(AZ43,DATE(YEAR(AZ43)+{-1;0;1},1,3)-WEEKDAY(DATE(YEAR(AZ43)+{-1;0;1},1,3))+2))/7)+1,""),"")</f>
        <v/>
      </c>
      <c r="BB43" s="237"/>
      <c r="BC43" s="266" t="str">
        <f t="shared" si="23"/>
        <v>JEU</v>
      </c>
      <c r="BD43" s="264">
        <f>BD41+1</f>
        <v>43090</v>
      </c>
      <c r="BE43" s="239" t="str">
        <f>IFERROR(IF(WEEKDAY(BD43,2)=1,INT((BD43-LOOKUP(BD43,DATE(YEAR(BD43)+{-1;0;1},1,3)-WEEKDAY(DATE(YEAR(BD43)+{-1;0;1},1,3))+2))/7)+1,""),"")</f>
        <v/>
      </c>
    </row>
    <row r="44" spans="6:57" ht="15" customHeight="1" x14ac:dyDescent="0.25">
      <c r="F44" s="235"/>
      <c r="G44" s="235"/>
      <c r="H44" s="235"/>
      <c r="I44" s="244">
        <v>43</v>
      </c>
      <c r="K44" s="263"/>
      <c r="L44" s="265"/>
      <c r="M44" s="240" t="str">
        <f>IF(ISERROR(MATCH(L43,Dates,0)),"",INDEX(Evenement,MATCH(L43,Dates,0)))</f>
        <v/>
      </c>
      <c r="N44" s="241"/>
      <c r="O44" s="267"/>
      <c r="P44" s="265"/>
      <c r="Q44" s="240" t="str">
        <f>IF(ISERROR(MATCH(P43,Dates,0)),"",INDEX(Evenement,MATCH(P43,Dates,0)))</f>
        <v/>
      </c>
      <c r="R44" s="241"/>
      <c r="S44" s="263"/>
      <c r="T44" s="265"/>
      <c r="U44" s="240" t="str">
        <f>IF(ISERROR(MATCH(T43,Dates,0)),"",INDEX(Evenement,MATCH(T43,Dates,0)))</f>
        <v/>
      </c>
      <c r="V44" s="241"/>
      <c r="W44" s="267"/>
      <c r="X44" s="265"/>
      <c r="Y44" s="240" t="str">
        <f>IF(ISERROR(MATCH(X43,Dates,0)),"",INDEX(Evenement,MATCH(X43,Dates,0)))</f>
        <v/>
      </c>
      <c r="Z44" s="241"/>
      <c r="AA44" s="263"/>
      <c r="AB44" s="265"/>
      <c r="AC44" s="240" t="str">
        <f>IF(ISERROR(MATCH(AB43,Dates,0)),"",INDEX(Evenement,MATCH(AB43,Dates,0)))</f>
        <v/>
      </c>
      <c r="AD44" s="241"/>
      <c r="AE44" s="267"/>
      <c r="AF44" s="265"/>
      <c r="AG44" s="240" t="str">
        <f>IF(ISERROR(MATCH(AF43,Dates,0)),"",INDEX(Evenement,MATCH(AF43,Dates,0)))</f>
        <v/>
      </c>
      <c r="AH44" s="241"/>
      <c r="AI44" s="263"/>
      <c r="AJ44" s="265"/>
      <c r="AK44" s="240" t="str">
        <f>IF(ISERROR(MATCH(AJ43,Dates,0)),"",INDEX(Evenement,MATCH(AJ43,Dates,0)))</f>
        <v/>
      </c>
      <c r="AL44" s="241"/>
      <c r="AM44" s="267"/>
      <c r="AN44" s="265"/>
      <c r="AO44" s="240" t="str">
        <f>IF(ISERROR(MATCH(AN43,Dates,0)),"",INDEX(Evenement,MATCH(AN43,Dates,0)))</f>
        <v/>
      </c>
      <c r="AP44" s="241"/>
      <c r="AQ44" s="263"/>
      <c r="AR44" s="265"/>
      <c r="AS44" s="240" t="str">
        <f>IF(ISERROR(MATCH(AR43,Dates,0)),"",INDEX(Evenement,MATCH(AR43,Dates,0)))</f>
        <v/>
      </c>
      <c r="AT44" s="241"/>
      <c r="AU44" s="267"/>
      <c r="AV44" s="265"/>
      <c r="AW44" s="240" t="str">
        <f>IF(ISERROR(MATCH(AV43,Dates,0)),"",INDEX(Evenement,MATCH(AV43,Dates,0)))</f>
        <v/>
      </c>
      <c r="AX44" s="241"/>
      <c r="AY44" s="263"/>
      <c r="AZ44" s="265"/>
      <c r="BA44" s="240" t="str">
        <f>IF(ISERROR(MATCH(AZ43,Dates,0)),"",INDEX(Evenement,MATCH(AZ43,Dates,0)))</f>
        <v/>
      </c>
      <c r="BB44" s="241"/>
      <c r="BC44" s="267"/>
      <c r="BD44" s="265"/>
      <c r="BE44" s="240" t="str">
        <f>IF(ISERROR(MATCH(BD43,Dates,0)),"",INDEX(Evenement,MATCH(BD43,Dates,0)))</f>
        <v/>
      </c>
    </row>
    <row r="45" spans="6:57" ht="15" customHeight="1" x14ac:dyDescent="0.25">
      <c r="F45" s="235"/>
      <c r="G45" s="235"/>
      <c r="H45" s="235"/>
      <c r="I45" s="244">
        <v>44</v>
      </c>
      <c r="K45" s="262" t="str">
        <f t="shared" si="1"/>
        <v>DIM</v>
      </c>
      <c r="L45" s="264">
        <f>L43+1</f>
        <v>42757</v>
      </c>
      <c r="M45" s="239" t="str">
        <f>IFERROR(IF(WEEKDAY(L45,2)=1,INT((L45-LOOKUP(L45,DATE(YEAR(L45)+{-1;0;1},1,3)-WEEKDAY(DATE(YEAR(L45)+{-1;0;1},1,3))+2))/7)+1,""),"")</f>
        <v/>
      </c>
      <c r="N45" s="237"/>
      <c r="O45" s="266" t="str">
        <f t="shared" si="3"/>
        <v>MER</v>
      </c>
      <c r="P45" s="264">
        <f>P43+1</f>
        <v>42788</v>
      </c>
      <c r="Q45" s="239" t="str">
        <f>IFERROR(IF(WEEKDAY(P45,2)=1,INT((P45-LOOKUP(P45,DATE(YEAR(P45)+{-1;0;1},1,3)-WEEKDAY(DATE(YEAR(P45)+{-1;0;1},1,3))+2))/7)+1,""),"")</f>
        <v/>
      </c>
      <c r="R45" s="237"/>
      <c r="S45" s="262" t="str">
        <f t="shared" si="5"/>
        <v>MER</v>
      </c>
      <c r="T45" s="264">
        <f>T43+1</f>
        <v>42816</v>
      </c>
      <c r="U45" s="239" t="str">
        <f>IFERROR(IF(WEEKDAY(T45,2)=1,INT((T45-LOOKUP(T45,DATE(YEAR(T45)+{-1;0;1},1,3)-WEEKDAY(DATE(YEAR(T45)+{-1;0;1},1,3))+2))/7)+1,""),"")</f>
        <v/>
      </c>
      <c r="V45" s="237"/>
      <c r="W45" s="266" t="str">
        <f t="shared" si="7"/>
        <v>SAM</v>
      </c>
      <c r="X45" s="264">
        <f>X43+1</f>
        <v>42847</v>
      </c>
      <c r="Y45" s="239" t="str">
        <f>IFERROR(IF(WEEKDAY(X45,2)=1,INT((X45-LOOKUP(X45,DATE(YEAR(X45)+{-1;0;1},1,3)-WEEKDAY(DATE(YEAR(X45)+{-1;0;1},1,3))+2))/7)+1,""),"")</f>
        <v/>
      </c>
      <c r="Z45" s="237"/>
      <c r="AA45" s="262" t="str">
        <f t="shared" si="9"/>
        <v>LUN</v>
      </c>
      <c r="AB45" s="264">
        <f>AB43+1</f>
        <v>42877</v>
      </c>
      <c r="AC45" s="239">
        <f>IFERROR(IF(WEEKDAY(AB45,2)=1,INT((AB45-LOOKUP(AB45,DATE(YEAR(AB45)+{-1;0;1},1,3)-WEEKDAY(DATE(YEAR(AB45)+{-1;0;1},1,3))+2))/7)+1,""),"")</f>
        <v>21</v>
      </c>
      <c r="AD45" s="237"/>
      <c r="AE45" s="266" t="str">
        <f t="shared" si="11"/>
        <v>JEU</v>
      </c>
      <c r="AF45" s="264">
        <f>AF43+1</f>
        <v>42908</v>
      </c>
      <c r="AG45" s="239" t="str">
        <f>IFERROR(IF(WEEKDAY(AF45,2)=1,INT((AF45-LOOKUP(AF45,DATE(YEAR(AF45)+{-1;0;1},1,3)-WEEKDAY(DATE(YEAR(AF45)+{-1;0;1},1,3))+2))/7)+1,""),"")</f>
        <v/>
      </c>
      <c r="AH45" s="237"/>
      <c r="AI45" s="262" t="str">
        <f t="shared" si="13"/>
        <v>SAM</v>
      </c>
      <c r="AJ45" s="264">
        <f>AJ43+1</f>
        <v>42938</v>
      </c>
      <c r="AK45" s="239" t="str">
        <f>IFERROR(IF(WEEKDAY(AJ45,2)=1,INT((AJ45-LOOKUP(AJ45,DATE(YEAR(AJ45)+{-1;0;1},1,3)-WEEKDAY(DATE(YEAR(AJ45)+{-1;0;1},1,3))+2))/7)+1,""),"")</f>
        <v/>
      </c>
      <c r="AL45" s="237"/>
      <c r="AM45" s="266" t="str">
        <f t="shared" si="15"/>
        <v>MAR</v>
      </c>
      <c r="AN45" s="264">
        <f>AN43+1</f>
        <v>42969</v>
      </c>
      <c r="AO45" s="239" t="str">
        <f>IFERROR(IF(WEEKDAY(AN45,2)=1,INT((AN45-LOOKUP(AN45,DATE(YEAR(AN45)+{-1;0;1},1,3)-WEEKDAY(DATE(YEAR(AN45)+{-1;0;1},1,3))+2))/7)+1,""),"")</f>
        <v/>
      </c>
      <c r="AP45" s="237"/>
      <c r="AQ45" s="262" t="str">
        <f t="shared" si="17"/>
        <v>VEN</v>
      </c>
      <c r="AR45" s="264">
        <f>AR43+1</f>
        <v>43000</v>
      </c>
      <c r="AS45" s="239" t="str">
        <f>IFERROR(IF(WEEKDAY(AR45,2)=1,INT((AR45-LOOKUP(AR45,DATE(YEAR(AR45)+{-1;0;1},1,3)-WEEKDAY(DATE(YEAR(AR45)+{-1;0;1},1,3))+2))/7)+1,""),"")</f>
        <v/>
      </c>
      <c r="AT45" s="237"/>
      <c r="AU45" s="266" t="str">
        <f t="shared" si="19"/>
        <v>DIM</v>
      </c>
      <c r="AV45" s="264">
        <f>AV43+1</f>
        <v>43030</v>
      </c>
      <c r="AW45" s="239" t="str">
        <f>IFERROR(IF(WEEKDAY(AV45,2)=1,INT((AV45-LOOKUP(AV45,DATE(YEAR(AV45)+{-1;0;1},1,3)-WEEKDAY(DATE(YEAR(AV45)+{-1;0;1},1,3))+2))/7)+1,""),"")</f>
        <v/>
      </c>
      <c r="AX45" s="237"/>
      <c r="AY45" s="262" t="str">
        <f t="shared" si="21"/>
        <v>MER</v>
      </c>
      <c r="AZ45" s="264">
        <f>AZ43+1</f>
        <v>43061</v>
      </c>
      <c r="BA45" s="239" t="str">
        <f>IFERROR(IF(WEEKDAY(AZ45,2)=1,INT((AZ45-LOOKUP(AZ45,DATE(YEAR(AZ45)+{-1;0;1},1,3)-WEEKDAY(DATE(YEAR(AZ45)+{-1;0;1},1,3))+2))/7)+1,""),"")</f>
        <v/>
      </c>
      <c r="BB45" s="237"/>
      <c r="BC45" s="266" t="str">
        <f t="shared" si="23"/>
        <v>VEN</v>
      </c>
      <c r="BD45" s="264">
        <f>BD43+1</f>
        <v>43091</v>
      </c>
      <c r="BE45" s="239" t="str">
        <f>IFERROR(IF(WEEKDAY(BD45,2)=1,INT((BD45-LOOKUP(BD45,DATE(YEAR(BD45)+{-1;0;1},1,3)-WEEKDAY(DATE(YEAR(BD45)+{-1;0;1},1,3))+2))/7)+1,""),"")</f>
        <v/>
      </c>
    </row>
    <row r="46" spans="6:57" ht="15" customHeight="1" x14ac:dyDescent="0.25">
      <c r="F46" s="235"/>
      <c r="G46" s="235"/>
      <c r="H46" s="235"/>
      <c r="I46" s="244">
        <v>45</v>
      </c>
      <c r="K46" s="263"/>
      <c r="L46" s="265"/>
      <c r="M46" s="240" t="str">
        <f>IF(ISERROR(MATCH(L45,Dates,0)),"",INDEX(Evenement,MATCH(L45,Dates,0)))</f>
        <v/>
      </c>
      <c r="N46" s="241"/>
      <c r="O46" s="267"/>
      <c r="P46" s="265"/>
      <c r="Q46" s="240" t="str">
        <f>IF(ISERROR(MATCH(P45,Dates,0)),"",INDEX(Evenement,MATCH(P45,Dates,0)))</f>
        <v/>
      </c>
      <c r="R46" s="241"/>
      <c r="S46" s="263"/>
      <c r="T46" s="265"/>
      <c r="U46" s="240" t="str">
        <f>IF(ISERROR(MATCH(T45,Dates,0)),"",INDEX(Evenement,MATCH(T45,Dates,0)))</f>
        <v/>
      </c>
      <c r="V46" s="241"/>
      <c r="W46" s="267"/>
      <c r="X46" s="265"/>
      <c r="Y46" s="240" t="str">
        <f>IF(ISERROR(MATCH(X45,Dates,0)),"",INDEX(Evenement,MATCH(X45,Dates,0)))</f>
        <v/>
      </c>
      <c r="Z46" s="241"/>
      <c r="AA46" s="263"/>
      <c r="AB46" s="265"/>
      <c r="AC46" s="240" t="str">
        <f>IF(ISERROR(MATCH(AB45,Dates,0)),"",INDEX(Evenement,MATCH(AB45,Dates,0)))</f>
        <v/>
      </c>
      <c r="AD46" s="241"/>
      <c r="AE46" s="267"/>
      <c r="AF46" s="265"/>
      <c r="AG46" s="240" t="str">
        <f>IF(ISERROR(MATCH(AF45,Dates,0)),"",INDEX(Evenement,MATCH(AF45,Dates,0)))</f>
        <v/>
      </c>
      <c r="AH46" s="241"/>
      <c r="AI46" s="263"/>
      <c r="AJ46" s="265"/>
      <c r="AK46" s="240" t="str">
        <f>IF(ISERROR(MATCH(AJ45,Dates,0)),"",INDEX(Evenement,MATCH(AJ45,Dates,0)))</f>
        <v/>
      </c>
      <c r="AL46" s="241"/>
      <c r="AM46" s="267"/>
      <c r="AN46" s="265"/>
      <c r="AO46" s="240" t="str">
        <f>IF(ISERROR(MATCH(AN45,Dates,0)),"",INDEX(Evenement,MATCH(AN45,Dates,0)))</f>
        <v/>
      </c>
      <c r="AP46" s="241"/>
      <c r="AQ46" s="263"/>
      <c r="AR46" s="265"/>
      <c r="AS46" s="240" t="str">
        <f>IF(ISERROR(MATCH(AR45,Dates,0)),"",INDEX(Evenement,MATCH(AR45,Dates,0)))</f>
        <v/>
      </c>
      <c r="AT46" s="241"/>
      <c r="AU46" s="267"/>
      <c r="AV46" s="265"/>
      <c r="AW46" s="240" t="str">
        <f>IF(ISERROR(MATCH(AV45,Dates,0)),"",INDEX(Evenement,MATCH(AV45,Dates,0)))</f>
        <v/>
      </c>
      <c r="AX46" s="241"/>
      <c r="AY46" s="263"/>
      <c r="AZ46" s="265"/>
      <c r="BA46" s="240" t="str">
        <f>IF(ISERROR(MATCH(AZ45,Dates,0)),"",INDEX(Evenement,MATCH(AZ45,Dates,0)))</f>
        <v/>
      </c>
      <c r="BB46" s="241"/>
      <c r="BC46" s="267"/>
      <c r="BD46" s="265"/>
      <c r="BE46" s="240" t="str">
        <f>IF(ISERROR(MATCH(BD45,Dates,0)),"",INDEX(Evenement,MATCH(BD45,Dates,0)))</f>
        <v/>
      </c>
    </row>
    <row r="47" spans="6:57" ht="15" customHeight="1" x14ac:dyDescent="0.25">
      <c r="F47" s="235"/>
      <c r="G47" s="235"/>
      <c r="H47" s="235"/>
      <c r="I47" s="244">
        <v>46</v>
      </c>
      <c r="K47" s="262" t="str">
        <f t="shared" si="1"/>
        <v>LUN</v>
      </c>
      <c r="L47" s="264">
        <f>L45+1</f>
        <v>42758</v>
      </c>
      <c r="M47" s="239">
        <f>IFERROR(IF(WEEKDAY(L47,2)=1,INT((L47-LOOKUP(L47,DATE(YEAR(L47)+{-1;0;1},1,3)-WEEKDAY(DATE(YEAR(L47)+{-1;0;1},1,3))+2))/7)+1,""),"")</f>
        <v>4</v>
      </c>
      <c r="N47" s="237"/>
      <c r="O47" s="266" t="str">
        <f t="shared" si="3"/>
        <v>JEU</v>
      </c>
      <c r="P47" s="264">
        <f>P45+1</f>
        <v>42789</v>
      </c>
      <c r="Q47" s="239" t="str">
        <f>IFERROR(IF(WEEKDAY(P47,2)=1,INT((P47-LOOKUP(P47,DATE(YEAR(P47)+{-1;0;1},1,3)-WEEKDAY(DATE(YEAR(P47)+{-1;0;1},1,3))+2))/7)+1,""),"")</f>
        <v/>
      </c>
      <c r="R47" s="237"/>
      <c r="S47" s="262" t="str">
        <f t="shared" si="5"/>
        <v>JEU</v>
      </c>
      <c r="T47" s="264">
        <f>T45+1</f>
        <v>42817</v>
      </c>
      <c r="U47" s="239" t="str">
        <f>IFERROR(IF(WEEKDAY(T47,2)=1,INT((T47-LOOKUP(T47,DATE(YEAR(T47)+{-1;0;1},1,3)-WEEKDAY(DATE(YEAR(T47)+{-1;0;1},1,3))+2))/7)+1,""),"")</f>
        <v/>
      </c>
      <c r="V47" s="237"/>
      <c r="W47" s="266" t="str">
        <f t="shared" si="7"/>
        <v>DIM</v>
      </c>
      <c r="X47" s="264">
        <f>X45+1</f>
        <v>42848</v>
      </c>
      <c r="Y47" s="239" t="str">
        <f>IFERROR(IF(WEEKDAY(X47,2)=1,INT((X47-LOOKUP(X47,DATE(YEAR(X47)+{-1;0;1},1,3)-WEEKDAY(DATE(YEAR(X47)+{-1;0;1},1,3))+2))/7)+1,""),"")</f>
        <v/>
      </c>
      <c r="Z47" s="237"/>
      <c r="AA47" s="262" t="str">
        <f t="shared" si="9"/>
        <v>MAR</v>
      </c>
      <c r="AB47" s="264">
        <f>AB45+1</f>
        <v>42878</v>
      </c>
      <c r="AC47" s="239" t="str">
        <f>IFERROR(IF(WEEKDAY(AB47,2)=1,INT((AB47-LOOKUP(AB47,DATE(YEAR(AB47)+{-1;0;1},1,3)-WEEKDAY(DATE(YEAR(AB47)+{-1;0;1},1,3))+2))/7)+1,""),"")</f>
        <v/>
      </c>
      <c r="AD47" s="237"/>
      <c r="AE47" s="266" t="str">
        <f t="shared" si="11"/>
        <v>VEN</v>
      </c>
      <c r="AF47" s="264">
        <f>AF45+1</f>
        <v>42909</v>
      </c>
      <c r="AG47" s="239" t="str">
        <f>IFERROR(IF(WEEKDAY(AF47,2)=1,INT((AF47-LOOKUP(AF47,DATE(YEAR(AF47)+{-1;0;1},1,3)-WEEKDAY(DATE(YEAR(AF47)+{-1;0;1},1,3))+2))/7)+1,""),"")</f>
        <v/>
      </c>
      <c r="AH47" s="237"/>
      <c r="AI47" s="262" t="str">
        <f t="shared" si="13"/>
        <v>DIM</v>
      </c>
      <c r="AJ47" s="264">
        <f>AJ45+1</f>
        <v>42939</v>
      </c>
      <c r="AK47" s="239" t="str">
        <f>IFERROR(IF(WEEKDAY(AJ47,2)=1,INT((AJ47-LOOKUP(AJ47,DATE(YEAR(AJ47)+{-1;0;1},1,3)-WEEKDAY(DATE(YEAR(AJ47)+{-1;0;1},1,3))+2))/7)+1,""),"")</f>
        <v/>
      </c>
      <c r="AL47" s="237"/>
      <c r="AM47" s="266" t="str">
        <f t="shared" si="15"/>
        <v>MER</v>
      </c>
      <c r="AN47" s="264">
        <f>AN45+1</f>
        <v>42970</v>
      </c>
      <c r="AO47" s="239" t="str">
        <f>IFERROR(IF(WEEKDAY(AN47,2)=1,INT((AN47-LOOKUP(AN47,DATE(YEAR(AN47)+{-1;0;1},1,3)-WEEKDAY(DATE(YEAR(AN47)+{-1;0;1},1,3))+2))/7)+1,""),"")</f>
        <v/>
      </c>
      <c r="AP47" s="237"/>
      <c r="AQ47" s="262" t="str">
        <f t="shared" si="17"/>
        <v>SAM</v>
      </c>
      <c r="AR47" s="264">
        <f>AR45+1</f>
        <v>43001</v>
      </c>
      <c r="AS47" s="239" t="str">
        <f>IFERROR(IF(WEEKDAY(AR47,2)=1,INT((AR47-LOOKUP(AR47,DATE(YEAR(AR47)+{-1;0;1},1,3)-WEEKDAY(DATE(YEAR(AR47)+{-1;0;1},1,3))+2))/7)+1,""),"")</f>
        <v/>
      </c>
      <c r="AT47" s="237"/>
      <c r="AU47" s="266" t="str">
        <f t="shared" si="19"/>
        <v>LUN</v>
      </c>
      <c r="AV47" s="264">
        <f>AV45+1</f>
        <v>43031</v>
      </c>
      <c r="AW47" s="239">
        <f>IFERROR(IF(WEEKDAY(AV47,2)=1,INT((AV47-LOOKUP(AV47,DATE(YEAR(AV47)+{-1;0;1},1,3)-WEEKDAY(DATE(YEAR(AV47)+{-1;0;1},1,3))+2))/7)+1,""),"")</f>
        <v>43</v>
      </c>
      <c r="AX47" s="237"/>
      <c r="AY47" s="262" t="str">
        <f t="shared" si="21"/>
        <v>JEU</v>
      </c>
      <c r="AZ47" s="264">
        <f>AZ45+1</f>
        <v>43062</v>
      </c>
      <c r="BA47" s="239" t="str">
        <f>IFERROR(IF(WEEKDAY(AZ47,2)=1,INT((AZ47-LOOKUP(AZ47,DATE(YEAR(AZ47)+{-1;0;1},1,3)-WEEKDAY(DATE(YEAR(AZ47)+{-1;0;1},1,3))+2))/7)+1,""),"")</f>
        <v/>
      </c>
      <c r="BB47" s="237"/>
      <c r="BC47" s="266" t="str">
        <f t="shared" si="23"/>
        <v>SAM</v>
      </c>
      <c r="BD47" s="264">
        <f>BD45+1</f>
        <v>43092</v>
      </c>
      <c r="BE47" s="239" t="str">
        <f>IFERROR(IF(WEEKDAY(BD47,2)=1,INT((BD47-LOOKUP(BD47,DATE(YEAR(BD47)+{-1;0;1},1,3)-WEEKDAY(DATE(YEAR(BD47)+{-1;0;1},1,3))+2))/7)+1,""),"")</f>
        <v/>
      </c>
    </row>
    <row r="48" spans="6:57" ht="15" customHeight="1" x14ac:dyDescent="0.25">
      <c r="F48" s="235"/>
      <c r="G48" s="235"/>
      <c r="H48" s="235"/>
      <c r="I48" s="244">
        <v>47</v>
      </c>
      <c r="K48" s="263"/>
      <c r="L48" s="265"/>
      <c r="M48" s="240" t="str">
        <f>IF(ISERROR(MATCH(L47,Dates,0)),"",INDEX(Evenement,MATCH(L47,Dates,0)))</f>
        <v/>
      </c>
      <c r="N48" s="241"/>
      <c r="O48" s="267"/>
      <c r="P48" s="265"/>
      <c r="Q48" s="240" t="str">
        <f>IF(ISERROR(MATCH(P47,Dates,0)),"",INDEX(Evenement,MATCH(P47,Dates,0)))</f>
        <v/>
      </c>
      <c r="R48" s="241"/>
      <c r="S48" s="263"/>
      <c r="T48" s="265"/>
      <c r="U48" s="240" t="str">
        <f>IF(ISERROR(MATCH(T47,Dates,0)),"",INDEX(Evenement,MATCH(T47,Dates,0)))</f>
        <v/>
      </c>
      <c r="V48" s="241"/>
      <c r="W48" s="267"/>
      <c r="X48" s="265"/>
      <c r="Y48" s="240" t="str">
        <f>IF(ISERROR(MATCH(X47,Dates,0)),"",INDEX(Evenement,MATCH(X47,Dates,0)))</f>
        <v/>
      </c>
      <c r="Z48" s="241"/>
      <c r="AA48" s="263"/>
      <c r="AB48" s="265"/>
      <c r="AC48" s="240" t="str">
        <f>IF(ISERROR(MATCH(AB47,Dates,0)),"",INDEX(Evenement,MATCH(AB47,Dates,0)))</f>
        <v/>
      </c>
      <c r="AD48" s="241"/>
      <c r="AE48" s="267"/>
      <c r="AF48" s="265"/>
      <c r="AG48" s="240" t="str">
        <f>IF(ISERROR(MATCH(AF47,Dates,0)),"",INDEX(Evenement,MATCH(AF47,Dates,0)))</f>
        <v/>
      </c>
      <c r="AH48" s="241"/>
      <c r="AI48" s="263"/>
      <c r="AJ48" s="265"/>
      <c r="AK48" s="240" t="str">
        <f>IF(ISERROR(MATCH(AJ47,Dates,0)),"",INDEX(Evenement,MATCH(AJ47,Dates,0)))</f>
        <v/>
      </c>
      <c r="AL48" s="241"/>
      <c r="AM48" s="267"/>
      <c r="AN48" s="265"/>
      <c r="AO48" s="240" t="str">
        <f>IF(ISERROR(MATCH(AN47,Dates,0)),"",INDEX(Evenement,MATCH(AN47,Dates,0)))</f>
        <v/>
      </c>
      <c r="AP48" s="241"/>
      <c r="AQ48" s="263"/>
      <c r="AR48" s="265"/>
      <c r="AS48" s="240" t="str">
        <f>IF(ISERROR(MATCH(AR47,Dates,0)),"",INDEX(Evenement,MATCH(AR47,Dates,0)))</f>
        <v/>
      </c>
      <c r="AT48" s="241"/>
      <c r="AU48" s="267"/>
      <c r="AV48" s="265"/>
      <c r="AW48" s="240" t="str">
        <f>IF(ISERROR(MATCH(AV47,Dates,0)),"",INDEX(Evenement,MATCH(AV47,Dates,0)))</f>
        <v/>
      </c>
      <c r="AX48" s="241"/>
      <c r="AY48" s="263"/>
      <c r="AZ48" s="265"/>
      <c r="BA48" s="240" t="str">
        <f>IF(ISERROR(MATCH(AZ47,Dates,0)),"",INDEX(Evenement,MATCH(AZ47,Dates,0)))</f>
        <v/>
      </c>
      <c r="BB48" s="241"/>
      <c r="BC48" s="267"/>
      <c r="BD48" s="265"/>
      <c r="BE48" s="240" t="str">
        <f>IF(ISERROR(MATCH(BD47,Dates,0)),"",INDEX(Evenement,MATCH(BD47,Dates,0)))</f>
        <v/>
      </c>
    </row>
    <row r="49" spans="6:57" ht="15" customHeight="1" x14ac:dyDescent="0.25">
      <c r="F49" s="235"/>
      <c r="G49" s="235"/>
      <c r="H49" s="235"/>
      <c r="I49" s="244">
        <v>48</v>
      </c>
      <c r="K49" s="262" t="str">
        <f t="shared" si="1"/>
        <v>MAR</v>
      </c>
      <c r="L49" s="264">
        <f>L47+1</f>
        <v>42759</v>
      </c>
      <c r="M49" s="239" t="str">
        <f>IFERROR(IF(WEEKDAY(L49,2)=1,INT((L49-LOOKUP(L49,DATE(YEAR(L49)+{-1;0;1},1,3)-WEEKDAY(DATE(YEAR(L49)+{-1;0;1},1,3))+2))/7)+1,""),"")</f>
        <v/>
      </c>
      <c r="N49" s="237"/>
      <c r="O49" s="266" t="str">
        <f t="shared" si="3"/>
        <v>VEN</v>
      </c>
      <c r="P49" s="264">
        <f>P47+1</f>
        <v>42790</v>
      </c>
      <c r="Q49" s="239" t="str">
        <f>IFERROR(IF(WEEKDAY(P49,2)=1,INT((P49-LOOKUP(P49,DATE(YEAR(P49)+{-1;0;1},1,3)-WEEKDAY(DATE(YEAR(P49)+{-1;0;1},1,3))+2))/7)+1,""),"")</f>
        <v/>
      </c>
      <c r="R49" s="237"/>
      <c r="S49" s="262" t="str">
        <f t="shared" si="5"/>
        <v>VEN</v>
      </c>
      <c r="T49" s="264">
        <f>T47+1</f>
        <v>42818</v>
      </c>
      <c r="U49" s="239" t="str">
        <f>IFERROR(IF(WEEKDAY(T49,2)=1,INT((T49-LOOKUP(T49,DATE(YEAR(T49)+{-1;0;1},1,3)-WEEKDAY(DATE(YEAR(T49)+{-1;0;1},1,3))+2))/7)+1,""),"")</f>
        <v/>
      </c>
      <c r="V49" s="237"/>
      <c r="W49" s="266" t="str">
        <f t="shared" si="7"/>
        <v>LUN</v>
      </c>
      <c r="X49" s="264">
        <f>X47+1</f>
        <v>42849</v>
      </c>
      <c r="Y49" s="239">
        <f>IFERROR(IF(WEEKDAY(X49,2)=1,INT((X49-LOOKUP(X49,DATE(YEAR(X49)+{-1;0;1},1,3)-WEEKDAY(DATE(YEAR(X49)+{-1;0;1},1,3))+2))/7)+1,""),"")</f>
        <v>17</v>
      </c>
      <c r="Z49" s="237"/>
      <c r="AA49" s="262" t="str">
        <f t="shared" si="9"/>
        <v>MER</v>
      </c>
      <c r="AB49" s="264">
        <f>AB47+1</f>
        <v>42879</v>
      </c>
      <c r="AC49" s="239" t="str">
        <f>IFERROR(IF(WEEKDAY(AB49,2)=1,INT((AB49-LOOKUP(AB49,DATE(YEAR(AB49)+{-1;0;1},1,3)-WEEKDAY(DATE(YEAR(AB49)+{-1;0;1},1,3))+2))/7)+1,""),"")</f>
        <v/>
      </c>
      <c r="AD49" s="237"/>
      <c r="AE49" s="266" t="str">
        <f t="shared" si="11"/>
        <v>SAM</v>
      </c>
      <c r="AF49" s="264">
        <f>AF47+1</f>
        <v>42910</v>
      </c>
      <c r="AG49" s="239" t="str">
        <f>IFERROR(IF(WEEKDAY(AF49,2)=1,INT((AF49-LOOKUP(AF49,DATE(YEAR(AF49)+{-1;0;1},1,3)-WEEKDAY(DATE(YEAR(AF49)+{-1;0;1},1,3))+2))/7)+1,""),"")</f>
        <v/>
      </c>
      <c r="AH49" s="237"/>
      <c r="AI49" s="262" t="str">
        <f t="shared" si="13"/>
        <v>LUN</v>
      </c>
      <c r="AJ49" s="264">
        <f>AJ47+1</f>
        <v>42940</v>
      </c>
      <c r="AK49" s="239">
        <f>IFERROR(IF(WEEKDAY(AJ49,2)=1,INT((AJ49-LOOKUP(AJ49,DATE(YEAR(AJ49)+{-1;0;1},1,3)-WEEKDAY(DATE(YEAR(AJ49)+{-1;0;1},1,3))+2))/7)+1,""),"")</f>
        <v>30</v>
      </c>
      <c r="AL49" s="237"/>
      <c r="AM49" s="266" t="str">
        <f t="shared" si="15"/>
        <v>JEU</v>
      </c>
      <c r="AN49" s="264">
        <f>AN47+1</f>
        <v>42971</v>
      </c>
      <c r="AO49" s="239" t="str">
        <f>IFERROR(IF(WEEKDAY(AN49,2)=1,INT((AN49-LOOKUP(AN49,DATE(YEAR(AN49)+{-1;0;1},1,3)-WEEKDAY(DATE(YEAR(AN49)+{-1;0;1},1,3))+2))/7)+1,""),"")</f>
        <v/>
      </c>
      <c r="AP49" s="237"/>
      <c r="AQ49" s="262" t="str">
        <f t="shared" si="17"/>
        <v>DIM</v>
      </c>
      <c r="AR49" s="264">
        <f>AR47+1</f>
        <v>43002</v>
      </c>
      <c r="AS49" s="239" t="str">
        <f>IFERROR(IF(WEEKDAY(AR49,2)=1,INT((AR49-LOOKUP(AR49,DATE(YEAR(AR49)+{-1;0;1},1,3)-WEEKDAY(DATE(YEAR(AR49)+{-1;0;1},1,3))+2))/7)+1,""),"")</f>
        <v/>
      </c>
      <c r="AT49" s="237"/>
      <c r="AU49" s="266" t="str">
        <f t="shared" si="19"/>
        <v>MAR</v>
      </c>
      <c r="AV49" s="264">
        <f>AV47+1</f>
        <v>43032</v>
      </c>
      <c r="AW49" s="239" t="str">
        <f>IFERROR(IF(WEEKDAY(AV49,2)=1,INT((AV49-LOOKUP(AV49,DATE(YEAR(AV49)+{-1;0;1},1,3)-WEEKDAY(DATE(YEAR(AV49)+{-1;0;1},1,3))+2))/7)+1,""),"")</f>
        <v/>
      </c>
      <c r="AX49" s="237"/>
      <c r="AY49" s="262" t="str">
        <f t="shared" si="21"/>
        <v>VEN</v>
      </c>
      <c r="AZ49" s="264">
        <f>AZ47+1</f>
        <v>43063</v>
      </c>
      <c r="BA49" s="239" t="str">
        <f>IFERROR(IF(WEEKDAY(AZ49,2)=1,INT((AZ49-LOOKUP(AZ49,DATE(YEAR(AZ49)+{-1;0;1},1,3)-WEEKDAY(DATE(YEAR(AZ49)+{-1;0;1},1,3))+2))/7)+1,""),"")</f>
        <v/>
      </c>
      <c r="BB49" s="237"/>
      <c r="BC49" s="266" t="str">
        <f t="shared" si="23"/>
        <v>DIM</v>
      </c>
      <c r="BD49" s="264">
        <f>BD47+1</f>
        <v>43093</v>
      </c>
      <c r="BE49" s="239" t="str">
        <f>IFERROR(IF(WEEKDAY(BD49,2)=1,INT((BD49-LOOKUP(BD49,DATE(YEAR(BD49)+{-1;0;1},1,3)-WEEKDAY(DATE(YEAR(BD49)+{-1;0;1},1,3))+2))/7)+1,""),"")</f>
        <v/>
      </c>
    </row>
    <row r="50" spans="6:57" ht="15" customHeight="1" x14ac:dyDescent="0.25">
      <c r="F50" s="235"/>
      <c r="G50" s="235"/>
      <c r="H50" s="235"/>
      <c r="I50" s="244">
        <v>49</v>
      </c>
      <c r="K50" s="263"/>
      <c r="L50" s="265"/>
      <c r="M50" s="240" t="str">
        <f>IF(ISERROR(MATCH(L49,Dates,0)),"",INDEX(Evenement,MATCH(L49,Dates,0)))</f>
        <v/>
      </c>
      <c r="N50" s="241"/>
      <c r="O50" s="267"/>
      <c r="P50" s="265"/>
      <c r="Q50" s="240" t="str">
        <f>IF(ISERROR(MATCH(P49,Dates,0)),"",INDEX(Evenement,MATCH(P49,Dates,0)))</f>
        <v/>
      </c>
      <c r="R50" s="241"/>
      <c r="S50" s="263"/>
      <c r="T50" s="265"/>
      <c r="U50" s="240" t="str">
        <f>IF(ISERROR(MATCH(T49,Dates,0)),"",INDEX(Evenement,MATCH(T49,Dates,0)))</f>
        <v/>
      </c>
      <c r="V50" s="241"/>
      <c r="W50" s="267"/>
      <c r="X50" s="265"/>
      <c r="Y50" s="240" t="str">
        <f>IF(ISERROR(MATCH(X49,Dates,0)),"",INDEX(Evenement,MATCH(X49,Dates,0)))</f>
        <v/>
      </c>
      <c r="Z50" s="241"/>
      <c r="AA50" s="263"/>
      <c r="AB50" s="265"/>
      <c r="AC50" s="240" t="str">
        <f>IF(ISERROR(MATCH(AB49,Dates,0)),"",INDEX(Evenement,MATCH(AB49,Dates,0)))</f>
        <v/>
      </c>
      <c r="AD50" s="241"/>
      <c r="AE50" s="267"/>
      <c r="AF50" s="265"/>
      <c r="AG50" s="240" t="str">
        <f>IF(ISERROR(MATCH(AF49,Dates,0)),"",INDEX(Evenement,MATCH(AF49,Dates,0)))</f>
        <v/>
      </c>
      <c r="AH50" s="241"/>
      <c r="AI50" s="263"/>
      <c r="AJ50" s="265"/>
      <c r="AK50" s="240" t="str">
        <f>IF(ISERROR(MATCH(AJ49,Dates,0)),"",INDEX(Evenement,MATCH(AJ49,Dates,0)))</f>
        <v/>
      </c>
      <c r="AL50" s="241"/>
      <c r="AM50" s="267"/>
      <c r="AN50" s="265"/>
      <c r="AO50" s="240" t="str">
        <f>IF(ISERROR(MATCH(AN49,Dates,0)),"",INDEX(Evenement,MATCH(AN49,Dates,0)))</f>
        <v/>
      </c>
      <c r="AP50" s="241"/>
      <c r="AQ50" s="263"/>
      <c r="AR50" s="265"/>
      <c r="AS50" s="240" t="str">
        <f>IF(ISERROR(MATCH(AR49,Dates,0)),"",INDEX(Evenement,MATCH(AR49,Dates,0)))</f>
        <v/>
      </c>
      <c r="AT50" s="241"/>
      <c r="AU50" s="267"/>
      <c r="AV50" s="265"/>
      <c r="AW50" s="240" t="str">
        <f>IF(ISERROR(MATCH(AV49,Dates,0)),"",INDEX(Evenement,MATCH(AV49,Dates,0)))</f>
        <v/>
      </c>
      <c r="AX50" s="241"/>
      <c r="AY50" s="263"/>
      <c r="AZ50" s="265"/>
      <c r="BA50" s="240" t="str">
        <f>IF(ISERROR(MATCH(AZ49,Dates,0)),"",INDEX(Evenement,MATCH(AZ49,Dates,0)))</f>
        <v/>
      </c>
      <c r="BB50" s="241"/>
      <c r="BC50" s="267"/>
      <c r="BD50" s="265"/>
      <c r="BE50" s="240" t="str">
        <f>IF(ISERROR(MATCH(BD49,Dates,0)),"",INDEX(Evenement,MATCH(BD49,Dates,0)))</f>
        <v/>
      </c>
    </row>
    <row r="51" spans="6:57" ht="15" customHeight="1" x14ac:dyDescent="0.25">
      <c r="F51" s="235"/>
      <c r="G51" s="235"/>
      <c r="H51" s="235"/>
      <c r="I51" s="244">
        <v>50</v>
      </c>
      <c r="K51" s="262" t="str">
        <f t="shared" si="1"/>
        <v>MER</v>
      </c>
      <c r="L51" s="264">
        <f>L49+1</f>
        <v>42760</v>
      </c>
      <c r="M51" s="239" t="str">
        <f>IFERROR(IF(WEEKDAY(L51,2)=1,INT((L51-LOOKUP(L51,DATE(YEAR(L51)+{-1;0;1},1,3)-WEEKDAY(DATE(YEAR(L51)+{-1;0;1},1,3))+2))/7)+1,""),"")</f>
        <v/>
      </c>
      <c r="N51" s="237"/>
      <c r="O51" s="266" t="str">
        <f t="shared" si="3"/>
        <v>SAM</v>
      </c>
      <c r="P51" s="264">
        <f>P49+1</f>
        <v>42791</v>
      </c>
      <c r="Q51" s="239" t="str">
        <f>IFERROR(IF(WEEKDAY(P51,2)=1,INT((P51-LOOKUP(P51,DATE(YEAR(P51)+{-1;0;1},1,3)-WEEKDAY(DATE(YEAR(P51)+{-1;0;1},1,3))+2))/7)+1,""),"")</f>
        <v/>
      </c>
      <c r="R51" s="237"/>
      <c r="S51" s="262" t="str">
        <f t="shared" si="5"/>
        <v>SAM</v>
      </c>
      <c r="T51" s="264">
        <f>T49+1</f>
        <v>42819</v>
      </c>
      <c r="U51" s="239" t="str">
        <f>IFERROR(IF(WEEKDAY(T51,2)=1,INT((T51-LOOKUP(T51,DATE(YEAR(T51)+{-1;0;1},1,3)-WEEKDAY(DATE(YEAR(T51)+{-1;0;1},1,3))+2))/7)+1,""),"")</f>
        <v/>
      </c>
      <c r="V51" s="237"/>
      <c r="W51" s="266" t="str">
        <f t="shared" si="7"/>
        <v>MAR</v>
      </c>
      <c r="X51" s="264">
        <f>X49+1</f>
        <v>42850</v>
      </c>
      <c r="Y51" s="239" t="str">
        <f>IFERROR(IF(WEEKDAY(X51,2)=1,INT((X51-LOOKUP(X51,DATE(YEAR(X51)+{-1;0;1},1,3)-WEEKDAY(DATE(YEAR(X51)+{-1;0;1},1,3))+2))/7)+1,""),"")</f>
        <v/>
      </c>
      <c r="Z51" s="237"/>
      <c r="AA51" s="262" t="str">
        <f t="shared" si="9"/>
        <v>JEU</v>
      </c>
      <c r="AB51" s="264">
        <f>AB49+1</f>
        <v>42880</v>
      </c>
      <c r="AC51" s="239" t="str">
        <f>IFERROR(IF(WEEKDAY(AB51,2)=1,INT((AB51-LOOKUP(AB51,DATE(YEAR(AB51)+{-1;0;1},1,3)-WEEKDAY(DATE(YEAR(AB51)+{-1;0;1},1,3))+2))/7)+1,""),"")</f>
        <v/>
      </c>
      <c r="AD51" s="237"/>
      <c r="AE51" s="266" t="str">
        <f t="shared" si="11"/>
        <v>DIM</v>
      </c>
      <c r="AF51" s="264">
        <f>AF49+1</f>
        <v>42911</v>
      </c>
      <c r="AG51" s="239" t="str">
        <f>IFERROR(IF(WEEKDAY(AF51,2)=1,INT((AF51-LOOKUP(AF51,DATE(YEAR(AF51)+{-1;0;1},1,3)-WEEKDAY(DATE(YEAR(AF51)+{-1;0;1},1,3))+2))/7)+1,""),"")</f>
        <v/>
      </c>
      <c r="AH51" s="237"/>
      <c r="AI51" s="262" t="str">
        <f t="shared" si="13"/>
        <v>MAR</v>
      </c>
      <c r="AJ51" s="264">
        <f>AJ49+1</f>
        <v>42941</v>
      </c>
      <c r="AK51" s="239" t="str">
        <f>IFERROR(IF(WEEKDAY(AJ51,2)=1,INT((AJ51-LOOKUP(AJ51,DATE(YEAR(AJ51)+{-1;0;1},1,3)-WEEKDAY(DATE(YEAR(AJ51)+{-1;0;1},1,3))+2))/7)+1,""),"")</f>
        <v/>
      </c>
      <c r="AL51" s="237"/>
      <c r="AM51" s="266" t="str">
        <f t="shared" si="15"/>
        <v>VEN</v>
      </c>
      <c r="AN51" s="264">
        <f>AN49+1</f>
        <v>42972</v>
      </c>
      <c r="AO51" s="239" t="str">
        <f>IFERROR(IF(WEEKDAY(AN51,2)=1,INT((AN51-LOOKUP(AN51,DATE(YEAR(AN51)+{-1;0;1},1,3)-WEEKDAY(DATE(YEAR(AN51)+{-1;0;1},1,3))+2))/7)+1,""),"")</f>
        <v/>
      </c>
      <c r="AP51" s="237"/>
      <c r="AQ51" s="262" t="str">
        <f t="shared" si="17"/>
        <v>LUN</v>
      </c>
      <c r="AR51" s="264">
        <f>AR49+1</f>
        <v>43003</v>
      </c>
      <c r="AS51" s="239">
        <f>IFERROR(IF(WEEKDAY(AR51,2)=1,INT((AR51-LOOKUP(AR51,DATE(YEAR(AR51)+{-1;0;1},1,3)-WEEKDAY(DATE(YEAR(AR51)+{-1;0;1},1,3))+2))/7)+1,""),"")</f>
        <v>39</v>
      </c>
      <c r="AT51" s="237"/>
      <c r="AU51" s="266" t="str">
        <f t="shared" si="19"/>
        <v>MER</v>
      </c>
      <c r="AV51" s="264">
        <f>AV49+1</f>
        <v>43033</v>
      </c>
      <c r="AW51" s="239" t="str">
        <f>IFERROR(IF(WEEKDAY(AV51,2)=1,INT((AV51-LOOKUP(AV51,DATE(YEAR(AV51)+{-1;0;1},1,3)-WEEKDAY(DATE(YEAR(AV51)+{-1;0;1},1,3))+2))/7)+1,""),"")</f>
        <v/>
      </c>
      <c r="AX51" s="237"/>
      <c r="AY51" s="262" t="str">
        <f t="shared" si="21"/>
        <v>SAM</v>
      </c>
      <c r="AZ51" s="264">
        <f>AZ49+1</f>
        <v>43064</v>
      </c>
      <c r="BA51" s="239" t="str">
        <f>IFERROR(IF(WEEKDAY(AZ51,2)=1,INT((AZ51-LOOKUP(AZ51,DATE(YEAR(AZ51)+{-1;0;1},1,3)-WEEKDAY(DATE(YEAR(AZ51)+{-1;0;1},1,3))+2))/7)+1,""),"")</f>
        <v/>
      </c>
      <c r="BB51" s="237"/>
      <c r="BC51" s="266" t="str">
        <f t="shared" si="23"/>
        <v>LUN</v>
      </c>
      <c r="BD51" s="264">
        <f>BD49+1</f>
        <v>43094</v>
      </c>
      <c r="BE51" s="239">
        <f>IFERROR(IF(WEEKDAY(BD51,2)=1,INT((BD51-LOOKUP(BD51,DATE(YEAR(BD51)+{-1;0;1},1,3)-WEEKDAY(DATE(YEAR(BD51)+{-1;0;1},1,3))+2))/7)+1,""),"")</f>
        <v>52</v>
      </c>
    </row>
    <row r="52" spans="6:57" ht="16.5" customHeight="1" x14ac:dyDescent="0.25">
      <c r="F52" s="235"/>
      <c r="G52" s="235"/>
      <c r="H52" s="235"/>
      <c r="I52" s="244">
        <v>51</v>
      </c>
      <c r="K52" s="263"/>
      <c r="L52" s="265"/>
      <c r="M52" s="240" t="str">
        <f>IF(ISERROR(MATCH(L51,Dates,0)),"",INDEX(Evenement,MATCH(L51,Dates,0)))</f>
        <v/>
      </c>
      <c r="N52" s="241"/>
      <c r="O52" s="267"/>
      <c r="P52" s="265"/>
      <c r="Q52" s="240" t="str">
        <f>IF(ISERROR(MATCH(P51,Dates,0)),"",INDEX(Evenement,MATCH(P51,Dates,0)))</f>
        <v/>
      </c>
      <c r="R52" s="241"/>
      <c r="S52" s="263"/>
      <c r="T52" s="265"/>
      <c r="U52" s="240" t="str">
        <f>IF(ISERROR(MATCH(T51,Dates,0)),"",INDEX(Evenement,MATCH(T51,Dates,0)))</f>
        <v/>
      </c>
      <c r="V52" s="241"/>
      <c r="W52" s="267"/>
      <c r="X52" s="265"/>
      <c r="Y52" s="240" t="str">
        <f>IF(ISERROR(MATCH(X51,Dates,0)),"",INDEX(Evenement,MATCH(X51,Dates,0)))</f>
        <v/>
      </c>
      <c r="Z52" s="241"/>
      <c r="AA52" s="263"/>
      <c r="AB52" s="265"/>
      <c r="AC52" s="240" t="str">
        <f>IF(ISERROR(MATCH(AB51,Dates,0)),"",INDEX(Evenement,MATCH(AB51,Dates,0)))</f>
        <v>Jeudi de l'ascension</v>
      </c>
      <c r="AD52" s="241"/>
      <c r="AE52" s="267"/>
      <c r="AF52" s="265"/>
      <c r="AG52" s="240" t="str">
        <f>IF(ISERROR(MATCH(AF51,Dates,0)),"",INDEX(Evenement,MATCH(AF51,Dates,0)))</f>
        <v/>
      </c>
      <c r="AH52" s="241"/>
      <c r="AI52" s="263"/>
      <c r="AJ52" s="265"/>
      <c r="AK52" s="240" t="str">
        <f>IF(ISERROR(MATCH(AJ51,Dates,0)),"",INDEX(Evenement,MATCH(AJ51,Dates,0)))</f>
        <v/>
      </c>
      <c r="AL52" s="241"/>
      <c r="AM52" s="267"/>
      <c r="AN52" s="265"/>
      <c r="AO52" s="240" t="str">
        <f>IF(ISERROR(MATCH(AN51,Dates,0)),"",INDEX(Evenement,MATCH(AN51,Dates,0)))</f>
        <v/>
      </c>
      <c r="AP52" s="241"/>
      <c r="AQ52" s="263"/>
      <c r="AR52" s="265"/>
      <c r="AS52" s="240" t="str">
        <f>IF(ISERROR(MATCH(AR51,Dates,0)),"",INDEX(Evenement,MATCH(AR51,Dates,0)))</f>
        <v/>
      </c>
      <c r="AT52" s="241"/>
      <c r="AU52" s="267"/>
      <c r="AV52" s="265"/>
      <c r="AW52" s="240" t="str">
        <f>IF(ISERROR(MATCH(AV51,Dates,0)),"",INDEX(Evenement,MATCH(AV51,Dates,0)))</f>
        <v/>
      </c>
      <c r="AX52" s="241"/>
      <c r="AY52" s="263"/>
      <c r="AZ52" s="265"/>
      <c r="BA52" s="240" t="str">
        <f>IF(ISERROR(MATCH(AZ51,Dates,0)),"",INDEX(Evenement,MATCH(AZ51,Dates,0)))</f>
        <v/>
      </c>
      <c r="BB52" s="241"/>
      <c r="BC52" s="267"/>
      <c r="BD52" s="265"/>
      <c r="BE52" s="240" t="str">
        <f>IF(ISERROR(MATCH(BD51,Dates,0)),"",INDEX(Evenement,MATCH(BD51,Dates,0)))</f>
        <v>Noël</v>
      </c>
    </row>
    <row r="53" spans="6:57" ht="15" customHeight="1" x14ac:dyDescent="0.25">
      <c r="F53" s="235"/>
      <c r="G53" s="235"/>
      <c r="H53" s="235"/>
      <c r="I53" s="244">
        <v>52</v>
      </c>
      <c r="K53" s="262" t="str">
        <f t="shared" si="1"/>
        <v>JEU</v>
      </c>
      <c r="L53" s="264">
        <f>L51+1</f>
        <v>42761</v>
      </c>
      <c r="M53" s="239" t="str">
        <f>IFERROR(IF(WEEKDAY(L53,2)=1,INT((L53-LOOKUP(L53,DATE(YEAR(L53)+{-1;0;1},1,3)-WEEKDAY(DATE(YEAR(L53)+{-1;0;1},1,3))+2))/7)+1,""),"")</f>
        <v/>
      </c>
      <c r="N53" s="237"/>
      <c r="O53" s="266" t="str">
        <f t="shared" si="3"/>
        <v>DIM</v>
      </c>
      <c r="P53" s="264">
        <f>P51+1</f>
        <v>42792</v>
      </c>
      <c r="Q53" s="239" t="str">
        <f>IFERROR(IF(WEEKDAY(P53,2)=1,INT((P53-LOOKUP(P53,DATE(YEAR(P53)+{-1;0;1},1,3)-WEEKDAY(DATE(YEAR(P53)+{-1;0;1},1,3))+2))/7)+1,""),"")</f>
        <v/>
      </c>
      <c r="R53" s="237"/>
      <c r="S53" s="262" t="str">
        <f t="shared" si="5"/>
        <v>DIM</v>
      </c>
      <c r="T53" s="264">
        <f>T51+1</f>
        <v>42820</v>
      </c>
      <c r="U53" s="239" t="str">
        <f>IFERROR(IF(WEEKDAY(T53,2)=1,INT((T53-LOOKUP(T53,DATE(YEAR(T53)+{-1;0;1},1,3)-WEEKDAY(DATE(YEAR(T53)+{-1;0;1},1,3))+2))/7)+1,""),"")</f>
        <v/>
      </c>
      <c r="V53" s="237"/>
      <c r="W53" s="266" t="str">
        <f t="shared" si="7"/>
        <v>MER</v>
      </c>
      <c r="X53" s="264">
        <f>X51+1</f>
        <v>42851</v>
      </c>
      <c r="Y53" s="239" t="str">
        <f>IFERROR(IF(WEEKDAY(X53,2)=1,INT((X53-LOOKUP(X53,DATE(YEAR(X53)+{-1;0;1},1,3)-WEEKDAY(DATE(YEAR(X53)+{-1;0;1},1,3))+2))/7)+1,""),"")</f>
        <v/>
      </c>
      <c r="Z53" s="237"/>
      <c r="AA53" s="262" t="str">
        <f t="shared" si="9"/>
        <v>VEN</v>
      </c>
      <c r="AB53" s="264">
        <f>AB51+1</f>
        <v>42881</v>
      </c>
      <c r="AC53" s="239" t="str">
        <f>IFERROR(IF(WEEKDAY(AB53,2)=1,INT((AB53-LOOKUP(AB53,DATE(YEAR(AB53)+{-1;0;1},1,3)-WEEKDAY(DATE(YEAR(AB53)+{-1;0;1},1,3))+2))/7)+1,""),"")</f>
        <v/>
      </c>
      <c r="AD53" s="237"/>
      <c r="AE53" s="266" t="str">
        <f t="shared" si="11"/>
        <v>LUN</v>
      </c>
      <c r="AF53" s="264">
        <f>AF51+1</f>
        <v>42912</v>
      </c>
      <c r="AG53" s="239">
        <f>IFERROR(IF(WEEKDAY(AF53,2)=1,INT((AF53-LOOKUP(AF53,DATE(YEAR(AF53)+{-1;0;1},1,3)-WEEKDAY(DATE(YEAR(AF53)+{-1;0;1},1,3))+2))/7)+1,""),"")</f>
        <v>26</v>
      </c>
      <c r="AH53" s="237"/>
      <c r="AI53" s="262" t="str">
        <f t="shared" si="13"/>
        <v>MER</v>
      </c>
      <c r="AJ53" s="264">
        <f>AJ51+1</f>
        <v>42942</v>
      </c>
      <c r="AK53" s="239" t="str">
        <f>IFERROR(IF(WEEKDAY(AJ53,2)=1,INT((AJ53-LOOKUP(AJ53,DATE(YEAR(AJ53)+{-1;0;1},1,3)-WEEKDAY(DATE(YEAR(AJ53)+{-1;0;1},1,3))+2))/7)+1,""),"")</f>
        <v/>
      </c>
      <c r="AL53" s="237"/>
      <c r="AM53" s="266" t="str">
        <f t="shared" si="15"/>
        <v>SAM</v>
      </c>
      <c r="AN53" s="264">
        <f>AN51+1</f>
        <v>42973</v>
      </c>
      <c r="AO53" s="239" t="str">
        <f>IFERROR(IF(WEEKDAY(AN53,2)=1,INT((AN53-LOOKUP(AN53,DATE(YEAR(AN53)+{-1;0;1},1,3)-WEEKDAY(DATE(YEAR(AN53)+{-1;0;1},1,3))+2))/7)+1,""),"")</f>
        <v/>
      </c>
      <c r="AP53" s="237"/>
      <c r="AQ53" s="262" t="str">
        <f t="shared" si="17"/>
        <v>MAR</v>
      </c>
      <c r="AR53" s="264">
        <f>AR51+1</f>
        <v>43004</v>
      </c>
      <c r="AS53" s="239" t="str">
        <f>IFERROR(IF(WEEKDAY(AR53,2)=1,INT((AR53-LOOKUP(AR53,DATE(YEAR(AR53)+{-1;0;1},1,3)-WEEKDAY(DATE(YEAR(AR53)+{-1;0;1},1,3))+2))/7)+1,""),"")</f>
        <v/>
      </c>
      <c r="AT53" s="237"/>
      <c r="AU53" s="266" t="str">
        <f t="shared" si="19"/>
        <v>JEU</v>
      </c>
      <c r="AV53" s="264">
        <f>AV51+1</f>
        <v>43034</v>
      </c>
      <c r="AW53" s="239" t="str">
        <f>IFERROR(IF(WEEKDAY(AV53,2)=1,INT((AV53-LOOKUP(AV53,DATE(YEAR(AV53)+{-1;0;1},1,3)-WEEKDAY(DATE(YEAR(AV53)+{-1;0;1},1,3))+2))/7)+1,""),"")</f>
        <v/>
      </c>
      <c r="AX53" s="237"/>
      <c r="AY53" s="262" t="str">
        <f t="shared" si="21"/>
        <v>DIM</v>
      </c>
      <c r="AZ53" s="264">
        <f>AZ51+1</f>
        <v>43065</v>
      </c>
      <c r="BA53" s="239" t="str">
        <f>IFERROR(IF(WEEKDAY(AZ53,2)=1,INT((AZ53-LOOKUP(AZ53,DATE(YEAR(AZ53)+{-1;0;1},1,3)-WEEKDAY(DATE(YEAR(AZ53)+{-1;0;1},1,3))+2))/7)+1,""),"")</f>
        <v/>
      </c>
      <c r="BB53" s="237"/>
      <c r="BC53" s="266" t="str">
        <f t="shared" si="23"/>
        <v>MAR</v>
      </c>
      <c r="BD53" s="264">
        <f>BD51+1</f>
        <v>43095</v>
      </c>
      <c r="BE53" s="239" t="str">
        <f>IFERROR(IF(WEEKDAY(BD53,2)=1,INT((BD53-LOOKUP(BD53,DATE(YEAR(BD53)+{-1;0;1},1,3)-WEEKDAY(DATE(YEAR(BD53)+{-1;0;1},1,3))+2))/7)+1,""),"")</f>
        <v/>
      </c>
    </row>
    <row r="54" spans="6:57" ht="15" customHeight="1" x14ac:dyDescent="0.25">
      <c r="F54" s="235"/>
      <c r="G54" s="235"/>
      <c r="H54" s="235"/>
      <c r="I54" s="244">
        <v>53</v>
      </c>
      <c r="K54" s="263"/>
      <c r="L54" s="265"/>
      <c r="M54" s="240" t="str">
        <f>IF(ISERROR(MATCH(L53,Dates,0)),"",INDEX(Evenement,MATCH(L53,Dates,0)))</f>
        <v/>
      </c>
      <c r="N54" s="241"/>
      <c r="O54" s="267"/>
      <c r="P54" s="265"/>
      <c r="Q54" s="240" t="str">
        <f>IF(ISERROR(MATCH(P53,Dates,0)),"",INDEX(Evenement,MATCH(P53,Dates,0)))</f>
        <v/>
      </c>
      <c r="R54" s="241"/>
      <c r="S54" s="263"/>
      <c r="T54" s="265"/>
      <c r="U54" s="240" t="str">
        <f>IF(ISERROR(MATCH(T53,Dates,0)),"",INDEX(Evenement,MATCH(T53,Dates,0)))</f>
        <v/>
      </c>
      <c r="V54" s="241"/>
      <c r="W54" s="267"/>
      <c r="X54" s="265"/>
      <c r="Y54" s="240" t="str">
        <f>IF(ISERROR(MATCH(X53,Dates,0)),"",INDEX(Evenement,MATCH(X53,Dates,0)))</f>
        <v/>
      </c>
      <c r="Z54" s="241"/>
      <c r="AA54" s="263"/>
      <c r="AB54" s="265"/>
      <c r="AC54" s="240" t="str">
        <f>IF(ISERROR(MATCH(AB53,Dates,0)),"",INDEX(Evenement,MATCH(AB53,Dates,0)))</f>
        <v/>
      </c>
      <c r="AD54" s="241"/>
      <c r="AE54" s="267"/>
      <c r="AF54" s="265"/>
      <c r="AG54" s="240" t="str">
        <f>IF(ISERROR(MATCH(AF53,Dates,0)),"",INDEX(Evenement,MATCH(AF53,Dates,0)))</f>
        <v/>
      </c>
      <c r="AH54" s="241"/>
      <c r="AI54" s="263"/>
      <c r="AJ54" s="265"/>
      <c r="AK54" s="240" t="str">
        <f>IF(ISERROR(MATCH(AJ53,Dates,0)),"",INDEX(Evenement,MATCH(AJ53,Dates,0)))</f>
        <v/>
      </c>
      <c r="AL54" s="241"/>
      <c r="AM54" s="267"/>
      <c r="AN54" s="265"/>
      <c r="AO54" s="240" t="str">
        <f>IF(ISERROR(MATCH(AN53,Dates,0)),"",INDEX(Evenement,MATCH(AN53,Dates,0)))</f>
        <v/>
      </c>
      <c r="AP54" s="241"/>
      <c r="AQ54" s="263"/>
      <c r="AR54" s="265"/>
      <c r="AS54" s="240" t="str">
        <f>IF(ISERROR(MATCH(AR53,Dates,0)),"",INDEX(Evenement,MATCH(AR53,Dates,0)))</f>
        <v/>
      </c>
      <c r="AT54" s="241"/>
      <c r="AU54" s="267"/>
      <c r="AV54" s="265"/>
      <c r="AW54" s="240" t="str">
        <f>IF(ISERROR(MATCH(AV53,Dates,0)),"",INDEX(Evenement,MATCH(AV53,Dates,0)))</f>
        <v/>
      </c>
      <c r="AX54" s="241"/>
      <c r="AY54" s="263"/>
      <c r="AZ54" s="265"/>
      <c r="BA54" s="240" t="str">
        <f>IF(ISERROR(MATCH(AZ53,Dates,0)),"",INDEX(Evenement,MATCH(AZ53,Dates,0)))</f>
        <v/>
      </c>
      <c r="BB54" s="241"/>
      <c r="BC54" s="267"/>
      <c r="BD54" s="265"/>
      <c r="BE54" s="240" t="str">
        <f>IF(ISERROR(MATCH(BD53,Dates,0)),"",INDEX(Evenement,MATCH(BD53,Dates,0)))</f>
        <v/>
      </c>
    </row>
    <row r="55" spans="6:57" ht="15" customHeight="1" x14ac:dyDescent="0.25">
      <c r="F55" s="235"/>
      <c r="G55" s="235"/>
      <c r="H55" s="235"/>
      <c r="I55" s="235"/>
      <c r="K55" s="262" t="str">
        <f t="shared" si="1"/>
        <v>VEN</v>
      </c>
      <c r="L55" s="264">
        <f>L53+1</f>
        <v>42762</v>
      </c>
      <c r="M55" s="239" t="str">
        <f>IFERROR(IF(WEEKDAY(L55,2)=1,INT((L55-LOOKUP(L55,DATE(YEAR(L55)+{-1;0;1},1,3)-WEEKDAY(DATE(YEAR(L55)+{-1;0;1},1,3))+2))/7)+1,""),"")</f>
        <v/>
      </c>
      <c r="N55" s="237"/>
      <c r="O55" s="266" t="str">
        <f t="shared" si="3"/>
        <v>LUN</v>
      </c>
      <c r="P55" s="264">
        <f>P53+1</f>
        <v>42793</v>
      </c>
      <c r="Q55" s="239">
        <f>IFERROR(IF(WEEKDAY(P55,2)=1,INT((P55-LOOKUP(P55,DATE(YEAR(P55)+{-1;0;1},1,3)-WEEKDAY(DATE(YEAR(P55)+{-1;0;1},1,3))+2))/7)+1,""),"")</f>
        <v>9</v>
      </c>
      <c r="R55" s="237"/>
      <c r="S55" s="262" t="str">
        <f t="shared" si="5"/>
        <v>LUN</v>
      </c>
      <c r="T55" s="264">
        <f>T53+1</f>
        <v>42821</v>
      </c>
      <c r="U55" s="239">
        <f>IFERROR(IF(WEEKDAY(T55,2)=1,INT((T55-LOOKUP(T55,DATE(YEAR(T55)+{-1;0;1},1,3)-WEEKDAY(DATE(YEAR(T55)+{-1;0;1},1,3))+2))/7)+1,""),"")</f>
        <v>13</v>
      </c>
      <c r="V55" s="237"/>
      <c r="W55" s="266" t="str">
        <f t="shared" si="7"/>
        <v>JEU</v>
      </c>
      <c r="X55" s="264">
        <f>X53+1</f>
        <v>42852</v>
      </c>
      <c r="Y55" s="239" t="str">
        <f>IFERROR(IF(WEEKDAY(X55,2)=1,INT((X55-LOOKUP(X55,DATE(YEAR(X55)+{-1;0;1},1,3)-WEEKDAY(DATE(YEAR(X55)+{-1;0;1},1,3))+2))/7)+1,""),"")</f>
        <v/>
      </c>
      <c r="Z55" s="237"/>
      <c r="AA55" s="262" t="str">
        <f t="shared" si="9"/>
        <v>SAM</v>
      </c>
      <c r="AB55" s="264">
        <f>AB53+1</f>
        <v>42882</v>
      </c>
      <c r="AC55" s="239" t="str">
        <f>IFERROR(IF(WEEKDAY(AB55,2)=1,INT((AB55-LOOKUP(AB55,DATE(YEAR(AB55)+{-1;0;1},1,3)-WEEKDAY(DATE(YEAR(AB55)+{-1;0;1},1,3))+2))/7)+1,""),"")</f>
        <v/>
      </c>
      <c r="AD55" s="237"/>
      <c r="AE55" s="266" t="str">
        <f t="shared" si="11"/>
        <v>MAR</v>
      </c>
      <c r="AF55" s="264">
        <f>AF53+1</f>
        <v>42913</v>
      </c>
      <c r="AG55" s="239" t="str">
        <f>IFERROR(IF(WEEKDAY(AF55,2)=1,INT((AF55-LOOKUP(AF55,DATE(YEAR(AF55)+{-1;0;1},1,3)-WEEKDAY(DATE(YEAR(AF55)+{-1;0;1},1,3))+2))/7)+1,""),"")</f>
        <v/>
      </c>
      <c r="AH55" s="237"/>
      <c r="AI55" s="262" t="str">
        <f t="shared" si="13"/>
        <v>JEU</v>
      </c>
      <c r="AJ55" s="264">
        <f>AJ53+1</f>
        <v>42943</v>
      </c>
      <c r="AK55" s="239" t="str">
        <f>IFERROR(IF(WEEKDAY(AJ55,2)=1,INT((AJ55-LOOKUP(AJ55,DATE(YEAR(AJ55)+{-1;0;1},1,3)-WEEKDAY(DATE(YEAR(AJ55)+{-1;0;1},1,3))+2))/7)+1,""),"")</f>
        <v/>
      </c>
      <c r="AL55" s="237"/>
      <c r="AM55" s="266" t="str">
        <f t="shared" si="15"/>
        <v>DIM</v>
      </c>
      <c r="AN55" s="264">
        <f>AN53+1</f>
        <v>42974</v>
      </c>
      <c r="AO55" s="239" t="str">
        <f>IFERROR(IF(WEEKDAY(AN55,2)=1,INT((AN55-LOOKUP(AN55,DATE(YEAR(AN55)+{-1;0;1},1,3)-WEEKDAY(DATE(YEAR(AN55)+{-1;0;1},1,3))+2))/7)+1,""),"")</f>
        <v/>
      </c>
      <c r="AP55" s="237"/>
      <c r="AQ55" s="262" t="str">
        <f t="shared" si="17"/>
        <v>MER</v>
      </c>
      <c r="AR55" s="264">
        <f>AR53+1</f>
        <v>43005</v>
      </c>
      <c r="AS55" s="239" t="str">
        <f>IFERROR(IF(WEEKDAY(AR55,2)=1,INT((AR55-LOOKUP(AR55,DATE(YEAR(AR55)+{-1;0;1},1,3)-WEEKDAY(DATE(YEAR(AR55)+{-1;0;1},1,3))+2))/7)+1,""),"")</f>
        <v/>
      </c>
      <c r="AT55" s="237"/>
      <c r="AU55" s="266" t="str">
        <f t="shared" si="19"/>
        <v>VEN</v>
      </c>
      <c r="AV55" s="264">
        <f>AV53+1</f>
        <v>43035</v>
      </c>
      <c r="AW55" s="239" t="str">
        <f>IFERROR(IF(WEEKDAY(AV55,2)=1,INT((AV55-LOOKUP(AV55,DATE(YEAR(AV55)+{-1;0;1},1,3)-WEEKDAY(DATE(YEAR(AV55)+{-1;0;1},1,3))+2))/7)+1,""),"")</f>
        <v/>
      </c>
      <c r="AX55" s="237"/>
      <c r="AY55" s="262" t="str">
        <f t="shared" si="21"/>
        <v>LUN</v>
      </c>
      <c r="AZ55" s="264">
        <f>AZ53+1</f>
        <v>43066</v>
      </c>
      <c r="BA55" s="239">
        <f>IFERROR(IF(WEEKDAY(AZ55,2)=1,INT((AZ55-LOOKUP(AZ55,DATE(YEAR(AZ55)+{-1;0;1},1,3)-WEEKDAY(DATE(YEAR(AZ55)+{-1;0;1},1,3))+2))/7)+1,""),"")</f>
        <v>48</v>
      </c>
      <c r="BB55" s="237"/>
      <c r="BC55" s="266" t="str">
        <f t="shared" si="23"/>
        <v>MER</v>
      </c>
      <c r="BD55" s="264">
        <f>BD53+1</f>
        <v>43096</v>
      </c>
      <c r="BE55" s="239" t="str">
        <f>IFERROR(IF(WEEKDAY(BD55,2)=1,INT((BD55-LOOKUP(BD55,DATE(YEAR(BD55)+{-1;0;1},1,3)-WEEKDAY(DATE(YEAR(BD55)+{-1;0;1},1,3))+2))/7)+1,""),"")</f>
        <v/>
      </c>
    </row>
    <row r="56" spans="6:57" ht="15" customHeight="1" x14ac:dyDescent="0.25">
      <c r="F56" s="235"/>
      <c r="G56" s="235"/>
      <c r="H56" s="235"/>
      <c r="I56" s="235"/>
      <c r="K56" s="263"/>
      <c r="L56" s="265"/>
      <c r="M56" s="240" t="str">
        <f>IF(ISERROR(MATCH(L55,Dates,0)),"",INDEX(Evenement,MATCH(L55,Dates,0)))</f>
        <v/>
      </c>
      <c r="N56" s="241"/>
      <c r="O56" s="267"/>
      <c r="P56" s="265"/>
      <c r="Q56" s="240" t="str">
        <f>IF(ISERROR(MATCH(P55,Dates,0)),"",INDEX(Evenement,MATCH(P55,Dates,0)))</f>
        <v/>
      </c>
      <c r="R56" s="241"/>
      <c r="S56" s="263"/>
      <c r="T56" s="265"/>
      <c r="U56" s="240" t="str">
        <f>IF(ISERROR(MATCH(T55,Dates,0)),"",INDEX(Evenement,MATCH(T55,Dates,0)))</f>
        <v/>
      </c>
      <c r="V56" s="241"/>
      <c r="W56" s="267"/>
      <c r="X56" s="265"/>
      <c r="Y56" s="240" t="str">
        <f>IF(ISERROR(MATCH(X55,Dates,0)),"",INDEX(Evenement,MATCH(X55,Dates,0)))</f>
        <v/>
      </c>
      <c r="Z56" s="241"/>
      <c r="AA56" s="263"/>
      <c r="AB56" s="265"/>
      <c r="AC56" s="240" t="str">
        <f>IF(ISERROR(MATCH(AB55,Dates,0)),"",INDEX(Evenement,MATCH(AB55,Dates,0)))</f>
        <v/>
      </c>
      <c r="AD56" s="241"/>
      <c r="AE56" s="267"/>
      <c r="AF56" s="265"/>
      <c r="AG56" s="240" t="str">
        <f>IF(ISERROR(MATCH(AF55,Dates,0)),"",INDEX(Evenement,MATCH(AF55,Dates,0)))</f>
        <v/>
      </c>
      <c r="AH56" s="241"/>
      <c r="AI56" s="263"/>
      <c r="AJ56" s="265"/>
      <c r="AK56" s="240" t="str">
        <f>IF(ISERROR(MATCH(AJ55,Dates,0)),"",INDEX(Evenement,MATCH(AJ55,Dates,0)))</f>
        <v/>
      </c>
      <c r="AL56" s="241"/>
      <c r="AM56" s="267"/>
      <c r="AN56" s="265"/>
      <c r="AO56" s="240" t="str">
        <f>IF(ISERROR(MATCH(AN55,Dates,0)),"",INDEX(Evenement,MATCH(AN55,Dates,0)))</f>
        <v/>
      </c>
      <c r="AP56" s="241"/>
      <c r="AQ56" s="263"/>
      <c r="AR56" s="265"/>
      <c r="AS56" s="240" t="str">
        <f>IF(ISERROR(MATCH(AR55,Dates,0)),"",INDEX(Evenement,MATCH(AR55,Dates,0)))</f>
        <v/>
      </c>
      <c r="AT56" s="241"/>
      <c r="AU56" s="267"/>
      <c r="AV56" s="265"/>
      <c r="AW56" s="240" t="str">
        <f>IF(ISERROR(MATCH(AV55,Dates,0)),"",INDEX(Evenement,MATCH(AV55,Dates,0)))</f>
        <v/>
      </c>
      <c r="AX56" s="241"/>
      <c r="AY56" s="263"/>
      <c r="AZ56" s="265"/>
      <c r="BA56" s="240" t="str">
        <f>IF(ISERROR(MATCH(AZ55,Dates,0)),"",INDEX(Evenement,MATCH(AZ55,Dates,0)))</f>
        <v/>
      </c>
      <c r="BB56" s="241"/>
      <c r="BC56" s="267"/>
      <c r="BD56" s="265"/>
      <c r="BE56" s="240" t="str">
        <f>IF(ISERROR(MATCH(BD55,Dates,0)),"",INDEX(Evenement,MATCH(BD55,Dates,0)))</f>
        <v/>
      </c>
    </row>
    <row r="57" spans="6:57" ht="15" customHeight="1" x14ac:dyDescent="0.25">
      <c r="F57" s="235"/>
      <c r="G57" s="235"/>
      <c r="H57" s="235"/>
      <c r="I57" s="235"/>
      <c r="K57" s="262" t="str">
        <f t="shared" si="1"/>
        <v>SAM</v>
      </c>
      <c r="L57" s="264">
        <f>L55+1</f>
        <v>42763</v>
      </c>
      <c r="M57" s="239" t="str">
        <f>IFERROR(IF(WEEKDAY(L57,2)=1,INT((L57-LOOKUP(L57,DATE(YEAR(L57)+{-1;0;1},1,3)-WEEKDAY(DATE(YEAR(L57)+{-1;0;1},1,3))+2))/7)+1,""),"")</f>
        <v/>
      </c>
      <c r="N57" s="237"/>
      <c r="O57" s="266" t="str">
        <f t="shared" si="3"/>
        <v>MAR</v>
      </c>
      <c r="P57" s="264">
        <f>P55+1</f>
        <v>42794</v>
      </c>
      <c r="Q57" s="239" t="str">
        <f>IFERROR(IF(WEEKDAY(P57,2)=1,INT((P57-LOOKUP(P57,DATE(YEAR(P57)+{-1;0;1},1,3)-WEEKDAY(DATE(YEAR(P57)+{-1;0;1},1,3))+2))/7)+1,""),"")</f>
        <v/>
      </c>
      <c r="R57" s="237"/>
      <c r="S57" s="262" t="str">
        <f t="shared" si="5"/>
        <v>MAR</v>
      </c>
      <c r="T57" s="264">
        <f>T55+1</f>
        <v>42822</v>
      </c>
      <c r="U57" s="239" t="str">
        <f>IFERROR(IF(WEEKDAY(T57,2)=1,INT((T57-LOOKUP(T57,DATE(YEAR(T57)+{-1;0;1},1,3)-WEEKDAY(DATE(YEAR(T57)+{-1;0;1},1,3))+2))/7)+1,""),"")</f>
        <v/>
      </c>
      <c r="V57" s="237"/>
      <c r="W57" s="266" t="str">
        <f t="shared" si="7"/>
        <v>VEN</v>
      </c>
      <c r="X57" s="264">
        <f>X55+1</f>
        <v>42853</v>
      </c>
      <c r="Y57" s="239" t="str">
        <f>IFERROR(IF(WEEKDAY(X57,2)=1,INT((X57-LOOKUP(X57,DATE(YEAR(X57)+{-1;0;1},1,3)-WEEKDAY(DATE(YEAR(X57)+{-1;0;1},1,3))+2))/7)+1,""),"")</f>
        <v/>
      </c>
      <c r="Z57" s="237"/>
      <c r="AA57" s="262" t="str">
        <f t="shared" si="9"/>
        <v>DIM</v>
      </c>
      <c r="AB57" s="264">
        <f>AB55+1</f>
        <v>42883</v>
      </c>
      <c r="AC57" s="239" t="str">
        <f>IFERROR(IF(WEEKDAY(AB57,2)=1,INT((AB57-LOOKUP(AB57,DATE(YEAR(AB57)+{-1;0;1},1,3)-WEEKDAY(DATE(YEAR(AB57)+{-1;0;1},1,3))+2))/7)+1,""),"")</f>
        <v/>
      </c>
      <c r="AD57" s="237"/>
      <c r="AE57" s="266" t="str">
        <f t="shared" si="11"/>
        <v>MER</v>
      </c>
      <c r="AF57" s="264">
        <f>AF55+1</f>
        <v>42914</v>
      </c>
      <c r="AG57" s="239" t="str">
        <f>IFERROR(IF(WEEKDAY(AF57,2)=1,INT((AF57-LOOKUP(AF57,DATE(YEAR(AF57)+{-1;0;1},1,3)-WEEKDAY(DATE(YEAR(AF57)+{-1;0;1},1,3))+2))/7)+1,""),"")</f>
        <v/>
      </c>
      <c r="AH57" s="237"/>
      <c r="AI57" s="262" t="str">
        <f t="shared" si="13"/>
        <v>VEN</v>
      </c>
      <c r="AJ57" s="264">
        <f>AJ55+1</f>
        <v>42944</v>
      </c>
      <c r="AK57" s="239" t="str">
        <f>IFERROR(IF(WEEKDAY(AJ57,2)=1,INT((AJ57-LOOKUP(AJ57,DATE(YEAR(AJ57)+{-1;0;1},1,3)-WEEKDAY(DATE(YEAR(AJ57)+{-1;0;1},1,3))+2))/7)+1,""),"")</f>
        <v/>
      </c>
      <c r="AL57" s="237"/>
      <c r="AM57" s="266" t="str">
        <f t="shared" si="15"/>
        <v>LUN</v>
      </c>
      <c r="AN57" s="264">
        <f>AN55+1</f>
        <v>42975</v>
      </c>
      <c r="AO57" s="239">
        <f>IFERROR(IF(WEEKDAY(AN57,2)=1,INT((AN57-LOOKUP(AN57,DATE(YEAR(AN57)+{-1;0;1},1,3)-WEEKDAY(DATE(YEAR(AN57)+{-1;0;1},1,3))+2))/7)+1,""),"")</f>
        <v>35</v>
      </c>
      <c r="AP57" s="237"/>
      <c r="AQ57" s="262" t="str">
        <f t="shared" si="17"/>
        <v>JEU</v>
      </c>
      <c r="AR57" s="264">
        <f>AR55+1</f>
        <v>43006</v>
      </c>
      <c r="AS57" s="239" t="str">
        <f>IFERROR(IF(WEEKDAY(AR57,2)=1,INT((AR57-LOOKUP(AR57,DATE(YEAR(AR57)+{-1;0;1},1,3)-WEEKDAY(DATE(YEAR(AR57)+{-1;0;1},1,3))+2))/7)+1,""),"")</f>
        <v/>
      </c>
      <c r="AT57" s="237"/>
      <c r="AU57" s="266" t="str">
        <f t="shared" si="19"/>
        <v>SAM</v>
      </c>
      <c r="AV57" s="264">
        <f>AV55+1</f>
        <v>43036</v>
      </c>
      <c r="AW57" s="239" t="str">
        <f>IFERROR(IF(WEEKDAY(AV57,2)=1,INT((AV57-LOOKUP(AV57,DATE(YEAR(AV57)+{-1;0;1},1,3)-WEEKDAY(DATE(YEAR(AV57)+{-1;0;1},1,3))+2))/7)+1,""),"")</f>
        <v/>
      </c>
      <c r="AX57" s="237"/>
      <c r="AY57" s="262" t="str">
        <f t="shared" si="21"/>
        <v>MAR</v>
      </c>
      <c r="AZ57" s="264">
        <f>AZ55+1</f>
        <v>43067</v>
      </c>
      <c r="BA57" s="239" t="str">
        <f>IFERROR(IF(WEEKDAY(AZ57,2)=1,INT((AZ57-LOOKUP(AZ57,DATE(YEAR(AZ57)+{-1;0;1},1,3)-WEEKDAY(DATE(YEAR(AZ57)+{-1;0;1},1,3))+2))/7)+1,""),"")</f>
        <v/>
      </c>
      <c r="BB57" s="237"/>
      <c r="BC57" s="266" t="str">
        <f t="shared" si="23"/>
        <v>JEU</v>
      </c>
      <c r="BD57" s="264">
        <f>BD55+1</f>
        <v>43097</v>
      </c>
      <c r="BE57" s="239" t="str">
        <f>IFERROR(IF(WEEKDAY(BD57,2)=1,INT((BD57-LOOKUP(BD57,DATE(YEAR(BD57)+{-1;0;1},1,3)-WEEKDAY(DATE(YEAR(BD57)+{-1;0;1},1,3))+2))/7)+1,""),"")</f>
        <v/>
      </c>
    </row>
    <row r="58" spans="6:57" ht="15" customHeight="1" x14ac:dyDescent="0.25">
      <c r="F58" s="235"/>
      <c r="G58" s="235"/>
      <c r="H58" s="235"/>
      <c r="I58" s="235"/>
      <c r="K58" s="263"/>
      <c r="L58" s="265"/>
      <c r="M58" s="240" t="str">
        <f>IF(ISERROR(MATCH(L57,Dates,0)),"",INDEX(Evenement,MATCH(L57,Dates,0)))</f>
        <v/>
      </c>
      <c r="N58" s="241"/>
      <c r="O58" s="267"/>
      <c r="P58" s="265"/>
      <c r="Q58" s="240" t="str">
        <f>IF(ISERROR(MATCH(P57,Dates,0)),"",INDEX(Evenement,MATCH(P57,Dates,0)))</f>
        <v/>
      </c>
      <c r="R58" s="241"/>
      <c r="S58" s="263"/>
      <c r="T58" s="265"/>
      <c r="U58" s="240" t="str">
        <f>IF(ISERROR(MATCH(T57,Dates,0)),"",INDEX(Evenement,MATCH(T57,Dates,0)))</f>
        <v/>
      </c>
      <c r="V58" s="241"/>
      <c r="W58" s="267"/>
      <c r="X58" s="265"/>
      <c r="Y58" s="240" t="str">
        <f>IF(ISERROR(MATCH(X57,Dates,0)),"",INDEX(Evenement,MATCH(X57,Dates,0)))</f>
        <v/>
      </c>
      <c r="Z58" s="241"/>
      <c r="AA58" s="263"/>
      <c r="AB58" s="265"/>
      <c r="AC58" s="240" t="str">
        <f>IF(ISERROR(MATCH(AB57,Dates,0)),"",INDEX(Evenement,MATCH(AB57,Dates,0)))</f>
        <v/>
      </c>
      <c r="AD58" s="241"/>
      <c r="AE58" s="267"/>
      <c r="AF58" s="265"/>
      <c r="AG58" s="240" t="str">
        <f>IF(ISERROR(MATCH(AF57,Dates,0)),"",INDEX(Evenement,MATCH(AF57,Dates,0)))</f>
        <v/>
      </c>
      <c r="AH58" s="241"/>
      <c r="AI58" s="263"/>
      <c r="AJ58" s="265"/>
      <c r="AK58" s="240" t="str">
        <f>IF(ISERROR(MATCH(AJ57,Dates,0)),"",INDEX(Evenement,MATCH(AJ57,Dates,0)))</f>
        <v/>
      </c>
      <c r="AL58" s="241"/>
      <c r="AM58" s="267"/>
      <c r="AN58" s="265"/>
      <c r="AO58" s="240" t="str">
        <f>IF(ISERROR(MATCH(AN57,Dates,0)),"",INDEX(Evenement,MATCH(AN57,Dates,0)))</f>
        <v/>
      </c>
      <c r="AP58" s="241"/>
      <c r="AQ58" s="263"/>
      <c r="AR58" s="265"/>
      <c r="AS58" s="240" t="str">
        <f>IF(ISERROR(MATCH(AR57,Dates,0)),"",INDEX(Evenement,MATCH(AR57,Dates,0)))</f>
        <v/>
      </c>
      <c r="AT58" s="241"/>
      <c r="AU58" s="267"/>
      <c r="AV58" s="265"/>
      <c r="AW58" s="240" t="str">
        <f>IF(ISERROR(MATCH(AV57,Dates,0)),"",INDEX(Evenement,MATCH(AV57,Dates,0)))</f>
        <v/>
      </c>
      <c r="AX58" s="241"/>
      <c r="AY58" s="263"/>
      <c r="AZ58" s="265"/>
      <c r="BA58" s="240" t="str">
        <f>IF(ISERROR(MATCH(AZ57,Dates,0)),"",INDEX(Evenement,MATCH(AZ57,Dates,0)))</f>
        <v/>
      </c>
      <c r="BB58" s="241"/>
      <c r="BC58" s="267"/>
      <c r="BD58" s="265"/>
      <c r="BE58" s="240" t="str">
        <f>IF(ISERROR(MATCH(BD57,Dates,0)),"",INDEX(Evenement,MATCH(BD57,Dates,0)))</f>
        <v/>
      </c>
    </row>
    <row r="59" spans="6:57" ht="15" customHeight="1" x14ac:dyDescent="0.25">
      <c r="F59" s="235"/>
      <c r="G59" s="235"/>
      <c r="H59" s="235"/>
      <c r="I59" s="235"/>
      <c r="K59" s="262" t="str">
        <f t="shared" si="1"/>
        <v>DIM</v>
      </c>
      <c r="L59" s="264">
        <f>IF(L57=EOMONTH(L$3,0),"",L57+1)</f>
        <v>42764</v>
      </c>
      <c r="M59" s="239" t="str">
        <f>IFERROR(IF(WEEKDAY(L59,2)=1,INT((L59-LOOKUP(L59,DATE(YEAR(L59)+{-1;0;1},1,3)-WEEKDAY(DATE(YEAR(L59)+{-1;0;1},1,3))+2))/7)+1,""),"")</f>
        <v/>
      </c>
      <c r="N59" s="237"/>
      <c r="O59" s="266" t="str">
        <f t="shared" si="3"/>
        <v/>
      </c>
      <c r="P59" s="264" t="str">
        <f>IF(P57=EOMONTH(P$3,0),"",P57+1)</f>
        <v/>
      </c>
      <c r="Q59" s="239" t="str">
        <f>IFERROR(IF(WEEKDAY(P59,2)=1,INT((P59-LOOKUP(P59,DATE(YEAR(P59)+{-1;0;1},1,3)-WEEKDAY(DATE(YEAR(P59)+{-1;0;1},1,3))+2))/7)+1,""),"")</f>
        <v/>
      </c>
      <c r="R59" s="237"/>
      <c r="S59" s="262" t="str">
        <f t="shared" si="5"/>
        <v>MER</v>
      </c>
      <c r="T59" s="264">
        <f>IF(T57=EOMONTH(T$3,0),"",T57+1)</f>
        <v>42823</v>
      </c>
      <c r="U59" s="239" t="str">
        <f>IFERROR(IF(WEEKDAY(T59,2)=1,INT((T59-LOOKUP(T59,DATE(YEAR(T59)+{-1;0;1},1,3)-WEEKDAY(DATE(YEAR(T59)+{-1;0;1},1,3))+2))/7)+1,""),"")</f>
        <v/>
      </c>
      <c r="V59" s="237"/>
      <c r="W59" s="266" t="str">
        <f t="shared" si="7"/>
        <v>SAM</v>
      </c>
      <c r="X59" s="264">
        <f>IF(X57=EOMONTH(X$3,0),"",X57+1)</f>
        <v>42854</v>
      </c>
      <c r="Y59" s="239" t="str">
        <f>IFERROR(IF(WEEKDAY(X59,2)=1,INT((X59-LOOKUP(X59,DATE(YEAR(X59)+{-1;0;1},1,3)-WEEKDAY(DATE(YEAR(X59)+{-1;0;1},1,3))+2))/7)+1,""),"")</f>
        <v/>
      </c>
      <c r="Z59" s="237"/>
      <c r="AA59" s="262" t="str">
        <f t="shared" si="9"/>
        <v>LUN</v>
      </c>
      <c r="AB59" s="264">
        <f>IF(AB57=EOMONTH(AB$3,0),"",AB57+1)</f>
        <v>42884</v>
      </c>
      <c r="AC59" s="239">
        <f>IFERROR(IF(WEEKDAY(AB59,2)=1,INT((AB59-LOOKUP(AB59,DATE(YEAR(AB59)+{-1;0;1},1,3)-WEEKDAY(DATE(YEAR(AB59)+{-1;0;1},1,3))+2))/7)+1,""),"")</f>
        <v>22</v>
      </c>
      <c r="AD59" s="237"/>
      <c r="AE59" s="266" t="str">
        <f t="shared" si="11"/>
        <v>JEU</v>
      </c>
      <c r="AF59" s="264">
        <f>IF(AF57=EOMONTH(AF$3,0),"",AF57+1)</f>
        <v>42915</v>
      </c>
      <c r="AG59" s="239" t="str">
        <f>IFERROR(IF(WEEKDAY(AF59,2)=1,INT((AF59-LOOKUP(AF59,DATE(YEAR(AF59)+{-1;0;1},1,3)-WEEKDAY(DATE(YEAR(AF59)+{-1;0;1},1,3))+2))/7)+1,""),"")</f>
        <v/>
      </c>
      <c r="AH59" s="237"/>
      <c r="AI59" s="262" t="str">
        <f t="shared" si="13"/>
        <v>SAM</v>
      </c>
      <c r="AJ59" s="264">
        <f>IF(AJ57=EOMONTH(AJ$3,0),"",AJ57+1)</f>
        <v>42945</v>
      </c>
      <c r="AK59" s="239" t="str">
        <f>IFERROR(IF(WEEKDAY(AJ59,2)=1,INT((AJ59-LOOKUP(AJ59,DATE(YEAR(AJ59)+{-1;0;1},1,3)-WEEKDAY(DATE(YEAR(AJ59)+{-1;0;1},1,3))+2))/7)+1,""),"")</f>
        <v/>
      </c>
      <c r="AL59" s="237"/>
      <c r="AM59" s="266" t="str">
        <f t="shared" si="15"/>
        <v>MAR</v>
      </c>
      <c r="AN59" s="264">
        <f>IF(AN57=EOMONTH(AN$3,0),"",AN57+1)</f>
        <v>42976</v>
      </c>
      <c r="AO59" s="239" t="str">
        <f>IFERROR(IF(WEEKDAY(AN59,2)=1,INT((AN59-LOOKUP(AN59,DATE(YEAR(AN59)+{-1;0;1},1,3)-WEEKDAY(DATE(YEAR(AN59)+{-1;0;1},1,3))+2))/7)+1,""),"")</f>
        <v/>
      </c>
      <c r="AP59" s="237"/>
      <c r="AQ59" s="262" t="str">
        <f t="shared" si="17"/>
        <v>VEN</v>
      </c>
      <c r="AR59" s="264">
        <f>IF(AR57=EOMONTH(AR$3,0),"",AR57+1)</f>
        <v>43007</v>
      </c>
      <c r="AS59" s="239" t="str">
        <f>IFERROR(IF(WEEKDAY(AR59,2)=1,INT((AR59-LOOKUP(AR59,DATE(YEAR(AR59)+{-1;0;1},1,3)-WEEKDAY(DATE(YEAR(AR59)+{-1;0;1},1,3))+2))/7)+1,""),"")</f>
        <v/>
      </c>
      <c r="AT59" s="237"/>
      <c r="AU59" s="266" t="str">
        <f t="shared" si="19"/>
        <v>DIM</v>
      </c>
      <c r="AV59" s="264">
        <f>IF(AV57=EOMONTH(AV$3,0),"",AV57+1)</f>
        <v>43037</v>
      </c>
      <c r="AW59" s="239" t="str">
        <f>IFERROR(IF(WEEKDAY(AV59,2)=1,INT((AV59-LOOKUP(AV59,DATE(YEAR(AV59)+{-1;0;1},1,3)-WEEKDAY(DATE(YEAR(AV59)+{-1;0;1},1,3))+2))/7)+1,""),"")</f>
        <v/>
      </c>
      <c r="AX59" s="237"/>
      <c r="AY59" s="262" t="str">
        <f t="shared" si="21"/>
        <v>MER</v>
      </c>
      <c r="AZ59" s="264">
        <f>IF(AZ57=EOMONTH(AZ$3,0),"",AZ57+1)</f>
        <v>43068</v>
      </c>
      <c r="BA59" s="239" t="str">
        <f>IFERROR(IF(WEEKDAY(AZ59,2)=1,INT((AZ59-LOOKUP(AZ59,DATE(YEAR(AZ59)+{-1;0;1},1,3)-WEEKDAY(DATE(YEAR(AZ59)+{-1;0;1},1,3))+2))/7)+1,""),"")</f>
        <v/>
      </c>
      <c r="BB59" s="237"/>
      <c r="BC59" s="266" t="str">
        <f t="shared" si="23"/>
        <v>VEN</v>
      </c>
      <c r="BD59" s="264">
        <f>IF(BD57=EOMONTH(BD$3,0),"",BD57+1)</f>
        <v>43098</v>
      </c>
      <c r="BE59" s="239" t="str">
        <f>IFERROR(IF(WEEKDAY(BD59,2)=1,INT((BD59-LOOKUP(BD59,DATE(YEAR(BD59)+{-1;0;1},1,3)-WEEKDAY(DATE(YEAR(BD59)+{-1;0;1},1,3))+2))/7)+1,""),"")</f>
        <v/>
      </c>
    </row>
    <row r="60" spans="6:57" ht="15" customHeight="1" x14ac:dyDescent="0.25">
      <c r="F60" s="235"/>
      <c r="G60" s="235"/>
      <c r="H60" s="235"/>
      <c r="I60" s="235"/>
      <c r="K60" s="263"/>
      <c r="L60" s="265"/>
      <c r="M60" s="240" t="str">
        <f>IF(ISERROR(MATCH(L59,Dates,0)),"",INDEX(Evenement,MATCH(L59,Dates,0)))</f>
        <v/>
      </c>
      <c r="N60" s="241"/>
      <c r="O60" s="267"/>
      <c r="P60" s="265"/>
      <c r="Q60" s="240" t="str">
        <f>IF(ISERROR(MATCH(P59,Dates,0)),"",INDEX(Evenement,MATCH(P59,Dates,0)))</f>
        <v/>
      </c>
      <c r="R60" s="241"/>
      <c r="S60" s="263"/>
      <c r="T60" s="265"/>
      <c r="U60" s="240" t="str">
        <f>IF(ISERROR(MATCH(T59,Dates,0)),"",INDEX(Evenement,MATCH(T59,Dates,0)))</f>
        <v/>
      </c>
      <c r="V60" s="241"/>
      <c r="W60" s="267"/>
      <c r="X60" s="265"/>
      <c r="Y60" s="240" t="str">
        <f>IF(ISERROR(MATCH(X59,Dates,0)),"",INDEX(Evenement,MATCH(X59,Dates,0)))</f>
        <v/>
      </c>
      <c r="Z60" s="241"/>
      <c r="AA60" s="263"/>
      <c r="AB60" s="265"/>
      <c r="AC60" s="240" t="str">
        <f>IF(ISERROR(MATCH(AB59,Dates,0)),"",INDEX(Evenement,MATCH(AB59,Dates,0)))</f>
        <v/>
      </c>
      <c r="AD60" s="241"/>
      <c r="AE60" s="267"/>
      <c r="AF60" s="265"/>
      <c r="AG60" s="240" t="str">
        <f>IF(ISERROR(MATCH(AF59,Dates,0)),"",INDEX(Evenement,MATCH(AF59,Dates,0)))</f>
        <v/>
      </c>
      <c r="AH60" s="241"/>
      <c r="AI60" s="263"/>
      <c r="AJ60" s="265"/>
      <c r="AK60" s="240" t="str">
        <f>IF(ISERROR(MATCH(AJ59,Dates,0)),"",INDEX(Evenement,MATCH(AJ59,Dates,0)))</f>
        <v/>
      </c>
      <c r="AL60" s="241"/>
      <c r="AM60" s="267"/>
      <c r="AN60" s="265"/>
      <c r="AO60" s="240" t="str">
        <f>IF(ISERROR(MATCH(AN59,Dates,0)),"",INDEX(Evenement,MATCH(AN59,Dates,0)))</f>
        <v/>
      </c>
      <c r="AP60" s="241"/>
      <c r="AQ60" s="263"/>
      <c r="AR60" s="265"/>
      <c r="AS60" s="240" t="str">
        <f>IF(ISERROR(MATCH(AR59,Dates,0)),"",INDEX(Evenement,MATCH(AR59,Dates,0)))</f>
        <v/>
      </c>
      <c r="AT60" s="241"/>
      <c r="AU60" s="267"/>
      <c r="AV60" s="265"/>
      <c r="AW60" s="240" t="str">
        <f>IF(ISERROR(MATCH(AV59,Dates,0)),"",INDEX(Evenement,MATCH(AV59,Dates,0)))</f>
        <v/>
      </c>
      <c r="AX60" s="241"/>
      <c r="AY60" s="263"/>
      <c r="AZ60" s="265"/>
      <c r="BA60" s="240" t="str">
        <f>IF(ISERROR(MATCH(AZ59,Dates,0)),"",INDEX(Evenement,MATCH(AZ59,Dates,0)))</f>
        <v/>
      </c>
      <c r="BB60" s="241"/>
      <c r="BC60" s="267"/>
      <c r="BD60" s="265"/>
      <c r="BE60" s="240" t="str">
        <f>IF(ISERROR(MATCH(BD59,Dates,0)),"",INDEX(Evenement,MATCH(BD59,Dates,0)))</f>
        <v/>
      </c>
    </row>
    <row r="61" spans="6:57" ht="15" customHeight="1" x14ac:dyDescent="0.25">
      <c r="F61" s="235"/>
      <c r="G61" s="235"/>
      <c r="H61" s="235"/>
      <c r="I61" s="235"/>
      <c r="K61" s="262" t="str">
        <f t="shared" si="1"/>
        <v>LUN</v>
      </c>
      <c r="L61" s="264">
        <f>IFERROR(IF(L59=EOMONTH(L$3,0),"",L59+1),"")</f>
        <v>42765</v>
      </c>
      <c r="M61" s="239">
        <f>IFERROR(IF(WEEKDAY(L61,2)=1,INT((L61-LOOKUP(L61,DATE(YEAR(L61)+{-1;0;1},1,3)-WEEKDAY(DATE(YEAR(L61)+{-1;0;1},1,3))+2))/7)+1,""),"")</f>
        <v>5</v>
      </c>
      <c r="N61" s="237"/>
      <c r="O61" s="266" t="str">
        <f t="shared" si="3"/>
        <v/>
      </c>
      <c r="P61" s="264" t="str">
        <f>IFERROR(IF(P59=EOMONTH(P$3,0),"",P59+1),"")</f>
        <v/>
      </c>
      <c r="Q61" s="239" t="str">
        <f>IFERROR(IF(WEEKDAY(P61,2)=1,INT((P61-LOOKUP(P61,DATE(YEAR(P61)+{-1;0;1},1,3)-WEEKDAY(DATE(YEAR(P61)+{-1;0;1},1,3))+2))/7)+1,""),"")</f>
        <v/>
      </c>
      <c r="R61" s="237"/>
      <c r="S61" s="262" t="str">
        <f t="shared" si="5"/>
        <v>JEU</v>
      </c>
      <c r="T61" s="264">
        <f>IFERROR(IF(T59=EOMONTH(T$3,0),"",T59+1),"")</f>
        <v>42824</v>
      </c>
      <c r="U61" s="239" t="str">
        <f>IFERROR(IF(WEEKDAY(T61,2)=1,INT((T61-LOOKUP(T61,DATE(YEAR(T61)+{-1;0;1},1,3)-WEEKDAY(DATE(YEAR(T61)+{-1;0;1},1,3))+2))/7)+1,""),"")</f>
        <v/>
      </c>
      <c r="V61" s="237"/>
      <c r="W61" s="266" t="str">
        <f t="shared" si="7"/>
        <v>DIM</v>
      </c>
      <c r="X61" s="264">
        <f>IFERROR(IF(X59=EOMONTH(X$3,0),"",X59+1),"")</f>
        <v>42855</v>
      </c>
      <c r="Y61" s="239" t="str">
        <f>IFERROR(IF(WEEKDAY(X61,2)=1,INT((X61-LOOKUP(X61,DATE(YEAR(X61)+{-1;0;1},1,3)-WEEKDAY(DATE(YEAR(X61)+{-1;0;1},1,3))+2))/7)+1,""),"")</f>
        <v/>
      </c>
      <c r="Z61" s="237"/>
      <c r="AA61" s="262" t="str">
        <f t="shared" si="9"/>
        <v>MAR</v>
      </c>
      <c r="AB61" s="264">
        <f>IFERROR(IF(AB59=EOMONTH(AB$3,0),"",AB59+1),"")</f>
        <v>42885</v>
      </c>
      <c r="AC61" s="239" t="str">
        <f>IFERROR(IF(WEEKDAY(AB61,2)=1,INT((AB61-LOOKUP(AB61,DATE(YEAR(AB61)+{-1;0;1},1,3)-WEEKDAY(DATE(YEAR(AB61)+{-1;0;1},1,3))+2))/7)+1,""),"")</f>
        <v/>
      </c>
      <c r="AD61" s="237"/>
      <c r="AE61" s="266" t="str">
        <f t="shared" si="11"/>
        <v>VEN</v>
      </c>
      <c r="AF61" s="264">
        <f>IFERROR(IF(AF59=EOMONTH(AF$3,0),"",AF59+1),"")</f>
        <v>42916</v>
      </c>
      <c r="AG61" s="239" t="str">
        <f>IFERROR(IF(WEEKDAY(AF61,2)=1,INT((AF61-LOOKUP(AF61,DATE(YEAR(AF61)+{-1;0;1},1,3)-WEEKDAY(DATE(YEAR(AF61)+{-1;0;1},1,3))+2))/7)+1,""),"")</f>
        <v/>
      </c>
      <c r="AH61" s="237"/>
      <c r="AI61" s="262" t="str">
        <f t="shared" si="13"/>
        <v>DIM</v>
      </c>
      <c r="AJ61" s="264">
        <f>IFERROR(IF(AJ59=EOMONTH(AJ$3,0),"",AJ59+1),"")</f>
        <v>42946</v>
      </c>
      <c r="AK61" s="239" t="str">
        <f>IFERROR(IF(WEEKDAY(AJ61,2)=1,INT((AJ61-LOOKUP(AJ61,DATE(YEAR(AJ61)+{-1;0;1},1,3)-WEEKDAY(DATE(YEAR(AJ61)+{-1;0;1},1,3))+2))/7)+1,""),"")</f>
        <v/>
      </c>
      <c r="AL61" s="237"/>
      <c r="AM61" s="266" t="str">
        <f t="shared" si="15"/>
        <v>MER</v>
      </c>
      <c r="AN61" s="264">
        <f>IFERROR(IF(AN59=EOMONTH(AN$3,0),"",AN59+1),"")</f>
        <v>42977</v>
      </c>
      <c r="AO61" s="239" t="str">
        <f>IFERROR(IF(WEEKDAY(AN61,2)=1,INT((AN61-LOOKUP(AN61,DATE(YEAR(AN61)+{-1;0;1},1,3)-WEEKDAY(DATE(YEAR(AN61)+{-1;0;1},1,3))+2))/7)+1,""),"")</f>
        <v/>
      </c>
      <c r="AP61" s="237"/>
      <c r="AQ61" s="262" t="str">
        <f t="shared" si="17"/>
        <v>SAM</v>
      </c>
      <c r="AR61" s="264">
        <f>IFERROR(IF(AR59=EOMONTH(AR$3,0),"",AR59+1),"")</f>
        <v>43008</v>
      </c>
      <c r="AS61" s="239" t="str">
        <f>IFERROR(IF(WEEKDAY(AR61,2)=1,INT((AR61-LOOKUP(AR61,DATE(YEAR(AR61)+{-1;0;1},1,3)-WEEKDAY(DATE(YEAR(AR61)+{-1;0;1},1,3))+2))/7)+1,""),"")</f>
        <v/>
      </c>
      <c r="AT61" s="237"/>
      <c r="AU61" s="266" t="str">
        <f t="shared" si="19"/>
        <v>LUN</v>
      </c>
      <c r="AV61" s="264">
        <f>IFERROR(IF(AV59=EOMONTH(AV$3,0),"",AV59+1),"")</f>
        <v>43038</v>
      </c>
      <c r="AW61" s="239">
        <f>IFERROR(IF(WEEKDAY(AV61,2)=1,INT((AV61-LOOKUP(AV61,DATE(YEAR(AV61)+{-1;0;1},1,3)-WEEKDAY(DATE(YEAR(AV61)+{-1;0;1},1,3))+2))/7)+1,""),"")</f>
        <v>44</v>
      </c>
      <c r="AX61" s="237"/>
      <c r="AY61" s="262" t="str">
        <f t="shared" si="21"/>
        <v>JEU</v>
      </c>
      <c r="AZ61" s="264">
        <f>IFERROR(IF(AZ59=EOMONTH(AZ$3,0),"",AZ59+1),"")</f>
        <v>43069</v>
      </c>
      <c r="BA61" s="239" t="str">
        <f>IFERROR(IF(WEEKDAY(AZ61,2)=1,INT((AZ61-LOOKUP(AZ61,DATE(YEAR(AZ61)+{-1;0;1},1,3)-WEEKDAY(DATE(YEAR(AZ61)+{-1;0;1},1,3))+2))/7)+1,""),"")</f>
        <v/>
      </c>
      <c r="BB61" s="237"/>
      <c r="BC61" s="266" t="str">
        <f t="shared" si="23"/>
        <v>SAM</v>
      </c>
      <c r="BD61" s="264">
        <f>IFERROR(IF(BD59=EOMONTH(BD$3,0),"",BD59+1),"")</f>
        <v>43099</v>
      </c>
      <c r="BE61" s="239" t="str">
        <f>IFERROR(IF(WEEKDAY(BD61,2)=1,INT((BD61-LOOKUP(BD61,DATE(YEAR(BD61)+{-1;0;1},1,3)-WEEKDAY(DATE(YEAR(BD61)+{-1;0;1},1,3))+2))/7)+1,""),"")</f>
        <v/>
      </c>
    </row>
    <row r="62" spans="6:57" ht="15" customHeight="1" x14ac:dyDescent="0.25">
      <c r="F62" s="235"/>
      <c r="G62" s="235"/>
      <c r="H62" s="235"/>
      <c r="I62" s="235"/>
      <c r="K62" s="263"/>
      <c r="L62" s="265"/>
      <c r="M62" s="240" t="str">
        <f>IF(ISERROR(MATCH(L61,Dates,0)),"",INDEX(Evenement,MATCH(L61,Dates,0)))</f>
        <v/>
      </c>
      <c r="N62" s="241"/>
      <c r="O62" s="267"/>
      <c r="P62" s="265"/>
      <c r="Q62" s="240" t="str">
        <f>IF(ISERROR(MATCH(P61,Dates,0)),"",INDEX(Evenement,MATCH(P61,Dates,0)))</f>
        <v/>
      </c>
      <c r="R62" s="241"/>
      <c r="S62" s="263"/>
      <c r="T62" s="265"/>
      <c r="U62" s="240" t="str">
        <f>IF(ISERROR(MATCH(T61,Dates,0)),"",INDEX(Evenement,MATCH(T61,Dates,0)))</f>
        <v/>
      </c>
      <c r="V62" s="241"/>
      <c r="W62" s="267"/>
      <c r="X62" s="265"/>
      <c r="Y62" s="240" t="str">
        <f>IF(ISERROR(MATCH(X61,Dates,0)),"",INDEX(Evenement,MATCH(X61,Dates,0)))</f>
        <v/>
      </c>
      <c r="Z62" s="241"/>
      <c r="AA62" s="263"/>
      <c r="AB62" s="265"/>
      <c r="AC62" s="240" t="str">
        <f>IF(ISERROR(MATCH(AB61,Dates,0)),"",INDEX(Evenement,MATCH(AB61,Dates,0)))</f>
        <v/>
      </c>
      <c r="AD62" s="241"/>
      <c r="AE62" s="267"/>
      <c r="AF62" s="265"/>
      <c r="AG62" s="240" t="str">
        <f>IF(ISERROR(MATCH(AF61,Dates,0)),"",INDEX(Evenement,MATCH(AF61,Dates,0)))</f>
        <v/>
      </c>
      <c r="AH62" s="241"/>
      <c r="AI62" s="263"/>
      <c r="AJ62" s="265"/>
      <c r="AK62" s="240" t="str">
        <f>IF(ISERROR(MATCH(AJ61,Dates,0)),"",INDEX(Evenement,MATCH(AJ61,Dates,0)))</f>
        <v/>
      </c>
      <c r="AL62" s="241"/>
      <c r="AM62" s="267"/>
      <c r="AN62" s="265"/>
      <c r="AO62" s="240" t="str">
        <f>IF(ISERROR(MATCH(AN61,Dates,0)),"",INDEX(Evenement,MATCH(AN61,Dates,0)))</f>
        <v/>
      </c>
      <c r="AP62" s="241"/>
      <c r="AQ62" s="263"/>
      <c r="AR62" s="265"/>
      <c r="AS62" s="240" t="str">
        <f>IF(ISERROR(MATCH(AR61,Dates,0)),"",INDEX(Evenement,MATCH(AR61,Dates,0)))</f>
        <v/>
      </c>
      <c r="AT62" s="241"/>
      <c r="AU62" s="267"/>
      <c r="AV62" s="265"/>
      <c r="AW62" s="240" t="str">
        <f>IF(ISERROR(MATCH(AV61,Dates,0)),"",INDEX(Evenement,MATCH(AV61,Dates,0)))</f>
        <v/>
      </c>
      <c r="AX62" s="241"/>
      <c r="AY62" s="263"/>
      <c r="AZ62" s="265"/>
      <c r="BA62" s="240" t="str">
        <f>IF(ISERROR(MATCH(AZ61,Dates,0)),"",INDEX(Evenement,MATCH(AZ61,Dates,0)))</f>
        <v/>
      </c>
      <c r="BB62" s="241"/>
      <c r="BC62" s="267"/>
      <c r="BD62" s="265"/>
      <c r="BE62" s="240" t="str">
        <f>IF(ISERROR(MATCH(BD61,Dates,0)),"",INDEX(Evenement,MATCH(BD61,Dates,0)))</f>
        <v/>
      </c>
    </row>
    <row r="63" spans="6:57" ht="15" customHeight="1" x14ac:dyDescent="0.25">
      <c r="F63" s="235"/>
      <c r="G63" s="235"/>
      <c r="H63" s="235"/>
      <c r="I63" s="235"/>
      <c r="K63" s="262" t="str">
        <f>UPPER(TEXT(L63,"jjj"))</f>
        <v>MAR</v>
      </c>
      <c r="L63" s="264">
        <f>IFERROR(IF(L61=EOMONTH(L$3,0),"",L61+1),"")</f>
        <v>42766</v>
      </c>
      <c r="M63" s="239" t="str">
        <f>IFERROR(IF(WEEKDAY(L63,2)=1,INT((L63-LOOKUP(L63,DATE(YEAR(L63)+{-1;0;1},1,3)-WEEKDAY(DATE(YEAR(L63)+{-1;0;1},1,3))+2))/7)+1,""),"")</f>
        <v/>
      </c>
      <c r="N63" s="237"/>
      <c r="O63" s="266" t="str">
        <f>UPPER(TEXT(P63,"jjj"))</f>
        <v/>
      </c>
      <c r="P63" s="264" t="str">
        <f>IFERROR(IF(P61=EOMONTH(P$3,0),"",P61+1),"")</f>
        <v/>
      </c>
      <c r="Q63" s="239" t="str">
        <f>IFERROR(IF(WEEKDAY(P63,2)=1,INT((P63-LOOKUP(P63,DATE(YEAR(P63)+{-1;0;1},1,3)-WEEKDAY(DATE(YEAR(P63)+{-1;0;1},1,3))+2))/7)+1,""),"")</f>
        <v/>
      </c>
      <c r="R63" s="237"/>
      <c r="S63" s="262" t="str">
        <f>UPPER(TEXT(T63,"jjj"))</f>
        <v>VEN</v>
      </c>
      <c r="T63" s="264">
        <f>IFERROR(IF(T61=EOMONTH(T$3,0),"",T61+1),"")</f>
        <v>42825</v>
      </c>
      <c r="U63" s="239" t="str">
        <f>IFERROR(IF(WEEKDAY(T63,2)=1,INT((T63-LOOKUP(T63,DATE(YEAR(T63)+{-1;0;1},1,3)-WEEKDAY(DATE(YEAR(T63)+{-1;0;1},1,3))+2))/7)+1,""),"")</f>
        <v/>
      </c>
      <c r="V63" s="237"/>
      <c r="W63" s="266" t="str">
        <f>UPPER(TEXT(X63,"jjj"))</f>
        <v/>
      </c>
      <c r="X63" s="264" t="str">
        <f>IFERROR(IF(X61=EOMONTH(X$3,0),"",X61+1),"")</f>
        <v/>
      </c>
      <c r="Y63" s="239" t="str">
        <f>IFERROR(IF(WEEKDAY(X63,2)=1,INT((X63-LOOKUP(X63,DATE(YEAR(X63)+{-1;0;1},1,3)-WEEKDAY(DATE(YEAR(X63)+{-1;0;1},1,3))+2))/7)+1,""),"")</f>
        <v/>
      </c>
      <c r="Z63" s="237"/>
      <c r="AA63" s="262" t="str">
        <f>UPPER(TEXT(AB63,"jjj"))</f>
        <v>MER</v>
      </c>
      <c r="AB63" s="264">
        <f>IFERROR(IF(AB61=EOMONTH(AB$3,0),"",AB61+1),"")</f>
        <v>42886</v>
      </c>
      <c r="AC63" s="239" t="str">
        <f>IFERROR(IF(WEEKDAY(AB63,2)=1,INT((AB63-LOOKUP(AB63,DATE(YEAR(AB63)+{-1;0;1},1,3)-WEEKDAY(DATE(YEAR(AB63)+{-1;0;1},1,3))+2))/7)+1,""),"")</f>
        <v/>
      </c>
      <c r="AD63" s="237"/>
      <c r="AE63" s="266" t="str">
        <f>UPPER(TEXT(AF63,"jjj"))</f>
        <v/>
      </c>
      <c r="AF63" s="264" t="str">
        <f>IFERROR(IF(AF61=EOMONTH(AF$3,0),"",AF61+1),"")</f>
        <v/>
      </c>
      <c r="AG63" s="239" t="str">
        <f>IFERROR(IF(WEEKDAY(AF63,2)=1,INT((AF63-LOOKUP(AF63,DATE(YEAR(AF63)+{-1;0;1},1,3)-WEEKDAY(DATE(YEAR(AF63)+{-1;0;1},1,3))+2))/7)+1,""),"")</f>
        <v/>
      </c>
      <c r="AH63" s="237"/>
      <c r="AI63" s="262" t="str">
        <f>UPPER(TEXT(AJ63,"jjj"))</f>
        <v>LUN</v>
      </c>
      <c r="AJ63" s="264">
        <f>IFERROR(IF(AJ61=EOMONTH(AJ$3,0),"",AJ61+1),"")</f>
        <v>42947</v>
      </c>
      <c r="AK63" s="239">
        <f>IFERROR(IF(WEEKDAY(AJ63,2)=1,INT((AJ63-LOOKUP(AJ63,DATE(YEAR(AJ63)+{-1;0;1},1,3)-WEEKDAY(DATE(YEAR(AJ63)+{-1;0;1},1,3))+2))/7)+1,""),"")</f>
        <v>31</v>
      </c>
      <c r="AL63" s="237"/>
      <c r="AM63" s="266" t="str">
        <f>UPPER(TEXT(AN63,"jjj"))</f>
        <v>JEU</v>
      </c>
      <c r="AN63" s="264">
        <f>IFERROR(IF(AN61=EOMONTH(AN$3,0),"",AN61+1),"")</f>
        <v>42978</v>
      </c>
      <c r="AO63" s="239" t="str">
        <f>IFERROR(IF(WEEKDAY(AN63,2)=1,INT((AN63-LOOKUP(AN63,DATE(YEAR(AN63)+{-1;0;1},1,3)-WEEKDAY(DATE(YEAR(AN63)+{-1;0;1},1,3))+2))/7)+1,""),"")</f>
        <v/>
      </c>
      <c r="AP63" s="237"/>
      <c r="AQ63" s="262" t="str">
        <f>UPPER(TEXT(AR63,"jjj"))</f>
        <v/>
      </c>
      <c r="AR63" s="264" t="str">
        <f>IFERROR(IF(AR61=EOMONTH(AR$3,0),"",AR61+1),"")</f>
        <v/>
      </c>
      <c r="AS63" s="239" t="str">
        <f>IFERROR(IF(WEEKDAY(AR63,2)=1,INT((AR63-LOOKUP(AR63,DATE(YEAR(AR63)+{-1;0;1},1,3)-WEEKDAY(DATE(YEAR(AR63)+{-1;0;1},1,3))+2))/7)+1,""),"")</f>
        <v/>
      </c>
      <c r="AT63" s="237"/>
      <c r="AU63" s="266" t="str">
        <f>UPPER(TEXT(AV63,"jjj"))</f>
        <v>MAR</v>
      </c>
      <c r="AV63" s="264">
        <f>IFERROR(IF(AV61=EOMONTH(AV$3,0),"",AV61+1),"")</f>
        <v>43039</v>
      </c>
      <c r="AW63" s="239" t="str">
        <f>IFERROR(IF(WEEKDAY(AV63,2)=1,INT((AV63-LOOKUP(AV63,DATE(YEAR(AV63)+{-1;0;1},1,3)-WEEKDAY(DATE(YEAR(AV63)+{-1;0;1},1,3))+2))/7)+1,""),"")</f>
        <v/>
      </c>
      <c r="AX63" s="237"/>
      <c r="AY63" s="262" t="str">
        <f>UPPER(TEXT(AZ63,"jjj"))</f>
        <v/>
      </c>
      <c r="AZ63" s="264" t="str">
        <f>IFERROR(IF(AZ61=EOMONTH(AZ$3,0),"",AZ61+1),"")</f>
        <v/>
      </c>
      <c r="BA63" s="239" t="str">
        <f>IFERROR(IF(WEEKDAY(AZ63,2)=1,INT((AZ63-LOOKUP(AZ63,DATE(YEAR(AZ63)+{-1;0;1},1,3)-WEEKDAY(DATE(YEAR(AZ63)+{-1;0;1},1,3))+2))/7)+1,""),"")</f>
        <v/>
      </c>
      <c r="BB63" s="237"/>
      <c r="BC63" s="266" t="str">
        <f>UPPER(TEXT(BD63,"jjj"))</f>
        <v>DIM</v>
      </c>
      <c r="BD63" s="264">
        <f>IFERROR(IF(BD61=EOMONTH(BD$3,0),"",BD61+1),"")</f>
        <v>43100</v>
      </c>
      <c r="BE63" s="239" t="str">
        <f>IFERROR(IF(WEEKDAY(BD63,2)=1,INT((BD63-LOOKUP(BD63,DATE(YEAR(BD63)+{-1;0;1},1,3)-WEEKDAY(DATE(YEAR(BD63)+{-1;0;1},1,3))+2))/7)+1,""),"")</f>
        <v/>
      </c>
    </row>
    <row r="64" spans="6:57" ht="15" customHeight="1" x14ac:dyDescent="0.25">
      <c r="F64" s="235"/>
      <c r="G64" s="235"/>
      <c r="H64" s="235"/>
      <c r="I64" s="235"/>
      <c r="K64" s="263"/>
      <c r="L64" s="265"/>
      <c r="M64" s="240" t="str">
        <f>IF(ISERROR(MATCH(L63,Dates,0)),"",INDEX(Evenement,MATCH(L63,Dates,0)))</f>
        <v/>
      </c>
      <c r="N64" s="241"/>
      <c r="O64" s="267"/>
      <c r="P64" s="265"/>
      <c r="Q64" s="240" t="str">
        <f>IF(ISERROR(MATCH(P63,Dates,0)),"",INDEX(Evenement,MATCH(P63,Dates,0)))</f>
        <v/>
      </c>
      <c r="R64" s="241"/>
      <c r="S64" s="263"/>
      <c r="T64" s="265"/>
      <c r="U64" s="240" t="str">
        <f>IF(ISERROR(MATCH(T63,Dates,0)),"",INDEX(Evenement,MATCH(T63,Dates,0)))</f>
        <v/>
      </c>
      <c r="V64" s="241"/>
      <c r="W64" s="267"/>
      <c r="X64" s="265"/>
      <c r="Y64" s="240" t="str">
        <f>IF(ISERROR(MATCH(X63,Dates,0)),"",INDEX(Evenement,MATCH(X63,Dates,0)))</f>
        <v/>
      </c>
      <c r="Z64" s="241"/>
      <c r="AA64" s="263"/>
      <c r="AB64" s="265"/>
      <c r="AC64" s="240" t="str">
        <f>IF(ISERROR(MATCH(AB63,Dates,0)),"",INDEX(Evenement,MATCH(AB63,Dates,0)))</f>
        <v/>
      </c>
      <c r="AD64" s="241"/>
      <c r="AE64" s="267"/>
      <c r="AF64" s="265"/>
      <c r="AG64" s="240" t="str">
        <f>IF(ISERROR(MATCH(AF63,Dates,0)),"",INDEX(Evenement,MATCH(AF63,Dates,0)))</f>
        <v/>
      </c>
      <c r="AH64" s="241"/>
      <c r="AI64" s="263"/>
      <c r="AJ64" s="265"/>
      <c r="AK64" s="240" t="str">
        <f>IF(ISERROR(MATCH(AJ63,Dates,0)),"",INDEX(Evenement,MATCH(AJ63,Dates,0)))</f>
        <v/>
      </c>
      <c r="AL64" s="241"/>
      <c r="AM64" s="267"/>
      <c r="AN64" s="265"/>
      <c r="AO64" s="240" t="str">
        <f>IF(ISERROR(MATCH(AN63,Dates,0)),"",INDEX(Evenement,MATCH(AN63,Dates,0)))</f>
        <v/>
      </c>
      <c r="AP64" s="241"/>
      <c r="AQ64" s="263"/>
      <c r="AR64" s="265"/>
      <c r="AS64" s="240" t="str">
        <f>IF(ISERROR(MATCH(AR63,Dates,0)),"",INDEX(Evenement,MATCH(AR63,Dates,0)))</f>
        <v/>
      </c>
      <c r="AT64" s="241"/>
      <c r="AU64" s="267"/>
      <c r="AV64" s="265"/>
      <c r="AW64" s="240" t="str">
        <f>IF(ISERROR(MATCH(AV63,Dates,0)),"",INDEX(Evenement,MATCH(AV63,Dates,0)))</f>
        <v/>
      </c>
      <c r="AX64" s="241"/>
      <c r="AY64" s="263"/>
      <c r="AZ64" s="265"/>
      <c r="BA64" s="240" t="str">
        <f>IF(ISERROR(MATCH(AZ63,Dates,0)),"",INDEX(Evenement,MATCH(AZ63,Dates,0)))</f>
        <v/>
      </c>
      <c r="BB64" s="241"/>
      <c r="BC64" s="267"/>
      <c r="BD64" s="265"/>
      <c r="BE64" s="240" t="str">
        <f>IF(ISERROR(MATCH(BD63,Dates,0)),"",INDEX(Evenement,MATCH(BD63,Dates,0)))</f>
        <v/>
      </c>
    </row>
    <row r="65" spans="6:9" ht="15" customHeight="1" x14ac:dyDescent="0.25">
      <c r="F65" s="235"/>
      <c r="G65" s="235"/>
      <c r="H65" s="235"/>
      <c r="I65" s="235"/>
    </row>
    <row r="66" spans="6:9" ht="15" customHeight="1" x14ac:dyDescent="0.25">
      <c r="F66" s="235"/>
      <c r="G66" s="235"/>
      <c r="H66" s="235"/>
      <c r="I66" s="235"/>
    </row>
    <row r="67" spans="6:9" ht="15" customHeight="1" x14ac:dyDescent="0.25">
      <c r="F67" s="235"/>
      <c r="G67" s="235"/>
      <c r="H67" s="235"/>
      <c r="I67" s="235"/>
    </row>
    <row r="68" spans="6:9" ht="15" customHeight="1" x14ac:dyDescent="0.25">
      <c r="F68" s="235"/>
      <c r="G68" s="235"/>
      <c r="H68" s="235"/>
      <c r="I68" s="235"/>
    </row>
    <row r="69" spans="6:9" ht="15" customHeight="1" x14ac:dyDescent="0.25">
      <c r="F69" s="235"/>
      <c r="G69" s="235"/>
      <c r="H69" s="235"/>
      <c r="I69" s="235"/>
    </row>
    <row r="70" spans="6:9" ht="15" customHeight="1" x14ac:dyDescent="0.25">
      <c r="F70" s="235"/>
      <c r="G70" s="235"/>
      <c r="H70" s="235"/>
      <c r="I70" s="235"/>
    </row>
    <row r="71" spans="6:9" ht="15" customHeight="1" x14ac:dyDescent="0.25">
      <c r="F71" s="235"/>
      <c r="G71" s="235"/>
      <c r="H71" s="235"/>
      <c r="I71" s="235"/>
    </row>
    <row r="72" spans="6:9" ht="15" customHeight="1" x14ac:dyDescent="0.25">
      <c r="F72" s="235"/>
      <c r="G72" s="235"/>
      <c r="H72" s="235"/>
      <c r="I72" s="235"/>
    </row>
    <row r="73" spans="6:9" ht="15" customHeight="1" x14ac:dyDescent="0.25"/>
    <row r="74" spans="6:9" ht="15" customHeight="1" x14ac:dyDescent="0.25"/>
    <row r="75" spans="6:9" ht="15" customHeight="1" x14ac:dyDescent="0.25"/>
    <row r="76" spans="6:9" ht="15" customHeight="1" x14ac:dyDescent="0.25"/>
    <row r="77" spans="6:9" ht="15" customHeight="1" x14ac:dyDescent="0.25"/>
    <row r="78" spans="6:9" ht="15" customHeight="1" x14ac:dyDescent="0.25"/>
    <row r="79" spans="6:9" ht="15" customHeight="1" x14ac:dyDescent="0.25"/>
    <row r="80" spans="6:9"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sheetData>
  <mergeCells count="757">
    <mergeCell ref="AQ63:AQ64"/>
    <mergeCell ref="AR63:AR64"/>
    <mergeCell ref="AU63:AU64"/>
    <mergeCell ref="AZ61:AZ62"/>
    <mergeCell ref="BC61:BC62"/>
    <mergeCell ref="BD61:BD62"/>
    <mergeCell ref="AR61:AR62"/>
    <mergeCell ref="AU61:AU62"/>
    <mergeCell ref="AV61:AV62"/>
    <mergeCell ref="AY61:AY62"/>
    <mergeCell ref="AV63:AV64"/>
    <mergeCell ref="AY63:AY64"/>
    <mergeCell ref="AZ63:AZ64"/>
    <mergeCell ref="BC63:BC64"/>
    <mergeCell ref="BD63:BD64"/>
    <mergeCell ref="K63:K64"/>
    <mergeCell ref="L63:L64"/>
    <mergeCell ref="O63:O64"/>
    <mergeCell ref="P63:P64"/>
    <mergeCell ref="S63:S64"/>
    <mergeCell ref="T63:T64"/>
    <mergeCell ref="W63:W64"/>
    <mergeCell ref="AN61:AN62"/>
    <mergeCell ref="AQ61:AQ62"/>
    <mergeCell ref="AB61:AB62"/>
    <mergeCell ref="AE61:AE62"/>
    <mergeCell ref="AF61:AF62"/>
    <mergeCell ref="AI61:AI62"/>
    <mergeCell ref="AJ61:AJ62"/>
    <mergeCell ref="AM61:AM62"/>
    <mergeCell ref="X63:X64"/>
    <mergeCell ref="AA63:AA64"/>
    <mergeCell ref="AB63:AB64"/>
    <mergeCell ref="AE63:AE64"/>
    <mergeCell ref="AF63:AF64"/>
    <mergeCell ref="AI63:AI64"/>
    <mergeCell ref="AJ63:AJ64"/>
    <mergeCell ref="AM63:AM64"/>
    <mergeCell ref="AN63:AN64"/>
    <mergeCell ref="AZ57:AZ58"/>
    <mergeCell ref="BC57:BC58"/>
    <mergeCell ref="BD57:BD58"/>
    <mergeCell ref="AR57:AR58"/>
    <mergeCell ref="AU57:AU58"/>
    <mergeCell ref="BD59:BD60"/>
    <mergeCell ref="K61:K62"/>
    <mergeCell ref="L61:L62"/>
    <mergeCell ref="O61:O62"/>
    <mergeCell ref="P61:P62"/>
    <mergeCell ref="S61:S62"/>
    <mergeCell ref="T61:T62"/>
    <mergeCell ref="W61:W62"/>
    <mergeCell ref="X61:X62"/>
    <mergeCell ref="AA61:AA62"/>
    <mergeCell ref="AR59:AR60"/>
    <mergeCell ref="AU59:AU60"/>
    <mergeCell ref="AV59:AV60"/>
    <mergeCell ref="AY59:AY60"/>
    <mergeCell ref="AZ59:AZ60"/>
    <mergeCell ref="BC59:BC60"/>
    <mergeCell ref="AF59:AF60"/>
    <mergeCell ref="AI59:AI60"/>
    <mergeCell ref="AJ59:AJ60"/>
    <mergeCell ref="K59:K60"/>
    <mergeCell ref="L59:L60"/>
    <mergeCell ref="O59:O60"/>
    <mergeCell ref="P59:P60"/>
    <mergeCell ref="S59:S60"/>
    <mergeCell ref="AJ57:AJ58"/>
    <mergeCell ref="AM57:AM58"/>
    <mergeCell ref="AN57:AN58"/>
    <mergeCell ref="AQ57:AQ58"/>
    <mergeCell ref="X57:X58"/>
    <mergeCell ref="AA57:AA58"/>
    <mergeCell ref="AB57:AB58"/>
    <mergeCell ref="AE57:AE58"/>
    <mergeCell ref="AF57:AF58"/>
    <mergeCell ref="AI57:AI58"/>
    <mergeCell ref="X59:X60"/>
    <mergeCell ref="AA59:AA60"/>
    <mergeCell ref="AB59:AB60"/>
    <mergeCell ref="AE59:AE60"/>
    <mergeCell ref="AM59:AM60"/>
    <mergeCell ref="AN59:AN60"/>
    <mergeCell ref="AQ59:AQ60"/>
    <mergeCell ref="T59:T60"/>
    <mergeCell ref="W59:W60"/>
    <mergeCell ref="AZ55:AZ56"/>
    <mergeCell ref="BC55:BC56"/>
    <mergeCell ref="BD55:BD56"/>
    <mergeCell ref="K57:K58"/>
    <mergeCell ref="L57:L58"/>
    <mergeCell ref="O57:O58"/>
    <mergeCell ref="P57:P58"/>
    <mergeCell ref="S57:S58"/>
    <mergeCell ref="T57:T58"/>
    <mergeCell ref="W57:W58"/>
    <mergeCell ref="AN55:AN56"/>
    <mergeCell ref="AQ55:AQ56"/>
    <mergeCell ref="AR55:AR56"/>
    <mergeCell ref="AU55:AU56"/>
    <mergeCell ref="AV55:AV56"/>
    <mergeCell ref="AY55:AY56"/>
    <mergeCell ref="AB55:AB56"/>
    <mergeCell ref="AE55:AE56"/>
    <mergeCell ref="AF55:AF56"/>
    <mergeCell ref="AI55:AI56"/>
    <mergeCell ref="AJ55:AJ56"/>
    <mergeCell ref="AM55:AM56"/>
    <mergeCell ref="AV57:AV58"/>
    <mergeCell ref="AY57:AY58"/>
    <mergeCell ref="AZ51:AZ52"/>
    <mergeCell ref="BC51:BC52"/>
    <mergeCell ref="BD51:BD52"/>
    <mergeCell ref="AR51:AR52"/>
    <mergeCell ref="AU51:AU52"/>
    <mergeCell ref="BD53:BD54"/>
    <mergeCell ref="K55:K56"/>
    <mergeCell ref="L55:L56"/>
    <mergeCell ref="O55:O56"/>
    <mergeCell ref="P55:P56"/>
    <mergeCell ref="S55:S56"/>
    <mergeCell ref="T55:T56"/>
    <mergeCell ref="W55:W56"/>
    <mergeCell ref="X55:X56"/>
    <mergeCell ref="AA55:AA56"/>
    <mergeCell ref="AR53:AR54"/>
    <mergeCell ref="AU53:AU54"/>
    <mergeCell ref="AV53:AV54"/>
    <mergeCell ref="AY53:AY54"/>
    <mergeCell ref="AZ53:AZ54"/>
    <mergeCell ref="BC53:BC54"/>
    <mergeCell ref="AF53:AF54"/>
    <mergeCell ref="AI53:AI54"/>
    <mergeCell ref="AJ53:AJ54"/>
    <mergeCell ref="K53:K54"/>
    <mergeCell ref="L53:L54"/>
    <mergeCell ref="O53:O54"/>
    <mergeCell ref="P53:P54"/>
    <mergeCell ref="S53:S54"/>
    <mergeCell ref="AJ51:AJ52"/>
    <mergeCell ref="AM51:AM52"/>
    <mergeCell ref="AN51:AN52"/>
    <mergeCell ref="AQ51:AQ52"/>
    <mergeCell ref="X51:X52"/>
    <mergeCell ref="AA51:AA52"/>
    <mergeCell ref="AB51:AB52"/>
    <mergeCell ref="AE51:AE52"/>
    <mergeCell ref="AF51:AF52"/>
    <mergeCell ref="AI51:AI52"/>
    <mergeCell ref="X53:X54"/>
    <mergeCell ref="AA53:AA54"/>
    <mergeCell ref="AB53:AB54"/>
    <mergeCell ref="AE53:AE54"/>
    <mergeCell ref="AM53:AM54"/>
    <mergeCell ref="AN53:AN54"/>
    <mergeCell ref="AQ53:AQ54"/>
    <mergeCell ref="T53:T54"/>
    <mergeCell ref="W53:W54"/>
    <mergeCell ref="AZ49:AZ50"/>
    <mergeCell ref="BC49:BC50"/>
    <mergeCell ref="BD49:BD50"/>
    <mergeCell ref="K51:K52"/>
    <mergeCell ref="L51:L52"/>
    <mergeCell ref="O51:O52"/>
    <mergeCell ref="P51:P52"/>
    <mergeCell ref="S51:S52"/>
    <mergeCell ref="T51:T52"/>
    <mergeCell ref="W51:W52"/>
    <mergeCell ref="AN49:AN50"/>
    <mergeCell ref="AQ49:AQ50"/>
    <mergeCell ref="AR49:AR50"/>
    <mergeCell ref="AU49:AU50"/>
    <mergeCell ref="AV49:AV50"/>
    <mergeCell ref="AY49:AY50"/>
    <mergeCell ref="AB49:AB50"/>
    <mergeCell ref="AE49:AE50"/>
    <mergeCell ref="AF49:AF50"/>
    <mergeCell ref="AI49:AI50"/>
    <mergeCell ref="AJ49:AJ50"/>
    <mergeCell ref="AM49:AM50"/>
    <mergeCell ref="AV51:AV52"/>
    <mergeCell ref="AY51:AY52"/>
    <mergeCell ref="AZ45:AZ46"/>
    <mergeCell ref="BC45:BC46"/>
    <mergeCell ref="BD45:BD46"/>
    <mergeCell ref="AR45:AR46"/>
    <mergeCell ref="AU45:AU46"/>
    <mergeCell ref="BD47:BD48"/>
    <mergeCell ref="K49:K50"/>
    <mergeCell ref="L49:L50"/>
    <mergeCell ref="O49:O50"/>
    <mergeCell ref="P49:P50"/>
    <mergeCell ref="S49:S50"/>
    <mergeCell ref="T49:T50"/>
    <mergeCell ref="W49:W50"/>
    <mergeCell ref="X49:X50"/>
    <mergeCell ref="AA49:AA50"/>
    <mergeCell ref="AR47:AR48"/>
    <mergeCell ref="AU47:AU48"/>
    <mergeCell ref="AV47:AV48"/>
    <mergeCell ref="AY47:AY48"/>
    <mergeCell ref="AZ47:AZ48"/>
    <mergeCell ref="BC47:BC48"/>
    <mergeCell ref="AF47:AF48"/>
    <mergeCell ref="AI47:AI48"/>
    <mergeCell ref="AJ47:AJ48"/>
    <mergeCell ref="K47:K48"/>
    <mergeCell ref="L47:L48"/>
    <mergeCell ref="O47:O48"/>
    <mergeCell ref="P47:P48"/>
    <mergeCell ref="S47:S48"/>
    <mergeCell ref="AJ45:AJ46"/>
    <mergeCell ref="AM45:AM46"/>
    <mergeCell ref="AN45:AN46"/>
    <mergeCell ref="AQ45:AQ46"/>
    <mergeCell ref="X45:X46"/>
    <mergeCell ref="AA45:AA46"/>
    <mergeCell ref="AB45:AB46"/>
    <mergeCell ref="AE45:AE46"/>
    <mergeCell ref="AF45:AF46"/>
    <mergeCell ref="AI45:AI46"/>
    <mergeCell ref="X47:X48"/>
    <mergeCell ref="AA47:AA48"/>
    <mergeCell ref="AB47:AB48"/>
    <mergeCell ref="AE47:AE48"/>
    <mergeCell ref="AM47:AM48"/>
    <mergeCell ref="AN47:AN48"/>
    <mergeCell ref="AQ47:AQ48"/>
    <mergeCell ref="T47:T48"/>
    <mergeCell ref="W47:W48"/>
    <mergeCell ref="AZ43:AZ44"/>
    <mergeCell ref="BC43:BC44"/>
    <mergeCell ref="BD43:BD44"/>
    <mergeCell ref="K45:K46"/>
    <mergeCell ref="L45:L46"/>
    <mergeCell ref="O45:O46"/>
    <mergeCell ref="P45:P46"/>
    <mergeCell ref="S45:S46"/>
    <mergeCell ref="T45:T46"/>
    <mergeCell ref="W45:W46"/>
    <mergeCell ref="AN43:AN44"/>
    <mergeCell ref="AQ43:AQ44"/>
    <mergeCell ref="AR43:AR44"/>
    <mergeCell ref="AU43:AU44"/>
    <mergeCell ref="AV43:AV44"/>
    <mergeCell ref="AY43:AY44"/>
    <mergeCell ref="AB43:AB44"/>
    <mergeCell ref="AE43:AE44"/>
    <mergeCell ref="AF43:AF44"/>
    <mergeCell ref="AI43:AI44"/>
    <mergeCell ref="AJ43:AJ44"/>
    <mergeCell ref="AM43:AM44"/>
    <mergeCell ref="AV45:AV46"/>
    <mergeCell ref="AY45:AY46"/>
    <mergeCell ref="AZ39:AZ40"/>
    <mergeCell ref="BC39:BC40"/>
    <mergeCell ref="BD39:BD40"/>
    <mergeCell ref="AR39:AR40"/>
    <mergeCell ref="AU39:AU40"/>
    <mergeCell ref="BD41:BD42"/>
    <mergeCell ref="K43:K44"/>
    <mergeCell ref="L43:L44"/>
    <mergeCell ref="O43:O44"/>
    <mergeCell ref="P43:P44"/>
    <mergeCell ref="S43:S44"/>
    <mergeCell ref="T43:T44"/>
    <mergeCell ref="W43:W44"/>
    <mergeCell ref="X43:X44"/>
    <mergeCell ref="AA43:AA44"/>
    <mergeCell ref="AR41:AR42"/>
    <mergeCell ref="AU41:AU42"/>
    <mergeCell ref="AV41:AV42"/>
    <mergeCell ref="AY41:AY42"/>
    <mergeCell ref="AZ41:AZ42"/>
    <mergeCell ref="BC41:BC42"/>
    <mergeCell ref="AF41:AF42"/>
    <mergeCell ref="AI41:AI42"/>
    <mergeCell ref="AJ41:AJ42"/>
    <mergeCell ref="K41:K42"/>
    <mergeCell ref="L41:L42"/>
    <mergeCell ref="O41:O42"/>
    <mergeCell ref="P41:P42"/>
    <mergeCell ref="S41:S42"/>
    <mergeCell ref="AJ39:AJ40"/>
    <mergeCell ref="AM39:AM40"/>
    <mergeCell ref="AN39:AN40"/>
    <mergeCell ref="AQ39:AQ40"/>
    <mergeCell ref="X39:X40"/>
    <mergeCell ref="AA39:AA40"/>
    <mergeCell ref="AB39:AB40"/>
    <mergeCell ref="AE39:AE40"/>
    <mergeCell ref="AF39:AF40"/>
    <mergeCell ref="AI39:AI40"/>
    <mergeCell ref="X41:X42"/>
    <mergeCell ref="AA41:AA42"/>
    <mergeCell ref="AB41:AB42"/>
    <mergeCell ref="AE41:AE42"/>
    <mergeCell ref="AM41:AM42"/>
    <mergeCell ref="AN41:AN42"/>
    <mergeCell ref="AQ41:AQ42"/>
    <mergeCell ref="T41:T42"/>
    <mergeCell ref="W41:W42"/>
    <mergeCell ref="AZ37:AZ38"/>
    <mergeCell ref="BC37:BC38"/>
    <mergeCell ref="BD37:BD38"/>
    <mergeCell ref="K39:K40"/>
    <mergeCell ref="L39:L40"/>
    <mergeCell ref="O39:O40"/>
    <mergeCell ref="P39:P40"/>
    <mergeCell ref="S39:S40"/>
    <mergeCell ref="T39:T40"/>
    <mergeCell ref="W39:W40"/>
    <mergeCell ref="AN37:AN38"/>
    <mergeCell ref="AQ37:AQ38"/>
    <mergeCell ref="AR37:AR38"/>
    <mergeCell ref="AU37:AU38"/>
    <mergeCell ref="AV37:AV38"/>
    <mergeCell ref="AY37:AY38"/>
    <mergeCell ref="AB37:AB38"/>
    <mergeCell ref="AE37:AE38"/>
    <mergeCell ref="AF37:AF38"/>
    <mergeCell ref="AI37:AI38"/>
    <mergeCell ref="AJ37:AJ38"/>
    <mergeCell ref="AM37:AM38"/>
    <mergeCell ref="AV39:AV40"/>
    <mergeCell ref="AY39:AY40"/>
    <mergeCell ref="AZ33:AZ34"/>
    <mergeCell ref="BC33:BC34"/>
    <mergeCell ref="BD33:BD34"/>
    <mergeCell ref="AR33:AR34"/>
    <mergeCell ref="AU33:AU34"/>
    <mergeCell ref="BD35:BD36"/>
    <mergeCell ref="K37:K38"/>
    <mergeCell ref="L37:L38"/>
    <mergeCell ref="O37:O38"/>
    <mergeCell ref="P37:P38"/>
    <mergeCell ref="S37:S38"/>
    <mergeCell ref="T37:T38"/>
    <mergeCell ref="W37:W38"/>
    <mergeCell ref="X37:X38"/>
    <mergeCell ref="AA37:AA38"/>
    <mergeCell ref="AR35:AR36"/>
    <mergeCell ref="AU35:AU36"/>
    <mergeCell ref="AV35:AV36"/>
    <mergeCell ref="AY35:AY36"/>
    <mergeCell ref="AZ35:AZ36"/>
    <mergeCell ref="BC35:BC36"/>
    <mergeCell ref="AF35:AF36"/>
    <mergeCell ref="AI35:AI36"/>
    <mergeCell ref="AJ35:AJ36"/>
    <mergeCell ref="K35:K36"/>
    <mergeCell ref="L35:L36"/>
    <mergeCell ref="O35:O36"/>
    <mergeCell ref="P35:P36"/>
    <mergeCell ref="S35:S36"/>
    <mergeCell ref="AJ33:AJ34"/>
    <mergeCell ref="AM33:AM34"/>
    <mergeCell ref="AN33:AN34"/>
    <mergeCell ref="AQ33:AQ34"/>
    <mergeCell ref="X33:X34"/>
    <mergeCell ref="AA33:AA34"/>
    <mergeCell ref="AB33:AB34"/>
    <mergeCell ref="AE33:AE34"/>
    <mergeCell ref="AF33:AF34"/>
    <mergeCell ref="AI33:AI34"/>
    <mergeCell ref="X35:X36"/>
    <mergeCell ref="AA35:AA36"/>
    <mergeCell ref="AB35:AB36"/>
    <mergeCell ref="AE35:AE36"/>
    <mergeCell ref="AM35:AM36"/>
    <mergeCell ref="AN35:AN36"/>
    <mergeCell ref="AQ35:AQ36"/>
    <mergeCell ref="T35:T36"/>
    <mergeCell ref="W35:W36"/>
    <mergeCell ref="AZ31:AZ32"/>
    <mergeCell ref="BC31:BC32"/>
    <mergeCell ref="BD31:BD32"/>
    <mergeCell ref="K33:K34"/>
    <mergeCell ref="L33:L34"/>
    <mergeCell ref="O33:O34"/>
    <mergeCell ref="P33:P34"/>
    <mergeCell ref="S33:S34"/>
    <mergeCell ref="T33:T34"/>
    <mergeCell ref="W33:W34"/>
    <mergeCell ref="AN31:AN32"/>
    <mergeCell ref="AQ31:AQ32"/>
    <mergeCell ref="AR31:AR32"/>
    <mergeCell ref="AU31:AU32"/>
    <mergeCell ref="AV31:AV32"/>
    <mergeCell ref="AY31:AY32"/>
    <mergeCell ref="AB31:AB32"/>
    <mergeCell ref="AE31:AE32"/>
    <mergeCell ref="AF31:AF32"/>
    <mergeCell ref="AI31:AI32"/>
    <mergeCell ref="AJ31:AJ32"/>
    <mergeCell ref="AM31:AM32"/>
    <mergeCell ref="AV33:AV34"/>
    <mergeCell ref="AY33:AY34"/>
    <mergeCell ref="AZ27:AZ28"/>
    <mergeCell ref="BC27:BC28"/>
    <mergeCell ref="BD27:BD28"/>
    <mergeCell ref="AR27:AR28"/>
    <mergeCell ref="AU27:AU28"/>
    <mergeCell ref="BD29:BD30"/>
    <mergeCell ref="K31:K32"/>
    <mergeCell ref="L31:L32"/>
    <mergeCell ref="O31:O32"/>
    <mergeCell ref="P31:P32"/>
    <mergeCell ref="S31:S32"/>
    <mergeCell ref="T31:T32"/>
    <mergeCell ref="W31:W32"/>
    <mergeCell ref="X31:X32"/>
    <mergeCell ref="AA31:AA32"/>
    <mergeCell ref="AR29:AR30"/>
    <mergeCell ref="AU29:AU30"/>
    <mergeCell ref="AV29:AV30"/>
    <mergeCell ref="AY29:AY30"/>
    <mergeCell ref="AZ29:AZ30"/>
    <mergeCell ref="BC29:BC30"/>
    <mergeCell ref="AF29:AF30"/>
    <mergeCell ref="AI29:AI30"/>
    <mergeCell ref="AJ29:AJ30"/>
    <mergeCell ref="K29:K30"/>
    <mergeCell ref="L29:L30"/>
    <mergeCell ref="O29:O30"/>
    <mergeCell ref="P29:P30"/>
    <mergeCell ref="S29:S30"/>
    <mergeCell ref="AJ27:AJ28"/>
    <mergeCell ref="AM27:AM28"/>
    <mergeCell ref="AN27:AN28"/>
    <mergeCell ref="AQ27:AQ28"/>
    <mergeCell ref="X27:X28"/>
    <mergeCell ref="AA27:AA28"/>
    <mergeCell ref="AB27:AB28"/>
    <mergeCell ref="AE27:AE28"/>
    <mergeCell ref="AF27:AF28"/>
    <mergeCell ref="AI27:AI28"/>
    <mergeCell ref="X29:X30"/>
    <mergeCell ref="AA29:AA30"/>
    <mergeCell ref="AB29:AB30"/>
    <mergeCell ref="AE29:AE30"/>
    <mergeCell ref="AM29:AM30"/>
    <mergeCell ref="AN29:AN30"/>
    <mergeCell ref="AQ29:AQ30"/>
    <mergeCell ref="T29:T30"/>
    <mergeCell ref="W29:W30"/>
    <mergeCell ref="AZ25:AZ26"/>
    <mergeCell ref="BC25:BC26"/>
    <mergeCell ref="BD25:BD26"/>
    <mergeCell ref="K27:K28"/>
    <mergeCell ref="L27:L28"/>
    <mergeCell ref="O27:O28"/>
    <mergeCell ref="P27:P28"/>
    <mergeCell ref="S27:S28"/>
    <mergeCell ref="T27:T28"/>
    <mergeCell ref="W27:W28"/>
    <mergeCell ref="AN25:AN26"/>
    <mergeCell ref="AQ25:AQ26"/>
    <mergeCell ref="AR25:AR26"/>
    <mergeCell ref="AU25:AU26"/>
    <mergeCell ref="AV25:AV26"/>
    <mergeCell ref="AY25:AY26"/>
    <mergeCell ref="AB25:AB26"/>
    <mergeCell ref="AE25:AE26"/>
    <mergeCell ref="AF25:AF26"/>
    <mergeCell ref="AI25:AI26"/>
    <mergeCell ref="AJ25:AJ26"/>
    <mergeCell ref="AM25:AM26"/>
    <mergeCell ref="AV27:AV28"/>
    <mergeCell ref="AY27:AY28"/>
    <mergeCell ref="AZ21:AZ22"/>
    <mergeCell ref="BC21:BC22"/>
    <mergeCell ref="BD21:BD22"/>
    <mergeCell ref="AR21:AR22"/>
    <mergeCell ref="AU21:AU22"/>
    <mergeCell ref="BD23:BD24"/>
    <mergeCell ref="K25:K26"/>
    <mergeCell ref="L25:L26"/>
    <mergeCell ref="O25:O26"/>
    <mergeCell ref="P25:P26"/>
    <mergeCell ref="S25:S26"/>
    <mergeCell ref="T25:T26"/>
    <mergeCell ref="W25:W26"/>
    <mergeCell ref="X25:X26"/>
    <mergeCell ref="AA25:AA26"/>
    <mergeCell ref="AR23:AR24"/>
    <mergeCell ref="AU23:AU24"/>
    <mergeCell ref="AV23:AV24"/>
    <mergeCell ref="AY23:AY24"/>
    <mergeCell ref="AZ23:AZ24"/>
    <mergeCell ref="BC23:BC24"/>
    <mergeCell ref="AF23:AF24"/>
    <mergeCell ref="AI23:AI24"/>
    <mergeCell ref="AJ23:AJ24"/>
    <mergeCell ref="K23:K24"/>
    <mergeCell ref="L23:L24"/>
    <mergeCell ref="O23:O24"/>
    <mergeCell ref="P23:P24"/>
    <mergeCell ref="S23:S24"/>
    <mergeCell ref="AJ21:AJ22"/>
    <mergeCell ref="AM21:AM22"/>
    <mergeCell ref="AN21:AN22"/>
    <mergeCell ref="AQ21:AQ22"/>
    <mergeCell ref="X21:X22"/>
    <mergeCell ref="AA21:AA22"/>
    <mergeCell ref="AB21:AB22"/>
    <mergeCell ref="AE21:AE22"/>
    <mergeCell ref="AF21:AF22"/>
    <mergeCell ref="AI21:AI22"/>
    <mergeCell ref="X23:X24"/>
    <mergeCell ref="AA23:AA24"/>
    <mergeCell ref="AB23:AB24"/>
    <mergeCell ref="AE23:AE24"/>
    <mergeCell ref="AM23:AM24"/>
    <mergeCell ref="AN23:AN24"/>
    <mergeCell ref="AQ23:AQ24"/>
    <mergeCell ref="T23:T24"/>
    <mergeCell ref="W23:W24"/>
    <mergeCell ref="AZ19:AZ20"/>
    <mergeCell ref="BC19:BC20"/>
    <mergeCell ref="BD19:BD20"/>
    <mergeCell ref="K21:K22"/>
    <mergeCell ref="L21:L22"/>
    <mergeCell ref="O21:O22"/>
    <mergeCell ref="P21:P22"/>
    <mergeCell ref="S21:S22"/>
    <mergeCell ref="T21:T22"/>
    <mergeCell ref="W21:W22"/>
    <mergeCell ref="AN19:AN20"/>
    <mergeCell ref="AQ19:AQ20"/>
    <mergeCell ref="AR19:AR20"/>
    <mergeCell ref="AU19:AU20"/>
    <mergeCell ref="AV19:AV20"/>
    <mergeCell ref="AY19:AY20"/>
    <mergeCell ref="AB19:AB20"/>
    <mergeCell ref="AE19:AE20"/>
    <mergeCell ref="AF19:AF20"/>
    <mergeCell ref="AI19:AI20"/>
    <mergeCell ref="AJ19:AJ20"/>
    <mergeCell ref="AM19:AM20"/>
    <mergeCell ref="AV21:AV22"/>
    <mergeCell ref="AY21:AY22"/>
    <mergeCell ref="AZ15:AZ16"/>
    <mergeCell ref="BC15:BC16"/>
    <mergeCell ref="BD15:BD16"/>
    <mergeCell ref="AR15:AR16"/>
    <mergeCell ref="AU15:AU16"/>
    <mergeCell ref="BD17:BD18"/>
    <mergeCell ref="K19:K20"/>
    <mergeCell ref="L19:L20"/>
    <mergeCell ref="O19:O20"/>
    <mergeCell ref="P19:P20"/>
    <mergeCell ref="S19:S20"/>
    <mergeCell ref="T19:T20"/>
    <mergeCell ref="W19:W20"/>
    <mergeCell ref="X19:X20"/>
    <mergeCell ref="AA19:AA20"/>
    <mergeCell ref="AR17:AR18"/>
    <mergeCell ref="AU17:AU18"/>
    <mergeCell ref="AV17:AV18"/>
    <mergeCell ref="AY17:AY18"/>
    <mergeCell ref="AZ17:AZ18"/>
    <mergeCell ref="BC17:BC18"/>
    <mergeCell ref="AF17:AF18"/>
    <mergeCell ref="AI17:AI18"/>
    <mergeCell ref="AJ17:AJ18"/>
    <mergeCell ref="K17:K18"/>
    <mergeCell ref="L17:L18"/>
    <mergeCell ref="O17:O18"/>
    <mergeCell ref="P17:P18"/>
    <mergeCell ref="S17:S18"/>
    <mergeCell ref="AJ15:AJ16"/>
    <mergeCell ref="AM15:AM16"/>
    <mergeCell ref="AN15:AN16"/>
    <mergeCell ref="AQ15:AQ16"/>
    <mergeCell ref="X15:X16"/>
    <mergeCell ref="AA15:AA16"/>
    <mergeCell ref="AB15:AB16"/>
    <mergeCell ref="AE15:AE16"/>
    <mergeCell ref="AF15:AF16"/>
    <mergeCell ref="AI15:AI16"/>
    <mergeCell ref="X17:X18"/>
    <mergeCell ref="AA17:AA18"/>
    <mergeCell ref="AB17:AB18"/>
    <mergeCell ref="AE17:AE18"/>
    <mergeCell ref="AM17:AM18"/>
    <mergeCell ref="AN17:AN18"/>
    <mergeCell ref="AQ17:AQ18"/>
    <mergeCell ref="T17:T18"/>
    <mergeCell ref="W17:W18"/>
    <mergeCell ref="AZ13:AZ14"/>
    <mergeCell ref="BC13:BC14"/>
    <mergeCell ref="BD13:BD14"/>
    <mergeCell ref="K15:K16"/>
    <mergeCell ref="L15:L16"/>
    <mergeCell ref="O15:O16"/>
    <mergeCell ref="P15:P16"/>
    <mergeCell ref="S15:S16"/>
    <mergeCell ref="T15:T16"/>
    <mergeCell ref="W15:W16"/>
    <mergeCell ref="AN13:AN14"/>
    <mergeCell ref="AQ13:AQ14"/>
    <mergeCell ref="AR13:AR14"/>
    <mergeCell ref="AU13:AU14"/>
    <mergeCell ref="AV13:AV14"/>
    <mergeCell ref="AY13:AY14"/>
    <mergeCell ref="AB13:AB14"/>
    <mergeCell ref="AE13:AE14"/>
    <mergeCell ref="AF13:AF14"/>
    <mergeCell ref="AI13:AI14"/>
    <mergeCell ref="AJ13:AJ14"/>
    <mergeCell ref="AM13:AM14"/>
    <mergeCell ref="AV15:AV16"/>
    <mergeCell ref="AY15:AY16"/>
    <mergeCell ref="AZ9:AZ10"/>
    <mergeCell ref="BC9:BC10"/>
    <mergeCell ref="BD9:BD10"/>
    <mergeCell ref="AR9:AR10"/>
    <mergeCell ref="AU9:AU10"/>
    <mergeCell ref="BD11:BD12"/>
    <mergeCell ref="K13:K14"/>
    <mergeCell ref="L13:L14"/>
    <mergeCell ref="O13:O14"/>
    <mergeCell ref="P13:P14"/>
    <mergeCell ref="S13:S14"/>
    <mergeCell ref="T13:T14"/>
    <mergeCell ref="W13:W14"/>
    <mergeCell ref="X13:X14"/>
    <mergeCell ref="AA13:AA14"/>
    <mergeCell ref="AR11:AR12"/>
    <mergeCell ref="AU11:AU12"/>
    <mergeCell ref="AV11:AV12"/>
    <mergeCell ref="AY11:AY12"/>
    <mergeCell ref="AZ11:AZ12"/>
    <mergeCell ref="BC11:BC12"/>
    <mergeCell ref="AF11:AF12"/>
    <mergeCell ref="AI11:AI12"/>
    <mergeCell ref="AJ11:AJ12"/>
    <mergeCell ref="K11:K12"/>
    <mergeCell ref="L11:L12"/>
    <mergeCell ref="O11:O12"/>
    <mergeCell ref="P11:P12"/>
    <mergeCell ref="S11:S12"/>
    <mergeCell ref="AJ9:AJ10"/>
    <mergeCell ref="AM9:AM10"/>
    <mergeCell ref="AN9:AN10"/>
    <mergeCell ref="AQ9:AQ10"/>
    <mergeCell ref="X9:X10"/>
    <mergeCell ref="AA9:AA10"/>
    <mergeCell ref="AB9:AB10"/>
    <mergeCell ref="AE9:AE10"/>
    <mergeCell ref="AF9:AF10"/>
    <mergeCell ref="AI9:AI10"/>
    <mergeCell ref="X11:X12"/>
    <mergeCell ref="AA11:AA12"/>
    <mergeCell ref="AB11:AB12"/>
    <mergeCell ref="AE11:AE12"/>
    <mergeCell ref="AM11:AM12"/>
    <mergeCell ref="AN11:AN12"/>
    <mergeCell ref="AQ11:AQ12"/>
    <mergeCell ref="T11:T12"/>
    <mergeCell ref="W11:W12"/>
    <mergeCell ref="AZ7:AZ8"/>
    <mergeCell ref="BC7:BC8"/>
    <mergeCell ref="BD7:BD8"/>
    <mergeCell ref="K9:K10"/>
    <mergeCell ref="L9:L10"/>
    <mergeCell ref="O9:O10"/>
    <mergeCell ref="P9:P10"/>
    <mergeCell ref="S9:S10"/>
    <mergeCell ref="T9:T10"/>
    <mergeCell ref="W9:W10"/>
    <mergeCell ref="AN7:AN8"/>
    <mergeCell ref="AQ7:AQ8"/>
    <mergeCell ref="AR7:AR8"/>
    <mergeCell ref="AU7:AU8"/>
    <mergeCell ref="AV7:AV8"/>
    <mergeCell ref="AY7:AY8"/>
    <mergeCell ref="AB7:AB8"/>
    <mergeCell ref="AE7:AE8"/>
    <mergeCell ref="AF7:AF8"/>
    <mergeCell ref="AI7:AI8"/>
    <mergeCell ref="AJ7:AJ8"/>
    <mergeCell ref="AM7:AM8"/>
    <mergeCell ref="AV9:AV10"/>
    <mergeCell ref="AY9:AY10"/>
    <mergeCell ref="K7:K8"/>
    <mergeCell ref="L7:L8"/>
    <mergeCell ref="O7:O8"/>
    <mergeCell ref="P7:P8"/>
    <mergeCell ref="S7:S8"/>
    <mergeCell ref="T7:T8"/>
    <mergeCell ref="W7:W8"/>
    <mergeCell ref="X7:X8"/>
    <mergeCell ref="AA7:AA8"/>
    <mergeCell ref="X5:X6"/>
    <mergeCell ref="AA5:AA6"/>
    <mergeCell ref="AB5:AB6"/>
    <mergeCell ref="AE5:AE6"/>
    <mergeCell ref="AV3:AV4"/>
    <mergeCell ref="AY3:AY4"/>
    <mergeCell ref="AZ3:AZ4"/>
    <mergeCell ref="BC3:BC4"/>
    <mergeCell ref="BD3:BD4"/>
    <mergeCell ref="AR3:AR4"/>
    <mergeCell ref="AU3:AU4"/>
    <mergeCell ref="BD5:BD6"/>
    <mergeCell ref="AR5:AR6"/>
    <mergeCell ref="AU5:AU6"/>
    <mergeCell ref="AV5:AV6"/>
    <mergeCell ref="AY5:AY6"/>
    <mergeCell ref="AZ5:AZ6"/>
    <mergeCell ref="BC5:BC6"/>
    <mergeCell ref="AF5:AF6"/>
    <mergeCell ref="AI5:AI6"/>
    <mergeCell ref="AJ5:AJ6"/>
    <mergeCell ref="AM5:AM6"/>
    <mergeCell ref="AN5:AN6"/>
    <mergeCell ref="AQ5:AQ6"/>
    <mergeCell ref="AJ3:AJ4"/>
    <mergeCell ref="AM3:AM4"/>
    <mergeCell ref="AN3:AN4"/>
    <mergeCell ref="AQ3:AQ4"/>
    <mergeCell ref="X3:X4"/>
    <mergeCell ref="AA3:AA4"/>
    <mergeCell ref="AB3:AB4"/>
    <mergeCell ref="AE3:AE4"/>
    <mergeCell ref="AF3:AF4"/>
    <mergeCell ref="AI3:AI4"/>
    <mergeCell ref="K3:K4"/>
    <mergeCell ref="L3:L4"/>
    <mergeCell ref="O3:O4"/>
    <mergeCell ref="P3:P4"/>
    <mergeCell ref="S3:S4"/>
    <mergeCell ref="T3:T4"/>
    <mergeCell ref="W3:W4"/>
    <mergeCell ref="K5:K6"/>
    <mergeCell ref="L5:L6"/>
    <mergeCell ref="O5:O6"/>
    <mergeCell ref="P5:P6"/>
    <mergeCell ref="S5:S6"/>
    <mergeCell ref="T5:T6"/>
    <mergeCell ref="W5:W6"/>
    <mergeCell ref="K1:BE1"/>
    <mergeCell ref="K2:M2"/>
    <mergeCell ref="O2:Q2"/>
    <mergeCell ref="S2:U2"/>
    <mergeCell ref="W2:Y2"/>
    <mergeCell ref="AA2:AC2"/>
    <mergeCell ref="AE2:AG2"/>
    <mergeCell ref="AI2:AK2"/>
    <mergeCell ref="AM2:AO2"/>
    <mergeCell ref="AQ2:AS2"/>
    <mergeCell ref="AU2:AW2"/>
    <mergeCell ref="AY2:BA2"/>
    <mergeCell ref="BC2:BE2"/>
  </mergeCells>
  <conditionalFormatting sqref="B1">
    <cfRule type="expression" dxfId="70" priority="1593">
      <formula>AND(B1="Erreur !")</formula>
    </cfRule>
  </conditionalFormatting>
  <conditionalFormatting sqref="K2 S2 AA2 AI2 AQ2 AY2 K3:L3">
    <cfRule type="expression" dxfId="69" priority="794">
      <formula>AND(MONTH($B$3)/2&lt;&gt;INT(MONTH($B$3)/2))</formula>
    </cfRule>
    <cfRule type="expression" dxfId="68" priority="795">
      <formula>AND(MONTH($B$3)/2=INT(MONTH($B$3)/2))</formula>
    </cfRule>
  </conditionalFormatting>
  <conditionalFormatting sqref="O2 W2 AE2 AM2 AU2 BC2 O3:P3">
    <cfRule type="expression" dxfId="67" priority="793">
      <formula>AND(MONTH($F$3)/2=INT(MONTH($F$3)/2))</formula>
    </cfRule>
    <cfRule type="expression" dxfId="66" priority="796">
      <formula>AND(MONTH($F$3)/2&lt;&gt;INT(MONTH($F$3)/2))</formula>
    </cfRule>
  </conditionalFormatting>
  <conditionalFormatting sqref="P3 L3">
    <cfRule type="expression" dxfId="65" priority="790">
      <formula>AND(L3=TODAY())</formula>
    </cfRule>
  </conditionalFormatting>
  <conditionalFormatting sqref="S3:T3">
    <cfRule type="expression" dxfId="64" priority="788">
      <formula>AND(MONTH($B$3)/2&lt;&gt;INT(MONTH($B$3)/2))</formula>
    </cfRule>
    <cfRule type="expression" dxfId="63" priority="789">
      <formula>AND(MONTH($B$3)/2=INT(MONTH($B$3)/2))</formula>
    </cfRule>
  </conditionalFormatting>
  <conditionalFormatting sqref="T3">
    <cfRule type="expression" dxfId="62" priority="785">
      <formula>AND(T3=TODAY())</formula>
    </cfRule>
  </conditionalFormatting>
  <conditionalFormatting sqref="AA3:AB3">
    <cfRule type="expression" dxfId="61" priority="783">
      <formula>AND(MONTH($B$3)/2&lt;&gt;INT(MONTH($B$3)/2))</formula>
    </cfRule>
    <cfRule type="expression" dxfId="60" priority="784">
      <formula>AND(MONTH($B$3)/2=INT(MONTH($B$3)/2))</formula>
    </cfRule>
  </conditionalFormatting>
  <conditionalFormatting sqref="AB3">
    <cfRule type="expression" dxfId="59" priority="780">
      <formula>AND(AB3=TODAY())</formula>
    </cfRule>
  </conditionalFormatting>
  <conditionalFormatting sqref="AI3:AJ3">
    <cfRule type="expression" dxfId="58" priority="778">
      <formula>AND(MONTH($B$3)/2&lt;&gt;INT(MONTH($B$3)/2))</formula>
    </cfRule>
    <cfRule type="expression" dxfId="57" priority="779">
      <formula>AND(MONTH($B$3)/2=INT(MONTH($B$3)/2))</formula>
    </cfRule>
  </conditionalFormatting>
  <conditionalFormatting sqref="AJ3">
    <cfRule type="expression" dxfId="56" priority="775">
      <formula>AND(AJ3=TODAY())</formula>
    </cfRule>
  </conditionalFormatting>
  <conditionalFormatting sqref="AQ3:AR3">
    <cfRule type="expression" dxfId="55" priority="773">
      <formula>AND(MONTH($B$3)/2&lt;&gt;INT(MONTH($B$3)/2))</formula>
    </cfRule>
    <cfRule type="expression" dxfId="54" priority="774">
      <formula>AND(MONTH($B$3)/2=INT(MONTH($B$3)/2))</formula>
    </cfRule>
  </conditionalFormatting>
  <conditionalFormatting sqref="AR3">
    <cfRule type="expression" dxfId="53" priority="770">
      <formula>AND(AR3=TODAY())</formula>
    </cfRule>
  </conditionalFormatting>
  <conditionalFormatting sqref="AY3:AZ3">
    <cfRule type="expression" dxfId="52" priority="768">
      <formula>AND(MONTH($B$3)/2&lt;&gt;INT(MONTH($B$3)/2))</formula>
    </cfRule>
    <cfRule type="expression" dxfId="51" priority="769">
      <formula>AND(MONTH($B$3)/2=INT(MONTH($B$3)/2))</formula>
    </cfRule>
  </conditionalFormatting>
  <conditionalFormatting sqref="AZ3">
    <cfRule type="expression" dxfId="50" priority="765">
      <formula>AND(AZ3=TODAY())</formula>
    </cfRule>
  </conditionalFormatting>
  <conditionalFormatting sqref="W3:X3">
    <cfRule type="expression" dxfId="49" priority="763">
      <formula>AND(MONTH($F$3)/2=INT(MONTH($F$3)/2))</formula>
    </cfRule>
    <cfRule type="expression" dxfId="48" priority="764">
      <formula>AND(MONTH($F$3)/2&lt;&gt;INT(MONTH($F$3)/2))</formula>
    </cfRule>
  </conditionalFormatting>
  <conditionalFormatting sqref="X3">
    <cfRule type="expression" dxfId="47" priority="760">
      <formula>AND(X3=TODAY())</formula>
    </cfRule>
  </conditionalFormatting>
  <conditionalFormatting sqref="AE3:AF3">
    <cfRule type="expression" dxfId="46" priority="758">
      <formula>AND(MONTH($F$3)/2=INT(MONTH($F$3)/2))</formula>
    </cfRule>
    <cfRule type="expression" dxfId="45" priority="759">
      <formula>AND(MONTH($F$3)/2&lt;&gt;INT(MONTH($F$3)/2))</formula>
    </cfRule>
  </conditionalFormatting>
  <conditionalFormatting sqref="AF3">
    <cfRule type="expression" dxfId="44" priority="755">
      <formula>AND(AF3=TODAY())</formula>
    </cfRule>
  </conditionalFormatting>
  <conditionalFormatting sqref="AM3:AN3">
    <cfRule type="expression" dxfId="43" priority="753">
      <formula>AND(MONTH($F$3)/2=INT(MONTH($F$3)/2))</formula>
    </cfRule>
    <cfRule type="expression" dxfId="42" priority="754">
      <formula>AND(MONTH($F$3)/2&lt;&gt;INT(MONTH($F$3)/2))</formula>
    </cfRule>
  </conditionalFormatting>
  <conditionalFormatting sqref="AN3">
    <cfRule type="expression" dxfId="41" priority="750">
      <formula>AND(AN3=TODAY())</formula>
    </cfRule>
  </conditionalFormatting>
  <conditionalFormatting sqref="AU3:AV3">
    <cfRule type="expression" dxfId="40" priority="748">
      <formula>AND(MONTH($F$3)/2=INT(MONTH($F$3)/2))</formula>
    </cfRule>
    <cfRule type="expression" dxfId="39" priority="749">
      <formula>AND(MONTH($F$3)/2&lt;&gt;INT(MONTH($F$3)/2))</formula>
    </cfRule>
  </conditionalFormatting>
  <conditionalFormatting sqref="AV3">
    <cfRule type="expression" dxfId="38" priority="745">
      <formula>AND(AV3=TODAY())</formula>
    </cfRule>
  </conditionalFormatting>
  <conditionalFormatting sqref="BC3:BD3">
    <cfRule type="expression" dxfId="37" priority="743">
      <formula>AND(MONTH($F$3)/2=INT(MONTH($F$3)/2))</formula>
    </cfRule>
    <cfRule type="expression" dxfId="36" priority="744">
      <formula>AND(MONTH($F$3)/2&lt;&gt;INT(MONTH($F$3)/2))</formula>
    </cfRule>
  </conditionalFormatting>
  <conditionalFormatting sqref="BD3">
    <cfRule type="expression" dxfId="35" priority="740">
      <formula>AND(BD3=TODAY())</formula>
    </cfRule>
  </conditionalFormatting>
  <conditionalFormatting sqref="K5:L5 K7:L7 K9:L9 K11:L11 K13:L13 K15:L15 K17:L17 K19:L19 K21:L21 K23:L23 K25:L25 K27:L27 K29:L29 K31:L31 K33:L33 K35:L35 K37:L37 K39:L39 K41:L41 K43:L43 K45:L45 K47:L47 K49:L49 K51:L51 K53:L53 K55:L55 K57:L57 K59:L59 K61:L61 K63:L63">
    <cfRule type="expression" dxfId="34" priority="737">
      <formula>AND(MONTH($B$3)/2&lt;&gt;INT(MONTH($B$3)/2))</formula>
    </cfRule>
    <cfRule type="expression" dxfId="33" priority="738">
      <formula>AND(MONTH($B$3)/2=INT(MONTH($B$3)/2))</formula>
    </cfRule>
  </conditionalFormatting>
  <conditionalFormatting sqref="O5:P5 O7:P7 O9:P9 O11:P11 O13:P13 O15:P15 O17:P17 O19:P19 O21:P21 O23:P23 O25:P25 O27:P27 O29:P29 O31:P31 O33:P33 O35:P35 O37:P37 O39:P39 O41:P41 O43:P43 O45:P45 O47:P47 O49:P49 O51:P51 O53:P53 O55:P55 O57:P57 O59:P59 O61:P61 O63:P63">
    <cfRule type="expression" dxfId="32" priority="736">
      <formula>AND(MONTH($F$3)/2=INT(MONTH($F$3)/2))</formula>
    </cfRule>
    <cfRule type="expression" dxfId="31" priority="739">
      <formula>AND(MONTH($F$3)/2&lt;&gt;INT(MONTH($F$3)/2))</formula>
    </cfRule>
  </conditionalFormatting>
  <conditionalFormatting sqref="P5 P7 P9 P11 P13 P15 P17 P19 P21 P23 P25 P27 P29 P31 P33 P35 P37 P39 P41 P43 P45 P47 P49 P51 P53 P55 P57 P59 P61 P63 L5 L7 L9 L11 L13 L15 L17 L19 L21 L23 L25 L27 L29 L31 L33 L35 L37 L39 L41 L43 L45 L47 L49 L51 L53 L55 L57 L59 L61 L63">
    <cfRule type="expression" dxfId="30" priority="733">
      <formula>AND(L5=TODAY())</formula>
    </cfRule>
  </conditionalFormatting>
  <conditionalFormatting sqref="S5:T5 S7:T7 S9:T9 S11:T11 S13:T13 S15:T15 S17:T17 S19:T19 S21:T21 S23:T23 S25:T25 S27:T27 S29:T29 S31:T31 S33:T33 S35:T35 S37:T37 S39:T39 S41:T41 S43:T43 S45:T45 S47:T47 S49:T49 S51:T51 S53:T53 S55:T55 S57:T57 S59:T59 S61:T61 S63:T63">
    <cfRule type="expression" dxfId="29" priority="731">
      <formula>AND(MONTH($B$3)/2&lt;&gt;INT(MONTH($B$3)/2))</formula>
    </cfRule>
    <cfRule type="expression" dxfId="28" priority="732">
      <formula>AND(MONTH($B$3)/2=INT(MONTH($B$3)/2))</formula>
    </cfRule>
  </conditionalFormatting>
  <conditionalFormatting sqref="T5 T7 T9 T11 T13 T15 T17 T19 T21 T23 T25 T27 T29 T31 T33 T35 T37 T39 T41 T43 T45 T47 T49 T51 T53 T55 T57 T59 T61 T63">
    <cfRule type="expression" dxfId="27" priority="728">
      <formula>AND(T5=TODAY())</formula>
    </cfRule>
  </conditionalFormatting>
  <conditionalFormatting sqref="AA5:AB5 AA7:AB7 AA9:AB9 AA11:AB11 AA13:AB13 AA15:AB15 AA17:AB17 AA19:AB19 AA21:AB21 AA23:AB23 AA25:AB25 AA27:AB27 AA29:AB29 AA31:AB31 AA33:AB33 AA35:AB35 AA37:AB37 AA39:AB39 AA41:AB41 AA43:AB43 AA45:AB45 AA47:AB47 AA49:AB49 AA51:AB51 AA53:AB53 AA55:AB55 AA57:AB57 AA59:AB59 AA61:AB61 AA63:AB63">
    <cfRule type="expression" dxfId="26" priority="726">
      <formula>AND(MONTH($B$3)/2&lt;&gt;INT(MONTH($B$3)/2))</formula>
    </cfRule>
    <cfRule type="expression" dxfId="25" priority="727">
      <formula>AND(MONTH($B$3)/2=INT(MONTH($B$3)/2))</formula>
    </cfRule>
  </conditionalFormatting>
  <conditionalFormatting sqref="AB5 AB7 AB9 AB11 AB13 AB15 AB17 AB19 AB21 AB23 AB25 AB27 AB29 AB31 AB33 AB35 AB37 AB39 AB41 AB43 AB45 AB47 AB49 AB51 AB53 AB55 AB57 AB59 AB61 AB63">
    <cfRule type="expression" dxfId="24" priority="723">
      <formula>AND(AB5=TODAY())</formula>
    </cfRule>
  </conditionalFormatting>
  <conditionalFormatting sqref="AI5:AJ5 AI7:AJ7 AI9:AJ9 AI11:AJ11 AI13:AJ13 AI15:AJ15 AI17:AJ17 AI19:AJ19 AI21:AJ21 AI23:AJ23 AI25:AJ25 AI27:AJ27 AI29:AJ29 AI31:AJ31 AI33:AJ33 AI35:AJ35 AI37:AJ37 AI39:AJ39 AI41:AJ41 AI43:AJ43 AI45:AJ45 AI47:AJ47 AI49:AJ49 AI51:AJ51 AI53:AJ53 AI55:AJ55 AI57:AJ57 AI59:AJ59 AI61:AJ61 AI63:AJ63">
    <cfRule type="expression" dxfId="23" priority="721">
      <formula>AND(MONTH($B$3)/2&lt;&gt;INT(MONTH($B$3)/2))</formula>
    </cfRule>
    <cfRule type="expression" dxfId="22" priority="722">
      <formula>AND(MONTH($B$3)/2=INT(MONTH($B$3)/2))</formula>
    </cfRule>
  </conditionalFormatting>
  <conditionalFormatting sqref="AJ5 AJ7 AJ9 AJ11 AJ13 AJ15 AJ17 AJ19 AJ21 AJ23 AJ25 AJ27 AJ29 AJ31 AJ33 AJ35 AJ37 AJ39 AJ41 AJ43 AJ45 AJ47 AJ49 AJ51 AJ53 AJ55 AJ57 AJ59 AJ61 AJ63">
    <cfRule type="expression" dxfId="21" priority="718">
      <formula>AND(AJ5=TODAY())</formula>
    </cfRule>
  </conditionalFormatting>
  <conditionalFormatting sqref="AQ5:AR5 AQ7:AR7 AQ9:AR9 AQ11:AR11 AQ13:AR13 AQ15:AR15 AQ17:AR17 AQ19:AR19 AQ21:AR21 AQ23:AR23 AQ25:AR25 AQ27:AR27 AQ29:AR29 AQ31:AR31 AQ33:AR33 AQ35:AR35 AQ37:AR37 AQ39:AR39 AQ41:AR41 AQ43:AR43 AQ45:AR45 AQ47:AR47 AQ49:AR49 AQ51:AR51 AQ53:AR53 AQ55:AR55 AQ57:AR57 AQ59:AR59 AQ61:AR61 AQ63:AR63">
    <cfRule type="expression" dxfId="20" priority="716">
      <formula>AND(MONTH($B$3)/2&lt;&gt;INT(MONTH($B$3)/2))</formula>
    </cfRule>
    <cfRule type="expression" dxfId="19" priority="717">
      <formula>AND(MONTH($B$3)/2=INT(MONTH($B$3)/2))</formula>
    </cfRule>
  </conditionalFormatting>
  <conditionalFormatting sqref="AR5 AR7 AR9 AR11 AR13 AR15 AR17 AR19 AR21 AR23 AR25 AR27 AR29 AR31 AR33 AR35 AR37 AR39 AR41 AR43 AR45 AR47 AR49 AR51 AR53 AR55 AR57 AR59 AR61 AR63">
    <cfRule type="expression" dxfId="18" priority="713">
      <formula>AND(AR5=TODAY())</formula>
    </cfRule>
  </conditionalFormatting>
  <conditionalFormatting sqref="AY5:AZ5 AY7:AZ7 AY9:AZ9 AY11:AZ11 AY13:AZ13 AY15:AZ15 AY17:AZ17 AY19:AZ19 AY21:AZ21 AY23:AZ23 AY25:AZ25 AY27:AZ27 AY29:AZ29 AY31:AZ31 AY33:AZ33 AY35:AZ35 AY37:AZ37 AY39:AZ39 AY41:AZ41 AY43:AZ43 AY45:AZ45 AY47:AZ47 AY49:AZ49 AY51:AZ51 AY53:AZ53 AY55:AZ55 AY57:AZ57 AY59:AZ59 AY61:AZ61 AY63:AZ63">
    <cfRule type="expression" dxfId="17" priority="711">
      <formula>AND(MONTH($B$3)/2&lt;&gt;INT(MONTH($B$3)/2))</formula>
    </cfRule>
    <cfRule type="expression" dxfId="16" priority="712">
      <formula>AND(MONTH($B$3)/2=INT(MONTH($B$3)/2))</formula>
    </cfRule>
  </conditionalFormatting>
  <conditionalFormatting sqref="AZ5 AZ7 AZ9 AZ11 AZ13 AZ15 AZ17 AZ19 AZ21 AZ23 AZ25 AZ27 AZ29 AZ31 AZ33 AZ35 AZ37 AZ39 AZ41 AZ43 AZ45 AZ47 AZ49 AZ51 AZ53 AZ55 AZ57 AZ59 AZ61 AZ63">
    <cfRule type="expression" dxfId="15" priority="708">
      <formula>AND(AZ5=TODAY())</formula>
    </cfRule>
  </conditionalFormatting>
  <conditionalFormatting sqref="W5:X5 W7:X7 W9:X9 W11:X11 W13:X13 W15:X15 W17:X17 W19:X19 W21:X21 W23:X23 W25:X25 W27:X27 W29:X29 W31:X31 W33:X33 W35:X35 W37:X37 W39:X39 W41:X41 W43:X43 W45:X45 W47:X47 W49:X49 W51:X51 W53:X53 W55:X55 W57:X57 W59:X59 W61:X61 W63:X63">
    <cfRule type="expression" dxfId="14" priority="706">
      <formula>AND(MONTH($F$3)/2=INT(MONTH($F$3)/2))</formula>
    </cfRule>
    <cfRule type="expression" dxfId="13" priority="707">
      <formula>AND(MONTH($F$3)/2&lt;&gt;INT(MONTH($F$3)/2))</formula>
    </cfRule>
  </conditionalFormatting>
  <conditionalFormatting sqref="X5 X7 X9 X11 X13 X15 X17 X19 X21 X23 X25 X27 X29 X31 X33 X35 X37 X39 X41 X43 X45 X47 X49 X51 X53 X55 X57 X59 X61 X63">
    <cfRule type="expression" dxfId="12" priority="703">
      <formula>AND(X5=TODAY())</formula>
    </cfRule>
  </conditionalFormatting>
  <conditionalFormatting sqref="AE5:AF5 AE7:AF7 AE9:AF9 AE11:AF11 AE13:AF13 AE15:AF15 AE17:AF17 AE19:AF19 AE21:AF21 AE23:AF23 AE25:AF25 AE27:AF27 AE29:AF29 AE31:AF31 AE33:AF33 AE35:AF35 AE37:AF37 AE39:AF39 AE41:AF41 AE43:AF43 AE45:AF45 AE47:AF47 AE49:AF49 AE51:AF51 AE53:AF53 AE55:AF55 AE57:AF57 AE59:AF59 AE61:AF61 AE63:AF63">
    <cfRule type="expression" dxfId="11" priority="701">
      <formula>AND(MONTH($F$3)/2=INT(MONTH($F$3)/2))</formula>
    </cfRule>
    <cfRule type="expression" dxfId="10" priority="702">
      <formula>AND(MONTH($F$3)/2&lt;&gt;INT(MONTH($F$3)/2))</formula>
    </cfRule>
  </conditionalFormatting>
  <conditionalFormatting sqref="AF5 AF7 AF9 AF11 AF13 AF15 AF17 AF19 AF21 AF23 AF25 AF27 AF29 AF31 AF33 AF35 AF37 AF39 AF41 AF43 AF45 AF47 AF49 AF51 AF53 AF55 AF57 AF59 AF61 AF63">
    <cfRule type="expression" dxfId="9" priority="698">
      <formula>AND(AF5=TODAY())</formula>
    </cfRule>
  </conditionalFormatting>
  <conditionalFormatting sqref="AM5:AN5 AM7:AN7 AM9:AN9 AM11:AN11 AM13:AN13 AM15:AN15 AM17:AN17 AM19:AN19 AM21:AN21 AM23:AN23 AM25:AN25 AM27:AN27 AM29:AN29 AM31:AN31 AM33:AN33 AM35:AN35 AM37:AN37 AM39:AN39 AM41:AN41 AM43:AN43 AM45:AN45 AM47:AN47 AM49:AN49 AM51:AN51 AM53:AN53 AM55:AN55 AM57:AN57 AM59:AN59 AM61:AN61 AM63:AN63">
    <cfRule type="expression" dxfId="8" priority="696">
      <formula>AND(MONTH($F$3)/2=INT(MONTH($F$3)/2))</formula>
    </cfRule>
    <cfRule type="expression" dxfId="7" priority="697">
      <formula>AND(MONTH($F$3)/2&lt;&gt;INT(MONTH($F$3)/2))</formula>
    </cfRule>
  </conditionalFormatting>
  <conditionalFormatting sqref="AN5 AN7 AN9 AN11 AN13 AN15 AN17 AN19 AN21 AN23 AN25 AN27 AN29 AN31 AN33 AN35 AN37 AN39 AN41 AN43 AN45 AN47 AN49 AN51 AN53 AN55 AN57 AN59 AN61 AN63">
    <cfRule type="expression" dxfId="6" priority="693">
      <formula>AND(AN5=TODAY())</formula>
    </cfRule>
  </conditionalFormatting>
  <conditionalFormatting sqref="AU5:AV5 AU7:AV7 AU9:AV9 AU11:AV11 AU13:AV13 AU15:AV15 AU17:AV17 AU19:AV19 AU21:AV21 AU23:AV23 AU25:AV25 AU27:AV27 AU29:AV29 AU31:AV31 AU33:AV33 AU35:AV35 AU37:AV37 AU39:AV39 AU41:AV41 AU43:AV43 AU45:AV45 AU47:AV47 AU49:AV49 AU51:AV51 AU53:AV53 AU55:AV55 AU57:AV57 AU59:AV59 AU61:AV61 AU63:AV63">
    <cfRule type="expression" dxfId="5" priority="691">
      <formula>AND(MONTH($F$3)/2=INT(MONTH($F$3)/2))</formula>
    </cfRule>
    <cfRule type="expression" dxfId="4" priority="692">
      <formula>AND(MONTH($F$3)/2&lt;&gt;INT(MONTH($F$3)/2))</formula>
    </cfRule>
  </conditionalFormatting>
  <conditionalFormatting sqref="AV5 AV7 AV9 AV11 AV13 AV15 AV17 AV19 AV21 AV23 AV25 AV27 AV29 AV31 AV33 AV35 AV37 AV39 AV41 AV43 AV45 AV47 AV49 AV51 AV53 AV55 AV57 AV59 AV61 AV63">
    <cfRule type="expression" dxfId="3" priority="688">
      <formula>AND(AV5=TODAY())</formula>
    </cfRule>
  </conditionalFormatting>
  <conditionalFormatting sqref="BC5:BD5 BC7:BD7 BC9:BD9 BC11:BD11 BC13:BD13 BC15:BD15 BC17:BD17 BC19:BD19 BC21:BD21 BC23:BD23 BC25:BD25 BC27:BD27 BC29:BD29 BC31:BD31 BC33:BD33 BC35:BD35 BC37:BD37 BC39:BD39 BC41:BD41 BC43:BD43 BC45:BD45 BC47:BD47 BC49:BD49 BC51:BD51 BC53:BD53 BC55:BD55 BC57:BD57 BC59:BD59 BC61:BD61 BC63:BD63">
    <cfRule type="expression" dxfId="2" priority="686">
      <formula>AND(MONTH($F$3)/2=INT(MONTH($F$3)/2))</formula>
    </cfRule>
    <cfRule type="expression" dxfId="1" priority="687">
      <formula>AND(MONTH($F$3)/2&lt;&gt;INT(MONTH($F$3)/2))</formula>
    </cfRule>
  </conditionalFormatting>
  <conditionalFormatting sqref="BD5 BD7 BD9 BD11 BD13 BD15 BD17 BD19 BD21 BD23 BD25 BD27 BD29 BD31 BD33 BD35 BD37 BD39 BD41 BD43 BD45 BD47 BD49 BD51 BD53 BD55 BD57 BD59 BD61 BD63">
    <cfRule type="expression" dxfId="0" priority="683">
      <formula>AND(BD5=TODAY())</formula>
    </cfRule>
  </conditionalFormatting>
  <dataValidations count="1">
    <dataValidation type="list" allowBlank="1" showInputMessage="1" showErrorMessage="1" sqref="A2">
      <formula1>"Janvier,Février,Mars,Avril,Mai,Juin,Juillet,Août,Septembre,Octobre,Novembre,Décembre"</formula1>
    </dataValidation>
  </dataValidations>
  <pageMargins left="0.7" right="0.7" top="0.75" bottom="0.75" header="0.3" footer="0.3"/>
  <pageSetup paperSize="9" orientation="portrait" r:id="rId1"/>
  <ignoredErrors>
    <ignoredError sqref="E5"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2049" r:id="rId4" name="Check Box 1">
              <controlPr defaultSize="0" autoFill="0" autoLine="0" autoPict="0">
                <anchor moveWithCells="1">
                  <from>
                    <xdr:col>1</xdr:col>
                    <xdr:colOff>771525</xdr:colOff>
                    <xdr:row>0</xdr:row>
                    <xdr:rowOff>342900</xdr:rowOff>
                  </from>
                  <to>
                    <xdr:col>2</xdr:col>
                    <xdr:colOff>47625</xdr:colOff>
                    <xdr:row>2</xdr:row>
                    <xdr:rowOff>9525</xdr:rowOff>
                  </to>
                </anchor>
              </controlPr>
            </control>
          </mc:Choice>
        </mc:AlternateContent>
        <mc:AlternateContent xmlns:mc="http://schemas.openxmlformats.org/markup-compatibility/2006">
          <mc:Choice Requires="x14">
            <control shapeId="2050" r:id="rId5" name="Check Box 2">
              <controlPr defaultSize="0" autoFill="0" autoLine="0" autoPict="0">
                <anchor moveWithCells="1">
                  <from>
                    <xdr:col>1</xdr:col>
                    <xdr:colOff>771525</xdr:colOff>
                    <xdr:row>1</xdr:row>
                    <xdr:rowOff>180975</xdr:rowOff>
                  </from>
                  <to>
                    <xdr:col>2</xdr:col>
                    <xdr:colOff>47625</xdr:colOff>
                    <xdr:row>3</xdr:row>
                    <xdr:rowOff>19050</xdr:rowOff>
                  </to>
                </anchor>
              </controlPr>
            </control>
          </mc:Choice>
        </mc:AlternateContent>
        <mc:AlternateContent xmlns:mc="http://schemas.openxmlformats.org/markup-compatibility/2006">
          <mc:Choice Requires="x14">
            <control shapeId="2051" r:id="rId6" name="Check Box 3">
              <controlPr defaultSize="0" autoFill="0" autoLine="0" autoPict="0">
                <anchor moveWithCells="1">
                  <from>
                    <xdr:col>1</xdr:col>
                    <xdr:colOff>771525</xdr:colOff>
                    <xdr:row>2</xdr:row>
                    <xdr:rowOff>180975</xdr:rowOff>
                  </from>
                  <to>
                    <xdr:col>2</xdr:col>
                    <xdr:colOff>47625</xdr:colOff>
                    <xdr:row>4</xdr:row>
                    <xdr:rowOff>0</xdr:rowOff>
                  </to>
                </anchor>
              </controlPr>
            </control>
          </mc:Choice>
        </mc:AlternateContent>
        <mc:AlternateContent xmlns:mc="http://schemas.openxmlformats.org/markup-compatibility/2006">
          <mc:Choice Requires="x14">
            <control shapeId="2052" r:id="rId7" name="Check Box 4">
              <controlPr defaultSize="0" autoFill="0" autoLine="0" autoPict="0">
                <anchor moveWithCells="1">
                  <from>
                    <xdr:col>1</xdr:col>
                    <xdr:colOff>771525</xdr:colOff>
                    <xdr:row>3</xdr:row>
                    <xdr:rowOff>180975</xdr:rowOff>
                  </from>
                  <to>
                    <xdr:col>2</xdr:col>
                    <xdr:colOff>47625</xdr:colOff>
                    <xdr:row>5</xdr:row>
                    <xdr:rowOff>0</xdr:rowOff>
                  </to>
                </anchor>
              </controlPr>
            </control>
          </mc:Choice>
        </mc:AlternateContent>
        <mc:AlternateContent xmlns:mc="http://schemas.openxmlformats.org/markup-compatibility/2006">
          <mc:Choice Requires="x14">
            <control shapeId="2053" r:id="rId8" name="Check Box 5">
              <controlPr defaultSize="0" autoFill="0" autoLine="0" autoPict="0">
                <anchor moveWithCells="1">
                  <from>
                    <xdr:col>1</xdr:col>
                    <xdr:colOff>771525</xdr:colOff>
                    <xdr:row>4</xdr:row>
                    <xdr:rowOff>171450</xdr:rowOff>
                  </from>
                  <to>
                    <xdr:col>2</xdr:col>
                    <xdr:colOff>47625</xdr:colOff>
                    <xdr:row>6</xdr:row>
                    <xdr:rowOff>9525</xdr:rowOff>
                  </to>
                </anchor>
              </controlPr>
            </control>
          </mc:Choice>
        </mc:AlternateContent>
        <mc:AlternateContent xmlns:mc="http://schemas.openxmlformats.org/markup-compatibility/2006">
          <mc:Choice Requires="x14">
            <control shapeId="2054" r:id="rId9" name="Check Box 6">
              <controlPr defaultSize="0" autoFill="0" autoLine="0" autoPict="0">
                <anchor moveWithCells="1">
                  <from>
                    <xdr:col>1</xdr:col>
                    <xdr:colOff>771525</xdr:colOff>
                    <xdr:row>5</xdr:row>
                    <xdr:rowOff>171450</xdr:rowOff>
                  </from>
                  <to>
                    <xdr:col>2</xdr:col>
                    <xdr:colOff>47625</xdr:colOff>
                    <xdr:row>7</xdr:row>
                    <xdr:rowOff>9525</xdr:rowOff>
                  </to>
                </anchor>
              </controlPr>
            </control>
          </mc:Choice>
        </mc:AlternateContent>
        <mc:AlternateContent xmlns:mc="http://schemas.openxmlformats.org/markup-compatibility/2006">
          <mc:Choice Requires="x14">
            <control shapeId="2055" r:id="rId10" name="Check Box 7">
              <controlPr defaultSize="0" autoFill="0" autoLine="0" autoPict="0">
                <anchor moveWithCells="1">
                  <from>
                    <xdr:col>1</xdr:col>
                    <xdr:colOff>771525</xdr:colOff>
                    <xdr:row>6</xdr:row>
                    <xdr:rowOff>171450</xdr:rowOff>
                  </from>
                  <to>
                    <xdr:col>2</xdr:col>
                    <xdr:colOff>47625</xdr:colOff>
                    <xdr:row>8</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pageSetUpPr fitToPage="1"/>
  </sheetPr>
  <dimension ref="A1:BN224"/>
  <sheetViews>
    <sheetView tabSelected="1" zoomScale="70" zoomScaleNormal="70" workbookViewId="0">
      <pane xSplit="4" topLeftCell="E1" activePane="topRight" state="frozen"/>
      <selection pane="topRight" activeCell="O50" sqref="O50"/>
    </sheetView>
  </sheetViews>
  <sheetFormatPr baseColWidth="10" defaultColWidth="5.7109375" defaultRowHeight="12.75" x14ac:dyDescent="0.2"/>
  <cols>
    <col min="1" max="2" width="11.42578125" style="2" customWidth="1"/>
    <col min="3" max="3" width="16.7109375" style="99" customWidth="1"/>
    <col min="4" max="4" width="11.5703125" style="99" bestFit="1" customWidth="1"/>
    <col min="5" max="5" width="7.7109375" style="194" customWidth="1"/>
    <col min="6" max="12" width="5.7109375" style="214" customWidth="1"/>
    <col min="13" max="13" width="2.7109375" style="133" customWidth="1"/>
    <col min="14" max="14" width="7.7109375" style="133" customWidth="1"/>
    <col min="15" max="21" width="5.7109375" style="127"/>
    <col min="22" max="22" width="2.7109375" style="133" customWidth="1"/>
    <col min="23" max="23" width="7.7109375" style="133" customWidth="1"/>
    <col min="24" max="30" width="5.7109375" style="127"/>
    <col min="31" max="31" width="2.7109375" style="133" customWidth="1"/>
    <col min="32" max="32" width="7.7109375" style="133" customWidth="1"/>
    <col min="33" max="39" width="5.7109375" style="127"/>
    <col min="40" max="40" width="2.7109375" style="133" customWidth="1"/>
    <col min="41" max="41" width="7.7109375" style="133" customWidth="1"/>
    <col min="42" max="48" width="5.7109375" style="127"/>
    <col min="49" max="49" width="2.7109375" style="127" customWidth="1"/>
    <col min="50" max="50" width="7.7109375" style="127" customWidth="1"/>
    <col min="51" max="57" width="5.7109375" style="127"/>
    <col min="58" max="58" width="2.7109375" style="127" customWidth="1"/>
    <col min="59" max="59" width="7.7109375" style="127" customWidth="1"/>
    <col min="60" max="61" width="5.7109375" style="127"/>
    <col min="62" max="16384" width="5.7109375" style="2"/>
  </cols>
  <sheetData>
    <row r="1" spans="1:66" x14ac:dyDescent="0.2">
      <c r="E1" s="99"/>
      <c r="F1" s="99"/>
      <c r="G1" s="99"/>
      <c r="H1" s="99"/>
      <c r="I1" s="99"/>
      <c r="J1" s="99"/>
      <c r="K1" s="99"/>
      <c r="L1" s="99"/>
      <c r="M1" s="100"/>
      <c r="N1" s="100"/>
      <c r="O1" s="99"/>
      <c r="P1" s="99"/>
      <c r="Q1" s="99"/>
      <c r="R1" s="99"/>
      <c r="S1" s="99"/>
      <c r="T1" s="99"/>
      <c r="U1" s="99"/>
      <c r="V1" s="195"/>
      <c r="W1" s="195"/>
      <c r="X1" s="2"/>
      <c r="Y1" s="2"/>
      <c r="Z1" s="2"/>
      <c r="AA1" s="2"/>
      <c r="AB1" s="2"/>
      <c r="AC1" s="2"/>
      <c r="AD1" s="2"/>
      <c r="AE1" s="195"/>
      <c r="AF1" s="195"/>
      <c r="AG1" s="2"/>
      <c r="AH1" s="2"/>
      <c r="AI1" s="2"/>
      <c r="AJ1" s="2"/>
      <c r="AK1" s="2"/>
      <c r="AL1" s="2"/>
      <c r="AM1" s="2"/>
      <c r="AN1" s="195"/>
      <c r="AO1" s="195"/>
      <c r="AP1" s="2"/>
      <c r="AQ1" s="2"/>
      <c r="AR1" s="2"/>
      <c r="AS1" s="2"/>
      <c r="AT1" s="2"/>
      <c r="AU1" s="2"/>
      <c r="AV1" s="2"/>
      <c r="AY1" s="2"/>
      <c r="AZ1" s="2"/>
      <c r="BA1" s="2"/>
      <c r="BB1" s="2"/>
      <c r="BC1" s="2"/>
      <c r="BD1" s="2"/>
      <c r="BE1" s="2"/>
      <c r="BH1" s="2"/>
      <c r="BI1" s="2"/>
    </row>
    <row r="2" spans="1:66" ht="17.100000000000001" customHeight="1" x14ac:dyDescent="0.3">
      <c r="A2" s="103" t="s">
        <v>18</v>
      </c>
      <c r="B2" s="104">
        <v>2017</v>
      </c>
      <c r="C2" s="98"/>
      <c r="D2" s="2"/>
      <c r="E2" s="2"/>
      <c r="F2" s="2"/>
      <c r="G2" s="2"/>
      <c r="H2" s="2"/>
      <c r="I2" s="2"/>
      <c r="J2" s="2"/>
      <c r="K2" s="2"/>
      <c r="L2" s="2"/>
      <c r="O2" s="2"/>
      <c r="P2" s="2"/>
      <c r="Q2" s="2"/>
      <c r="R2" s="2"/>
      <c r="S2" s="2"/>
      <c r="T2" s="2"/>
      <c r="U2" s="2"/>
      <c r="X2" s="2"/>
      <c r="Y2" s="2"/>
      <c r="Z2" s="2"/>
      <c r="AA2" s="2"/>
      <c r="AB2" s="2"/>
      <c r="AC2" s="2"/>
      <c r="AD2" s="2"/>
      <c r="AG2" s="2"/>
      <c r="AH2" s="2"/>
      <c r="AI2" s="2"/>
      <c r="AJ2" s="2"/>
      <c r="AK2" s="2"/>
      <c r="AL2" s="2"/>
      <c r="AM2" s="2"/>
      <c r="AP2" s="2"/>
      <c r="AQ2" s="2"/>
      <c r="AR2" s="2"/>
      <c r="AS2" s="2"/>
      <c r="AT2" s="2"/>
      <c r="AU2" s="2"/>
      <c r="AV2" s="2"/>
      <c r="AY2" s="2"/>
      <c r="AZ2" s="2"/>
      <c r="BA2" s="2"/>
      <c r="BB2" s="2"/>
      <c r="BC2" s="2"/>
      <c r="BD2" s="2"/>
      <c r="BE2" s="2"/>
      <c r="BH2" s="2"/>
      <c r="BI2" s="2"/>
    </row>
    <row r="3" spans="1:66" ht="17.100000000000001" customHeight="1" x14ac:dyDescent="0.2">
      <c r="C3" s="98"/>
      <c r="D3" s="5"/>
      <c r="E3" s="5"/>
      <c r="F3" s="269" t="s">
        <v>16</v>
      </c>
      <c r="G3" s="269"/>
      <c r="H3" s="269"/>
      <c r="I3" s="269"/>
      <c r="J3" s="269"/>
      <c r="K3" s="269"/>
      <c r="L3" s="269"/>
      <c r="M3" s="198"/>
      <c r="N3" s="199"/>
      <c r="O3" s="269" t="s">
        <v>17</v>
      </c>
      <c r="P3" s="269"/>
      <c r="Q3" s="269"/>
      <c r="R3" s="269"/>
      <c r="S3" s="269"/>
      <c r="T3" s="269"/>
      <c r="U3" s="269"/>
      <c r="V3" s="198"/>
      <c r="W3" s="199"/>
      <c r="X3" s="269" t="s">
        <v>22</v>
      </c>
      <c r="Y3" s="269"/>
      <c r="Z3" s="269"/>
      <c r="AA3" s="269"/>
      <c r="AB3" s="269"/>
      <c r="AC3" s="269"/>
      <c r="AD3" s="269"/>
      <c r="AE3" s="198"/>
      <c r="AF3" s="199"/>
      <c r="AG3" s="269" t="s">
        <v>23</v>
      </c>
      <c r="AH3" s="269"/>
      <c r="AI3" s="269"/>
      <c r="AJ3" s="269"/>
      <c r="AK3" s="269"/>
      <c r="AL3" s="269"/>
      <c r="AM3" s="269"/>
      <c r="AN3" s="198"/>
      <c r="AO3" s="199"/>
      <c r="AP3" s="269" t="s">
        <v>24</v>
      </c>
      <c r="AQ3" s="269"/>
      <c r="AR3" s="269"/>
      <c r="AS3" s="269"/>
      <c r="AT3" s="269"/>
      <c r="AU3" s="269"/>
      <c r="AV3" s="269"/>
      <c r="AW3" s="198"/>
      <c r="AX3" s="199"/>
      <c r="AY3" s="269" t="s">
        <v>30</v>
      </c>
      <c r="AZ3" s="269"/>
      <c r="BA3" s="269"/>
      <c r="BB3" s="269"/>
      <c r="BC3" s="269"/>
      <c r="BD3" s="269"/>
      <c r="BE3" s="269"/>
      <c r="BF3" s="198"/>
      <c r="BG3" s="199"/>
      <c r="BH3" s="269" t="s">
        <v>31</v>
      </c>
      <c r="BI3" s="269"/>
      <c r="BJ3" s="269"/>
      <c r="BK3" s="269"/>
      <c r="BL3" s="269"/>
      <c r="BM3" s="269"/>
      <c r="BN3" s="269"/>
    </row>
    <row r="4" spans="1:66" s="105" customFormat="1" ht="45" x14ac:dyDescent="0.2">
      <c r="C4" s="106"/>
      <c r="D4" s="106"/>
      <c r="E4" s="193"/>
      <c r="F4" s="107" t="s">
        <v>1</v>
      </c>
      <c r="G4" s="107" t="s">
        <v>2</v>
      </c>
      <c r="H4" s="107" t="s">
        <v>19</v>
      </c>
      <c r="I4" s="108" t="s">
        <v>3</v>
      </c>
      <c r="J4" s="107" t="s">
        <v>20</v>
      </c>
      <c r="K4" s="107" t="s">
        <v>4</v>
      </c>
      <c r="L4" s="109" t="s">
        <v>21</v>
      </c>
      <c r="M4" s="200"/>
      <c r="N4" s="201"/>
      <c r="O4" s="109" t="s">
        <v>1</v>
      </c>
      <c r="P4" s="109" t="s">
        <v>2</v>
      </c>
      <c r="Q4" s="109" t="s">
        <v>19</v>
      </c>
      <c r="R4" s="109" t="s">
        <v>3</v>
      </c>
      <c r="S4" s="109" t="s">
        <v>20</v>
      </c>
      <c r="T4" s="109" t="s">
        <v>4</v>
      </c>
      <c r="U4" s="109" t="s">
        <v>21</v>
      </c>
      <c r="V4" s="200"/>
      <c r="W4" s="201"/>
      <c r="X4" s="109" t="s">
        <v>1</v>
      </c>
      <c r="Y4" s="109" t="s">
        <v>2</v>
      </c>
      <c r="Z4" s="109" t="s">
        <v>19</v>
      </c>
      <c r="AA4" s="109" t="s">
        <v>3</v>
      </c>
      <c r="AB4" s="109" t="s">
        <v>20</v>
      </c>
      <c r="AC4" s="109" t="s">
        <v>4</v>
      </c>
      <c r="AD4" s="109" t="s">
        <v>21</v>
      </c>
      <c r="AE4" s="200"/>
      <c r="AF4" s="201"/>
      <c r="AG4" s="109" t="s">
        <v>1</v>
      </c>
      <c r="AH4" s="109" t="s">
        <v>2</v>
      </c>
      <c r="AI4" s="109" t="s">
        <v>19</v>
      </c>
      <c r="AJ4" s="109" t="s">
        <v>3</v>
      </c>
      <c r="AK4" s="109" t="s">
        <v>20</v>
      </c>
      <c r="AL4" s="109" t="s">
        <v>4</v>
      </c>
      <c r="AM4" s="109" t="s">
        <v>21</v>
      </c>
      <c r="AN4" s="200"/>
      <c r="AO4" s="201"/>
      <c r="AP4" s="109" t="s">
        <v>1</v>
      </c>
      <c r="AQ4" s="109" t="s">
        <v>2</v>
      </c>
      <c r="AR4" s="109" t="s">
        <v>19</v>
      </c>
      <c r="AS4" s="109" t="s">
        <v>3</v>
      </c>
      <c r="AT4" s="109" t="s">
        <v>20</v>
      </c>
      <c r="AU4" s="109" t="s">
        <v>4</v>
      </c>
      <c r="AV4" s="109" t="s">
        <v>21</v>
      </c>
      <c r="AW4" s="200"/>
      <c r="AX4" s="201"/>
      <c r="AY4" s="109" t="s">
        <v>1</v>
      </c>
      <c r="AZ4" s="109" t="s">
        <v>2</v>
      </c>
      <c r="BA4" s="109" t="s">
        <v>19</v>
      </c>
      <c r="BB4" s="109" t="s">
        <v>3</v>
      </c>
      <c r="BC4" s="109" t="s">
        <v>20</v>
      </c>
      <c r="BD4" s="109" t="s">
        <v>4</v>
      </c>
      <c r="BE4" s="109" t="s">
        <v>21</v>
      </c>
      <c r="BF4" s="200"/>
      <c r="BG4" s="201"/>
      <c r="BH4" s="109" t="s">
        <v>1</v>
      </c>
      <c r="BI4" s="109" t="s">
        <v>2</v>
      </c>
      <c r="BJ4" s="109" t="s">
        <v>19</v>
      </c>
      <c r="BK4" s="109" t="s">
        <v>3</v>
      </c>
      <c r="BL4" s="109" t="s">
        <v>20</v>
      </c>
      <c r="BM4" s="109" t="s">
        <v>4</v>
      </c>
      <c r="BN4" s="109" t="s">
        <v>21</v>
      </c>
    </row>
    <row r="5" spans="1:66" ht="17.100000000000001" customHeight="1" x14ac:dyDescent="0.2">
      <c r="C5" s="100"/>
      <c r="E5" s="195"/>
      <c r="F5" s="92">
        <v>22</v>
      </c>
      <c r="G5" s="92">
        <v>23</v>
      </c>
      <c r="H5" s="92">
        <v>24</v>
      </c>
      <c r="I5" s="91">
        <v>25</v>
      </c>
      <c r="J5" s="92">
        <v>26</v>
      </c>
      <c r="K5" s="92">
        <v>27</v>
      </c>
      <c r="L5" s="92">
        <v>28</v>
      </c>
      <c r="M5" s="202"/>
      <c r="N5" s="203"/>
      <c r="O5" s="30">
        <v>29</v>
      </c>
      <c r="P5" s="30">
        <v>30</v>
      </c>
      <c r="Q5" s="30">
        <v>31</v>
      </c>
      <c r="R5" s="30">
        <v>1</v>
      </c>
      <c r="S5" s="30">
        <v>2</v>
      </c>
      <c r="T5" s="30">
        <v>3</v>
      </c>
      <c r="U5" s="30">
        <v>4</v>
      </c>
      <c r="V5" s="202"/>
      <c r="W5" s="203"/>
      <c r="X5" s="30">
        <v>5</v>
      </c>
      <c r="Y5" s="30">
        <v>6</v>
      </c>
      <c r="Z5" s="30">
        <v>7</v>
      </c>
      <c r="AA5" s="30">
        <v>8</v>
      </c>
      <c r="AB5" s="30">
        <v>9</v>
      </c>
      <c r="AC5" s="30">
        <v>10</v>
      </c>
      <c r="AD5" s="30">
        <v>11</v>
      </c>
      <c r="AE5" s="202"/>
      <c r="AF5" s="203"/>
      <c r="AG5" s="30">
        <v>12</v>
      </c>
      <c r="AH5" s="30">
        <v>13</v>
      </c>
      <c r="AI5" s="30">
        <v>14</v>
      </c>
      <c r="AJ5" s="30">
        <v>15</v>
      </c>
      <c r="AK5" s="30">
        <v>16</v>
      </c>
      <c r="AL5" s="30">
        <v>17</v>
      </c>
      <c r="AM5" s="30">
        <v>18</v>
      </c>
      <c r="AN5" s="202"/>
      <c r="AO5" s="203"/>
      <c r="AP5" s="30">
        <v>19</v>
      </c>
      <c r="AQ5" s="30">
        <v>20</v>
      </c>
      <c r="AR5" s="30">
        <v>21</v>
      </c>
      <c r="AS5" s="30">
        <v>22</v>
      </c>
      <c r="AT5" s="30">
        <v>23</v>
      </c>
      <c r="AU5" s="30">
        <v>24</v>
      </c>
      <c r="AV5" s="30">
        <v>25</v>
      </c>
      <c r="AX5" s="133"/>
      <c r="AY5" s="30">
        <v>26</v>
      </c>
      <c r="AZ5" s="30">
        <v>27</v>
      </c>
      <c r="BA5" s="30">
        <v>28</v>
      </c>
      <c r="BB5" s="30">
        <v>29</v>
      </c>
      <c r="BC5" s="30">
        <v>30</v>
      </c>
      <c r="BD5" s="30">
        <v>1</v>
      </c>
      <c r="BE5" s="30">
        <v>2</v>
      </c>
      <c r="BG5" s="133"/>
      <c r="BH5" s="125">
        <v>3</v>
      </c>
      <c r="BI5" s="125">
        <v>4</v>
      </c>
      <c r="BJ5" s="125">
        <v>5</v>
      </c>
      <c r="BK5" s="125">
        <v>6</v>
      </c>
      <c r="BL5" s="125">
        <v>7</v>
      </c>
      <c r="BM5" s="125">
        <v>8</v>
      </c>
      <c r="BN5" s="125">
        <v>9</v>
      </c>
    </row>
    <row r="6" spans="1:66" ht="17.100000000000001" customHeight="1" x14ac:dyDescent="0.2">
      <c r="A6" s="276" t="s">
        <v>91</v>
      </c>
      <c r="B6" s="276"/>
      <c r="C6" s="101" t="s">
        <v>58</v>
      </c>
      <c r="D6" s="101" t="s">
        <v>63</v>
      </c>
      <c r="E6" s="196"/>
      <c r="F6" s="30"/>
      <c r="G6" s="30"/>
      <c r="H6" s="30"/>
      <c r="I6" s="80"/>
      <c r="J6" s="30"/>
      <c r="K6" s="30"/>
      <c r="L6" s="30"/>
      <c r="M6" s="202"/>
      <c r="N6" s="203"/>
      <c r="O6" s="102"/>
      <c r="P6" s="102"/>
      <c r="Q6" s="102"/>
      <c r="R6" s="102"/>
      <c r="S6" s="102"/>
      <c r="T6" s="102"/>
      <c r="U6" s="102"/>
      <c r="V6" s="202"/>
      <c r="W6" s="203"/>
      <c r="X6" s="102"/>
      <c r="Y6" s="102"/>
      <c r="Z6" s="102"/>
      <c r="AA6" s="102"/>
      <c r="AB6" s="102"/>
      <c r="AC6" s="102"/>
      <c r="AD6" s="102"/>
      <c r="AE6" s="202"/>
      <c r="AF6" s="203"/>
      <c r="AG6" s="102"/>
      <c r="AH6" s="102"/>
      <c r="AI6" s="102"/>
      <c r="AJ6" s="102"/>
      <c r="AK6" s="102"/>
      <c r="AL6" s="102"/>
      <c r="AM6" s="102"/>
      <c r="AN6" s="202"/>
      <c r="AO6" s="203"/>
      <c r="AP6" s="102"/>
      <c r="AQ6" s="102"/>
      <c r="AR6" s="102"/>
      <c r="AS6" s="102"/>
      <c r="AT6" s="102"/>
      <c r="AU6" s="102"/>
      <c r="AV6" s="102"/>
      <c r="AW6" s="202"/>
      <c r="AX6" s="203"/>
      <c r="AY6" s="102"/>
      <c r="AZ6" s="102"/>
      <c r="BA6" s="102"/>
      <c r="BB6" s="102"/>
      <c r="BC6" s="102"/>
      <c r="BD6" s="102"/>
      <c r="BE6" s="102"/>
      <c r="BF6" s="202"/>
      <c r="BG6" s="203"/>
      <c r="BH6" s="102"/>
      <c r="BI6" s="102"/>
      <c r="BJ6" s="102"/>
      <c r="BK6" s="102"/>
      <c r="BL6" s="102"/>
      <c r="BM6" s="102"/>
      <c r="BN6" s="102"/>
    </row>
    <row r="7" spans="1:66" ht="17.100000000000001" customHeight="1" x14ac:dyDescent="0.2">
      <c r="C7" s="100"/>
      <c r="D7" s="100"/>
      <c r="E7" s="195"/>
      <c r="F7" s="100"/>
      <c r="G7" s="100"/>
      <c r="H7" s="100"/>
      <c r="I7" s="100"/>
      <c r="J7" s="100"/>
      <c r="K7" s="100"/>
      <c r="L7" s="100"/>
      <c r="M7" s="195"/>
      <c r="N7" s="195"/>
      <c r="O7" s="2"/>
      <c r="P7" s="2"/>
      <c r="Q7" s="2"/>
      <c r="R7" s="2"/>
      <c r="S7" s="2"/>
      <c r="T7" s="2"/>
      <c r="U7" s="2"/>
      <c r="V7" s="195"/>
      <c r="W7" s="195"/>
      <c r="X7" s="2"/>
      <c r="Y7" s="2"/>
      <c r="Z7" s="2"/>
      <c r="AA7" s="2"/>
      <c r="AB7" s="2"/>
      <c r="AC7" s="2"/>
      <c r="AD7" s="2"/>
      <c r="AE7" s="195"/>
      <c r="AF7" s="195"/>
      <c r="AG7" s="2"/>
      <c r="AH7" s="2"/>
      <c r="AI7" s="2"/>
      <c r="AJ7" s="2"/>
      <c r="AK7" s="2"/>
      <c r="AL7" s="2"/>
      <c r="AM7" s="2"/>
      <c r="AN7" s="195"/>
      <c r="AO7" s="195"/>
      <c r="AP7" s="2"/>
      <c r="AQ7" s="2"/>
      <c r="AR7" s="2"/>
      <c r="AS7" s="2"/>
      <c r="AT7" s="2"/>
      <c r="AU7" s="2"/>
      <c r="AV7" s="2"/>
      <c r="AW7" s="195"/>
      <c r="AX7" s="195"/>
      <c r="AY7" s="2"/>
      <c r="AZ7" s="2"/>
      <c r="BA7" s="2"/>
      <c r="BB7" s="2"/>
      <c r="BC7" s="2"/>
      <c r="BD7" s="2"/>
      <c r="BE7" s="2"/>
      <c r="BF7" s="195"/>
      <c r="BG7" s="195"/>
      <c r="BH7" s="2"/>
      <c r="BI7" s="2"/>
    </row>
    <row r="8" spans="1:66" ht="17.100000000000001" customHeight="1" x14ac:dyDescent="0.2">
      <c r="A8" s="275" t="s">
        <v>6</v>
      </c>
      <c r="B8" s="268" t="s">
        <v>7</v>
      </c>
      <c r="C8" s="97" t="s">
        <v>59</v>
      </c>
      <c r="D8" s="253" t="s">
        <v>63</v>
      </c>
      <c r="E8" s="196"/>
      <c r="F8" s="113"/>
      <c r="G8" s="113"/>
      <c r="H8" s="113"/>
      <c r="I8" s="114"/>
      <c r="J8" s="30"/>
      <c r="K8" s="30"/>
      <c r="L8" s="30"/>
      <c r="M8" s="202"/>
      <c r="N8" s="203"/>
      <c r="O8" s="111"/>
      <c r="P8" s="111"/>
      <c r="Q8" s="111"/>
      <c r="R8" s="111"/>
      <c r="S8" s="111"/>
      <c r="T8" s="111"/>
      <c r="U8" s="111"/>
      <c r="V8" s="202"/>
      <c r="W8" s="203"/>
      <c r="X8" s="111"/>
      <c r="Y8" s="111"/>
      <c r="Z8" s="111"/>
      <c r="AA8" s="111"/>
      <c r="AB8" s="38" t="s">
        <v>93</v>
      </c>
      <c r="AC8" s="111"/>
      <c r="AD8" s="111"/>
      <c r="AE8" s="202"/>
      <c r="AF8" s="203"/>
      <c r="AG8" s="111"/>
      <c r="AH8" s="111"/>
      <c r="AI8" s="111"/>
      <c r="AJ8" s="111"/>
      <c r="AK8" s="38"/>
      <c r="AL8" s="111"/>
      <c r="AM8" s="111"/>
      <c r="AN8" s="202"/>
      <c r="AO8" s="203"/>
      <c r="AP8" s="111"/>
      <c r="AQ8" s="111"/>
      <c r="AR8" s="111"/>
      <c r="AS8" s="111"/>
      <c r="AT8" s="111"/>
      <c r="AU8" s="111"/>
      <c r="AV8" s="111"/>
      <c r="AW8" s="202"/>
      <c r="AX8" s="203"/>
      <c r="AY8" s="111"/>
      <c r="AZ8" s="111"/>
      <c r="BA8" s="111"/>
      <c r="BB8" s="111"/>
      <c r="BC8" s="38" t="s">
        <v>93</v>
      </c>
      <c r="BD8" s="111"/>
      <c r="BE8" s="111"/>
      <c r="BF8" s="202"/>
      <c r="BG8" s="203"/>
      <c r="BH8" s="111"/>
      <c r="BI8" s="111"/>
      <c r="BJ8" s="111"/>
      <c r="BK8" s="111"/>
      <c r="BL8" s="38"/>
      <c r="BM8" s="111"/>
      <c r="BN8" s="111"/>
    </row>
    <row r="9" spans="1:66" ht="17.100000000000001" customHeight="1" x14ac:dyDescent="0.2">
      <c r="A9" s="275"/>
      <c r="B9" s="268"/>
      <c r="C9" s="97" t="s">
        <v>60</v>
      </c>
      <c r="D9" s="253" t="s">
        <v>63</v>
      </c>
      <c r="E9" s="196"/>
      <c r="F9" s="113"/>
      <c r="G9" s="113"/>
      <c r="H9" s="113"/>
      <c r="I9" s="114"/>
      <c r="J9" s="30"/>
      <c r="K9" s="30"/>
      <c r="L9" s="30"/>
      <c r="M9" s="202"/>
      <c r="N9" s="203"/>
      <c r="O9" s="111"/>
      <c r="P9" s="111"/>
      <c r="Q9" s="111"/>
      <c r="R9" s="111"/>
      <c r="S9" s="111"/>
      <c r="T9" s="111"/>
      <c r="U9" s="111"/>
      <c r="V9" s="202"/>
      <c r="W9" s="203"/>
      <c r="X9" s="111"/>
      <c r="Y9" s="111"/>
      <c r="Z9" s="111"/>
      <c r="AA9" s="111"/>
      <c r="AB9" s="38" t="s">
        <v>93</v>
      </c>
      <c r="AC9" s="111"/>
      <c r="AD9" s="111"/>
      <c r="AE9" s="202"/>
      <c r="AF9" s="203"/>
      <c r="AG9" s="111"/>
      <c r="AH9" s="111"/>
      <c r="AI9" s="111"/>
      <c r="AJ9" s="111"/>
      <c r="AK9" s="38"/>
      <c r="AL9" s="111"/>
      <c r="AM9" s="111"/>
      <c r="AN9" s="202"/>
      <c r="AO9" s="203"/>
      <c r="AP9" s="111"/>
      <c r="AQ9" s="111"/>
      <c r="AR9" s="111"/>
      <c r="AS9" s="111"/>
      <c r="AT9" s="111"/>
      <c r="AU9" s="111"/>
      <c r="AV9" s="111"/>
      <c r="AW9" s="202"/>
      <c r="AX9" s="203"/>
      <c r="AY9" s="111"/>
      <c r="AZ9" s="111"/>
      <c r="BA9" s="111"/>
      <c r="BB9" s="111"/>
      <c r="BC9" s="38" t="s">
        <v>93</v>
      </c>
      <c r="BD9" s="111"/>
      <c r="BE9" s="111"/>
      <c r="BF9" s="202"/>
      <c r="BG9" s="203"/>
      <c r="BH9" s="111"/>
      <c r="BI9" s="111"/>
      <c r="BJ9" s="111"/>
      <c r="BK9" s="111"/>
      <c r="BL9" s="38"/>
      <c r="BM9" s="111"/>
      <c r="BN9" s="111"/>
    </row>
    <row r="10" spans="1:66" ht="16.5" customHeight="1" x14ac:dyDescent="0.2">
      <c r="A10" s="275"/>
      <c r="B10" s="268"/>
      <c r="C10" s="97" t="s">
        <v>61</v>
      </c>
      <c r="D10" s="253" t="s">
        <v>63</v>
      </c>
      <c r="E10" s="196"/>
      <c r="F10" s="38"/>
      <c r="G10" s="38"/>
      <c r="H10" s="38"/>
      <c r="I10" s="61"/>
      <c r="J10" s="30"/>
      <c r="K10" s="38"/>
      <c r="L10" s="30"/>
      <c r="M10" s="202"/>
      <c r="N10" s="203"/>
      <c r="O10" s="111"/>
      <c r="P10" s="111"/>
      <c r="Q10" s="111"/>
      <c r="R10" s="111"/>
      <c r="S10" s="111"/>
      <c r="T10" s="111"/>
      <c r="U10" s="111"/>
      <c r="V10" s="202"/>
      <c r="W10" s="203"/>
      <c r="X10" s="111"/>
      <c r="Y10" s="111"/>
      <c r="Z10" s="111"/>
      <c r="AA10" s="111"/>
      <c r="AB10" s="38" t="s">
        <v>93</v>
      </c>
      <c r="AC10" s="111"/>
      <c r="AD10" s="111"/>
      <c r="AE10" s="202"/>
      <c r="AF10" s="203"/>
      <c r="AG10" s="111"/>
      <c r="AH10" s="111"/>
      <c r="AI10" s="111"/>
      <c r="AJ10" s="111"/>
      <c r="AK10" s="38"/>
      <c r="AL10" s="111"/>
      <c r="AM10" s="111"/>
      <c r="AN10" s="202"/>
      <c r="AO10" s="203"/>
      <c r="AP10" s="111"/>
      <c r="AQ10" s="111"/>
      <c r="AR10" s="111"/>
      <c r="AS10" s="111"/>
      <c r="AT10" s="111"/>
      <c r="AU10" s="111"/>
      <c r="AV10" s="111"/>
      <c r="AW10" s="202"/>
      <c r="AX10" s="203"/>
      <c r="AY10" s="111"/>
      <c r="AZ10" s="111"/>
      <c r="BA10" s="111"/>
      <c r="BB10" s="111"/>
      <c r="BC10" s="38" t="s">
        <v>93</v>
      </c>
      <c r="BD10" s="111"/>
      <c r="BE10" s="111"/>
      <c r="BF10" s="202"/>
      <c r="BG10" s="203"/>
      <c r="BH10" s="111"/>
      <c r="BI10" s="111"/>
      <c r="BJ10" s="111"/>
      <c r="BK10" s="111"/>
      <c r="BL10" s="38"/>
      <c r="BM10" s="111"/>
      <c r="BN10" s="111"/>
    </row>
    <row r="11" spans="1:66" ht="17.100000000000001" customHeight="1" x14ac:dyDescent="0.2">
      <c r="A11" s="275"/>
      <c r="B11" s="268"/>
      <c r="C11" s="97" t="s">
        <v>62</v>
      </c>
      <c r="D11" s="253" t="s">
        <v>63</v>
      </c>
      <c r="E11" s="196"/>
      <c r="F11" s="38"/>
      <c r="G11" s="38"/>
      <c r="H11" s="38"/>
      <c r="I11" s="61"/>
      <c r="J11" s="30"/>
      <c r="K11" s="38"/>
      <c r="L11" s="30"/>
      <c r="M11" s="202"/>
      <c r="N11" s="203"/>
      <c r="O11" s="111"/>
      <c r="P11" s="111"/>
      <c r="Q11" s="111"/>
      <c r="R11" s="111"/>
      <c r="S11" s="111"/>
      <c r="T11" s="111"/>
      <c r="U11" s="111"/>
      <c r="V11" s="202"/>
      <c r="W11" s="203"/>
      <c r="X11" s="111"/>
      <c r="Y11" s="111"/>
      <c r="Z11" s="111"/>
      <c r="AA11" s="111"/>
      <c r="AB11" s="38" t="s">
        <v>93</v>
      </c>
      <c r="AC11" s="111"/>
      <c r="AD11" s="111"/>
      <c r="AE11" s="202"/>
      <c r="AF11" s="203"/>
      <c r="AG11" s="111"/>
      <c r="AH11" s="111"/>
      <c r="AI11" s="111"/>
      <c r="AJ11" s="111"/>
      <c r="AK11" s="38"/>
      <c r="AL11" s="111"/>
      <c r="AM11" s="111"/>
      <c r="AN11" s="202"/>
      <c r="AO11" s="203"/>
      <c r="AP11" s="111"/>
      <c r="AQ11" s="111"/>
      <c r="AR11" s="111"/>
      <c r="AS11" s="111"/>
      <c r="AT11" s="111"/>
      <c r="AU11" s="111"/>
      <c r="AV11" s="111"/>
      <c r="AW11" s="202"/>
      <c r="AX11" s="203"/>
      <c r="AY11" s="111"/>
      <c r="AZ11" s="111"/>
      <c r="BA11" s="111"/>
      <c r="BB11" s="111"/>
      <c r="BC11" s="38" t="s">
        <v>93</v>
      </c>
      <c r="BD11" s="111"/>
      <c r="BE11" s="111"/>
      <c r="BF11" s="202"/>
      <c r="BG11" s="203"/>
      <c r="BH11" s="111"/>
      <c r="BI11" s="111"/>
      <c r="BJ11" s="111"/>
      <c r="BK11" s="111"/>
      <c r="BL11" s="38"/>
      <c r="BM11" s="111"/>
      <c r="BN11" s="111"/>
    </row>
    <row r="12" spans="1:66" ht="17.100000000000001" customHeight="1" x14ac:dyDescent="0.2">
      <c r="E12" s="195"/>
      <c r="F12" s="99"/>
      <c r="G12" s="99"/>
      <c r="H12" s="99"/>
      <c r="I12" s="99"/>
      <c r="J12" s="99"/>
      <c r="K12" s="99"/>
      <c r="L12" s="99"/>
      <c r="M12" s="195"/>
      <c r="N12" s="195"/>
      <c r="O12" s="99"/>
      <c r="P12" s="99"/>
      <c r="Q12" s="99"/>
      <c r="R12" s="99"/>
      <c r="S12" s="99"/>
      <c r="T12" s="99"/>
      <c r="U12" s="99"/>
      <c r="V12" s="195"/>
      <c r="W12" s="195"/>
      <c r="X12" s="99"/>
      <c r="Y12" s="99"/>
      <c r="Z12" s="99"/>
      <c r="AA12" s="99"/>
      <c r="AB12" s="99"/>
      <c r="AC12" s="99"/>
      <c r="AD12" s="99"/>
      <c r="AE12" s="195"/>
      <c r="AF12" s="195"/>
      <c r="AG12" s="99"/>
      <c r="AH12" s="99"/>
      <c r="AI12" s="99"/>
      <c r="AJ12" s="99"/>
      <c r="AK12" s="99"/>
      <c r="AL12" s="99"/>
      <c r="AM12" s="99"/>
      <c r="AN12" s="195"/>
      <c r="AO12" s="195"/>
      <c r="AP12" s="99"/>
      <c r="AQ12" s="99"/>
      <c r="AR12" s="99"/>
      <c r="AS12" s="99"/>
      <c r="AT12" s="99"/>
      <c r="AU12" s="99"/>
      <c r="AV12" s="99"/>
      <c r="AW12" s="195"/>
      <c r="AX12" s="195"/>
      <c r="AY12" s="99"/>
      <c r="AZ12" s="99"/>
      <c r="BA12" s="99"/>
      <c r="BB12" s="99"/>
      <c r="BC12" s="99"/>
      <c r="BD12" s="99"/>
      <c r="BE12" s="99"/>
      <c r="BF12" s="195"/>
      <c r="BG12" s="195"/>
      <c r="BH12" s="99"/>
      <c r="BI12" s="99"/>
      <c r="BJ12" s="99"/>
      <c r="BK12" s="99"/>
      <c r="BL12" s="99"/>
      <c r="BM12" s="99"/>
      <c r="BN12" s="99"/>
    </row>
    <row r="13" spans="1:66" ht="17.100000000000001" customHeight="1" x14ac:dyDescent="0.2">
      <c r="A13" s="275" t="s">
        <v>8</v>
      </c>
      <c r="B13" s="96" t="s">
        <v>27</v>
      </c>
      <c r="C13" s="97" t="s">
        <v>64</v>
      </c>
      <c r="D13" s="253" t="s">
        <v>63</v>
      </c>
      <c r="E13" s="117" t="s">
        <v>33</v>
      </c>
      <c r="F13" s="38"/>
      <c r="G13" s="38"/>
      <c r="H13" s="38"/>
      <c r="I13" s="61"/>
      <c r="J13" s="30"/>
      <c r="K13" s="38"/>
      <c r="L13" s="30"/>
      <c r="M13" s="202"/>
      <c r="N13" s="117" t="s">
        <v>34</v>
      </c>
      <c r="O13" s="111"/>
      <c r="P13" s="111"/>
      <c r="Q13" s="111"/>
      <c r="R13" s="111"/>
      <c r="S13" s="38" t="s">
        <v>93</v>
      </c>
      <c r="T13" s="111"/>
      <c r="U13" s="111"/>
      <c r="V13" s="197"/>
      <c r="W13" s="117" t="s">
        <v>32</v>
      </c>
      <c r="X13" s="111"/>
      <c r="Y13" s="111"/>
      <c r="Z13" s="111"/>
      <c r="AA13" s="111"/>
      <c r="AB13" s="111"/>
      <c r="AC13" s="111"/>
      <c r="AD13" s="111"/>
      <c r="AE13" s="197"/>
      <c r="AF13" s="117" t="s">
        <v>33</v>
      </c>
      <c r="AG13" s="111"/>
      <c r="AH13" s="111"/>
      <c r="AI13" s="111"/>
      <c r="AJ13" s="111"/>
      <c r="AK13" s="111"/>
      <c r="AL13" s="111"/>
      <c r="AM13" s="111"/>
      <c r="AN13" s="197"/>
      <c r="AO13" s="117" t="s">
        <v>34</v>
      </c>
      <c r="AP13" s="111"/>
      <c r="AQ13" s="111"/>
      <c r="AR13" s="111"/>
      <c r="AS13" s="111"/>
      <c r="AT13" s="38" t="s">
        <v>93</v>
      </c>
      <c r="AU13" s="111"/>
      <c r="AV13" s="111"/>
      <c r="AW13" s="197"/>
      <c r="AX13" s="117" t="s">
        <v>32</v>
      </c>
      <c r="AY13" s="111"/>
      <c r="AZ13" s="111"/>
      <c r="BA13" s="111"/>
      <c r="BB13" s="111"/>
      <c r="BC13" s="111"/>
      <c r="BD13" s="111"/>
      <c r="BE13" s="111"/>
      <c r="BF13" s="197"/>
      <c r="BG13" s="117" t="s">
        <v>33</v>
      </c>
      <c r="BH13" s="111"/>
      <c r="BI13" s="111"/>
      <c r="BJ13" s="111"/>
      <c r="BK13" s="111"/>
      <c r="BL13" s="111"/>
      <c r="BM13" s="111"/>
      <c r="BN13" s="111"/>
    </row>
    <row r="14" spans="1:66" ht="17.100000000000001" customHeight="1" x14ac:dyDescent="0.2">
      <c r="A14" s="275"/>
      <c r="B14" s="96" t="s">
        <v>28</v>
      </c>
      <c r="C14" s="97" t="s">
        <v>65</v>
      </c>
      <c r="D14" s="253" t="s">
        <v>63</v>
      </c>
      <c r="E14" s="117" t="s">
        <v>34</v>
      </c>
      <c r="F14" s="38"/>
      <c r="G14" s="38"/>
      <c r="H14" s="38"/>
      <c r="I14" s="61"/>
      <c r="J14" s="38" t="s">
        <v>93</v>
      </c>
      <c r="K14" s="38"/>
      <c r="L14" s="30"/>
      <c r="M14" s="202"/>
      <c r="N14" s="117" t="s">
        <v>32</v>
      </c>
      <c r="O14" s="111"/>
      <c r="P14" s="111"/>
      <c r="Q14" s="111"/>
      <c r="R14" s="111"/>
      <c r="S14" s="111"/>
      <c r="T14" s="111"/>
      <c r="U14" s="111"/>
      <c r="V14" s="197"/>
      <c r="W14" s="117" t="s">
        <v>33</v>
      </c>
      <c r="X14" s="111"/>
      <c r="Y14" s="111"/>
      <c r="Z14" s="111"/>
      <c r="AA14" s="111"/>
      <c r="AB14" s="111"/>
      <c r="AC14" s="111"/>
      <c r="AD14" s="111"/>
      <c r="AE14" s="197"/>
      <c r="AF14" s="117" t="s">
        <v>34</v>
      </c>
      <c r="AG14" s="111"/>
      <c r="AH14" s="111"/>
      <c r="AI14" s="111"/>
      <c r="AJ14" s="111"/>
      <c r="AK14" s="38" t="s">
        <v>93</v>
      </c>
      <c r="AL14" s="111"/>
      <c r="AM14" s="111"/>
      <c r="AN14" s="197"/>
      <c r="AO14" s="117" t="s">
        <v>32</v>
      </c>
      <c r="AP14" s="111"/>
      <c r="AQ14" s="111"/>
      <c r="AR14" s="111"/>
      <c r="AS14" s="111"/>
      <c r="AT14" s="111"/>
      <c r="AU14" s="111"/>
      <c r="AV14" s="111"/>
      <c r="AW14" s="197"/>
      <c r="AX14" s="117" t="s">
        <v>33</v>
      </c>
      <c r="AY14" s="111"/>
      <c r="AZ14" s="111"/>
      <c r="BA14" s="111"/>
      <c r="BB14" s="111"/>
      <c r="BC14" s="111"/>
      <c r="BD14" s="111"/>
      <c r="BE14" s="111"/>
      <c r="BF14" s="197"/>
      <c r="BG14" s="117" t="s">
        <v>34</v>
      </c>
      <c r="BH14" s="111"/>
      <c r="BI14" s="111"/>
      <c r="BJ14" s="111"/>
      <c r="BK14" s="111"/>
      <c r="BL14" s="38" t="s">
        <v>93</v>
      </c>
      <c r="BM14" s="111"/>
      <c r="BN14" s="111"/>
    </row>
    <row r="15" spans="1:66" ht="17.100000000000001" customHeight="1" x14ac:dyDescent="0.2">
      <c r="A15" s="275"/>
      <c r="B15" s="96" t="s">
        <v>29</v>
      </c>
      <c r="C15" s="97" t="s">
        <v>66</v>
      </c>
      <c r="D15" s="253" t="s">
        <v>63</v>
      </c>
      <c r="E15" s="117" t="s">
        <v>32</v>
      </c>
      <c r="F15" s="30"/>
      <c r="G15" s="30"/>
      <c r="H15" s="30"/>
      <c r="I15" s="80"/>
      <c r="J15" s="30"/>
      <c r="K15" s="30"/>
      <c r="L15" s="30"/>
      <c r="M15" s="202"/>
      <c r="N15" s="117" t="s">
        <v>33</v>
      </c>
      <c r="O15" s="111"/>
      <c r="P15" s="111"/>
      <c r="Q15" s="111"/>
      <c r="R15" s="111"/>
      <c r="S15" s="111"/>
      <c r="T15" s="111"/>
      <c r="U15" s="111"/>
      <c r="V15" s="197"/>
      <c r="W15" s="117" t="s">
        <v>34</v>
      </c>
      <c r="X15" s="111"/>
      <c r="Y15" s="111"/>
      <c r="Z15" s="111"/>
      <c r="AA15" s="111"/>
      <c r="AB15" s="38" t="s">
        <v>93</v>
      </c>
      <c r="AC15" s="111"/>
      <c r="AD15" s="111"/>
      <c r="AE15" s="197"/>
      <c r="AF15" s="117" t="s">
        <v>32</v>
      </c>
      <c r="AG15" s="111"/>
      <c r="AH15" s="111"/>
      <c r="AI15" s="111"/>
      <c r="AJ15" s="111"/>
      <c r="AK15" s="111"/>
      <c r="AL15" s="111"/>
      <c r="AM15" s="111"/>
      <c r="AN15" s="197"/>
      <c r="AO15" s="117" t="s">
        <v>33</v>
      </c>
      <c r="AP15" s="111"/>
      <c r="AQ15" s="111"/>
      <c r="AR15" s="111"/>
      <c r="AS15" s="111"/>
      <c r="AT15" s="111"/>
      <c r="AU15" s="111"/>
      <c r="AV15" s="111"/>
      <c r="AW15" s="197"/>
      <c r="AX15" s="117" t="s">
        <v>34</v>
      </c>
      <c r="AY15" s="111"/>
      <c r="AZ15" s="111"/>
      <c r="BA15" s="111"/>
      <c r="BB15" s="111"/>
      <c r="BC15" s="38" t="s">
        <v>93</v>
      </c>
      <c r="BD15" s="111"/>
      <c r="BE15" s="111"/>
      <c r="BF15" s="197"/>
      <c r="BG15" s="117" t="s">
        <v>32</v>
      </c>
      <c r="BH15" s="111"/>
      <c r="BI15" s="111"/>
      <c r="BJ15" s="111"/>
      <c r="BK15" s="111"/>
      <c r="BL15" s="111"/>
      <c r="BM15" s="111"/>
      <c r="BN15" s="111"/>
    </row>
    <row r="16" spans="1:66" ht="17.100000000000001" customHeight="1" x14ac:dyDescent="0.2">
      <c r="E16" s="195"/>
      <c r="F16" s="115"/>
      <c r="G16" s="115"/>
      <c r="H16" s="115"/>
      <c r="I16" s="115"/>
      <c r="J16" s="115"/>
      <c r="K16" s="115"/>
      <c r="L16" s="115"/>
      <c r="M16" s="204"/>
      <c r="N16" s="204"/>
      <c r="O16" s="99"/>
      <c r="P16" s="99"/>
      <c r="Q16" s="99"/>
      <c r="R16" s="99"/>
      <c r="S16" s="99"/>
      <c r="T16" s="99"/>
      <c r="U16" s="99"/>
      <c r="V16" s="204"/>
      <c r="W16" s="204"/>
      <c r="X16" s="99"/>
      <c r="Y16" s="99"/>
      <c r="Z16" s="99"/>
      <c r="AA16" s="99"/>
      <c r="AB16" s="99"/>
      <c r="AC16" s="99"/>
      <c r="AD16" s="99"/>
      <c r="AE16" s="204"/>
      <c r="AF16" s="204"/>
      <c r="AG16" s="99"/>
      <c r="AH16" s="99"/>
      <c r="AI16" s="99"/>
      <c r="AJ16" s="99"/>
      <c r="AK16" s="99"/>
      <c r="AL16" s="99"/>
      <c r="AM16" s="99"/>
      <c r="AN16" s="204"/>
      <c r="AO16" s="204"/>
      <c r="AP16" s="99"/>
      <c r="AQ16" s="99"/>
      <c r="AR16" s="99"/>
      <c r="AS16" s="99"/>
      <c r="AT16" s="99"/>
      <c r="AU16" s="99"/>
      <c r="AV16" s="99"/>
      <c r="AW16" s="204"/>
      <c r="AX16" s="204"/>
      <c r="AY16" s="99"/>
      <c r="AZ16" s="99"/>
      <c r="BA16" s="99"/>
      <c r="BB16" s="99"/>
      <c r="BC16" s="99"/>
      <c r="BD16" s="99"/>
      <c r="BE16" s="99"/>
      <c r="BF16" s="204"/>
      <c r="BG16" s="204"/>
      <c r="BH16" s="99"/>
      <c r="BI16" s="99"/>
      <c r="BJ16" s="99"/>
      <c r="BK16" s="99"/>
      <c r="BL16" s="99"/>
      <c r="BM16" s="99"/>
      <c r="BN16" s="99"/>
    </row>
    <row r="17" spans="1:66" ht="17.100000000000001" customHeight="1" x14ac:dyDescent="0.2">
      <c r="A17" s="275" t="s">
        <v>9</v>
      </c>
      <c r="B17" s="268" t="s">
        <v>25</v>
      </c>
      <c r="C17" s="97" t="s">
        <v>67</v>
      </c>
      <c r="D17" s="253" t="s">
        <v>63</v>
      </c>
      <c r="E17" s="270" t="s">
        <v>10</v>
      </c>
      <c r="F17" s="30"/>
      <c r="G17" s="30"/>
      <c r="H17" s="30"/>
      <c r="I17" s="80"/>
      <c r="J17" s="30"/>
      <c r="K17" s="30"/>
      <c r="L17" s="30"/>
      <c r="M17" s="197"/>
      <c r="N17" s="270" t="s">
        <v>11</v>
      </c>
      <c r="O17" s="30"/>
      <c r="P17" s="30"/>
      <c r="Q17" s="110"/>
      <c r="R17" s="30"/>
      <c r="S17" s="30"/>
      <c r="T17" s="30"/>
      <c r="U17" s="30"/>
      <c r="V17" s="203"/>
      <c r="W17" s="270" t="s">
        <v>10</v>
      </c>
      <c r="X17" s="111"/>
      <c r="Y17" s="111"/>
      <c r="Z17" s="111"/>
      <c r="AA17" s="111"/>
      <c r="AB17" s="111"/>
      <c r="AC17" s="111"/>
      <c r="AD17" s="111"/>
      <c r="AE17" s="197"/>
      <c r="AF17" s="270" t="s">
        <v>11</v>
      </c>
      <c r="AG17" s="38"/>
      <c r="AH17" s="38"/>
      <c r="AI17" s="38" t="s">
        <v>93</v>
      </c>
      <c r="AJ17" s="38"/>
      <c r="AK17" s="38"/>
      <c r="AL17" s="30"/>
      <c r="AM17" s="30"/>
      <c r="AN17" s="203"/>
      <c r="AO17" s="270" t="s">
        <v>10</v>
      </c>
      <c r="AP17" s="111"/>
      <c r="AQ17" s="111"/>
      <c r="AR17" s="111"/>
      <c r="AS17" s="111"/>
      <c r="AT17" s="111"/>
      <c r="AU17" s="111"/>
      <c r="AV17" s="111"/>
      <c r="AW17" s="203"/>
      <c r="AX17" s="270" t="s">
        <v>11</v>
      </c>
      <c r="AY17" s="38"/>
      <c r="AZ17" s="38"/>
      <c r="BA17" s="38" t="s">
        <v>93</v>
      </c>
      <c r="BB17" s="38"/>
      <c r="BC17" s="30"/>
      <c r="BD17" s="30"/>
      <c r="BE17" s="30"/>
      <c r="BF17" s="203"/>
      <c r="BG17" s="270" t="s">
        <v>10</v>
      </c>
      <c r="BH17" s="111"/>
      <c r="BI17" s="111"/>
      <c r="BJ17" s="111"/>
      <c r="BK17" s="111"/>
      <c r="BL17" s="111"/>
      <c r="BM17" s="111"/>
      <c r="BN17" s="111"/>
    </row>
    <row r="18" spans="1:66" ht="17.100000000000001" customHeight="1" x14ac:dyDescent="0.2">
      <c r="A18" s="275"/>
      <c r="B18" s="268"/>
      <c r="C18" s="97" t="s">
        <v>68</v>
      </c>
      <c r="D18" s="253" t="s">
        <v>63</v>
      </c>
      <c r="E18" s="270"/>
      <c r="F18" s="30"/>
      <c r="G18" s="30"/>
      <c r="H18" s="30"/>
      <c r="I18" s="80"/>
      <c r="J18" s="30"/>
      <c r="K18" s="30"/>
      <c r="L18" s="30"/>
      <c r="M18" s="197"/>
      <c r="N18" s="270"/>
      <c r="O18" s="30"/>
      <c r="P18" s="30"/>
      <c r="Q18" s="30"/>
      <c r="R18" s="30"/>
      <c r="S18" s="38" t="s">
        <v>93</v>
      </c>
      <c r="T18" s="30"/>
      <c r="U18" s="30"/>
      <c r="V18" s="203"/>
      <c r="W18" s="270"/>
      <c r="X18" s="111"/>
      <c r="Y18" s="111"/>
      <c r="Z18" s="111"/>
      <c r="AA18" s="111"/>
      <c r="AB18" s="111"/>
      <c r="AC18" s="111"/>
      <c r="AD18" s="111"/>
      <c r="AE18" s="197"/>
      <c r="AF18" s="270"/>
      <c r="AG18" s="38"/>
      <c r="AH18" s="38"/>
      <c r="AI18" s="38"/>
      <c r="AJ18" s="38"/>
      <c r="AK18" s="38" t="s">
        <v>93</v>
      </c>
      <c r="AL18" s="30"/>
      <c r="AM18" s="30"/>
      <c r="AN18" s="203"/>
      <c r="AO18" s="270"/>
      <c r="AP18" s="111"/>
      <c r="AQ18" s="111"/>
      <c r="AR18" s="111"/>
      <c r="AS18" s="111"/>
      <c r="AT18" s="111"/>
      <c r="AU18" s="111"/>
      <c r="AV18" s="111"/>
      <c r="AW18" s="203"/>
      <c r="AX18" s="270"/>
      <c r="AY18" s="38"/>
      <c r="AZ18" s="38"/>
      <c r="BA18" s="38"/>
      <c r="BB18" s="38"/>
      <c r="BC18" s="30"/>
      <c r="BD18" s="30"/>
      <c r="BE18" s="30"/>
      <c r="BF18" s="203"/>
      <c r="BG18" s="270"/>
      <c r="BH18" s="111"/>
      <c r="BI18" s="111"/>
      <c r="BJ18" s="111"/>
      <c r="BK18" s="111"/>
      <c r="BL18" s="111"/>
      <c r="BM18" s="111"/>
      <c r="BN18" s="111"/>
    </row>
    <row r="19" spans="1:66" ht="17.100000000000001" customHeight="1" x14ac:dyDescent="0.2">
      <c r="A19" s="275"/>
      <c r="B19" s="268"/>
      <c r="C19" s="97" t="s">
        <v>69</v>
      </c>
      <c r="D19" s="253" t="s">
        <v>63</v>
      </c>
      <c r="E19" s="270"/>
      <c r="F19" s="30"/>
      <c r="G19" s="30"/>
      <c r="H19" s="30"/>
      <c r="I19" s="80"/>
      <c r="J19" s="30"/>
      <c r="K19" s="30"/>
      <c r="L19" s="30"/>
      <c r="M19" s="197"/>
      <c r="N19" s="270"/>
      <c r="O19" s="30"/>
      <c r="P19" s="30"/>
      <c r="Q19" s="30"/>
      <c r="R19" s="30"/>
      <c r="S19" s="30"/>
      <c r="T19" s="30"/>
      <c r="U19" s="30"/>
      <c r="V19" s="203"/>
      <c r="W19" s="270"/>
      <c r="X19" s="111"/>
      <c r="Y19" s="111"/>
      <c r="Z19" s="111"/>
      <c r="AA19" s="111"/>
      <c r="AB19" s="111"/>
      <c r="AC19" s="111"/>
      <c r="AD19" s="111"/>
      <c r="AE19" s="197"/>
      <c r="AF19" s="270"/>
      <c r="AG19" s="38"/>
      <c r="AH19" s="30"/>
      <c r="AI19" s="38"/>
      <c r="AJ19" s="38"/>
      <c r="AK19" s="38" t="s">
        <v>93</v>
      </c>
      <c r="AL19" s="30"/>
      <c r="AM19" s="30"/>
      <c r="AN19" s="203"/>
      <c r="AO19" s="270"/>
      <c r="AP19" s="111"/>
      <c r="AQ19" s="111"/>
      <c r="AR19" s="111"/>
      <c r="AS19" s="111"/>
      <c r="AT19" s="111"/>
      <c r="AU19" s="111"/>
      <c r="AV19" s="111"/>
      <c r="AW19" s="203"/>
      <c r="AX19" s="270"/>
      <c r="AY19" s="38"/>
      <c r="AZ19" s="38"/>
      <c r="BA19" s="38"/>
      <c r="BB19" s="38"/>
      <c r="BC19" s="38" t="s">
        <v>93</v>
      </c>
      <c r="BD19" s="30"/>
      <c r="BE19" s="30"/>
      <c r="BF19" s="203"/>
      <c r="BG19" s="270"/>
      <c r="BH19" s="111"/>
      <c r="BI19" s="111"/>
      <c r="BJ19" s="111"/>
      <c r="BK19" s="111"/>
      <c r="BL19" s="111"/>
      <c r="BM19" s="111"/>
      <c r="BN19" s="111"/>
    </row>
    <row r="20" spans="1:66" ht="17.100000000000001" customHeight="1" x14ac:dyDescent="0.2">
      <c r="A20" s="275"/>
      <c r="B20" s="268"/>
      <c r="C20" s="97" t="s">
        <v>70</v>
      </c>
      <c r="D20" s="253" t="s">
        <v>63</v>
      </c>
      <c r="E20" s="270"/>
      <c r="F20" s="30"/>
      <c r="G20" s="30"/>
      <c r="H20" s="30"/>
      <c r="I20" s="80"/>
      <c r="J20" s="30"/>
      <c r="K20" s="30"/>
      <c r="L20" s="30"/>
      <c r="M20" s="197"/>
      <c r="N20" s="270"/>
      <c r="O20" s="30"/>
      <c r="P20" s="30"/>
      <c r="Q20" s="30"/>
      <c r="R20" s="30"/>
      <c r="S20" s="38" t="s">
        <v>93</v>
      </c>
      <c r="T20" s="30"/>
      <c r="U20" s="30"/>
      <c r="V20" s="203"/>
      <c r="W20" s="270"/>
      <c r="X20" s="111"/>
      <c r="Y20" s="111"/>
      <c r="Z20" s="111"/>
      <c r="AA20" s="111"/>
      <c r="AB20" s="111"/>
      <c r="AC20" s="111"/>
      <c r="AD20" s="111"/>
      <c r="AE20" s="197"/>
      <c r="AF20" s="270"/>
      <c r="AG20" s="38"/>
      <c r="AH20" s="38"/>
      <c r="AI20" s="30"/>
      <c r="AJ20" s="30"/>
      <c r="AK20" s="30"/>
      <c r="AL20" s="30"/>
      <c r="AM20" s="30"/>
      <c r="AN20" s="203"/>
      <c r="AO20" s="270"/>
      <c r="AP20" s="111"/>
      <c r="AQ20" s="111"/>
      <c r="AR20" s="111"/>
      <c r="AS20" s="111"/>
      <c r="AT20" s="111"/>
      <c r="AU20" s="111"/>
      <c r="AV20" s="111"/>
      <c r="AW20" s="203"/>
      <c r="AX20" s="270"/>
      <c r="AY20" s="38"/>
      <c r="AZ20" s="38"/>
      <c r="BA20" s="38"/>
      <c r="BB20" s="38"/>
      <c r="BC20" s="38" t="s">
        <v>93</v>
      </c>
      <c r="BD20" s="30"/>
      <c r="BE20" s="30"/>
      <c r="BF20" s="203"/>
      <c r="BG20" s="270"/>
      <c r="BH20" s="111"/>
      <c r="BI20" s="111"/>
      <c r="BJ20" s="111"/>
      <c r="BK20" s="111"/>
      <c r="BL20" s="111"/>
      <c r="BM20" s="111"/>
      <c r="BN20" s="111"/>
    </row>
    <row r="21" spans="1:66" ht="17.100000000000001" customHeight="1" x14ac:dyDescent="0.2">
      <c r="A21" s="275"/>
      <c r="B21" s="268"/>
      <c r="C21" s="97" t="s">
        <v>71</v>
      </c>
      <c r="D21" s="253" t="s">
        <v>63</v>
      </c>
      <c r="E21" s="270"/>
      <c r="F21" s="30"/>
      <c r="G21" s="30"/>
      <c r="H21" s="38"/>
      <c r="I21" s="61"/>
      <c r="J21" s="30"/>
      <c r="K21" s="30"/>
      <c r="L21" s="30"/>
      <c r="M21" s="197"/>
      <c r="N21" s="270"/>
      <c r="O21" s="38" t="s">
        <v>93</v>
      </c>
      <c r="P21" s="30"/>
      <c r="Q21" s="30"/>
      <c r="R21" s="30"/>
      <c r="S21" s="30"/>
      <c r="T21" s="30"/>
      <c r="U21" s="30"/>
      <c r="V21" s="203"/>
      <c r="W21" s="270"/>
      <c r="X21" s="111"/>
      <c r="Y21" s="111"/>
      <c r="Z21" s="111"/>
      <c r="AA21" s="111"/>
      <c r="AB21" s="111"/>
      <c r="AC21" s="111"/>
      <c r="AD21" s="111"/>
      <c r="AE21" s="197"/>
      <c r="AF21" s="270"/>
      <c r="AG21" s="38" t="s">
        <v>93</v>
      </c>
      <c r="AH21" s="30"/>
      <c r="AI21" s="30"/>
      <c r="AJ21" s="30"/>
      <c r="AK21" s="30"/>
      <c r="AL21" s="111"/>
      <c r="AM21" s="111"/>
      <c r="AN21" s="203"/>
      <c r="AO21" s="270"/>
      <c r="AP21" s="111"/>
      <c r="AQ21" s="111"/>
      <c r="AR21" s="111"/>
      <c r="AS21" s="111"/>
      <c r="AT21" s="111"/>
      <c r="AU21" s="111"/>
      <c r="AV21" s="111"/>
      <c r="AW21" s="203"/>
      <c r="AX21" s="270"/>
      <c r="AY21" s="30"/>
      <c r="AZ21" s="30"/>
      <c r="BA21" s="30"/>
      <c r="BB21" s="30"/>
      <c r="BC21" s="30"/>
      <c r="BD21" s="30"/>
      <c r="BE21" s="30"/>
      <c r="BF21" s="203"/>
      <c r="BG21" s="270"/>
      <c r="BH21" s="111"/>
      <c r="BI21" s="111"/>
      <c r="BJ21" s="111"/>
      <c r="BK21" s="111"/>
      <c r="BL21" s="111"/>
      <c r="BM21" s="111"/>
      <c r="BN21" s="111"/>
    </row>
    <row r="22" spans="1:66" ht="17.100000000000001" customHeight="1" x14ac:dyDescent="0.2">
      <c r="A22" s="275"/>
      <c r="B22" s="268"/>
      <c r="C22" s="97" t="s">
        <v>72</v>
      </c>
      <c r="D22" s="253" t="s">
        <v>63</v>
      </c>
      <c r="E22" s="270"/>
      <c r="F22" s="30"/>
      <c r="G22" s="30"/>
      <c r="H22" s="38"/>
      <c r="I22" s="61"/>
      <c r="J22" s="30"/>
      <c r="K22" s="30"/>
      <c r="L22" s="30"/>
      <c r="M22" s="197"/>
      <c r="N22" s="270"/>
      <c r="O22" s="30"/>
      <c r="P22" s="30"/>
      <c r="Q22" s="30"/>
      <c r="R22" s="30"/>
      <c r="S22" s="38" t="s">
        <v>93</v>
      </c>
      <c r="T22" s="30"/>
      <c r="U22" s="30"/>
      <c r="V22" s="203"/>
      <c r="W22" s="270"/>
      <c r="X22" s="111"/>
      <c r="Y22" s="111"/>
      <c r="Z22" s="111"/>
      <c r="AA22" s="111"/>
      <c r="AB22" s="111"/>
      <c r="AC22" s="111"/>
      <c r="AD22" s="111"/>
      <c r="AE22" s="197"/>
      <c r="AF22" s="270"/>
      <c r="AG22" s="30"/>
      <c r="AH22" s="30"/>
      <c r="AI22" s="30"/>
      <c r="AJ22" s="30"/>
      <c r="AK22" s="38" t="s">
        <v>93</v>
      </c>
      <c r="AL22" s="111"/>
      <c r="AM22" s="111"/>
      <c r="AN22" s="203"/>
      <c r="AO22" s="270"/>
      <c r="AP22" s="111"/>
      <c r="AQ22" s="111"/>
      <c r="AR22" s="111"/>
      <c r="AS22" s="111"/>
      <c r="AT22" s="111"/>
      <c r="AU22" s="111"/>
      <c r="AV22" s="111"/>
      <c r="AW22" s="203"/>
      <c r="AX22" s="270"/>
      <c r="AY22" s="38"/>
      <c r="AZ22" s="38"/>
      <c r="BA22" s="38"/>
      <c r="BB22" s="38"/>
      <c r="BC22" s="38"/>
      <c r="BD22" s="30"/>
      <c r="BE22" s="30"/>
      <c r="BF22" s="203"/>
      <c r="BG22" s="270"/>
      <c r="BH22" s="111"/>
      <c r="BI22" s="111"/>
      <c r="BJ22" s="111"/>
      <c r="BK22" s="111"/>
      <c r="BL22" s="111"/>
      <c r="BM22" s="111"/>
      <c r="BN22" s="111"/>
    </row>
    <row r="23" spans="1:66" ht="17.100000000000001" customHeight="1" x14ac:dyDescent="0.2">
      <c r="A23" s="275"/>
      <c r="B23" s="268"/>
      <c r="C23" s="97" t="s">
        <v>73</v>
      </c>
      <c r="D23" s="253" t="s">
        <v>63</v>
      </c>
      <c r="E23" s="270"/>
      <c r="F23" s="30"/>
      <c r="G23" s="30"/>
      <c r="H23" s="38"/>
      <c r="I23" s="61"/>
      <c r="J23" s="30"/>
      <c r="K23" s="30"/>
      <c r="L23" s="30"/>
      <c r="M23" s="197"/>
      <c r="N23" s="270"/>
      <c r="O23" s="30"/>
      <c r="P23" s="30"/>
      <c r="Q23" s="30"/>
      <c r="R23" s="30"/>
      <c r="S23" s="38" t="s">
        <v>93</v>
      </c>
      <c r="T23" s="30"/>
      <c r="U23" s="30"/>
      <c r="V23" s="203"/>
      <c r="W23" s="270"/>
      <c r="X23" s="111"/>
      <c r="Y23" s="111"/>
      <c r="Z23" s="111"/>
      <c r="AA23" s="111"/>
      <c r="AB23" s="111"/>
      <c r="AC23" s="111"/>
      <c r="AD23" s="111"/>
      <c r="AE23" s="197"/>
      <c r="AF23" s="270"/>
      <c r="AG23" s="38"/>
      <c r="AH23" s="38"/>
      <c r="AI23" s="38"/>
      <c r="AJ23" s="38"/>
      <c r="AK23" s="38"/>
      <c r="AL23" s="111"/>
      <c r="AM23" s="111"/>
      <c r="AN23" s="203"/>
      <c r="AO23" s="270"/>
      <c r="AP23" s="111"/>
      <c r="AQ23" s="111"/>
      <c r="AR23" s="111"/>
      <c r="AS23" s="111"/>
      <c r="AT23" s="111"/>
      <c r="AU23" s="111"/>
      <c r="AV23" s="111"/>
      <c r="AW23" s="203"/>
      <c r="AX23" s="270"/>
      <c r="AY23" s="38"/>
      <c r="AZ23" s="38"/>
      <c r="BA23" s="38"/>
      <c r="BB23" s="38"/>
      <c r="BC23" s="38" t="s">
        <v>93</v>
      </c>
      <c r="BD23" s="30"/>
      <c r="BE23" s="30"/>
      <c r="BF23" s="203"/>
      <c r="BG23" s="270"/>
      <c r="BH23" s="111"/>
      <c r="BI23" s="111"/>
      <c r="BJ23" s="111"/>
      <c r="BK23" s="111"/>
      <c r="BL23" s="111"/>
      <c r="BM23" s="111"/>
      <c r="BN23" s="111"/>
    </row>
    <row r="24" spans="1:66" ht="17.100000000000001" customHeight="1" x14ac:dyDescent="0.2">
      <c r="A24" s="275"/>
      <c r="B24" s="268"/>
      <c r="C24" s="97" t="s">
        <v>74</v>
      </c>
      <c r="D24" s="253" t="s">
        <v>63</v>
      </c>
      <c r="E24" s="270"/>
      <c r="F24" s="92"/>
      <c r="G24" s="92"/>
      <c r="H24" s="92"/>
      <c r="I24" s="91"/>
      <c r="J24" s="92"/>
      <c r="K24" s="92"/>
      <c r="L24" s="92"/>
      <c r="M24" s="197"/>
      <c r="N24" s="270"/>
      <c r="O24" s="30"/>
      <c r="P24" s="30"/>
      <c r="Q24" s="30"/>
      <c r="R24" s="30"/>
      <c r="S24" s="30"/>
      <c r="T24" s="30"/>
      <c r="U24" s="30"/>
      <c r="V24" s="203"/>
      <c r="W24" s="270"/>
      <c r="X24" s="111"/>
      <c r="Y24" s="111"/>
      <c r="Z24" s="111"/>
      <c r="AA24" s="111"/>
      <c r="AB24" s="111"/>
      <c r="AC24" s="111"/>
      <c r="AD24" s="111"/>
      <c r="AE24" s="197"/>
      <c r="AF24" s="270"/>
      <c r="AG24" s="38"/>
      <c r="AH24" s="38"/>
      <c r="AI24" s="38"/>
      <c r="AJ24" s="38"/>
      <c r="AK24" s="38" t="s">
        <v>93</v>
      </c>
      <c r="AL24" s="111"/>
      <c r="AM24" s="111"/>
      <c r="AN24" s="203"/>
      <c r="AO24" s="270"/>
      <c r="AP24" s="126"/>
      <c r="AQ24" s="126"/>
      <c r="AR24" s="126"/>
      <c r="AS24" s="126"/>
      <c r="AT24" s="126"/>
      <c r="AU24" s="126"/>
      <c r="AV24" s="126"/>
      <c r="AW24" s="203"/>
      <c r="AX24" s="270"/>
      <c r="AY24" s="38"/>
      <c r="AZ24" s="38"/>
      <c r="BA24" s="38"/>
      <c r="BB24" s="38"/>
      <c r="BC24" s="38" t="s">
        <v>93</v>
      </c>
      <c r="BD24" s="30"/>
      <c r="BE24" s="30"/>
      <c r="BF24" s="203"/>
      <c r="BG24" s="270"/>
      <c r="BH24" s="126"/>
      <c r="BI24" s="126"/>
      <c r="BJ24" s="126"/>
      <c r="BK24" s="126"/>
      <c r="BL24" s="126"/>
      <c r="BM24" s="126"/>
      <c r="BN24" s="126"/>
    </row>
    <row r="25" spans="1:66" ht="17.100000000000001" customHeight="1" x14ac:dyDescent="0.2">
      <c r="A25" s="275"/>
      <c r="B25" s="268" t="s">
        <v>26</v>
      </c>
      <c r="C25" s="97" t="s">
        <v>75</v>
      </c>
      <c r="D25" s="253" t="s">
        <v>63</v>
      </c>
      <c r="E25" s="270" t="s">
        <v>11</v>
      </c>
      <c r="F25" s="38" t="s">
        <v>93</v>
      </c>
      <c r="G25" s="30"/>
      <c r="H25" s="30"/>
      <c r="I25" s="80"/>
      <c r="J25" s="30"/>
      <c r="K25" s="30"/>
      <c r="L25" s="30"/>
      <c r="M25" s="197"/>
      <c r="N25" s="270" t="s">
        <v>10</v>
      </c>
      <c r="O25" s="112"/>
      <c r="P25" s="112"/>
      <c r="Q25" s="112"/>
      <c r="R25" s="112"/>
      <c r="S25" s="112"/>
      <c r="T25" s="112"/>
      <c r="U25" s="112"/>
      <c r="V25" s="197"/>
      <c r="W25" s="270" t="s">
        <v>11</v>
      </c>
      <c r="X25" s="111"/>
      <c r="Y25" s="111"/>
      <c r="Z25" s="111"/>
      <c r="AA25" s="111"/>
      <c r="AB25" s="111"/>
      <c r="AC25" s="111"/>
      <c r="AD25" s="111"/>
      <c r="AE25" s="197"/>
      <c r="AF25" s="270" t="s">
        <v>10</v>
      </c>
      <c r="AG25" s="112"/>
      <c r="AH25" s="112"/>
      <c r="AI25" s="112"/>
      <c r="AJ25" s="112"/>
      <c r="AK25" s="112"/>
      <c r="AL25" s="112"/>
      <c r="AM25" s="112"/>
      <c r="AN25" s="197"/>
      <c r="AO25" s="270" t="s">
        <v>11</v>
      </c>
      <c r="AP25" s="38" t="s">
        <v>93</v>
      </c>
      <c r="AQ25" s="38"/>
      <c r="AR25" s="38"/>
      <c r="AS25" s="38"/>
      <c r="AT25" s="38"/>
      <c r="AU25" s="38"/>
      <c r="AV25" s="30"/>
      <c r="AW25" s="203"/>
      <c r="AX25" s="270" t="s">
        <v>10</v>
      </c>
      <c r="AY25" s="112"/>
      <c r="AZ25" s="112"/>
      <c r="BA25" s="112"/>
      <c r="BB25" s="112"/>
      <c r="BC25" s="112"/>
      <c r="BD25" s="112"/>
      <c r="BE25" s="112"/>
      <c r="BF25" s="197"/>
      <c r="BG25" s="270" t="s">
        <v>11</v>
      </c>
      <c r="BH25" s="38" t="s">
        <v>93</v>
      </c>
      <c r="BI25" s="30"/>
      <c r="BJ25" s="30"/>
      <c r="BK25" s="30"/>
      <c r="BL25" s="30"/>
      <c r="BM25" s="30"/>
      <c r="BN25" s="30"/>
    </row>
    <row r="26" spans="1:66" ht="17.100000000000001" customHeight="1" x14ac:dyDescent="0.2">
      <c r="A26" s="275"/>
      <c r="B26" s="268"/>
      <c r="C26" s="97" t="s">
        <v>76</v>
      </c>
      <c r="D26" s="253" t="s">
        <v>63</v>
      </c>
      <c r="E26" s="270"/>
      <c r="F26" s="30"/>
      <c r="G26" s="30"/>
      <c r="H26" s="30"/>
      <c r="I26" s="80"/>
      <c r="J26" s="30"/>
      <c r="K26" s="30"/>
      <c r="L26" s="30"/>
      <c r="M26" s="197"/>
      <c r="N26" s="270"/>
      <c r="O26" s="111"/>
      <c r="P26" s="111"/>
      <c r="Q26" s="111"/>
      <c r="R26" s="111"/>
      <c r="S26" s="111"/>
      <c r="T26" s="111"/>
      <c r="U26" s="111"/>
      <c r="V26" s="197"/>
      <c r="W26" s="270"/>
      <c r="X26" s="111"/>
      <c r="Y26" s="111"/>
      <c r="Z26" s="111"/>
      <c r="AA26" s="111"/>
      <c r="AB26" s="38" t="s">
        <v>93</v>
      </c>
      <c r="AC26" s="111"/>
      <c r="AD26" s="111"/>
      <c r="AE26" s="197"/>
      <c r="AF26" s="270"/>
      <c r="AG26" s="111"/>
      <c r="AH26" s="111"/>
      <c r="AI26" s="111"/>
      <c r="AJ26" s="111"/>
      <c r="AK26" s="111"/>
      <c r="AL26" s="111"/>
      <c r="AM26" s="111"/>
      <c r="AN26" s="197"/>
      <c r="AO26" s="270"/>
      <c r="AP26" s="30"/>
      <c r="AQ26" s="30"/>
      <c r="AR26" s="30"/>
      <c r="AS26" s="30"/>
      <c r="AT26" s="38" t="s">
        <v>93</v>
      </c>
      <c r="AU26" s="30"/>
      <c r="AV26" s="30"/>
      <c r="AW26" s="203"/>
      <c r="AX26" s="270"/>
      <c r="AY26" s="111"/>
      <c r="AZ26" s="111"/>
      <c r="BA26" s="111"/>
      <c r="BB26" s="111"/>
      <c r="BC26" s="111"/>
      <c r="BD26" s="111"/>
      <c r="BE26" s="111"/>
      <c r="BF26" s="197"/>
      <c r="BG26" s="270"/>
      <c r="BH26" s="30"/>
      <c r="BI26" s="30"/>
      <c r="BJ26" s="30"/>
      <c r="BK26" s="30"/>
      <c r="BL26" s="30"/>
      <c r="BM26" s="30"/>
      <c r="BN26" s="30"/>
    </row>
    <row r="27" spans="1:66" ht="17.100000000000001" customHeight="1" x14ac:dyDescent="0.2">
      <c r="A27" s="275"/>
      <c r="B27" s="268"/>
      <c r="C27" s="97" t="s">
        <v>77</v>
      </c>
      <c r="D27" s="253" t="s">
        <v>63</v>
      </c>
      <c r="E27" s="270"/>
      <c r="F27" s="30"/>
      <c r="G27" s="30"/>
      <c r="H27" s="30"/>
      <c r="I27" s="80"/>
      <c r="J27" s="38" t="s">
        <v>93</v>
      </c>
      <c r="K27" s="30"/>
      <c r="L27" s="30"/>
      <c r="M27" s="197"/>
      <c r="N27" s="270"/>
      <c r="O27" s="111"/>
      <c r="P27" s="111"/>
      <c r="Q27" s="111"/>
      <c r="R27" s="111"/>
      <c r="S27" s="111"/>
      <c r="T27" s="111"/>
      <c r="U27" s="111"/>
      <c r="V27" s="197"/>
      <c r="W27" s="270"/>
      <c r="X27" s="111"/>
      <c r="Y27" s="111"/>
      <c r="Z27" s="111"/>
      <c r="AA27" s="111"/>
      <c r="AB27" s="38" t="s">
        <v>93</v>
      </c>
      <c r="AC27" s="111"/>
      <c r="AD27" s="111"/>
      <c r="AE27" s="197"/>
      <c r="AF27" s="270"/>
      <c r="AG27" s="111"/>
      <c r="AH27" s="111"/>
      <c r="AI27" s="111"/>
      <c r="AJ27" s="111"/>
      <c r="AK27" s="111"/>
      <c r="AL27" s="111"/>
      <c r="AM27" s="111"/>
      <c r="AN27" s="197"/>
      <c r="AO27" s="270"/>
      <c r="AP27" s="30"/>
      <c r="AQ27" s="30"/>
      <c r="AR27" s="30"/>
      <c r="AS27" s="30"/>
      <c r="AT27" s="30"/>
      <c r="AU27" s="30"/>
      <c r="AV27" s="30"/>
      <c r="AW27" s="203"/>
      <c r="AX27" s="270"/>
      <c r="AY27" s="111"/>
      <c r="AZ27" s="111"/>
      <c r="BA27" s="111"/>
      <c r="BB27" s="111"/>
      <c r="BC27" s="111"/>
      <c r="BD27" s="111"/>
      <c r="BE27" s="111"/>
      <c r="BF27" s="197"/>
      <c r="BG27" s="270"/>
      <c r="BH27" s="30"/>
      <c r="BI27" s="30"/>
      <c r="BJ27" s="30"/>
      <c r="BK27" s="30"/>
      <c r="BL27" s="38" t="s">
        <v>93</v>
      </c>
      <c r="BM27" s="30"/>
      <c r="BN27" s="30"/>
    </row>
    <row r="28" spans="1:66" ht="17.100000000000001" customHeight="1" x14ac:dyDescent="0.2">
      <c r="A28" s="275"/>
      <c r="B28" s="268"/>
      <c r="C28" s="97" t="s">
        <v>78</v>
      </c>
      <c r="D28" s="253" t="s">
        <v>63</v>
      </c>
      <c r="E28" s="270"/>
      <c r="F28" s="30"/>
      <c r="G28" s="30"/>
      <c r="H28" s="30"/>
      <c r="I28" s="80"/>
      <c r="J28" s="38" t="s">
        <v>93</v>
      </c>
      <c r="K28" s="30"/>
      <c r="L28" s="30"/>
      <c r="M28" s="197"/>
      <c r="N28" s="270"/>
      <c r="O28" s="111"/>
      <c r="P28" s="111"/>
      <c r="Q28" s="111"/>
      <c r="R28" s="111"/>
      <c r="S28" s="111"/>
      <c r="T28" s="111"/>
      <c r="U28" s="111"/>
      <c r="V28" s="197"/>
      <c r="W28" s="270"/>
      <c r="X28" s="111"/>
      <c r="Y28" s="111"/>
      <c r="Z28" s="111"/>
      <c r="AA28" s="111"/>
      <c r="AB28" s="111"/>
      <c r="AC28" s="111"/>
      <c r="AD28" s="111"/>
      <c r="AE28" s="197"/>
      <c r="AF28" s="270"/>
      <c r="AG28" s="111"/>
      <c r="AH28" s="111"/>
      <c r="AI28" s="111"/>
      <c r="AJ28" s="111"/>
      <c r="AK28" s="111"/>
      <c r="AL28" s="111"/>
      <c r="AM28" s="111"/>
      <c r="AN28" s="197"/>
      <c r="AO28" s="270"/>
      <c r="AP28" s="30"/>
      <c r="AQ28" s="30"/>
      <c r="AR28" s="30"/>
      <c r="AS28" s="30"/>
      <c r="AT28" s="38" t="s">
        <v>93</v>
      </c>
      <c r="AU28" s="30"/>
      <c r="AV28" s="30"/>
      <c r="AW28" s="203"/>
      <c r="AX28" s="270"/>
      <c r="AY28" s="111"/>
      <c r="AZ28" s="111"/>
      <c r="BA28" s="111"/>
      <c r="BB28" s="111"/>
      <c r="BC28" s="111"/>
      <c r="BD28" s="111"/>
      <c r="BE28" s="111"/>
      <c r="BF28" s="197"/>
      <c r="BG28" s="270"/>
      <c r="BH28" s="30"/>
      <c r="BI28" s="30"/>
      <c r="BJ28" s="30"/>
      <c r="BK28" s="30"/>
      <c r="BL28" s="38" t="s">
        <v>93</v>
      </c>
      <c r="BM28" s="30"/>
      <c r="BN28" s="30"/>
    </row>
    <row r="29" spans="1:66" ht="17.100000000000001" customHeight="1" x14ac:dyDescent="0.2">
      <c r="A29" s="275"/>
      <c r="B29" s="268"/>
      <c r="C29" s="97" t="s">
        <v>79</v>
      </c>
      <c r="D29" s="253" t="s">
        <v>63</v>
      </c>
      <c r="E29" s="270"/>
      <c r="F29" s="30"/>
      <c r="G29" s="30"/>
      <c r="H29" s="30"/>
      <c r="I29" s="80"/>
      <c r="J29" s="38" t="s">
        <v>93</v>
      </c>
      <c r="K29" s="30"/>
      <c r="L29" s="30"/>
      <c r="M29" s="197"/>
      <c r="N29" s="270"/>
      <c r="O29" s="111"/>
      <c r="P29" s="111"/>
      <c r="Q29" s="111"/>
      <c r="R29" s="111"/>
      <c r="S29" s="111"/>
      <c r="T29" s="111"/>
      <c r="U29" s="111"/>
      <c r="V29" s="197"/>
      <c r="W29" s="270"/>
      <c r="X29" s="111"/>
      <c r="Y29" s="111"/>
      <c r="Z29" s="111"/>
      <c r="AA29" s="111"/>
      <c r="AB29" s="111"/>
      <c r="AC29" s="111"/>
      <c r="AD29" s="111"/>
      <c r="AE29" s="197"/>
      <c r="AF29" s="270"/>
      <c r="AG29" s="111"/>
      <c r="AH29" s="111"/>
      <c r="AI29" s="111"/>
      <c r="AJ29" s="111"/>
      <c r="AK29" s="111"/>
      <c r="AL29" s="111"/>
      <c r="AM29" s="111"/>
      <c r="AN29" s="197"/>
      <c r="AO29" s="270"/>
      <c r="AP29" s="57"/>
      <c r="AQ29" s="57"/>
      <c r="AR29" s="57"/>
      <c r="AS29" s="57"/>
      <c r="AT29" s="74" t="s">
        <v>93</v>
      </c>
      <c r="AU29" s="74"/>
      <c r="AV29" s="57"/>
      <c r="AW29" s="203"/>
      <c r="AX29" s="270"/>
      <c r="AY29" s="111"/>
      <c r="AZ29" s="111"/>
      <c r="BA29" s="111"/>
      <c r="BB29" s="111"/>
      <c r="BC29" s="111"/>
      <c r="BD29" s="111"/>
      <c r="BE29" s="111"/>
      <c r="BF29" s="197"/>
      <c r="BG29" s="270"/>
      <c r="BH29" s="30"/>
      <c r="BI29" s="30"/>
      <c r="BJ29" s="30"/>
      <c r="BK29" s="30"/>
      <c r="BL29" s="38" t="s">
        <v>93</v>
      </c>
      <c r="BM29" s="30"/>
      <c r="BN29" s="30"/>
    </row>
    <row r="30" spans="1:66" ht="17.100000000000001" customHeight="1" x14ac:dyDescent="0.2">
      <c r="A30" s="275"/>
      <c r="B30" s="268"/>
      <c r="C30" s="97" t="s">
        <v>80</v>
      </c>
      <c r="D30" s="253" t="s">
        <v>63</v>
      </c>
      <c r="E30" s="270"/>
      <c r="F30" s="30"/>
      <c r="G30" s="30"/>
      <c r="H30" s="30"/>
      <c r="I30" s="80"/>
      <c r="J30" s="38" t="s">
        <v>93</v>
      </c>
      <c r="K30" s="117"/>
      <c r="L30" s="30"/>
      <c r="M30" s="197"/>
      <c r="N30" s="270"/>
      <c r="O30" s="111"/>
      <c r="P30" s="111"/>
      <c r="Q30" s="111"/>
      <c r="R30" s="111"/>
      <c r="S30" s="111"/>
      <c r="T30" s="111"/>
      <c r="U30" s="111"/>
      <c r="V30" s="197"/>
      <c r="W30" s="270"/>
      <c r="X30" s="111"/>
      <c r="Y30" s="111"/>
      <c r="Z30" s="111"/>
      <c r="AA30" s="111"/>
      <c r="AB30" s="38" t="s">
        <v>93</v>
      </c>
      <c r="AC30" s="111"/>
      <c r="AD30" s="111"/>
      <c r="AE30" s="197"/>
      <c r="AF30" s="270"/>
      <c r="AG30" s="111"/>
      <c r="AH30" s="111"/>
      <c r="AI30" s="111"/>
      <c r="AJ30" s="111"/>
      <c r="AK30" s="111"/>
      <c r="AL30" s="111"/>
      <c r="AM30" s="111"/>
      <c r="AN30" s="197"/>
      <c r="AO30" s="270"/>
      <c r="AP30" s="30"/>
      <c r="AQ30" s="38"/>
      <c r="AR30" s="30"/>
      <c r="AS30" s="30"/>
      <c r="AT30" s="30"/>
      <c r="AU30" s="30"/>
      <c r="AV30" s="30"/>
      <c r="AW30" s="203"/>
      <c r="AX30" s="270"/>
      <c r="AY30" s="111"/>
      <c r="AZ30" s="111"/>
      <c r="BA30" s="111"/>
      <c r="BB30" s="111"/>
      <c r="BC30" s="111"/>
      <c r="BD30" s="111"/>
      <c r="BE30" s="111"/>
      <c r="BF30" s="197"/>
      <c r="BG30" s="270"/>
      <c r="BH30" s="30"/>
      <c r="BI30" s="30"/>
      <c r="BJ30" s="30"/>
      <c r="BK30" s="30"/>
      <c r="BL30" s="38" t="s">
        <v>93</v>
      </c>
      <c r="BM30" s="117"/>
      <c r="BN30" s="30"/>
    </row>
    <row r="31" spans="1:66" ht="17.100000000000001" customHeight="1" x14ac:dyDescent="0.2">
      <c r="A31" s="275"/>
      <c r="B31" s="268"/>
      <c r="C31" s="97" t="s">
        <v>81</v>
      </c>
      <c r="D31" s="253" t="s">
        <v>63</v>
      </c>
      <c r="E31" s="270"/>
      <c r="F31" s="30"/>
      <c r="G31" s="30"/>
      <c r="H31" s="30"/>
      <c r="I31" s="80"/>
      <c r="J31" s="30"/>
      <c r="K31" s="117"/>
      <c r="L31" s="30"/>
      <c r="M31" s="197"/>
      <c r="N31" s="270"/>
      <c r="O31" s="111"/>
      <c r="P31" s="111"/>
      <c r="Q31" s="111"/>
      <c r="R31" s="111"/>
      <c r="S31" s="111"/>
      <c r="T31" s="111"/>
      <c r="U31" s="111"/>
      <c r="V31" s="197"/>
      <c r="W31" s="270"/>
      <c r="X31" s="38" t="s">
        <v>93</v>
      </c>
      <c r="Y31" s="111"/>
      <c r="Z31" s="111"/>
      <c r="AA31" s="111"/>
      <c r="AB31" s="111"/>
      <c r="AC31" s="111"/>
      <c r="AD31" s="111"/>
      <c r="AE31" s="197"/>
      <c r="AF31" s="270"/>
      <c r="AG31" s="111"/>
      <c r="AH31" s="111"/>
      <c r="AI31" s="111"/>
      <c r="AJ31" s="111"/>
      <c r="AK31" s="111"/>
      <c r="AL31" s="111"/>
      <c r="AM31" s="111"/>
      <c r="AN31" s="197"/>
      <c r="AO31" s="270"/>
      <c r="AP31" s="38" t="s">
        <v>94</v>
      </c>
      <c r="AQ31" s="30"/>
      <c r="AR31" s="30"/>
      <c r="AS31" s="30"/>
      <c r="AT31" s="30"/>
      <c r="AU31" s="30"/>
      <c r="AV31" s="30"/>
      <c r="AW31" s="203"/>
      <c r="AX31" s="270"/>
      <c r="AY31" s="111"/>
      <c r="AZ31" s="111"/>
      <c r="BA31" s="111"/>
      <c r="BB31" s="111"/>
      <c r="BC31" s="111"/>
      <c r="BD31" s="111"/>
      <c r="BE31" s="111"/>
      <c r="BF31" s="197"/>
      <c r="BG31" s="270"/>
      <c r="BH31" s="30"/>
      <c r="BI31" s="30"/>
      <c r="BJ31" s="30"/>
      <c r="BK31" s="30"/>
      <c r="BL31" s="30"/>
      <c r="BM31" s="117"/>
      <c r="BN31" s="30"/>
    </row>
    <row r="32" spans="1:66" ht="17.100000000000001" customHeight="1" x14ac:dyDescent="0.2">
      <c r="C32" s="100"/>
      <c r="D32" s="100"/>
      <c r="E32" s="195"/>
      <c r="F32" s="116"/>
      <c r="G32" s="116"/>
      <c r="H32" s="116"/>
      <c r="I32" s="116"/>
      <c r="J32" s="116"/>
      <c r="K32" s="116"/>
      <c r="L32" s="116"/>
      <c r="M32" s="204"/>
      <c r="N32" s="204"/>
      <c r="O32" s="99"/>
      <c r="P32" s="99"/>
      <c r="Q32" s="99"/>
      <c r="R32" s="99"/>
      <c r="S32" s="99"/>
      <c r="T32" s="99"/>
      <c r="U32" s="99"/>
      <c r="V32" s="204"/>
      <c r="W32" s="204"/>
      <c r="X32" s="99"/>
      <c r="Y32" s="99"/>
      <c r="Z32" s="99"/>
      <c r="AA32" s="99"/>
      <c r="AB32" s="99"/>
      <c r="AC32" s="99"/>
      <c r="AD32" s="99"/>
      <c r="AE32" s="204"/>
      <c r="AF32" s="204"/>
      <c r="AG32" s="99"/>
      <c r="AH32" s="99"/>
      <c r="AI32" s="99"/>
      <c r="AJ32" s="99"/>
      <c r="AK32" s="99"/>
      <c r="AL32" s="99"/>
      <c r="AM32" s="99"/>
      <c r="AN32" s="204"/>
      <c r="AO32" s="204"/>
      <c r="AP32" s="99"/>
      <c r="AQ32" s="99"/>
      <c r="AR32" s="99"/>
      <c r="AS32" s="99"/>
      <c r="AT32" s="99"/>
      <c r="AU32" s="99"/>
      <c r="AV32" s="99"/>
      <c r="AW32" s="204"/>
      <c r="AX32" s="204"/>
      <c r="AY32" s="99"/>
      <c r="AZ32" s="99"/>
      <c r="BA32" s="99"/>
      <c r="BB32" s="99"/>
      <c r="BC32" s="99"/>
      <c r="BD32" s="99"/>
      <c r="BE32" s="99"/>
      <c r="BF32" s="204"/>
      <c r="BG32" s="204"/>
      <c r="BH32" s="99"/>
      <c r="BI32" s="99"/>
      <c r="BJ32" s="99"/>
      <c r="BK32" s="99"/>
      <c r="BL32" s="99"/>
      <c r="BM32" s="99"/>
      <c r="BN32" s="99"/>
    </row>
    <row r="33" spans="1:66" s="49" customFormat="1" ht="17.100000000000001" customHeight="1" x14ac:dyDescent="0.2">
      <c r="A33" s="277" t="s">
        <v>13</v>
      </c>
      <c r="B33" s="277" t="s">
        <v>0</v>
      </c>
      <c r="C33" s="97" t="s">
        <v>82</v>
      </c>
      <c r="D33" s="253" t="s">
        <v>63</v>
      </c>
      <c r="E33" s="196"/>
      <c r="F33" s="118" t="s">
        <v>14</v>
      </c>
      <c r="G33" s="118"/>
      <c r="H33" s="118"/>
      <c r="I33" s="118"/>
      <c r="J33" s="83"/>
      <c r="K33" s="38"/>
      <c r="L33" s="82"/>
      <c r="M33" s="205"/>
      <c r="N33" s="206"/>
      <c r="O33" s="118" t="s">
        <v>14</v>
      </c>
      <c r="P33" s="118"/>
      <c r="Q33" s="118"/>
      <c r="R33" s="118"/>
      <c r="S33" s="82"/>
      <c r="T33" s="38"/>
      <c r="U33" s="82"/>
      <c r="V33" s="205"/>
      <c r="W33" s="206"/>
      <c r="X33" s="118" t="s">
        <v>14</v>
      </c>
      <c r="Y33" s="118"/>
      <c r="Z33" s="118"/>
      <c r="AA33" s="118"/>
      <c r="AB33" s="82"/>
      <c r="AC33" s="38"/>
      <c r="AD33" s="82"/>
      <c r="AE33" s="205"/>
      <c r="AF33" s="206"/>
      <c r="AG33" s="118" t="s">
        <v>14</v>
      </c>
      <c r="AH33" s="118"/>
      <c r="AI33" s="118"/>
      <c r="AJ33" s="118"/>
      <c r="AK33" s="83"/>
      <c r="AL33" s="38"/>
      <c r="AM33" s="83"/>
      <c r="AN33" s="207"/>
      <c r="AO33" s="208"/>
      <c r="AP33" s="118" t="s">
        <v>14</v>
      </c>
      <c r="AQ33" s="118"/>
      <c r="AR33" s="118"/>
      <c r="AS33" s="118"/>
      <c r="AT33" s="83"/>
      <c r="AU33" s="38"/>
      <c r="AV33" s="83"/>
      <c r="AW33" s="207"/>
      <c r="AX33" s="208"/>
      <c r="AY33" s="118" t="s">
        <v>14</v>
      </c>
      <c r="AZ33" s="118"/>
      <c r="BA33" s="118"/>
      <c r="BB33" s="118"/>
      <c r="BC33" s="83"/>
      <c r="BD33" s="38"/>
      <c r="BE33" s="83"/>
      <c r="BF33" s="207"/>
      <c r="BG33" s="208"/>
      <c r="BH33" s="118" t="s">
        <v>14</v>
      </c>
      <c r="BI33" s="118"/>
      <c r="BJ33" s="118"/>
      <c r="BK33" s="118"/>
      <c r="BL33" s="83"/>
      <c r="BM33" s="38"/>
      <c r="BN33" s="83"/>
    </row>
    <row r="34" spans="1:66" s="31" customFormat="1" ht="17.100000000000001" customHeight="1" x14ac:dyDescent="0.2">
      <c r="A34" s="278"/>
      <c r="B34" s="278"/>
      <c r="C34" s="97" t="s">
        <v>83</v>
      </c>
      <c r="D34" s="253" t="s">
        <v>63</v>
      </c>
      <c r="E34" s="196"/>
      <c r="F34" s="118" t="s">
        <v>14</v>
      </c>
      <c r="G34" s="118"/>
      <c r="H34" s="118"/>
      <c r="I34" s="118"/>
      <c r="J34" s="83"/>
      <c r="K34" s="38"/>
      <c r="L34" s="83"/>
      <c r="M34" s="207"/>
      <c r="N34" s="208"/>
      <c r="O34" s="118" t="s">
        <v>14</v>
      </c>
      <c r="P34" s="118"/>
      <c r="Q34" s="118"/>
      <c r="R34" s="118"/>
      <c r="S34" s="83"/>
      <c r="T34" s="38"/>
      <c r="U34" s="83"/>
      <c r="V34" s="207"/>
      <c r="W34" s="208"/>
      <c r="X34" s="118" t="s">
        <v>14</v>
      </c>
      <c r="Y34" s="118"/>
      <c r="Z34" s="118"/>
      <c r="AA34" s="118"/>
      <c r="AB34" s="83"/>
      <c r="AC34" s="38"/>
      <c r="AD34" s="83"/>
      <c r="AE34" s="207"/>
      <c r="AF34" s="208"/>
      <c r="AG34" s="118" t="s">
        <v>14</v>
      </c>
      <c r="AH34" s="118"/>
      <c r="AI34" s="118"/>
      <c r="AJ34" s="118"/>
      <c r="AK34" s="83"/>
      <c r="AL34" s="38"/>
      <c r="AM34" s="83"/>
      <c r="AN34" s="207"/>
      <c r="AO34" s="208"/>
      <c r="AP34" s="118" t="s">
        <v>14</v>
      </c>
      <c r="AQ34" s="118"/>
      <c r="AR34" s="118"/>
      <c r="AS34" s="118"/>
      <c r="AT34" s="83"/>
      <c r="AU34" s="38"/>
      <c r="AV34" s="83"/>
      <c r="AW34" s="207"/>
      <c r="AX34" s="208"/>
      <c r="AY34" s="118" t="s">
        <v>14</v>
      </c>
      <c r="AZ34" s="118"/>
      <c r="BA34" s="118"/>
      <c r="BB34" s="118"/>
      <c r="BC34" s="83"/>
      <c r="BD34" s="38"/>
      <c r="BE34" s="83"/>
      <c r="BF34" s="207"/>
      <c r="BG34" s="208"/>
      <c r="BH34" s="118" t="s">
        <v>14</v>
      </c>
      <c r="BI34" s="118"/>
      <c r="BJ34" s="118"/>
      <c r="BK34" s="118"/>
      <c r="BL34" s="83"/>
      <c r="BM34" s="38"/>
      <c r="BN34" s="83"/>
    </row>
    <row r="35" spans="1:66" s="31" customFormat="1" ht="17.100000000000001" customHeight="1" x14ac:dyDescent="0.2">
      <c r="A35" s="278"/>
      <c r="B35" s="278"/>
      <c r="C35" s="97" t="s">
        <v>84</v>
      </c>
      <c r="D35" s="253" t="s">
        <v>63</v>
      </c>
      <c r="E35" s="196"/>
      <c r="F35" s="118" t="s">
        <v>14</v>
      </c>
      <c r="G35" s="118"/>
      <c r="H35" s="118"/>
      <c r="I35" s="118"/>
      <c r="J35" s="83"/>
      <c r="K35" s="38"/>
      <c r="L35" s="83"/>
      <c r="M35" s="207"/>
      <c r="N35" s="208"/>
      <c r="O35" s="118" t="s">
        <v>14</v>
      </c>
      <c r="P35" s="118"/>
      <c r="Q35" s="118"/>
      <c r="R35" s="118"/>
      <c r="S35" s="83"/>
      <c r="T35" s="38"/>
      <c r="U35" s="83"/>
      <c r="V35" s="207"/>
      <c r="W35" s="208"/>
      <c r="X35" s="118" t="s">
        <v>14</v>
      </c>
      <c r="Y35" s="118"/>
      <c r="Z35" s="118"/>
      <c r="AA35" s="118"/>
      <c r="AB35" s="83"/>
      <c r="AC35" s="38"/>
      <c r="AD35" s="83"/>
      <c r="AE35" s="207"/>
      <c r="AF35" s="208"/>
      <c r="AG35" s="118" t="s">
        <v>14</v>
      </c>
      <c r="AH35" s="118"/>
      <c r="AI35" s="118"/>
      <c r="AJ35" s="118"/>
      <c r="AK35" s="83"/>
      <c r="AL35" s="38"/>
      <c r="AM35" s="83"/>
      <c r="AN35" s="207"/>
      <c r="AO35" s="208"/>
      <c r="AP35" s="118" t="s">
        <v>14</v>
      </c>
      <c r="AQ35" s="118"/>
      <c r="AR35" s="118"/>
      <c r="AS35" s="118"/>
      <c r="AT35" s="83"/>
      <c r="AU35" s="38"/>
      <c r="AV35" s="83"/>
      <c r="AW35" s="207"/>
      <c r="AX35" s="208"/>
      <c r="AY35" s="118" t="s">
        <v>14</v>
      </c>
      <c r="AZ35" s="118"/>
      <c r="BA35" s="118"/>
      <c r="BB35" s="118"/>
      <c r="BC35" s="83"/>
      <c r="BD35" s="38"/>
      <c r="BE35" s="83"/>
      <c r="BF35" s="207"/>
      <c r="BG35" s="208"/>
      <c r="BH35" s="118" t="s">
        <v>14</v>
      </c>
      <c r="BI35" s="118"/>
      <c r="BJ35" s="118"/>
      <c r="BK35" s="118"/>
      <c r="BL35" s="83"/>
      <c r="BM35" s="38"/>
      <c r="BN35" s="83"/>
    </row>
    <row r="36" spans="1:66" s="31" customFormat="1" ht="17.100000000000001" customHeight="1" x14ac:dyDescent="0.2">
      <c r="A36" s="278"/>
      <c r="B36" s="278"/>
      <c r="C36" s="97" t="s">
        <v>85</v>
      </c>
      <c r="D36" s="253" t="s">
        <v>63</v>
      </c>
      <c r="E36" s="196"/>
      <c r="F36" s="118" t="s">
        <v>14</v>
      </c>
      <c r="G36" s="118"/>
      <c r="H36" s="118"/>
      <c r="I36" s="118"/>
      <c r="J36" s="83"/>
      <c r="K36" s="38"/>
      <c r="L36" s="83"/>
      <c r="M36" s="207"/>
      <c r="N36" s="208"/>
      <c r="O36" s="118" t="s">
        <v>14</v>
      </c>
      <c r="P36" s="118"/>
      <c r="Q36" s="118"/>
      <c r="R36" s="118"/>
      <c r="S36" s="83"/>
      <c r="T36" s="38"/>
      <c r="U36" s="83"/>
      <c r="V36" s="207"/>
      <c r="W36" s="208"/>
      <c r="X36" s="118" t="s">
        <v>14</v>
      </c>
      <c r="Y36" s="118"/>
      <c r="Z36" s="118"/>
      <c r="AA36" s="118"/>
      <c r="AB36" s="83"/>
      <c r="AC36" s="38"/>
      <c r="AD36" s="83"/>
      <c r="AE36" s="207"/>
      <c r="AF36" s="208"/>
      <c r="AG36" s="118" t="s">
        <v>14</v>
      </c>
      <c r="AH36" s="118"/>
      <c r="AI36" s="118"/>
      <c r="AJ36" s="118"/>
      <c r="AK36" s="83"/>
      <c r="AL36" s="38"/>
      <c r="AM36" s="83"/>
      <c r="AN36" s="207"/>
      <c r="AO36" s="208"/>
      <c r="AP36" s="118" t="s">
        <v>14</v>
      </c>
      <c r="AQ36" s="118"/>
      <c r="AR36" s="118"/>
      <c r="AS36" s="118"/>
      <c r="AT36" s="83"/>
      <c r="AU36" s="38"/>
      <c r="AV36" s="83"/>
      <c r="AW36" s="207"/>
      <c r="AX36" s="208"/>
      <c r="AY36" s="118" t="s">
        <v>14</v>
      </c>
      <c r="AZ36" s="118"/>
      <c r="BA36" s="118"/>
      <c r="BB36" s="118"/>
      <c r="BC36" s="83"/>
      <c r="BD36" s="38"/>
      <c r="BE36" s="83"/>
      <c r="BF36" s="207"/>
      <c r="BG36" s="208"/>
      <c r="BH36" s="118" t="s">
        <v>14</v>
      </c>
      <c r="BI36" s="118"/>
      <c r="BJ36" s="118"/>
      <c r="BK36" s="118"/>
      <c r="BL36" s="83"/>
      <c r="BM36" s="38"/>
      <c r="BN36" s="83"/>
    </row>
    <row r="37" spans="1:66" s="31" customFormat="1" ht="16.5" customHeight="1" x14ac:dyDescent="0.2">
      <c r="A37" s="278"/>
      <c r="B37" s="278"/>
      <c r="C37" s="97" t="s">
        <v>86</v>
      </c>
      <c r="D37" s="253" t="s">
        <v>63</v>
      </c>
      <c r="E37" s="196"/>
      <c r="F37" s="118" t="s">
        <v>14</v>
      </c>
      <c r="G37" s="118"/>
      <c r="H37" s="118"/>
      <c r="I37" s="118"/>
      <c r="J37" s="82"/>
      <c r="K37" s="38"/>
      <c r="L37" s="119"/>
      <c r="M37" s="209"/>
      <c r="N37" s="210"/>
      <c r="O37" s="118" t="s">
        <v>14</v>
      </c>
      <c r="P37" s="118"/>
      <c r="Q37" s="118"/>
      <c r="R37" s="118"/>
      <c r="S37" s="82"/>
      <c r="T37" s="38"/>
      <c r="U37" s="119"/>
      <c r="V37" s="209"/>
      <c r="W37" s="210"/>
      <c r="X37" s="118" t="s">
        <v>14</v>
      </c>
      <c r="Y37" s="118"/>
      <c r="Z37" s="118"/>
      <c r="AA37" s="118"/>
      <c r="AB37" s="82"/>
      <c r="AC37" s="38"/>
      <c r="AD37" s="119"/>
      <c r="AE37" s="209"/>
      <c r="AF37" s="210"/>
      <c r="AG37" s="118" t="s">
        <v>14</v>
      </c>
      <c r="AH37" s="118"/>
      <c r="AI37" s="118"/>
      <c r="AJ37" s="118"/>
      <c r="AK37" s="82"/>
      <c r="AL37" s="38"/>
      <c r="AM37" s="119"/>
      <c r="AN37" s="209"/>
      <c r="AO37" s="210"/>
      <c r="AP37" s="118" t="s">
        <v>14</v>
      </c>
      <c r="AQ37" s="118"/>
      <c r="AR37" s="118"/>
      <c r="AS37" s="118"/>
      <c r="AT37" s="82"/>
      <c r="AU37" s="38"/>
      <c r="AV37" s="119"/>
      <c r="AW37" s="209"/>
      <c r="AX37" s="210"/>
      <c r="AY37" s="118" t="s">
        <v>14</v>
      </c>
      <c r="AZ37" s="118"/>
      <c r="BA37" s="118"/>
      <c r="BB37" s="118"/>
      <c r="BC37" s="82"/>
      <c r="BD37" s="38"/>
      <c r="BE37" s="119"/>
      <c r="BF37" s="209"/>
      <c r="BG37" s="210"/>
      <c r="BH37" s="118" t="s">
        <v>14</v>
      </c>
      <c r="BI37" s="118"/>
      <c r="BJ37" s="118"/>
      <c r="BK37" s="118"/>
      <c r="BL37" s="82"/>
      <c r="BM37" s="38"/>
      <c r="BN37" s="119"/>
    </row>
    <row r="38" spans="1:66" s="31" customFormat="1" ht="17.100000000000001" customHeight="1" x14ac:dyDescent="0.2">
      <c r="A38" s="278"/>
      <c r="B38" s="278"/>
      <c r="C38" s="97" t="s">
        <v>87</v>
      </c>
      <c r="D38" s="253" t="s">
        <v>63</v>
      </c>
      <c r="E38" s="196"/>
      <c r="F38" s="118" t="s">
        <v>14</v>
      </c>
      <c r="G38" s="118"/>
      <c r="H38" s="118"/>
      <c r="I38" s="118"/>
      <c r="J38" s="82"/>
      <c r="K38" s="38"/>
      <c r="L38" s="119"/>
      <c r="M38" s="209"/>
      <c r="N38" s="210"/>
      <c r="O38" s="118" t="s">
        <v>14</v>
      </c>
      <c r="P38" s="118"/>
      <c r="Q38" s="118"/>
      <c r="R38" s="118"/>
      <c r="S38" s="82"/>
      <c r="T38" s="38"/>
      <c r="U38" s="119"/>
      <c r="V38" s="209"/>
      <c r="W38" s="210"/>
      <c r="X38" s="118" t="s">
        <v>14</v>
      </c>
      <c r="Y38" s="118"/>
      <c r="Z38" s="118"/>
      <c r="AA38" s="118"/>
      <c r="AB38" s="82"/>
      <c r="AC38" s="38"/>
      <c r="AD38" s="119"/>
      <c r="AE38" s="209"/>
      <c r="AF38" s="210"/>
      <c r="AG38" s="118" t="s">
        <v>14</v>
      </c>
      <c r="AH38" s="118"/>
      <c r="AI38" s="118"/>
      <c r="AJ38" s="118"/>
      <c r="AK38" s="82"/>
      <c r="AL38" s="38"/>
      <c r="AM38" s="119"/>
      <c r="AN38" s="209"/>
      <c r="AO38" s="210"/>
      <c r="AP38" s="118" t="s">
        <v>14</v>
      </c>
      <c r="AQ38" s="118"/>
      <c r="AR38" s="118"/>
      <c r="AS38" s="118"/>
      <c r="AT38" s="82"/>
      <c r="AU38" s="38"/>
      <c r="AV38" s="119"/>
      <c r="AW38" s="209"/>
      <c r="AX38" s="210"/>
      <c r="AY38" s="118" t="s">
        <v>14</v>
      </c>
      <c r="AZ38" s="118"/>
      <c r="BA38" s="118"/>
      <c r="BB38" s="118"/>
      <c r="BC38" s="82"/>
      <c r="BD38" s="38"/>
      <c r="BE38" s="119"/>
      <c r="BF38" s="209"/>
      <c r="BG38" s="210"/>
      <c r="BH38" s="118" t="s">
        <v>14</v>
      </c>
      <c r="BI38" s="118"/>
      <c r="BJ38" s="118"/>
      <c r="BK38" s="118"/>
      <c r="BL38" s="82"/>
      <c r="BM38" s="38"/>
      <c r="BN38" s="119"/>
    </row>
    <row r="39" spans="1:66" s="31" customFormat="1" ht="17.100000000000001" customHeight="1" x14ac:dyDescent="0.2">
      <c r="A39" s="279"/>
      <c r="B39" s="279"/>
      <c r="C39" s="97" t="s">
        <v>88</v>
      </c>
      <c r="D39" s="253" t="s">
        <v>63</v>
      </c>
      <c r="E39" s="196"/>
      <c r="F39" s="118" t="s">
        <v>14</v>
      </c>
      <c r="G39" s="120"/>
      <c r="H39" s="120"/>
      <c r="I39" s="120"/>
      <c r="J39" s="82"/>
      <c r="K39" s="82"/>
      <c r="L39" s="82"/>
      <c r="M39" s="205"/>
      <c r="N39" s="206"/>
      <c r="O39" s="118" t="s">
        <v>14</v>
      </c>
      <c r="P39" s="120"/>
      <c r="Q39" s="120"/>
      <c r="R39" s="120"/>
      <c r="S39" s="82"/>
      <c r="T39" s="82"/>
      <c r="U39" s="82"/>
      <c r="V39" s="205"/>
      <c r="W39" s="206"/>
      <c r="X39" s="118" t="s">
        <v>14</v>
      </c>
      <c r="Y39" s="120"/>
      <c r="Z39" s="120"/>
      <c r="AA39" s="120"/>
      <c r="AB39" s="82"/>
      <c r="AC39" s="82"/>
      <c r="AD39" s="82"/>
      <c r="AE39" s="205"/>
      <c r="AF39" s="206"/>
      <c r="AG39" s="118" t="s">
        <v>14</v>
      </c>
      <c r="AH39" s="120"/>
      <c r="AI39" s="120"/>
      <c r="AJ39" s="120"/>
      <c r="AK39" s="82"/>
      <c r="AL39" s="82"/>
      <c r="AM39" s="82"/>
      <c r="AN39" s="205"/>
      <c r="AO39" s="206"/>
      <c r="AP39" s="118" t="s">
        <v>14</v>
      </c>
      <c r="AQ39" s="120"/>
      <c r="AR39" s="120"/>
      <c r="AS39" s="120"/>
      <c r="AT39" s="82"/>
      <c r="AU39" s="82"/>
      <c r="AV39" s="82"/>
      <c r="AW39" s="205"/>
      <c r="AX39" s="206"/>
      <c r="AY39" s="118" t="s">
        <v>14</v>
      </c>
      <c r="AZ39" s="120"/>
      <c r="BA39" s="120"/>
      <c r="BB39" s="120"/>
      <c r="BC39" s="82"/>
      <c r="BD39" s="82"/>
      <c r="BE39" s="82"/>
      <c r="BF39" s="205"/>
      <c r="BG39" s="206"/>
      <c r="BH39" s="118" t="s">
        <v>14</v>
      </c>
      <c r="BI39" s="120"/>
      <c r="BJ39" s="120"/>
      <c r="BK39" s="120"/>
      <c r="BL39" s="82"/>
      <c r="BM39" s="82"/>
      <c r="BN39" s="82"/>
    </row>
    <row r="40" spans="1:66" ht="17.100000000000001" customHeight="1" x14ac:dyDescent="0.2">
      <c r="E40" s="195"/>
      <c r="F40" s="121"/>
      <c r="G40" s="121"/>
      <c r="H40" s="121"/>
      <c r="I40" s="121"/>
      <c r="J40" s="121"/>
      <c r="K40" s="121"/>
      <c r="L40" s="121"/>
      <c r="M40" s="195"/>
      <c r="N40" s="195"/>
      <c r="O40" s="99"/>
      <c r="P40" s="99"/>
      <c r="Q40" s="99"/>
      <c r="R40" s="99"/>
      <c r="S40" s="99"/>
      <c r="T40" s="99"/>
      <c r="U40" s="99"/>
      <c r="V40" s="195"/>
      <c r="W40" s="195"/>
      <c r="X40" s="99"/>
      <c r="Y40" s="99"/>
      <c r="Z40" s="99"/>
      <c r="AA40" s="99"/>
      <c r="AB40" s="99"/>
      <c r="AC40" s="99"/>
      <c r="AD40" s="99"/>
      <c r="AE40" s="195"/>
      <c r="AF40" s="195"/>
      <c r="AG40" s="99"/>
      <c r="AH40" s="99"/>
      <c r="AI40" s="99"/>
      <c r="AJ40" s="99"/>
      <c r="AK40" s="99"/>
      <c r="AL40" s="99"/>
      <c r="AM40" s="99"/>
      <c r="AN40" s="195"/>
      <c r="AO40" s="195"/>
      <c r="AP40" s="99"/>
      <c r="AQ40" s="99"/>
      <c r="AR40" s="99"/>
      <c r="AS40" s="99"/>
      <c r="AT40" s="99"/>
      <c r="AU40" s="99"/>
      <c r="AV40" s="99"/>
      <c r="AW40" s="195"/>
      <c r="AX40" s="195"/>
      <c r="AY40" s="99"/>
      <c r="AZ40" s="99"/>
      <c r="BA40" s="99"/>
      <c r="BB40" s="99"/>
      <c r="BC40" s="99"/>
      <c r="BD40" s="99"/>
      <c r="BE40" s="99"/>
      <c r="BF40" s="195"/>
      <c r="BG40" s="195"/>
      <c r="BH40" s="99"/>
      <c r="BI40" s="99"/>
      <c r="BJ40" s="99"/>
      <c r="BK40" s="99"/>
      <c r="BL40" s="99"/>
      <c r="BM40" s="99"/>
      <c r="BN40" s="99"/>
    </row>
    <row r="41" spans="1:66" ht="17.100000000000001" customHeight="1" x14ac:dyDescent="0.2">
      <c r="A41" s="271" t="s">
        <v>92</v>
      </c>
      <c r="B41" s="272"/>
      <c r="C41" s="97" t="s">
        <v>89</v>
      </c>
      <c r="D41" s="253" t="s">
        <v>63</v>
      </c>
      <c r="E41" s="196"/>
      <c r="F41" s="122"/>
      <c r="G41" s="122"/>
      <c r="H41" s="122"/>
      <c r="I41" s="123"/>
      <c r="J41" s="38" t="s">
        <v>93</v>
      </c>
      <c r="K41" s="122"/>
      <c r="L41" s="122"/>
      <c r="M41" s="211"/>
      <c r="N41" s="212"/>
      <c r="O41" s="111"/>
      <c r="P41" s="111"/>
      <c r="Q41" s="111"/>
      <c r="R41" s="111"/>
      <c r="S41" s="89" t="s">
        <v>15</v>
      </c>
      <c r="T41" s="111"/>
      <c r="U41" s="111"/>
      <c r="V41" s="211"/>
      <c r="W41" s="212"/>
      <c r="X41" s="111"/>
      <c r="Y41" s="111"/>
      <c r="Z41" s="111"/>
      <c r="AA41" s="111"/>
      <c r="AB41" s="111"/>
      <c r="AC41" s="111"/>
      <c r="AD41" s="111"/>
      <c r="AE41" s="211"/>
      <c r="AF41" s="212"/>
      <c r="AG41" s="111"/>
      <c r="AH41" s="111"/>
      <c r="AI41" s="111"/>
      <c r="AJ41" s="111"/>
      <c r="AK41" s="38" t="s">
        <v>93</v>
      </c>
      <c r="AL41" s="111"/>
      <c r="AM41" s="111"/>
      <c r="AN41" s="211"/>
      <c r="AO41" s="212"/>
      <c r="AP41" s="111"/>
      <c r="AQ41" s="111"/>
      <c r="AR41" s="111"/>
      <c r="AS41" s="111"/>
      <c r="AT41" s="89" t="s">
        <v>15</v>
      </c>
      <c r="AU41" s="111"/>
      <c r="AV41" s="111"/>
      <c r="AW41" s="211"/>
      <c r="AX41" s="212"/>
      <c r="AY41" s="111"/>
      <c r="AZ41" s="111"/>
      <c r="BA41" s="111"/>
      <c r="BB41" s="111"/>
      <c r="BC41" s="89"/>
      <c r="BD41" s="111"/>
      <c r="BE41" s="111"/>
      <c r="BF41" s="211"/>
      <c r="BG41" s="212"/>
      <c r="BH41" s="111"/>
      <c r="BI41" s="111"/>
      <c r="BJ41" s="111"/>
      <c r="BK41" s="111"/>
      <c r="BL41" s="38" t="s">
        <v>93</v>
      </c>
      <c r="BM41" s="111"/>
      <c r="BN41" s="111"/>
    </row>
    <row r="42" spans="1:66" ht="17.100000000000001" customHeight="1" x14ac:dyDescent="0.2">
      <c r="A42" s="273"/>
      <c r="B42" s="274"/>
      <c r="C42" s="97" t="s">
        <v>90</v>
      </c>
      <c r="D42" s="253" t="s">
        <v>63</v>
      </c>
      <c r="E42" s="196"/>
      <c r="F42" s="124"/>
      <c r="G42" s="124"/>
      <c r="H42" s="124"/>
      <c r="I42" s="123"/>
      <c r="J42" s="38" t="s">
        <v>93</v>
      </c>
      <c r="K42" s="124"/>
      <c r="L42" s="122"/>
      <c r="M42" s="211"/>
      <c r="N42" s="212"/>
      <c r="O42" s="111"/>
      <c r="P42" s="111"/>
      <c r="Q42" s="111"/>
      <c r="R42" s="111"/>
      <c r="S42" s="38" t="s">
        <v>15</v>
      </c>
      <c r="T42" s="111"/>
      <c r="U42" s="111"/>
      <c r="V42" s="211"/>
      <c r="W42" s="212"/>
      <c r="X42" s="111"/>
      <c r="Y42" s="111"/>
      <c r="Z42" s="111"/>
      <c r="AA42" s="111"/>
      <c r="AB42" s="111"/>
      <c r="AC42" s="111"/>
      <c r="AD42" s="111"/>
      <c r="AE42" s="211"/>
      <c r="AF42" s="212"/>
      <c r="AG42" s="111"/>
      <c r="AH42" s="111"/>
      <c r="AI42" s="111"/>
      <c r="AJ42" s="111"/>
      <c r="AK42" s="38" t="s">
        <v>93</v>
      </c>
      <c r="AL42" s="111"/>
      <c r="AM42" s="111"/>
      <c r="AN42" s="211"/>
      <c r="AO42" s="212"/>
      <c r="AP42" s="111"/>
      <c r="AQ42" s="111"/>
      <c r="AR42" s="111"/>
      <c r="AS42" s="111"/>
      <c r="AT42" s="38" t="s">
        <v>15</v>
      </c>
      <c r="AU42" s="111"/>
      <c r="AV42" s="111"/>
      <c r="AW42" s="211"/>
      <c r="AX42" s="212"/>
      <c r="AY42" s="111"/>
      <c r="AZ42" s="111"/>
      <c r="BA42" s="111"/>
      <c r="BB42" s="111"/>
      <c r="BC42" s="38"/>
      <c r="BD42" s="111"/>
      <c r="BE42" s="111"/>
      <c r="BF42" s="211"/>
      <c r="BG42" s="212"/>
      <c r="BH42" s="111"/>
      <c r="BI42" s="111"/>
      <c r="BJ42" s="111"/>
      <c r="BK42" s="111"/>
      <c r="BL42" s="38" t="s">
        <v>93</v>
      </c>
      <c r="BM42" s="111"/>
      <c r="BN42" s="111"/>
    </row>
    <row r="43" spans="1:66" ht="17.100000000000001" customHeight="1" x14ac:dyDescent="0.2">
      <c r="F43" s="213"/>
      <c r="G43" s="213"/>
      <c r="H43" s="213"/>
      <c r="I43" s="213"/>
      <c r="J43" s="213"/>
      <c r="K43" s="213"/>
      <c r="L43" s="213"/>
    </row>
    <row r="44" spans="1:66" ht="17.100000000000001" customHeight="1" x14ac:dyDescent="0.2"/>
    <row r="45" spans="1:66" ht="17.100000000000001" customHeight="1" x14ac:dyDescent="0.2"/>
    <row r="46" spans="1:66" ht="17.100000000000001" customHeight="1" x14ac:dyDescent="0.2"/>
    <row r="47" spans="1:66" ht="17.100000000000001" customHeight="1" x14ac:dyDescent="0.2"/>
    <row r="48" spans="1:66" ht="17.100000000000001" customHeight="1" x14ac:dyDescent="0.2"/>
    <row r="49" ht="17.100000000000001" customHeight="1" x14ac:dyDescent="0.2"/>
    <row r="50" ht="17.100000000000001" customHeight="1" x14ac:dyDescent="0.2"/>
    <row r="51" ht="17.100000000000001" customHeight="1" x14ac:dyDescent="0.2"/>
    <row r="52" ht="17.100000000000001" customHeight="1" x14ac:dyDescent="0.2"/>
    <row r="53" ht="17.100000000000001" customHeight="1" x14ac:dyDescent="0.2"/>
    <row r="54" ht="17.100000000000001" customHeight="1" x14ac:dyDescent="0.2"/>
    <row r="55" ht="17.100000000000001" customHeight="1" x14ac:dyDescent="0.2"/>
    <row r="56" ht="17.100000000000001" customHeight="1" x14ac:dyDescent="0.2"/>
    <row r="57" ht="17.100000000000001" customHeight="1" x14ac:dyDescent="0.2"/>
    <row r="58" ht="17.100000000000001" customHeight="1" x14ac:dyDescent="0.2"/>
    <row r="59" ht="17.100000000000001" customHeight="1" x14ac:dyDescent="0.2"/>
    <row r="60" ht="17.100000000000001" customHeight="1" x14ac:dyDescent="0.2"/>
    <row r="61" ht="17.100000000000001" customHeight="1" x14ac:dyDescent="0.2"/>
    <row r="62" ht="17.100000000000001" customHeight="1" x14ac:dyDescent="0.2"/>
    <row r="63" ht="17.100000000000001" customHeight="1" x14ac:dyDescent="0.2"/>
    <row r="64" ht="17.100000000000001" customHeight="1" x14ac:dyDescent="0.2"/>
    <row r="65" ht="17.100000000000001" customHeight="1" x14ac:dyDescent="0.2"/>
    <row r="66" ht="17.100000000000001" customHeight="1" x14ac:dyDescent="0.2"/>
    <row r="67" ht="17.100000000000001" customHeight="1" x14ac:dyDescent="0.2"/>
    <row r="68" ht="17.100000000000001" customHeight="1" x14ac:dyDescent="0.2"/>
    <row r="69" ht="17.100000000000001" customHeight="1" x14ac:dyDescent="0.2"/>
    <row r="70" ht="17.100000000000001" customHeight="1" x14ac:dyDescent="0.2"/>
    <row r="71" ht="17.100000000000001" customHeight="1" x14ac:dyDescent="0.2"/>
    <row r="72" ht="17.100000000000001" customHeight="1" x14ac:dyDescent="0.2"/>
    <row r="73" ht="17.100000000000001" customHeight="1" x14ac:dyDescent="0.2"/>
    <row r="74" ht="17.100000000000001" customHeight="1" x14ac:dyDescent="0.2"/>
    <row r="75" ht="17.100000000000001" customHeight="1" x14ac:dyDescent="0.2"/>
    <row r="76" ht="17.100000000000001" customHeight="1" x14ac:dyDescent="0.2"/>
    <row r="77" ht="17.100000000000001" customHeight="1" x14ac:dyDescent="0.2"/>
    <row r="78" ht="17.100000000000001" customHeight="1" x14ac:dyDescent="0.2"/>
    <row r="79" ht="17.100000000000001" customHeight="1" x14ac:dyDescent="0.2"/>
    <row r="80" ht="17.100000000000001" customHeight="1" x14ac:dyDescent="0.2"/>
    <row r="81" ht="17.100000000000001" customHeight="1" x14ac:dyDescent="0.2"/>
    <row r="82" ht="17.100000000000001" customHeight="1" x14ac:dyDescent="0.2"/>
    <row r="83" ht="17.100000000000001" customHeight="1" x14ac:dyDescent="0.2"/>
    <row r="84" ht="17.100000000000001" customHeight="1" x14ac:dyDescent="0.2"/>
    <row r="85" ht="17.100000000000001" customHeight="1" x14ac:dyDescent="0.2"/>
    <row r="86" ht="17.100000000000001" customHeight="1" x14ac:dyDescent="0.2"/>
    <row r="87" ht="17.100000000000001" customHeight="1" x14ac:dyDescent="0.2"/>
    <row r="88" ht="17.100000000000001" customHeight="1" x14ac:dyDescent="0.2"/>
    <row r="89" ht="17.100000000000001" customHeight="1" x14ac:dyDescent="0.2"/>
    <row r="90" ht="17.100000000000001" customHeight="1" x14ac:dyDescent="0.2"/>
    <row r="91" ht="17.100000000000001" customHeight="1" x14ac:dyDescent="0.2"/>
    <row r="92" ht="17.100000000000001" customHeight="1" x14ac:dyDescent="0.2"/>
    <row r="93" ht="17.100000000000001" customHeight="1" x14ac:dyDescent="0.2"/>
    <row r="94" ht="17.100000000000001" customHeight="1" x14ac:dyDescent="0.2"/>
    <row r="95" ht="17.100000000000001" customHeight="1" x14ac:dyDescent="0.2"/>
    <row r="96" ht="17.100000000000001" customHeight="1" x14ac:dyDescent="0.2"/>
    <row r="97" ht="17.100000000000001" customHeight="1" x14ac:dyDescent="0.2"/>
    <row r="98" ht="17.100000000000001" customHeight="1" x14ac:dyDescent="0.2"/>
    <row r="99" ht="17.100000000000001" customHeight="1" x14ac:dyDescent="0.2"/>
    <row r="100" ht="17.100000000000001" customHeight="1" x14ac:dyDescent="0.2"/>
    <row r="101" ht="17.100000000000001" customHeight="1" x14ac:dyDescent="0.2"/>
    <row r="102" ht="17.100000000000001" customHeight="1" x14ac:dyDescent="0.2"/>
    <row r="103" ht="17.100000000000001" customHeight="1" x14ac:dyDescent="0.2"/>
    <row r="104" ht="17.100000000000001" customHeight="1" x14ac:dyDescent="0.2"/>
    <row r="105" ht="17.100000000000001" customHeight="1" x14ac:dyDescent="0.2"/>
    <row r="106" ht="17.100000000000001" customHeight="1" x14ac:dyDescent="0.2"/>
    <row r="107" ht="17.100000000000001" customHeight="1" x14ac:dyDescent="0.2"/>
    <row r="108" ht="17.100000000000001" customHeight="1" x14ac:dyDescent="0.2"/>
    <row r="109" ht="17.100000000000001" customHeight="1" x14ac:dyDescent="0.2"/>
    <row r="110" ht="17.100000000000001" customHeight="1" x14ac:dyDescent="0.2"/>
    <row r="111" ht="17.100000000000001" customHeight="1" x14ac:dyDescent="0.2"/>
    <row r="112" ht="17.100000000000001" customHeight="1" x14ac:dyDescent="0.2"/>
    <row r="113" ht="17.100000000000001" customHeight="1" x14ac:dyDescent="0.2"/>
    <row r="114" ht="17.100000000000001" customHeight="1" x14ac:dyDescent="0.2"/>
    <row r="115" ht="17.100000000000001" customHeight="1" x14ac:dyDescent="0.2"/>
    <row r="116" ht="17.100000000000001" customHeight="1" x14ac:dyDescent="0.2"/>
    <row r="117" ht="17.100000000000001" customHeight="1" x14ac:dyDescent="0.2"/>
    <row r="118" ht="17.100000000000001" customHeight="1" x14ac:dyDescent="0.2"/>
    <row r="119" ht="17.100000000000001" customHeight="1" x14ac:dyDescent="0.2"/>
    <row r="120" ht="17.100000000000001" customHeight="1" x14ac:dyDescent="0.2"/>
    <row r="121" ht="17.100000000000001" customHeight="1" x14ac:dyDescent="0.2"/>
    <row r="122" ht="17.100000000000001" customHeight="1" x14ac:dyDescent="0.2"/>
    <row r="123" ht="17.100000000000001" customHeight="1" x14ac:dyDescent="0.2"/>
    <row r="124" ht="17.100000000000001" customHeight="1" x14ac:dyDescent="0.2"/>
    <row r="125" ht="17.100000000000001" customHeight="1" x14ac:dyDescent="0.2"/>
    <row r="126" ht="17.100000000000001" customHeight="1" x14ac:dyDescent="0.2"/>
    <row r="127" ht="17.100000000000001" customHeight="1" x14ac:dyDescent="0.2"/>
    <row r="128" ht="17.100000000000001" customHeight="1" x14ac:dyDescent="0.2"/>
    <row r="129" ht="17.100000000000001" customHeight="1" x14ac:dyDescent="0.2"/>
    <row r="130" ht="17.100000000000001" customHeight="1" x14ac:dyDescent="0.2"/>
    <row r="131" ht="17.100000000000001" customHeight="1" x14ac:dyDescent="0.2"/>
    <row r="132" ht="17.100000000000001" customHeight="1" x14ac:dyDescent="0.2"/>
    <row r="133" ht="17.100000000000001" customHeight="1" x14ac:dyDescent="0.2"/>
    <row r="134" ht="17.100000000000001" customHeight="1" x14ac:dyDescent="0.2"/>
    <row r="135" ht="17.100000000000001" customHeight="1" x14ac:dyDescent="0.2"/>
    <row r="136" ht="17.100000000000001" customHeight="1" x14ac:dyDescent="0.2"/>
    <row r="137" ht="17.100000000000001" customHeight="1" x14ac:dyDescent="0.2"/>
    <row r="138" ht="17.100000000000001" customHeight="1" x14ac:dyDescent="0.2"/>
    <row r="139" ht="17.100000000000001" customHeight="1" x14ac:dyDescent="0.2"/>
    <row r="140" ht="17.100000000000001" customHeight="1" x14ac:dyDescent="0.2"/>
    <row r="141" ht="17.100000000000001" customHeight="1" x14ac:dyDescent="0.2"/>
    <row r="142" ht="17.100000000000001" customHeight="1" x14ac:dyDescent="0.2"/>
    <row r="143" ht="17.100000000000001" customHeight="1" x14ac:dyDescent="0.2"/>
    <row r="144" ht="17.100000000000001" customHeight="1" x14ac:dyDescent="0.2"/>
    <row r="145" ht="17.100000000000001" customHeight="1" x14ac:dyDescent="0.2"/>
    <row r="146" ht="17.100000000000001" customHeight="1" x14ac:dyDescent="0.2"/>
    <row r="147" ht="17.100000000000001" customHeight="1" x14ac:dyDescent="0.2"/>
    <row r="148" ht="17.100000000000001" customHeight="1" x14ac:dyDescent="0.2"/>
    <row r="149" ht="17.100000000000001" customHeight="1" x14ac:dyDescent="0.2"/>
    <row r="150" ht="17.100000000000001" customHeight="1" x14ac:dyDescent="0.2"/>
    <row r="151" ht="17.100000000000001" customHeight="1" x14ac:dyDescent="0.2"/>
    <row r="152" ht="17.100000000000001" customHeight="1" x14ac:dyDescent="0.2"/>
    <row r="153" ht="17.100000000000001" customHeight="1" x14ac:dyDescent="0.2"/>
    <row r="154" ht="17.100000000000001" customHeight="1" x14ac:dyDescent="0.2"/>
    <row r="155" ht="17.100000000000001" customHeight="1" x14ac:dyDescent="0.2"/>
    <row r="156" ht="17.100000000000001" customHeight="1" x14ac:dyDescent="0.2"/>
    <row r="157" ht="17.100000000000001" customHeight="1" x14ac:dyDescent="0.2"/>
    <row r="158" ht="17.100000000000001" customHeight="1" x14ac:dyDescent="0.2"/>
    <row r="159" ht="17.100000000000001" customHeight="1" x14ac:dyDescent="0.2"/>
    <row r="160" ht="17.100000000000001" customHeight="1" x14ac:dyDescent="0.2"/>
    <row r="161" ht="17.100000000000001" customHeight="1" x14ac:dyDescent="0.2"/>
    <row r="162" ht="17.100000000000001" customHeight="1" x14ac:dyDescent="0.2"/>
    <row r="163" ht="17.100000000000001" customHeight="1" x14ac:dyDescent="0.2"/>
    <row r="164" ht="17.100000000000001" customHeight="1" x14ac:dyDescent="0.2"/>
    <row r="165" ht="17.100000000000001" customHeight="1" x14ac:dyDescent="0.2"/>
    <row r="166" ht="17.100000000000001" customHeight="1" x14ac:dyDescent="0.2"/>
    <row r="167" ht="17.100000000000001" customHeight="1" x14ac:dyDescent="0.2"/>
    <row r="168" ht="17.100000000000001" customHeight="1" x14ac:dyDescent="0.2"/>
    <row r="169" ht="17.100000000000001" customHeight="1" x14ac:dyDescent="0.2"/>
    <row r="170" ht="17.100000000000001" customHeight="1" x14ac:dyDescent="0.2"/>
    <row r="171" ht="17.100000000000001" customHeight="1" x14ac:dyDescent="0.2"/>
    <row r="172" ht="17.100000000000001" customHeight="1" x14ac:dyDescent="0.2"/>
    <row r="173" ht="17.100000000000001" customHeight="1" x14ac:dyDescent="0.2"/>
    <row r="174" ht="17.100000000000001" customHeight="1" x14ac:dyDescent="0.2"/>
    <row r="175" ht="17.100000000000001" customHeight="1" x14ac:dyDescent="0.2"/>
    <row r="176" ht="17.100000000000001" customHeight="1" x14ac:dyDescent="0.2"/>
    <row r="177" ht="17.100000000000001" customHeight="1" x14ac:dyDescent="0.2"/>
    <row r="178" ht="17.100000000000001" customHeight="1" x14ac:dyDescent="0.2"/>
    <row r="179" ht="17.100000000000001" customHeight="1" x14ac:dyDescent="0.2"/>
    <row r="180" ht="17.100000000000001" customHeight="1" x14ac:dyDescent="0.2"/>
    <row r="181" ht="17.100000000000001" customHeight="1" x14ac:dyDescent="0.2"/>
    <row r="182" ht="17.100000000000001" customHeight="1" x14ac:dyDescent="0.2"/>
    <row r="183" ht="17.100000000000001" customHeight="1" x14ac:dyDescent="0.2"/>
    <row r="184" ht="17.100000000000001" customHeight="1" x14ac:dyDescent="0.2"/>
    <row r="185" ht="17.100000000000001" customHeight="1" x14ac:dyDescent="0.2"/>
    <row r="186" ht="17.100000000000001" customHeight="1" x14ac:dyDescent="0.2"/>
    <row r="187" ht="17.100000000000001" customHeight="1" x14ac:dyDescent="0.2"/>
    <row r="188" ht="17.100000000000001" customHeight="1" x14ac:dyDescent="0.2"/>
    <row r="189" ht="17.100000000000001" customHeight="1" x14ac:dyDescent="0.2"/>
    <row r="190" ht="17.100000000000001" customHeight="1" x14ac:dyDescent="0.2"/>
    <row r="191" ht="17.100000000000001" customHeight="1" x14ac:dyDescent="0.2"/>
    <row r="192" ht="17.100000000000001" customHeight="1" x14ac:dyDescent="0.2"/>
    <row r="193" ht="17.100000000000001" customHeight="1" x14ac:dyDescent="0.2"/>
    <row r="194" ht="17.100000000000001" customHeight="1" x14ac:dyDescent="0.2"/>
    <row r="195" ht="17.100000000000001" customHeight="1" x14ac:dyDescent="0.2"/>
    <row r="196" ht="17.100000000000001" customHeight="1" x14ac:dyDescent="0.2"/>
    <row r="197" ht="17.100000000000001" customHeight="1" x14ac:dyDescent="0.2"/>
    <row r="198" ht="17.100000000000001" customHeight="1" x14ac:dyDescent="0.2"/>
    <row r="199" ht="17.100000000000001" customHeight="1" x14ac:dyDescent="0.2"/>
    <row r="200" ht="17.100000000000001" customHeight="1" x14ac:dyDescent="0.2"/>
    <row r="201" ht="17.100000000000001" customHeight="1" x14ac:dyDescent="0.2"/>
    <row r="202" ht="17.100000000000001" customHeight="1" x14ac:dyDescent="0.2"/>
    <row r="203" ht="17.100000000000001" customHeight="1" x14ac:dyDescent="0.2"/>
    <row r="204" ht="17.100000000000001" customHeight="1" x14ac:dyDescent="0.2"/>
    <row r="205" ht="17.100000000000001" customHeight="1" x14ac:dyDescent="0.2"/>
    <row r="206" ht="17.100000000000001" customHeight="1" x14ac:dyDescent="0.2"/>
    <row r="207" ht="17.100000000000001" customHeight="1" x14ac:dyDescent="0.2"/>
    <row r="208" ht="17.100000000000001" customHeight="1" x14ac:dyDescent="0.2"/>
    <row r="209" ht="17.100000000000001" customHeight="1" x14ac:dyDescent="0.2"/>
    <row r="210" ht="17.100000000000001" customHeight="1" x14ac:dyDescent="0.2"/>
    <row r="211" ht="17.100000000000001" customHeight="1" x14ac:dyDescent="0.2"/>
    <row r="212" ht="17.100000000000001" customHeight="1" x14ac:dyDescent="0.2"/>
    <row r="213" ht="17.100000000000001" customHeight="1" x14ac:dyDescent="0.2"/>
    <row r="214" ht="17.100000000000001" customHeight="1" x14ac:dyDescent="0.2"/>
    <row r="215" ht="17.100000000000001" customHeight="1" x14ac:dyDescent="0.2"/>
    <row r="216" ht="17.100000000000001" customHeight="1" x14ac:dyDescent="0.2"/>
    <row r="217" ht="17.100000000000001" customHeight="1" x14ac:dyDescent="0.2"/>
    <row r="218" ht="17.100000000000001" customHeight="1" x14ac:dyDescent="0.2"/>
    <row r="219" ht="17.100000000000001" customHeight="1" x14ac:dyDescent="0.2"/>
    <row r="220" ht="17.100000000000001" customHeight="1" x14ac:dyDescent="0.2"/>
    <row r="221" ht="17.100000000000001" customHeight="1" x14ac:dyDescent="0.2"/>
    <row r="222" ht="17.100000000000001" customHeight="1" x14ac:dyDescent="0.2"/>
    <row r="223" ht="17.100000000000001" customHeight="1" x14ac:dyDescent="0.2"/>
    <row r="224" ht="17.100000000000001" customHeight="1" x14ac:dyDescent="0.2"/>
  </sheetData>
  <mergeCells count="31">
    <mergeCell ref="AO25:AO31"/>
    <mergeCell ref="BG25:BG31"/>
    <mergeCell ref="N17:N24"/>
    <mergeCell ref="N25:N31"/>
    <mergeCell ref="AF17:AF24"/>
    <mergeCell ref="AF25:AF31"/>
    <mergeCell ref="AX17:AX24"/>
    <mergeCell ref="AX25:AX31"/>
    <mergeCell ref="BG17:BG24"/>
    <mergeCell ref="A41:B42"/>
    <mergeCell ref="O3:U3"/>
    <mergeCell ref="X3:AD3"/>
    <mergeCell ref="B25:B31"/>
    <mergeCell ref="A17:A31"/>
    <mergeCell ref="A6:B6"/>
    <mergeCell ref="F3:L3"/>
    <mergeCell ref="A33:A39"/>
    <mergeCell ref="B33:B39"/>
    <mergeCell ref="A8:A11"/>
    <mergeCell ref="B8:B11"/>
    <mergeCell ref="A13:A15"/>
    <mergeCell ref="E17:E24"/>
    <mergeCell ref="E25:E31"/>
    <mergeCell ref="W17:W24"/>
    <mergeCell ref="W25:W31"/>
    <mergeCell ref="B17:B24"/>
    <mergeCell ref="AG3:AM3"/>
    <mergeCell ref="AP3:AV3"/>
    <mergeCell ref="AY3:BE3"/>
    <mergeCell ref="BH3:BN3"/>
    <mergeCell ref="AO17:AO24"/>
  </mergeCells>
  <printOptions horizontalCentered="1" verticalCentered="1"/>
  <pageMargins left="0" right="0" top="0" bottom="0" header="0" footer="0"/>
  <pageSetup paperSize="9" scale="90" orientation="landscape"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V217"/>
  <sheetViews>
    <sheetView workbookViewId="0">
      <selection activeCell="L34" sqref="L34"/>
    </sheetView>
  </sheetViews>
  <sheetFormatPr baseColWidth="10" defaultRowHeight="12.75" x14ac:dyDescent="0.2"/>
  <cols>
    <col min="1" max="1" width="16.7109375" style="2" customWidth="1"/>
    <col min="2" max="2" width="11.5703125" style="127" bestFit="1" customWidth="1"/>
    <col min="3" max="3" width="6.42578125" style="127" customWidth="1"/>
    <col min="4" max="7" width="6.28515625" style="127" customWidth="1"/>
    <col min="8" max="8" width="7.28515625" style="127" bestFit="1" customWidth="1"/>
    <col min="9" max="9" width="6.28515625" style="127" customWidth="1"/>
    <col min="10" max="10" width="2.85546875" style="133" customWidth="1"/>
    <col min="11" max="11" width="15.42578125" style="127" customWidth="1"/>
    <col min="12" max="12" width="10.7109375" style="127" customWidth="1"/>
    <col min="13" max="17" width="6.28515625" style="127" customWidth="1"/>
    <col min="18" max="18" width="7.28515625" style="127" bestFit="1" customWidth="1"/>
    <col min="19" max="19" width="6.28515625" style="127" customWidth="1"/>
    <col min="20" max="20" width="11.42578125" style="127"/>
    <col min="21" max="256" width="11.42578125" style="2"/>
    <col min="257" max="257" width="16.7109375" style="2" customWidth="1"/>
    <col min="258" max="258" width="11.5703125" style="2" bestFit="1" customWidth="1"/>
    <col min="259" max="259" width="6.42578125" style="2" customWidth="1"/>
    <col min="260" max="263" width="6.28515625" style="2" customWidth="1"/>
    <col min="264" max="264" width="7.28515625" style="2" bestFit="1" customWidth="1"/>
    <col min="265" max="265" width="6.28515625" style="2" customWidth="1"/>
    <col min="266" max="266" width="2.85546875" style="2" customWidth="1"/>
    <col min="267" max="267" width="15.42578125" style="2" customWidth="1"/>
    <col min="268" max="268" width="10.7109375" style="2" customWidth="1"/>
    <col min="269" max="273" width="6.28515625" style="2" customWidth="1"/>
    <col min="274" max="274" width="7.28515625" style="2" bestFit="1" customWidth="1"/>
    <col min="275" max="275" width="6.28515625" style="2" customWidth="1"/>
    <col min="276" max="512" width="11.42578125" style="2"/>
    <col min="513" max="513" width="16.7109375" style="2" customWidth="1"/>
    <col min="514" max="514" width="11.5703125" style="2" bestFit="1" customWidth="1"/>
    <col min="515" max="515" width="6.42578125" style="2" customWidth="1"/>
    <col min="516" max="519" width="6.28515625" style="2" customWidth="1"/>
    <col min="520" max="520" width="7.28515625" style="2" bestFit="1" customWidth="1"/>
    <col min="521" max="521" width="6.28515625" style="2" customWidth="1"/>
    <col min="522" max="522" width="2.85546875" style="2" customWidth="1"/>
    <col min="523" max="523" width="15.42578125" style="2" customWidth="1"/>
    <col min="524" max="524" width="10.7109375" style="2" customWidth="1"/>
    <col min="525" max="529" width="6.28515625" style="2" customWidth="1"/>
    <col min="530" max="530" width="7.28515625" style="2" bestFit="1" customWidth="1"/>
    <col min="531" max="531" width="6.28515625" style="2" customWidth="1"/>
    <col min="532" max="768" width="11.42578125" style="2"/>
    <col min="769" max="769" width="16.7109375" style="2" customWidth="1"/>
    <col min="770" max="770" width="11.5703125" style="2" bestFit="1" customWidth="1"/>
    <col min="771" max="771" width="6.42578125" style="2" customWidth="1"/>
    <col min="772" max="775" width="6.28515625" style="2" customWidth="1"/>
    <col min="776" max="776" width="7.28515625" style="2" bestFit="1" customWidth="1"/>
    <col min="777" max="777" width="6.28515625" style="2" customWidth="1"/>
    <col min="778" max="778" width="2.85546875" style="2" customWidth="1"/>
    <col min="779" max="779" width="15.42578125" style="2" customWidth="1"/>
    <col min="780" max="780" width="10.7109375" style="2" customWidth="1"/>
    <col min="781" max="785" width="6.28515625" style="2" customWidth="1"/>
    <col min="786" max="786" width="7.28515625" style="2" bestFit="1" customWidth="1"/>
    <col min="787" max="787" width="6.28515625" style="2" customWidth="1"/>
    <col min="788" max="1024" width="11.42578125" style="2"/>
    <col min="1025" max="1025" width="16.7109375" style="2" customWidth="1"/>
    <col min="1026" max="1026" width="11.5703125" style="2" bestFit="1" customWidth="1"/>
    <col min="1027" max="1027" width="6.42578125" style="2" customWidth="1"/>
    <col min="1028" max="1031" width="6.28515625" style="2" customWidth="1"/>
    <col min="1032" max="1032" width="7.28515625" style="2" bestFit="1" customWidth="1"/>
    <col min="1033" max="1033" width="6.28515625" style="2" customWidth="1"/>
    <col min="1034" max="1034" width="2.85546875" style="2" customWidth="1"/>
    <col min="1035" max="1035" width="15.42578125" style="2" customWidth="1"/>
    <col min="1036" max="1036" width="10.7109375" style="2" customWidth="1"/>
    <col min="1037" max="1041" width="6.28515625" style="2" customWidth="1"/>
    <col min="1042" max="1042" width="7.28515625" style="2" bestFit="1" customWidth="1"/>
    <col min="1043" max="1043" width="6.28515625" style="2" customWidth="1"/>
    <col min="1044" max="1280" width="11.42578125" style="2"/>
    <col min="1281" max="1281" width="16.7109375" style="2" customWidth="1"/>
    <col min="1282" max="1282" width="11.5703125" style="2" bestFit="1" customWidth="1"/>
    <col min="1283" max="1283" width="6.42578125" style="2" customWidth="1"/>
    <col min="1284" max="1287" width="6.28515625" style="2" customWidth="1"/>
    <col min="1288" max="1288" width="7.28515625" style="2" bestFit="1" customWidth="1"/>
    <col min="1289" max="1289" width="6.28515625" style="2" customWidth="1"/>
    <col min="1290" max="1290" width="2.85546875" style="2" customWidth="1"/>
    <col min="1291" max="1291" width="15.42578125" style="2" customWidth="1"/>
    <col min="1292" max="1292" width="10.7109375" style="2" customWidth="1"/>
    <col min="1293" max="1297" width="6.28515625" style="2" customWidth="1"/>
    <col min="1298" max="1298" width="7.28515625" style="2" bestFit="1" customWidth="1"/>
    <col min="1299" max="1299" width="6.28515625" style="2" customWidth="1"/>
    <col min="1300" max="1536" width="11.42578125" style="2"/>
    <col min="1537" max="1537" width="16.7109375" style="2" customWidth="1"/>
    <col min="1538" max="1538" width="11.5703125" style="2" bestFit="1" customWidth="1"/>
    <col min="1539" max="1539" width="6.42578125" style="2" customWidth="1"/>
    <col min="1540" max="1543" width="6.28515625" style="2" customWidth="1"/>
    <col min="1544" max="1544" width="7.28515625" style="2" bestFit="1" customWidth="1"/>
    <col min="1545" max="1545" width="6.28515625" style="2" customWidth="1"/>
    <col min="1546" max="1546" width="2.85546875" style="2" customWidth="1"/>
    <col min="1547" max="1547" width="15.42578125" style="2" customWidth="1"/>
    <col min="1548" max="1548" width="10.7109375" style="2" customWidth="1"/>
    <col min="1549" max="1553" width="6.28515625" style="2" customWidth="1"/>
    <col min="1554" max="1554" width="7.28515625" style="2" bestFit="1" customWidth="1"/>
    <col min="1555" max="1555" width="6.28515625" style="2" customWidth="1"/>
    <col min="1556" max="1792" width="11.42578125" style="2"/>
    <col min="1793" max="1793" width="16.7109375" style="2" customWidth="1"/>
    <col min="1794" max="1794" width="11.5703125" style="2" bestFit="1" customWidth="1"/>
    <col min="1795" max="1795" width="6.42578125" style="2" customWidth="1"/>
    <col min="1796" max="1799" width="6.28515625" style="2" customWidth="1"/>
    <col min="1800" max="1800" width="7.28515625" style="2" bestFit="1" customWidth="1"/>
    <col min="1801" max="1801" width="6.28515625" style="2" customWidth="1"/>
    <col min="1802" max="1802" width="2.85546875" style="2" customWidth="1"/>
    <col min="1803" max="1803" width="15.42578125" style="2" customWidth="1"/>
    <col min="1804" max="1804" width="10.7109375" style="2" customWidth="1"/>
    <col min="1805" max="1809" width="6.28515625" style="2" customWidth="1"/>
    <col min="1810" max="1810" width="7.28515625" style="2" bestFit="1" customWidth="1"/>
    <col min="1811" max="1811" width="6.28515625" style="2" customWidth="1"/>
    <col min="1812" max="2048" width="11.42578125" style="2"/>
    <col min="2049" max="2049" width="16.7109375" style="2" customWidth="1"/>
    <col min="2050" max="2050" width="11.5703125" style="2" bestFit="1" customWidth="1"/>
    <col min="2051" max="2051" width="6.42578125" style="2" customWidth="1"/>
    <col min="2052" max="2055" width="6.28515625" style="2" customWidth="1"/>
    <col min="2056" max="2056" width="7.28515625" style="2" bestFit="1" customWidth="1"/>
    <col min="2057" max="2057" width="6.28515625" style="2" customWidth="1"/>
    <col min="2058" max="2058" width="2.85546875" style="2" customWidth="1"/>
    <col min="2059" max="2059" width="15.42578125" style="2" customWidth="1"/>
    <col min="2060" max="2060" width="10.7109375" style="2" customWidth="1"/>
    <col min="2061" max="2065" width="6.28515625" style="2" customWidth="1"/>
    <col min="2066" max="2066" width="7.28515625" style="2" bestFit="1" customWidth="1"/>
    <col min="2067" max="2067" width="6.28515625" style="2" customWidth="1"/>
    <col min="2068" max="2304" width="11.42578125" style="2"/>
    <col min="2305" max="2305" width="16.7109375" style="2" customWidth="1"/>
    <col min="2306" max="2306" width="11.5703125" style="2" bestFit="1" customWidth="1"/>
    <col min="2307" max="2307" width="6.42578125" style="2" customWidth="1"/>
    <col min="2308" max="2311" width="6.28515625" style="2" customWidth="1"/>
    <col min="2312" max="2312" width="7.28515625" style="2" bestFit="1" customWidth="1"/>
    <col min="2313" max="2313" width="6.28515625" style="2" customWidth="1"/>
    <col min="2314" max="2314" width="2.85546875" style="2" customWidth="1"/>
    <col min="2315" max="2315" width="15.42578125" style="2" customWidth="1"/>
    <col min="2316" max="2316" width="10.7109375" style="2" customWidth="1"/>
    <col min="2317" max="2321" width="6.28515625" style="2" customWidth="1"/>
    <col min="2322" max="2322" width="7.28515625" style="2" bestFit="1" customWidth="1"/>
    <col min="2323" max="2323" width="6.28515625" style="2" customWidth="1"/>
    <col min="2324" max="2560" width="11.42578125" style="2"/>
    <col min="2561" max="2561" width="16.7109375" style="2" customWidth="1"/>
    <col min="2562" max="2562" width="11.5703125" style="2" bestFit="1" customWidth="1"/>
    <col min="2563" max="2563" width="6.42578125" style="2" customWidth="1"/>
    <col min="2564" max="2567" width="6.28515625" style="2" customWidth="1"/>
    <col min="2568" max="2568" width="7.28515625" style="2" bestFit="1" customWidth="1"/>
    <col min="2569" max="2569" width="6.28515625" style="2" customWidth="1"/>
    <col min="2570" max="2570" width="2.85546875" style="2" customWidth="1"/>
    <col min="2571" max="2571" width="15.42578125" style="2" customWidth="1"/>
    <col min="2572" max="2572" width="10.7109375" style="2" customWidth="1"/>
    <col min="2573" max="2577" width="6.28515625" style="2" customWidth="1"/>
    <col min="2578" max="2578" width="7.28515625" style="2" bestFit="1" customWidth="1"/>
    <col min="2579" max="2579" width="6.28515625" style="2" customWidth="1"/>
    <col min="2580" max="2816" width="11.42578125" style="2"/>
    <col min="2817" max="2817" width="16.7109375" style="2" customWidth="1"/>
    <col min="2818" max="2818" width="11.5703125" style="2" bestFit="1" customWidth="1"/>
    <col min="2819" max="2819" width="6.42578125" style="2" customWidth="1"/>
    <col min="2820" max="2823" width="6.28515625" style="2" customWidth="1"/>
    <col min="2824" max="2824" width="7.28515625" style="2" bestFit="1" customWidth="1"/>
    <col min="2825" max="2825" width="6.28515625" style="2" customWidth="1"/>
    <col min="2826" max="2826" width="2.85546875" style="2" customWidth="1"/>
    <col min="2827" max="2827" width="15.42578125" style="2" customWidth="1"/>
    <col min="2828" max="2828" width="10.7109375" style="2" customWidth="1"/>
    <col min="2829" max="2833" width="6.28515625" style="2" customWidth="1"/>
    <col min="2834" max="2834" width="7.28515625" style="2" bestFit="1" customWidth="1"/>
    <col min="2835" max="2835" width="6.28515625" style="2" customWidth="1"/>
    <col min="2836" max="3072" width="11.42578125" style="2"/>
    <col min="3073" max="3073" width="16.7109375" style="2" customWidth="1"/>
    <col min="3074" max="3074" width="11.5703125" style="2" bestFit="1" customWidth="1"/>
    <col min="3075" max="3075" width="6.42578125" style="2" customWidth="1"/>
    <col min="3076" max="3079" width="6.28515625" style="2" customWidth="1"/>
    <col min="3080" max="3080" width="7.28515625" style="2" bestFit="1" customWidth="1"/>
    <col min="3081" max="3081" width="6.28515625" style="2" customWidth="1"/>
    <col min="3082" max="3082" width="2.85546875" style="2" customWidth="1"/>
    <col min="3083" max="3083" width="15.42578125" style="2" customWidth="1"/>
    <col min="3084" max="3084" width="10.7109375" style="2" customWidth="1"/>
    <col min="3085" max="3089" width="6.28515625" style="2" customWidth="1"/>
    <col min="3090" max="3090" width="7.28515625" style="2" bestFit="1" customWidth="1"/>
    <col min="3091" max="3091" width="6.28515625" style="2" customWidth="1"/>
    <col min="3092" max="3328" width="11.42578125" style="2"/>
    <col min="3329" max="3329" width="16.7109375" style="2" customWidth="1"/>
    <col min="3330" max="3330" width="11.5703125" style="2" bestFit="1" customWidth="1"/>
    <col min="3331" max="3331" width="6.42578125" style="2" customWidth="1"/>
    <col min="3332" max="3335" width="6.28515625" style="2" customWidth="1"/>
    <col min="3336" max="3336" width="7.28515625" style="2" bestFit="1" customWidth="1"/>
    <col min="3337" max="3337" width="6.28515625" style="2" customWidth="1"/>
    <col min="3338" max="3338" width="2.85546875" style="2" customWidth="1"/>
    <col min="3339" max="3339" width="15.42578125" style="2" customWidth="1"/>
    <col min="3340" max="3340" width="10.7109375" style="2" customWidth="1"/>
    <col min="3341" max="3345" width="6.28515625" style="2" customWidth="1"/>
    <col min="3346" max="3346" width="7.28515625" style="2" bestFit="1" customWidth="1"/>
    <col min="3347" max="3347" width="6.28515625" style="2" customWidth="1"/>
    <col min="3348" max="3584" width="11.42578125" style="2"/>
    <col min="3585" max="3585" width="16.7109375" style="2" customWidth="1"/>
    <col min="3586" max="3586" width="11.5703125" style="2" bestFit="1" customWidth="1"/>
    <col min="3587" max="3587" width="6.42578125" style="2" customWidth="1"/>
    <col min="3588" max="3591" width="6.28515625" style="2" customWidth="1"/>
    <col min="3592" max="3592" width="7.28515625" style="2" bestFit="1" customWidth="1"/>
    <col min="3593" max="3593" width="6.28515625" style="2" customWidth="1"/>
    <col min="3594" max="3594" width="2.85546875" style="2" customWidth="1"/>
    <col min="3595" max="3595" width="15.42578125" style="2" customWidth="1"/>
    <col min="3596" max="3596" width="10.7109375" style="2" customWidth="1"/>
    <col min="3597" max="3601" width="6.28515625" style="2" customWidth="1"/>
    <col min="3602" max="3602" width="7.28515625" style="2" bestFit="1" customWidth="1"/>
    <col min="3603" max="3603" width="6.28515625" style="2" customWidth="1"/>
    <col min="3604" max="3840" width="11.42578125" style="2"/>
    <col min="3841" max="3841" width="16.7109375" style="2" customWidth="1"/>
    <col min="3842" max="3842" width="11.5703125" style="2" bestFit="1" customWidth="1"/>
    <col min="3843" max="3843" width="6.42578125" style="2" customWidth="1"/>
    <col min="3844" max="3847" width="6.28515625" style="2" customWidth="1"/>
    <col min="3848" max="3848" width="7.28515625" style="2" bestFit="1" customWidth="1"/>
    <col min="3849" max="3849" width="6.28515625" style="2" customWidth="1"/>
    <col min="3850" max="3850" width="2.85546875" style="2" customWidth="1"/>
    <col min="3851" max="3851" width="15.42578125" style="2" customWidth="1"/>
    <col min="3852" max="3852" width="10.7109375" style="2" customWidth="1"/>
    <col min="3853" max="3857" width="6.28515625" style="2" customWidth="1"/>
    <col min="3858" max="3858" width="7.28515625" style="2" bestFit="1" customWidth="1"/>
    <col min="3859" max="3859" width="6.28515625" style="2" customWidth="1"/>
    <col min="3860" max="4096" width="11.42578125" style="2"/>
    <col min="4097" max="4097" width="16.7109375" style="2" customWidth="1"/>
    <col min="4098" max="4098" width="11.5703125" style="2" bestFit="1" customWidth="1"/>
    <col min="4099" max="4099" width="6.42578125" style="2" customWidth="1"/>
    <col min="4100" max="4103" width="6.28515625" style="2" customWidth="1"/>
    <col min="4104" max="4104" width="7.28515625" style="2" bestFit="1" customWidth="1"/>
    <col min="4105" max="4105" width="6.28515625" style="2" customWidth="1"/>
    <col min="4106" max="4106" width="2.85546875" style="2" customWidth="1"/>
    <col min="4107" max="4107" width="15.42578125" style="2" customWidth="1"/>
    <col min="4108" max="4108" width="10.7109375" style="2" customWidth="1"/>
    <col min="4109" max="4113" width="6.28515625" style="2" customWidth="1"/>
    <col min="4114" max="4114" width="7.28515625" style="2" bestFit="1" customWidth="1"/>
    <col min="4115" max="4115" width="6.28515625" style="2" customWidth="1"/>
    <col min="4116" max="4352" width="11.42578125" style="2"/>
    <col min="4353" max="4353" width="16.7109375" style="2" customWidth="1"/>
    <col min="4354" max="4354" width="11.5703125" style="2" bestFit="1" customWidth="1"/>
    <col min="4355" max="4355" width="6.42578125" style="2" customWidth="1"/>
    <col min="4356" max="4359" width="6.28515625" style="2" customWidth="1"/>
    <col min="4360" max="4360" width="7.28515625" style="2" bestFit="1" customWidth="1"/>
    <col min="4361" max="4361" width="6.28515625" style="2" customWidth="1"/>
    <col min="4362" max="4362" width="2.85546875" style="2" customWidth="1"/>
    <col min="4363" max="4363" width="15.42578125" style="2" customWidth="1"/>
    <col min="4364" max="4364" width="10.7109375" style="2" customWidth="1"/>
    <col min="4365" max="4369" width="6.28515625" style="2" customWidth="1"/>
    <col min="4370" max="4370" width="7.28515625" style="2" bestFit="1" customWidth="1"/>
    <col min="4371" max="4371" width="6.28515625" style="2" customWidth="1"/>
    <col min="4372" max="4608" width="11.42578125" style="2"/>
    <col min="4609" max="4609" width="16.7109375" style="2" customWidth="1"/>
    <col min="4610" max="4610" width="11.5703125" style="2" bestFit="1" customWidth="1"/>
    <col min="4611" max="4611" width="6.42578125" style="2" customWidth="1"/>
    <col min="4612" max="4615" width="6.28515625" style="2" customWidth="1"/>
    <col min="4616" max="4616" width="7.28515625" style="2" bestFit="1" customWidth="1"/>
    <col min="4617" max="4617" width="6.28515625" style="2" customWidth="1"/>
    <col min="4618" max="4618" width="2.85546875" style="2" customWidth="1"/>
    <col min="4619" max="4619" width="15.42578125" style="2" customWidth="1"/>
    <col min="4620" max="4620" width="10.7109375" style="2" customWidth="1"/>
    <col min="4621" max="4625" width="6.28515625" style="2" customWidth="1"/>
    <col min="4626" max="4626" width="7.28515625" style="2" bestFit="1" customWidth="1"/>
    <col min="4627" max="4627" width="6.28515625" style="2" customWidth="1"/>
    <col min="4628" max="4864" width="11.42578125" style="2"/>
    <col min="4865" max="4865" width="16.7109375" style="2" customWidth="1"/>
    <col min="4866" max="4866" width="11.5703125" style="2" bestFit="1" customWidth="1"/>
    <col min="4867" max="4867" width="6.42578125" style="2" customWidth="1"/>
    <col min="4868" max="4871" width="6.28515625" style="2" customWidth="1"/>
    <col min="4872" max="4872" width="7.28515625" style="2" bestFit="1" customWidth="1"/>
    <col min="4873" max="4873" width="6.28515625" style="2" customWidth="1"/>
    <col min="4874" max="4874" width="2.85546875" style="2" customWidth="1"/>
    <col min="4875" max="4875" width="15.42578125" style="2" customWidth="1"/>
    <col min="4876" max="4876" width="10.7109375" style="2" customWidth="1"/>
    <col min="4877" max="4881" width="6.28515625" style="2" customWidth="1"/>
    <col min="4882" max="4882" width="7.28515625" style="2" bestFit="1" customWidth="1"/>
    <col min="4883" max="4883" width="6.28515625" style="2" customWidth="1"/>
    <col min="4884" max="5120" width="11.42578125" style="2"/>
    <col min="5121" max="5121" width="16.7109375" style="2" customWidth="1"/>
    <col min="5122" max="5122" width="11.5703125" style="2" bestFit="1" customWidth="1"/>
    <col min="5123" max="5123" width="6.42578125" style="2" customWidth="1"/>
    <col min="5124" max="5127" width="6.28515625" style="2" customWidth="1"/>
    <col min="5128" max="5128" width="7.28515625" style="2" bestFit="1" customWidth="1"/>
    <col min="5129" max="5129" width="6.28515625" style="2" customWidth="1"/>
    <col min="5130" max="5130" width="2.85546875" style="2" customWidth="1"/>
    <col min="5131" max="5131" width="15.42578125" style="2" customWidth="1"/>
    <col min="5132" max="5132" width="10.7109375" style="2" customWidth="1"/>
    <col min="5133" max="5137" width="6.28515625" style="2" customWidth="1"/>
    <col min="5138" max="5138" width="7.28515625" style="2" bestFit="1" customWidth="1"/>
    <col min="5139" max="5139" width="6.28515625" style="2" customWidth="1"/>
    <col min="5140" max="5376" width="11.42578125" style="2"/>
    <col min="5377" max="5377" width="16.7109375" style="2" customWidth="1"/>
    <col min="5378" max="5378" width="11.5703125" style="2" bestFit="1" customWidth="1"/>
    <col min="5379" max="5379" width="6.42578125" style="2" customWidth="1"/>
    <col min="5380" max="5383" width="6.28515625" style="2" customWidth="1"/>
    <col min="5384" max="5384" width="7.28515625" style="2" bestFit="1" customWidth="1"/>
    <col min="5385" max="5385" width="6.28515625" style="2" customWidth="1"/>
    <col min="5386" max="5386" width="2.85546875" style="2" customWidth="1"/>
    <col min="5387" max="5387" width="15.42578125" style="2" customWidth="1"/>
    <col min="5388" max="5388" width="10.7109375" style="2" customWidth="1"/>
    <col min="5389" max="5393" width="6.28515625" style="2" customWidth="1"/>
    <col min="5394" max="5394" width="7.28515625" style="2" bestFit="1" customWidth="1"/>
    <col min="5395" max="5395" width="6.28515625" style="2" customWidth="1"/>
    <col min="5396" max="5632" width="11.42578125" style="2"/>
    <col min="5633" max="5633" width="16.7109375" style="2" customWidth="1"/>
    <col min="5634" max="5634" width="11.5703125" style="2" bestFit="1" customWidth="1"/>
    <col min="5635" max="5635" width="6.42578125" style="2" customWidth="1"/>
    <col min="5636" max="5639" width="6.28515625" style="2" customWidth="1"/>
    <col min="5640" max="5640" width="7.28515625" style="2" bestFit="1" customWidth="1"/>
    <col min="5641" max="5641" width="6.28515625" style="2" customWidth="1"/>
    <col min="5642" max="5642" width="2.85546875" style="2" customWidth="1"/>
    <col min="5643" max="5643" width="15.42578125" style="2" customWidth="1"/>
    <col min="5644" max="5644" width="10.7109375" style="2" customWidth="1"/>
    <col min="5645" max="5649" width="6.28515625" style="2" customWidth="1"/>
    <col min="5650" max="5650" width="7.28515625" style="2" bestFit="1" customWidth="1"/>
    <col min="5651" max="5651" width="6.28515625" style="2" customWidth="1"/>
    <col min="5652" max="5888" width="11.42578125" style="2"/>
    <col min="5889" max="5889" width="16.7109375" style="2" customWidth="1"/>
    <col min="5890" max="5890" width="11.5703125" style="2" bestFit="1" customWidth="1"/>
    <col min="5891" max="5891" width="6.42578125" style="2" customWidth="1"/>
    <col min="5892" max="5895" width="6.28515625" style="2" customWidth="1"/>
    <col min="5896" max="5896" width="7.28515625" style="2" bestFit="1" customWidth="1"/>
    <col min="5897" max="5897" width="6.28515625" style="2" customWidth="1"/>
    <col min="5898" max="5898" width="2.85546875" style="2" customWidth="1"/>
    <col min="5899" max="5899" width="15.42578125" style="2" customWidth="1"/>
    <col min="5900" max="5900" width="10.7109375" style="2" customWidth="1"/>
    <col min="5901" max="5905" width="6.28515625" style="2" customWidth="1"/>
    <col min="5906" max="5906" width="7.28515625" style="2" bestFit="1" customWidth="1"/>
    <col min="5907" max="5907" width="6.28515625" style="2" customWidth="1"/>
    <col min="5908" max="6144" width="11.42578125" style="2"/>
    <col min="6145" max="6145" width="16.7109375" style="2" customWidth="1"/>
    <col min="6146" max="6146" width="11.5703125" style="2" bestFit="1" customWidth="1"/>
    <col min="6147" max="6147" width="6.42578125" style="2" customWidth="1"/>
    <col min="6148" max="6151" width="6.28515625" style="2" customWidth="1"/>
    <col min="6152" max="6152" width="7.28515625" style="2" bestFit="1" customWidth="1"/>
    <col min="6153" max="6153" width="6.28515625" style="2" customWidth="1"/>
    <col min="6154" max="6154" width="2.85546875" style="2" customWidth="1"/>
    <col min="6155" max="6155" width="15.42578125" style="2" customWidth="1"/>
    <col min="6156" max="6156" width="10.7109375" style="2" customWidth="1"/>
    <col min="6157" max="6161" width="6.28515625" style="2" customWidth="1"/>
    <col min="6162" max="6162" width="7.28515625" style="2" bestFit="1" customWidth="1"/>
    <col min="6163" max="6163" width="6.28515625" style="2" customWidth="1"/>
    <col min="6164" max="6400" width="11.42578125" style="2"/>
    <col min="6401" max="6401" width="16.7109375" style="2" customWidth="1"/>
    <col min="6402" max="6402" width="11.5703125" style="2" bestFit="1" customWidth="1"/>
    <col min="6403" max="6403" width="6.42578125" style="2" customWidth="1"/>
    <col min="6404" max="6407" width="6.28515625" style="2" customWidth="1"/>
    <col min="6408" max="6408" width="7.28515625" style="2" bestFit="1" customWidth="1"/>
    <col min="6409" max="6409" width="6.28515625" style="2" customWidth="1"/>
    <col min="6410" max="6410" width="2.85546875" style="2" customWidth="1"/>
    <col min="6411" max="6411" width="15.42578125" style="2" customWidth="1"/>
    <col min="6412" max="6412" width="10.7109375" style="2" customWidth="1"/>
    <col min="6413" max="6417" width="6.28515625" style="2" customWidth="1"/>
    <col min="6418" max="6418" width="7.28515625" style="2" bestFit="1" customWidth="1"/>
    <col min="6419" max="6419" width="6.28515625" style="2" customWidth="1"/>
    <col min="6420" max="6656" width="11.42578125" style="2"/>
    <col min="6657" max="6657" width="16.7109375" style="2" customWidth="1"/>
    <col min="6658" max="6658" width="11.5703125" style="2" bestFit="1" customWidth="1"/>
    <col min="6659" max="6659" width="6.42578125" style="2" customWidth="1"/>
    <col min="6660" max="6663" width="6.28515625" style="2" customWidth="1"/>
    <col min="6664" max="6664" width="7.28515625" style="2" bestFit="1" customWidth="1"/>
    <col min="6665" max="6665" width="6.28515625" style="2" customWidth="1"/>
    <col min="6666" max="6666" width="2.85546875" style="2" customWidth="1"/>
    <col min="6667" max="6667" width="15.42578125" style="2" customWidth="1"/>
    <col min="6668" max="6668" width="10.7109375" style="2" customWidth="1"/>
    <col min="6669" max="6673" width="6.28515625" style="2" customWidth="1"/>
    <col min="6674" max="6674" width="7.28515625" style="2" bestFit="1" customWidth="1"/>
    <col min="6675" max="6675" width="6.28515625" style="2" customWidth="1"/>
    <col min="6676" max="6912" width="11.42578125" style="2"/>
    <col min="6913" max="6913" width="16.7109375" style="2" customWidth="1"/>
    <col min="6914" max="6914" width="11.5703125" style="2" bestFit="1" customWidth="1"/>
    <col min="6915" max="6915" width="6.42578125" style="2" customWidth="1"/>
    <col min="6916" max="6919" width="6.28515625" style="2" customWidth="1"/>
    <col min="6920" max="6920" width="7.28515625" style="2" bestFit="1" customWidth="1"/>
    <col min="6921" max="6921" width="6.28515625" style="2" customWidth="1"/>
    <col min="6922" max="6922" width="2.85546875" style="2" customWidth="1"/>
    <col min="6923" max="6923" width="15.42578125" style="2" customWidth="1"/>
    <col min="6924" max="6924" width="10.7109375" style="2" customWidth="1"/>
    <col min="6925" max="6929" width="6.28515625" style="2" customWidth="1"/>
    <col min="6930" max="6930" width="7.28515625" style="2" bestFit="1" customWidth="1"/>
    <col min="6931" max="6931" width="6.28515625" style="2" customWidth="1"/>
    <col min="6932" max="7168" width="11.42578125" style="2"/>
    <col min="7169" max="7169" width="16.7109375" style="2" customWidth="1"/>
    <col min="7170" max="7170" width="11.5703125" style="2" bestFit="1" customWidth="1"/>
    <col min="7171" max="7171" width="6.42578125" style="2" customWidth="1"/>
    <col min="7172" max="7175" width="6.28515625" style="2" customWidth="1"/>
    <col min="7176" max="7176" width="7.28515625" style="2" bestFit="1" customWidth="1"/>
    <col min="7177" max="7177" width="6.28515625" style="2" customWidth="1"/>
    <col min="7178" max="7178" width="2.85546875" style="2" customWidth="1"/>
    <col min="7179" max="7179" width="15.42578125" style="2" customWidth="1"/>
    <col min="7180" max="7180" width="10.7109375" style="2" customWidth="1"/>
    <col min="7181" max="7185" width="6.28515625" style="2" customWidth="1"/>
    <col min="7186" max="7186" width="7.28515625" style="2" bestFit="1" customWidth="1"/>
    <col min="7187" max="7187" width="6.28515625" style="2" customWidth="1"/>
    <col min="7188" max="7424" width="11.42578125" style="2"/>
    <col min="7425" max="7425" width="16.7109375" style="2" customWidth="1"/>
    <col min="7426" max="7426" width="11.5703125" style="2" bestFit="1" customWidth="1"/>
    <col min="7427" max="7427" width="6.42578125" style="2" customWidth="1"/>
    <col min="7428" max="7431" width="6.28515625" style="2" customWidth="1"/>
    <col min="7432" max="7432" width="7.28515625" style="2" bestFit="1" customWidth="1"/>
    <col min="7433" max="7433" width="6.28515625" style="2" customWidth="1"/>
    <col min="7434" max="7434" width="2.85546875" style="2" customWidth="1"/>
    <col min="7435" max="7435" width="15.42578125" style="2" customWidth="1"/>
    <col min="7436" max="7436" width="10.7109375" style="2" customWidth="1"/>
    <col min="7437" max="7441" width="6.28515625" style="2" customWidth="1"/>
    <col min="7442" max="7442" width="7.28515625" style="2" bestFit="1" customWidth="1"/>
    <col min="7443" max="7443" width="6.28515625" style="2" customWidth="1"/>
    <col min="7444" max="7680" width="11.42578125" style="2"/>
    <col min="7681" max="7681" width="16.7109375" style="2" customWidth="1"/>
    <col min="7682" max="7682" width="11.5703125" style="2" bestFit="1" customWidth="1"/>
    <col min="7683" max="7683" width="6.42578125" style="2" customWidth="1"/>
    <col min="7684" max="7687" width="6.28515625" style="2" customWidth="1"/>
    <col min="7688" max="7688" width="7.28515625" style="2" bestFit="1" customWidth="1"/>
    <col min="7689" max="7689" width="6.28515625" style="2" customWidth="1"/>
    <col min="7690" max="7690" width="2.85546875" style="2" customWidth="1"/>
    <col min="7691" max="7691" width="15.42578125" style="2" customWidth="1"/>
    <col min="7692" max="7692" width="10.7109375" style="2" customWidth="1"/>
    <col min="7693" max="7697" width="6.28515625" style="2" customWidth="1"/>
    <col min="7698" max="7698" width="7.28515625" style="2" bestFit="1" customWidth="1"/>
    <col min="7699" max="7699" width="6.28515625" style="2" customWidth="1"/>
    <col min="7700" max="7936" width="11.42578125" style="2"/>
    <col min="7937" max="7937" width="16.7109375" style="2" customWidth="1"/>
    <col min="7938" max="7938" width="11.5703125" style="2" bestFit="1" customWidth="1"/>
    <col min="7939" max="7939" width="6.42578125" style="2" customWidth="1"/>
    <col min="7940" max="7943" width="6.28515625" style="2" customWidth="1"/>
    <col min="7944" max="7944" width="7.28515625" style="2" bestFit="1" customWidth="1"/>
    <col min="7945" max="7945" width="6.28515625" style="2" customWidth="1"/>
    <col min="7946" max="7946" width="2.85546875" style="2" customWidth="1"/>
    <col min="7947" max="7947" width="15.42578125" style="2" customWidth="1"/>
    <col min="7948" max="7948" width="10.7109375" style="2" customWidth="1"/>
    <col min="7949" max="7953" width="6.28515625" style="2" customWidth="1"/>
    <col min="7954" max="7954" width="7.28515625" style="2" bestFit="1" customWidth="1"/>
    <col min="7955" max="7955" width="6.28515625" style="2" customWidth="1"/>
    <col min="7956" max="8192" width="11.42578125" style="2"/>
    <col min="8193" max="8193" width="16.7109375" style="2" customWidth="1"/>
    <col min="8194" max="8194" width="11.5703125" style="2" bestFit="1" customWidth="1"/>
    <col min="8195" max="8195" width="6.42578125" style="2" customWidth="1"/>
    <col min="8196" max="8199" width="6.28515625" style="2" customWidth="1"/>
    <col min="8200" max="8200" width="7.28515625" style="2" bestFit="1" customWidth="1"/>
    <col min="8201" max="8201" width="6.28515625" style="2" customWidth="1"/>
    <col min="8202" max="8202" width="2.85546875" style="2" customWidth="1"/>
    <col min="8203" max="8203" width="15.42578125" style="2" customWidth="1"/>
    <col min="8204" max="8204" width="10.7109375" style="2" customWidth="1"/>
    <col min="8205" max="8209" width="6.28515625" style="2" customWidth="1"/>
    <col min="8210" max="8210" width="7.28515625" style="2" bestFit="1" customWidth="1"/>
    <col min="8211" max="8211" width="6.28515625" style="2" customWidth="1"/>
    <col min="8212" max="8448" width="11.42578125" style="2"/>
    <col min="8449" max="8449" width="16.7109375" style="2" customWidth="1"/>
    <col min="8450" max="8450" width="11.5703125" style="2" bestFit="1" customWidth="1"/>
    <col min="8451" max="8451" width="6.42578125" style="2" customWidth="1"/>
    <col min="8452" max="8455" width="6.28515625" style="2" customWidth="1"/>
    <col min="8456" max="8456" width="7.28515625" style="2" bestFit="1" customWidth="1"/>
    <col min="8457" max="8457" width="6.28515625" style="2" customWidth="1"/>
    <col min="8458" max="8458" width="2.85546875" style="2" customWidth="1"/>
    <col min="8459" max="8459" width="15.42578125" style="2" customWidth="1"/>
    <col min="8460" max="8460" width="10.7109375" style="2" customWidth="1"/>
    <col min="8461" max="8465" width="6.28515625" style="2" customWidth="1"/>
    <col min="8466" max="8466" width="7.28515625" style="2" bestFit="1" customWidth="1"/>
    <col min="8467" max="8467" width="6.28515625" style="2" customWidth="1"/>
    <col min="8468" max="8704" width="11.42578125" style="2"/>
    <col min="8705" max="8705" width="16.7109375" style="2" customWidth="1"/>
    <col min="8706" max="8706" width="11.5703125" style="2" bestFit="1" customWidth="1"/>
    <col min="8707" max="8707" width="6.42578125" style="2" customWidth="1"/>
    <col min="8708" max="8711" width="6.28515625" style="2" customWidth="1"/>
    <col min="8712" max="8712" width="7.28515625" style="2" bestFit="1" customWidth="1"/>
    <col min="8713" max="8713" width="6.28515625" style="2" customWidth="1"/>
    <col min="8714" max="8714" width="2.85546875" style="2" customWidth="1"/>
    <col min="8715" max="8715" width="15.42578125" style="2" customWidth="1"/>
    <col min="8716" max="8716" width="10.7109375" style="2" customWidth="1"/>
    <col min="8717" max="8721" width="6.28515625" style="2" customWidth="1"/>
    <col min="8722" max="8722" width="7.28515625" style="2" bestFit="1" customWidth="1"/>
    <col min="8723" max="8723" width="6.28515625" style="2" customWidth="1"/>
    <col min="8724" max="8960" width="11.42578125" style="2"/>
    <col min="8961" max="8961" width="16.7109375" style="2" customWidth="1"/>
    <col min="8962" max="8962" width="11.5703125" style="2" bestFit="1" customWidth="1"/>
    <col min="8963" max="8963" width="6.42578125" style="2" customWidth="1"/>
    <col min="8964" max="8967" width="6.28515625" style="2" customWidth="1"/>
    <col min="8968" max="8968" width="7.28515625" style="2" bestFit="1" customWidth="1"/>
    <col min="8969" max="8969" width="6.28515625" style="2" customWidth="1"/>
    <col min="8970" max="8970" width="2.85546875" style="2" customWidth="1"/>
    <col min="8971" max="8971" width="15.42578125" style="2" customWidth="1"/>
    <col min="8972" max="8972" width="10.7109375" style="2" customWidth="1"/>
    <col min="8973" max="8977" width="6.28515625" style="2" customWidth="1"/>
    <col min="8978" max="8978" width="7.28515625" style="2" bestFit="1" customWidth="1"/>
    <col min="8979" max="8979" width="6.28515625" style="2" customWidth="1"/>
    <col min="8980" max="9216" width="11.42578125" style="2"/>
    <col min="9217" max="9217" width="16.7109375" style="2" customWidth="1"/>
    <col min="9218" max="9218" width="11.5703125" style="2" bestFit="1" customWidth="1"/>
    <col min="9219" max="9219" width="6.42578125" style="2" customWidth="1"/>
    <col min="9220" max="9223" width="6.28515625" style="2" customWidth="1"/>
    <col min="9224" max="9224" width="7.28515625" style="2" bestFit="1" customWidth="1"/>
    <col min="9225" max="9225" width="6.28515625" style="2" customWidth="1"/>
    <col min="9226" max="9226" width="2.85546875" style="2" customWidth="1"/>
    <col min="9227" max="9227" width="15.42578125" style="2" customWidth="1"/>
    <col min="9228" max="9228" width="10.7109375" style="2" customWidth="1"/>
    <col min="9229" max="9233" width="6.28515625" style="2" customWidth="1"/>
    <col min="9234" max="9234" width="7.28515625" style="2" bestFit="1" customWidth="1"/>
    <col min="9235" max="9235" width="6.28515625" style="2" customWidth="1"/>
    <col min="9236" max="9472" width="11.42578125" style="2"/>
    <col min="9473" max="9473" width="16.7109375" style="2" customWidth="1"/>
    <col min="9474" max="9474" width="11.5703125" style="2" bestFit="1" customWidth="1"/>
    <col min="9475" max="9475" width="6.42578125" style="2" customWidth="1"/>
    <col min="9476" max="9479" width="6.28515625" style="2" customWidth="1"/>
    <col min="9480" max="9480" width="7.28515625" style="2" bestFit="1" customWidth="1"/>
    <col min="9481" max="9481" width="6.28515625" style="2" customWidth="1"/>
    <col min="9482" max="9482" width="2.85546875" style="2" customWidth="1"/>
    <col min="9483" max="9483" width="15.42578125" style="2" customWidth="1"/>
    <col min="9484" max="9484" width="10.7109375" style="2" customWidth="1"/>
    <col min="9485" max="9489" width="6.28515625" style="2" customWidth="1"/>
    <col min="9490" max="9490" width="7.28515625" style="2" bestFit="1" customWidth="1"/>
    <col min="9491" max="9491" width="6.28515625" style="2" customWidth="1"/>
    <col min="9492" max="9728" width="11.42578125" style="2"/>
    <col min="9729" max="9729" width="16.7109375" style="2" customWidth="1"/>
    <col min="9730" max="9730" width="11.5703125" style="2" bestFit="1" customWidth="1"/>
    <col min="9731" max="9731" width="6.42578125" style="2" customWidth="1"/>
    <col min="9732" max="9735" width="6.28515625" style="2" customWidth="1"/>
    <col min="9736" max="9736" width="7.28515625" style="2" bestFit="1" customWidth="1"/>
    <col min="9737" max="9737" width="6.28515625" style="2" customWidth="1"/>
    <col min="9738" max="9738" width="2.85546875" style="2" customWidth="1"/>
    <col min="9739" max="9739" width="15.42578125" style="2" customWidth="1"/>
    <col min="9740" max="9740" width="10.7109375" style="2" customWidth="1"/>
    <col min="9741" max="9745" width="6.28515625" style="2" customWidth="1"/>
    <col min="9746" max="9746" width="7.28515625" style="2" bestFit="1" customWidth="1"/>
    <col min="9747" max="9747" width="6.28515625" style="2" customWidth="1"/>
    <col min="9748" max="9984" width="11.42578125" style="2"/>
    <col min="9985" max="9985" width="16.7109375" style="2" customWidth="1"/>
    <col min="9986" max="9986" width="11.5703125" style="2" bestFit="1" customWidth="1"/>
    <col min="9987" max="9987" width="6.42578125" style="2" customWidth="1"/>
    <col min="9988" max="9991" width="6.28515625" style="2" customWidth="1"/>
    <col min="9992" max="9992" width="7.28515625" style="2" bestFit="1" customWidth="1"/>
    <col min="9993" max="9993" width="6.28515625" style="2" customWidth="1"/>
    <col min="9994" max="9994" width="2.85546875" style="2" customWidth="1"/>
    <col min="9995" max="9995" width="15.42578125" style="2" customWidth="1"/>
    <col min="9996" max="9996" width="10.7109375" style="2" customWidth="1"/>
    <col min="9997" max="10001" width="6.28515625" style="2" customWidth="1"/>
    <col min="10002" max="10002" width="7.28515625" style="2" bestFit="1" customWidth="1"/>
    <col min="10003" max="10003" width="6.28515625" style="2" customWidth="1"/>
    <col min="10004" max="10240" width="11.42578125" style="2"/>
    <col min="10241" max="10241" width="16.7109375" style="2" customWidth="1"/>
    <col min="10242" max="10242" width="11.5703125" style="2" bestFit="1" customWidth="1"/>
    <col min="10243" max="10243" width="6.42578125" style="2" customWidth="1"/>
    <col min="10244" max="10247" width="6.28515625" style="2" customWidth="1"/>
    <col min="10248" max="10248" width="7.28515625" style="2" bestFit="1" customWidth="1"/>
    <col min="10249" max="10249" width="6.28515625" style="2" customWidth="1"/>
    <col min="10250" max="10250" width="2.85546875" style="2" customWidth="1"/>
    <col min="10251" max="10251" width="15.42578125" style="2" customWidth="1"/>
    <col min="10252" max="10252" width="10.7109375" style="2" customWidth="1"/>
    <col min="10253" max="10257" width="6.28515625" style="2" customWidth="1"/>
    <col min="10258" max="10258" width="7.28515625" style="2" bestFit="1" customWidth="1"/>
    <col min="10259" max="10259" width="6.28515625" style="2" customWidth="1"/>
    <col min="10260" max="10496" width="11.42578125" style="2"/>
    <col min="10497" max="10497" width="16.7109375" style="2" customWidth="1"/>
    <col min="10498" max="10498" width="11.5703125" style="2" bestFit="1" customWidth="1"/>
    <col min="10499" max="10499" width="6.42578125" style="2" customWidth="1"/>
    <col min="10500" max="10503" width="6.28515625" style="2" customWidth="1"/>
    <col min="10504" max="10504" width="7.28515625" style="2" bestFit="1" customWidth="1"/>
    <col min="10505" max="10505" width="6.28515625" style="2" customWidth="1"/>
    <col min="10506" max="10506" width="2.85546875" style="2" customWidth="1"/>
    <col min="10507" max="10507" width="15.42578125" style="2" customWidth="1"/>
    <col min="10508" max="10508" width="10.7109375" style="2" customWidth="1"/>
    <col min="10509" max="10513" width="6.28515625" style="2" customWidth="1"/>
    <col min="10514" max="10514" width="7.28515625" style="2" bestFit="1" customWidth="1"/>
    <col min="10515" max="10515" width="6.28515625" style="2" customWidth="1"/>
    <col min="10516" max="10752" width="11.42578125" style="2"/>
    <col min="10753" max="10753" width="16.7109375" style="2" customWidth="1"/>
    <col min="10754" max="10754" width="11.5703125" style="2" bestFit="1" customWidth="1"/>
    <col min="10755" max="10755" width="6.42578125" style="2" customWidth="1"/>
    <col min="10756" max="10759" width="6.28515625" style="2" customWidth="1"/>
    <col min="10760" max="10760" width="7.28515625" style="2" bestFit="1" customWidth="1"/>
    <col min="10761" max="10761" width="6.28515625" style="2" customWidth="1"/>
    <col min="10762" max="10762" width="2.85546875" style="2" customWidth="1"/>
    <col min="10763" max="10763" width="15.42578125" style="2" customWidth="1"/>
    <col min="10764" max="10764" width="10.7109375" style="2" customWidth="1"/>
    <col min="10765" max="10769" width="6.28515625" style="2" customWidth="1"/>
    <col min="10770" max="10770" width="7.28515625" style="2" bestFit="1" customWidth="1"/>
    <col min="10771" max="10771" width="6.28515625" style="2" customWidth="1"/>
    <col min="10772" max="11008" width="11.42578125" style="2"/>
    <col min="11009" max="11009" width="16.7109375" style="2" customWidth="1"/>
    <col min="11010" max="11010" width="11.5703125" style="2" bestFit="1" customWidth="1"/>
    <col min="11011" max="11011" width="6.42578125" style="2" customWidth="1"/>
    <col min="11012" max="11015" width="6.28515625" style="2" customWidth="1"/>
    <col min="11016" max="11016" width="7.28515625" style="2" bestFit="1" customWidth="1"/>
    <col min="11017" max="11017" width="6.28515625" style="2" customWidth="1"/>
    <col min="11018" max="11018" width="2.85546875" style="2" customWidth="1"/>
    <col min="11019" max="11019" width="15.42578125" style="2" customWidth="1"/>
    <col min="11020" max="11020" width="10.7109375" style="2" customWidth="1"/>
    <col min="11021" max="11025" width="6.28515625" style="2" customWidth="1"/>
    <col min="11026" max="11026" width="7.28515625" style="2" bestFit="1" customWidth="1"/>
    <col min="11027" max="11027" width="6.28515625" style="2" customWidth="1"/>
    <col min="11028" max="11264" width="11.42578125" style="2"/>
    <col min="11265" max="11265" width="16.7109375" style="2" customWidth="1"/>
    <col min="11266" max="11266" width="11.5703125" style="2" bestFit="1" customWidth="1"/>
    <col min="11267" max="11267" width="6.42578125" style="2" customWidth="1"/>
    <col min="11268" max="11271" width="6.28515625" style="2" customWidth="1"/>
    <col min="11272" max="11272" width="7.28515625" style="2" bestFit="1" customWidth="1"/>
    <col min="11273" max="11273" width="6.28515625" style="2" customWidth="1"/>
    <col min="11274" max="11274" width="2.85546875" style="2" customWidth="1"/>
    <col min="11275" max="11275" width="15.42578125" style="2" customWidth="1"/>
    <col min="11276" max="11276" width="10.7109375" style="2" customWidth="1"/>
    <col min="11277" max="11281" width="6.28515625" style="2" customWidth="1"/>
    <col min="11282" max="11282" width="7.28515625" style="2" bestFit="1" customWidth="1"/>
    <col min="11283" max="11283" width="6.28515625" style="2" customWidth="1"/>
    <col min="11284" max="11520" width="11.42578125" style="2"/>
    <col min="11521" max="11521" width="16.7109375" style="2" customWidth="1"/>
    <col min="11522" max="11522" width="11.5703125" style="2" bestFit="1" customWidth="1"/>
    <col min="11523" max="11523" width="6.42578125" style="2" customWidth="1"/>
    <col min="11524" max="11527" width="6.28515625" style="2" customWidth="1"/>
    <col min="11528" max="11528" width="7.28515625" style="2" bestFit="1" customWidth="1"/>
    <col min="11529" max="11529" width="6.28515625" style="2" customWidth="1"/>
    <col min="11530" max="11530" width="2.85546875" style="2" customWidth="1"/>
    <col min="11531" max="11531" width="15.42578125" style="2" customWidth="1"/>
    <col min="11532" max="11532" width="10.7109375" style="2" customWidth="1"/>
    <col min="11533" max="11537" width="6.28515625" style="2" customWidth="1"/>
    <col min="11538" max="11538" width="7.28515625" style="2" bestFit="1" customWidth="1"/>
    <col min="11539" max="11539" width="6.28515625" style="2" customWidth="1"/>
    <col min="11540" max="11776" width="11.42578125" style="2"/>
    <col min="11777" max="11777" width="16.7109375" style="2" customWidth="1"/>
    <col min="11778" max="11778" width="11.5703125" style="2" bestFit="1" customWidth="1"/>
    <col min="11779" max="11779" width="6.42578125" style="2" customWidth="1"/>
    <col min="11780" max="11783" width="6.28515625" style="2" customWidth="1"/>
    <col min="11784" max="11784" width="7.28515625" style="2" bestFit="1" customWidth="1"/>
    <col min="11785" max="11785" width="6.28515625" style="2" customWidth="1"/>
    <col min="11786" max="11786" width="2.85546875" style="2" customWidth="1"/>
    <col min="11787" max="11787" width="15.42578125" style="2" customWidth="1"/>
    <col min="11788" max="11788" width="10.7109375" style="2" customWidth="1"/>
    <col min="11789" max="11793" width="6.28515625" style="2" customWidth="1"/>
    <col min="11794" max="11794" width="7.28515625" style="2" bestFit="1" customWidth="1"/>
    <col min="11795" max="11795" width="6.28515625" style="2" customWidth="1"/>
    <col min="11796" max="12032" width="11.42578125" style="2"/>
    <col min="12033" max="12033" width="16.7109375" style="2" customWidth="1"/>
    <col min="12034" max="12034" width="11.5703125" style="2" bestFit="1" customWidth="1"/>
    <col min="12035" max="12035" width="6.42578125" style="2" customWidth="1"/>
    <col min="12036" max="12039" width="6.28515625" style="2" customWidth="1"/>
    <col min="12040" max="12040" width="7.28515625" style="2" bestFit="1" customWidth="1"/>
    <col min="12041" max="12041" width="6.28515625" style="2" customWidth="1"/>
    <col min="12042" max="12042" width="2.85546875" style="2" customWidth="1"/>
    <col min="12043" max="12043" width="15.42578125" style="2" customWidth="1"/>
    <col min="12044" max="12044" width="10.7109375" style="2" customWidth="1"/>
    <col min="12045" max="12049" width="6.28515625" style="2" customWidth="1"/>
    <col min="12050" max="12050" width="7.28515625" style="2" bestFit="1" customWidth="1"/>
    <col min="12051" max="12051" width="6.28515625" style="2" customWidth="1"/>
    <col min="12052" max="12288" width="11.42578125" style="2"/>
    <col min="12289" max="12289" width="16.7109375" style="2" customWidth="1"/>
    <col min="12290" max="12290" width="11.5703125" style="2" bestFit="1" customWidth="1"/>
    <col min="12291" max="12291" width="6.42578125" style="2" customWidth="1"/>
    <col min="12292" max="12295" width="6.28515625" style="2" customWidth="1"/>
    <col min="12296" max="12296" width="7.28515625" style="2" bestFit="1" customWidth="1"/>
    <col min="12297" max="12297" width="6.28515625" style="2" customWidth="1"/>
    <col min="12298" max="12298" width="2.85546875" style="2" customWidth="1"/>
    <col min="12299" max="12299" width="15.42578125" style="2" customWidth="1"/>
    <col min="12300" max="12300" width="10.7109375" style="2" customWidth="1"/>
    <col min="12301" max="12305" width="6.28515625" style="2" customWidth="1"/>
    <col min="12306" max="12306" width="7.28515625" style="2" bestFit="1" customWidth="1"/>
    <col min="12307" max="12307" width="6.28515625" style="2" customWidth="1"/>
    <col min="12308" max="12544" width="11.42578125" style="2"/>
    <col min="12545" max="12545" width="16.7109375" style="2" customWidth="1"/>
    <col min="12546" max="12546" width="11.5703125" style="2" bestFit="1" customWidth="1"/>
    <col min="12547" max="12547" width="6.42578125" style="2" customWidth="1"/>
    <col min="12548" max="12551" width="6.28515625" style="2" customWidth="1"/>
    <col min="12552" max="12552" width="7.28515625" style="2" bestFit="1" customWidth="1"/>
    <col min="12553" max="12553" width="6.28515625" style="2" customWidth="1"/>
    <col min="12554" max="12554" width="2.85546875" style="2" customWidth="1"/>
    <col min="12555" max="12555" width="15.42578125" style="2" customWidth="1"/>
    <col min="12556" max="12556" width="10.7109375" style="2" customWidth="1"/>
    <col min="12557" max="12561" width="6.28515625" style="2" customWidth="1"/>
    <col min="12562" max="12562" width="7.28515625" style="2" bestFit="1" customWidth="1"/>
    <col min="12563" max="12563" width="6.28515625" style="2" customWidth="1"/>
    <col min="12564" max="12800" width="11.42578125" style="2"/>
    <col min="12801" max="12801" width="16.7109375" style="2" customWidth="1"/>
    <col min="12802" max="12802" width="11.5703125" style="2" bestFit="1" customWidth="1"/>
    <col min="12803" max="12803" width="6.42578125" style="2" customWidth="1"/>
    <col min="12804" max="12807" width="6.28515625" style="2" customWidth="1"/>
    <col min="12808" max="12808" width="7.28515625" style="2" bestFit="1" customWidth="1"/>
    <col min="12809" max="12809" width="6.28515625" style="2" customWidth="1"/>
    <col min="12810" max="12810" width="2.85546875" style="2" customWidth="1"/>
    <col min="12811" max="12811" width="15.42578125" style="2" customWidth="1"/>
    <col min="12812" max="12812" width="10.7109375" style="2" customWidth="1"/>
    <col min="12813" max="12817" width="6.28515625" style="2" customWidth="1"/>
    <col min="12818" max="12818" width="7.28515625" style="2" bestFit="1" customWidth="1"/>
    <col min="12819" max="12819" width="6.28515625" style="2" customWidth="1"/>
    <col min="12820" max="13056" width="11.42578125" style="2"/>
    <col min="13057" max="13057" width="16.7109375" style="2" customWidth="1"/>
    <col min="13058" max="13058" width="11.5703125" style="2" bestFit="1" customWidth="1"/>
    <col min="13059" max="13059" width="6.42578125" style="2" customWidth="1"/>
    <col min="13060" max="13063" width="6.28515625" style="2" customWidth="1"/>
    <col min="13064" max="13064" width="7.28515625" style="2" bestFit="1" customWidth="1"/>
    <col min="13065" max="13065" width="6.28515625" style="2" customWidth="1"/>
    <col min="13066" max="13066" width="2.85546875" style="2" customWidth="1"/>
    <col min="13067" max="13067" width="15.42578125" style="2" customWidth="1"/>
    <col min="13068" max="13068" width="10.7109375" style="2" customWidth="1"/>
    <col min="13069" max="13073" width="6.28515625" style="2" customWidth="1"/>
    <col min="13074" max="13074" width="7.28515625" style="2" bestFit="1" customWidth="1"/>
    <col min="13075" max="13075" width="6.28515625" style="2" customWidth="1"/>
    <col min="13076" max="13312" width="11.42578125" style="2"/>
    <col min="13313" max="13313" width="16.7109375" style="2" customWidth="1"/>
    <col min="13314" max="13314" width="11.5703125" style="2" bestFit="1" customWidth="1"/>
    <col min="13315" max="13315" width="6.42578125" style="2" customWidth="1"/>
    <col min="13316" max="13319" width="6.28515625" style="2" customWidth="1"/>
    <col min="13320" max="13320" width="7.28515625" style="2" bestFit="1" customWidth="1"/>
    <col min="13321" max="13321" width="6.28515625" style="2" customWidth="1"/>
    <col min="13322" max="13322" width="2.85546875" style="2" customWidth="1"/>
    <col min="13323" max="13323" width="15.42578125" style="2" customWidth="1"/>
    <col min="13324" max="13324" width="10.7109375" style="2" customWidth="1"/>
    <col min="13325" max="13329" width="6.28515625" style="2" customWidth="1"/>
    <col min="13330" max="13330" width="7.28515625" style="2" bestFit="1" customWidth="1"/>
    <col min="13331" max="13331" width="6.28515625" style="2" customWidth="1"/>
    <col min="13332" max="13568" width="11.42578125" style="2"/>
    <col min="13569" max="13569" width="16.7109375" style="2" customWidth="1"/>
    <col min="13570" max="13570" width="11.5703125" style="2" bestFit="1" customWidth="1"/>
    <col min="13571" max="13571" width="6.42578125" style="2" customWidth="1"/>
    <col min="13572" max="13575" width="6.28515625" style="2" customWidth="1"/>
    <col min="13576" max="13576" width="7.28515625" style="2" bestFit="1" customWidth="1"/>
    <col min="13577" max="13577" width="6.28515625" style="2" customWidth="1"/>
    <col min="13578" max="13578" width="2.85546875" style="2" customWidth="1"/>
    <col min="13579" max="13579" width="15.42578125" style="2" customWidth="1"/>
    <col min="13580" max="13580" width="10.7109375" style="2" customWidth="1"/>
    <col min="13581" max="13585" width="6.28515625" style="2" customWidth="1"/>
    <col min="13586" max="13586" width="7.28515625" style="2" bestFit="1" customWidth="1"/>
    <col min="13587" max="13587" width="6.28515625" style="2" customWidth="1"/>
    <col min="13588" max="13824" width="11.42578125" style="2"/>
    <col min="13825" max="13825" width="16.7109375" style="2" customWidth="1"/>
    <col min="13826" max="13826" width="11.5703125" style="2" bestFit="1" customWidth="1"/>
    <col min="13827" max="13827" width="6.42578125" style="2" customWidth="1"/>
    <col min="13828" max="13831" width="6.28515625" style="2" customWidth="1"/>
    <col min="13832" max="13832" width="7.28515625" style="2" bestFit="1" customWidth="1"/>
    <col min="13833" max="13833" width="6.28515625" style="2" customWidth="1"/>
    <col min="13834" max="13834" width="2.85546875" style="2" customWidth="1"/>
    <col min="13835" max="13835" width="15.42578125" style="2" customWidth="1"/>
    <col min="13836" max="13836" width="10.7109375" style="2" customWidth="1"/>
    <col min="13837" max="13841" width="6.28515625" style="2" customWidth="1"/>
    <col min="13842" max="13842" width="7.28515625" style="2" bestFit="1" customWidth="1"/>
    <col min="13843" max="13843" width="6.28515625" style="2" customWidth="1"/>
    <col min="13844" max="14080" width="11.42578125" style="2"/>
    <col min="14081" max="14081" width="16.7109375" style="2" customWidth="1"/>
    <col min="14082" max="14082" width="11.5703125" style="2" bestFit="1" customWidth="1"/>
    <col min="14083" max="14083" width="6.42578125" style="2" customWidth="1"/>
    <col min="14084" max="14087" width="6.28515625" style="2" customWidth="1"/>
    <col min="14088" max="14088" width="7.28515625" style="2" bestFit="1" customWidth="1"/>
    <col min="14089" max="14089" width="6.28515625" style="2" customWidth="1"/>
    <col min="14090" max="14090" width="2.85546875" style="2" customWidth="1"/>
    <col min="14091" max="14091" width="15.42578125" style="2" customWidth="1"/>
    <col min="14092" max="14092" width="10.7109375" style="2" customWidth="1"/>
    <col min="14093" max="14097" width="6.28515625" style="2" customWidth="1"/>
    <col min="14098" max="14098" width="7.28515625" style="2" bestFit="1" customWidth="1"/>
    <col min="14099" max="14099" width="6.28515625" style="2" customWidth="1"/>
    <col min="14100" max="14336" width="11.42578125" style="2"/>
    <col min="14337" max="14337" width="16.7109375" style="2" customWidth="1"/>
    <col min="14338" max="14338" width="11.5703125" style="2" bestFit="1" customWidth="1"/>
    <col min="14339" max="14339" width="6.42578125" style="2" customWidth="1"/>
    <col min="14340" max="14343" width="6.28515625" style="2" customWidth="1"/>
    <col min="14344" max="14344" width="7.28515625" style="2" bestFit="1" customWidth="1"/>
    <col min="14345" max="14345" width="6.28515625" style="2" customWidth="1"/>
    <col min="14346" max="14346" width="2.85546875" style="2" customWidth="1"/>
    <col min="14347" max="14347" width="15.42578125" style="2" customWidth="1"/>
    <col min="14348" max="14348" width="10.7109375" style="2" customWidth="1"/>
    <col min="14349" max="14353" width="6.28515625" style="2" customWidth="1"/>
    <col min="14354" max="14354" width="7.28515625" style="2" bestFit="1" customWidth="1"/>
    <col min="14355" max="14355" width="6.28515625" style="2" customWidth="1"/>
    <col min="14356" max="14592" width="11.42578125" style="2"/>
    <col min="14593" max="14593" width="16.7109375" style="2" customWidth="1"/>
    <col min="14594" max="14594" width="11.5703125" style="2" bestFit="1" customWidth="1"/>
    <col min="14595" max="14595" width="6.42578125" style="2" customWidth="1"/>
    <col min="14596" max="14599" width="6.28515625" style="2" customWidth="1"/>
    <col min="14600" max="14600" width="7.28515625" style="2" bestFit="1" customWidth="1"/>
    <col min="14601" max="14601" width="6.28515625" style="2" customWidth="1"/>
    <col min="14602" max="14602" width="2.85546875" style="2" customWidth="1"/>
    <col min="14603" max="14603" width="15.42578125" style="2" customWidth="1"/>
    <col min="14604" max="14604" width="10.7109375" style="2" customWidth="1"/>
    <col min="14605" max="14609" width="6.28515625" style="2" customWidth="1"/>
    <col min="14610" max="14610" width="7.28515625" style="2" bestFit="1" customWidth="1"/>
    <col min="14611" max="14611" width="6.28515625" style="2" customWidth="1"/>
    <col min="14612" max="14848" width="11.42578125" style="2"/>
    <col min="14849" max="14849" width="16.7109375" style="2" customWidth="1"/>
    <col min="14850" max="14850" width="11.5703125" style="2" bestFit="1" customWidth="1"/>
    <col min="14851" max="14851" width="6.42578125" style="2" customWidth="1"/>
    <col min="14852" max="14855" width="6.28515625" style="2" customWidth="1"/>
    <col min="14856" max="14856" width="7.28515625" style="2" bestFit="1" customWidth="1"/>
    <col min="14857" max="14857" width="6.28515625" style="2" customWidth="1"/>
    <col min="14858" max="14858" width="2.85546875" style="2" customWidth="1"/>
    <col min="14859" max="14859" width="15.42578125" style="2" customWidth="1"/>
    <col min="14860" max="14860" width="10.7109375" style="2" customWidth="1"/>
    <col min="14861" max="14865" width="6.28515625" style="2" customWidth="1"/>
    <col min="14866" max="14866" width="7.28515625" style="2" bestFit="1" customWidth="1"/>
    <col min="14867" max="14867" width="6.28515625" style="2" customWidth="1"/>
    <col min="14868" max="15104" width="11.42578125" style="2"/>
    <col min="15105" max="15105" width="16.7109375" style="2" customWidth="1"/>
    <col min="15106" max="15106" width="11.5703125" style="2" bestFit="1" customWidth="1"/>
    <col min="15107" max="15107" width="6.42578125" style="2" customWidth="1"/>
    <col min="15108" max="15111" width="6.28515625" style="2" customWidth="1"/>
    <col min="15112" max="15112" width="7.28515625" style="2" bestFit="1" customWidth="1"/>
    <col min="15113" max="15113" width="6.28515625" style="2" customWidth="1"/>
    <col min="15114" max="15114" width="2.85546875" style="2" customWidth="1"/>
    <col min="15115" max="15115" width="15.42578125" style="2" customWidth="1"/>
    <col min="15116" max="15116" width="10.7109375" style="2" customWidth="1"/>
    <col min="15117" max="15121" width="6.28515625" style="2" customWidth="1"/>
    <col min="15122" max="15122" width="7.28515625" style="2" bestFit="1" customWidth="1"/>
    <col min="15123" max="15123" width="6.28515625" style="2" customWidth="1"/>
    <col min="15124" max="15360" width="11.42578125" style="2"/>
    <col min="15361" max="15361" width="16.7109375" style="2" customWidth="1"/>
    <col min="15362" max="15362" width="11.5703125" style="2" bestFit="1" customWidth="1"/>
    <col min="15363" max="15363" width="6.42578125" style="2" customWidth="1"/>
    <col min="15364" max="15367" width="6.28515625" style="2" customWidth="1"/>
    <col min="15368" max="15368" width="7.28515625" style="2" bestFit="1" customWidth="1"/>
    <col min="15369" max="15369" width="6.28515625" style="2" customWidth="1"/>
    <col min="15370" max="15370" width="2.85546875" style="2" customWidth="1"/>
    <col min="15371" max="15371" width="15.42578125" style="2" customWidth="1"/>
    <col min="15372" max="15372" width="10.7109375" style="2" customWidth="1"/>
    <col min="15373" max="15377" width="6.28515625" style="2" customWidth="1"/>
    <col min="15378" max="15378" width="7.28515625" style="2" bestFit="1" customWidth="1"/>
    <col min="15379" max="15379" width="6.28515625" style="2" customWidth="1"/>
    <col min="15380" max="15616" width="11.42578125" style="2"/>
    <col min="15617" max="15617" width="16.7109375" style="2" customWidth="1"/>
    <col min="15618" max="15618" width="11.5703125" style="2" bestFit="1" customWidth="1"/>
    <col min="15619" max="15619" width="6.42578125" style="2" customWidth="1"/>
    <col min="15620" max="15623" width="6.28515625" style="2" customWidth="1"/>
    <col min="15624" max="15624" width="7.28515625" style="2" bestFit="1" customWidth="1"/>
    <col min="15625" max="15625" width="6.28515625" style="2" customWidth="1"/>
    <col min="15626" max="15626" width="2.85546875" style="2" customWidth="1"/>
    <col min="15627" max="15627" width="15.42578125" style="2" customWidth="1"/>
    <col min="15628" max="15628" width="10.7109375" style="2" customWidth="1"/>
    <col min="15629" max="15633" width="6.28515625" style="2" customWidth="1"/>
    <col min="15634" max="15634" width="7.28515625" style="2" bestFit="1" customWidth="1"/>
    <col min="15635" max="15635" width="6.28515625" style="2" customWidth="1"/>
    <col min="15636" max="15872" width="11.42578125" style="2"/>
    <col min="15873" max="15873" width="16.7109375" style="2" customWidth="1"/>
    <col min="15874" max="15874" width="11.5703125" style="2" bestFit="1" customWidth="1"/>
    <col min="15875" max="15875" width="6.42578125" style="2" customWidth="1"/>
    <col min="15876" max="15879" width="6.28515625" style="2" customWidth="1"/>
    <col min="15880" max="15880" width="7.28515625" style="2" bestFit="1" customWidth="1"/>
    <col min="15881" max="15881" width="6.28515625" style="2" customWidth="1"/>
    <col min="15882" max="15882" width="2.85546875" style="2" customWidth="1"/>
    <col min="15883" max="15883" width="15.42578125" style="2" customWidth="1"/>
    <col min="15884" max="15884" width="10.7109375" style="2" customWidth="1"/>
    <col min="15885" max="15889" width="6.28515625" style="2" customWidth="1"/>
    <col min="15890" max="15890" width="7.28515625" style="2" bestFit="1" customWidth="1"/>
    <col min="15891" max="15891" width="6.28515625" style="2" customWidth="1"/>
    <col min="15892" max="16128" width="11.42578125" style="2"/>
    <col min="16129" max="16129" width="16.7109375" style="2" customWidth="1"/>
    <col min="16130" max="16130" width="11.5703125" style="2" bestFit="1" customWidth="1"/>
    <col min="16131" max="16131" width="6.42578125" style="2" customWidth="1"/>
    <col min="16132" max="16135" width="6.28515625" style="2" customWidth="1"/>
    <col min="16136" max="16136" width="7.28515625" style="2" bestFit="1" customWidth="1"/>
    <col min="16137" max="16137" width="6.28515625" style="2" customWidth="1"/>
    <col min="16138" max="16138" width="2.85546875" style="2" customWidth="1"/>
    <col min="16139" max="16139" width="15.42578125" style="2" customWidth="1"/>
    <col min="16140" max="16140" width="10.7109375" style="2" customWidth="1"/>
    <col min="16141" max="16145" width="6.28515625" style="2" customWidth="1"/>
    <col min="16146" max="16146" width="7.28515625" style="2" bestFit="1" customWidth="1"/>
    <col min="16147" max="16147" width="6.28515625" style="2" customWidth="1"/>
    <col min="16148" max="16384" width="11.42578125" style="2"/>
  </cols>
  <sheetData>
    <row r="1" spans="1:22" ht="17.100000000000001" customHeight="1" x14ac:dyDescent="0.3">
      <c r="A1" s="1" t="s">
        <v>96</v>
      </c>
      <c r="M1" s="172" t="s">
        <v>1</v>
      </c>
      <c r="N1" s="173" t="s">
        <v>2</v>
      </c>
      <c r="O1" s="173" t="s">
        <v>19</v>
      </c>
      <c r="P1" s="173" t="s">
        <v>3</v>
      </c>
      <c r="Q1" s="173" t="s">
        <v>20</v>
      </c>
      <c r="R1" s="173" t="s">
        <v>4</v>
      </c>
      <c r="S1" s="174" t="s">
        <v>21</v>
      </c>
    </row>
    <row r="2" spans="1:22" ht="17.100000000000001" customHeight="1" thickBot="1" x14ac:dyDescent="0.35">
      <c r="A2" s="141" t="s">
        <v>55</v>
      </c>
      <c r="B2" s="245">
        <f>An</f>
        <v>2017</v>
      </c>
      <c r="M2" s="247" t="e">
        <f ca="1">DATE($B$2,1,3)-WEEKDAY(DATE($B$2,1,3))-5+7*$B$3</f>
        <v>#VALUE!</v>
      </c>
      <c r="N2" s="248" t="e">
        <f ca="1">M2+1</f>
        <v>#VALUE!</v>
      </c>
      <c r="O2" s="248" t="e">
        <f t="shared" ref="O2:S2" ca="1" si="0">N2+1</f>
        <v>#VALUE!</v>
      </c>
      <c r="P2" s="248" t="e">
        <f t="shared" ca="1" si="0"/>
        <v>#VALUE!</v>
      </c>
      <c r="Q2" s="248" t="e">
        <f t="shared" ca="1" si="0"/>
        <v>#VALUE!</v>
      </c>
      <c r="R2" s="248" t="e">
        <f t="shared" ca="1" si="0"/>
        <v>#VALUE!</v>
      </c>
      <c r="S2" s="249" t="e">
        <f t="shared" ca="1" si="0"/>
        <v>#VALUE!</v>
      </c>
    </row>
    <row r="3" spans="1:22" ht="17.100000000000001" customHeight="1" thickBot="1" x14ac:dyDescent="0.35">
      <c r="A3" s="141" t="s">
        <v>5</v>
      </c>
      <c r="B3" s="245" t="str">
        <f ca="1">MID(CELL("nomfichier",B3),FIND("]",CELL("nomfichier",B3),1)+1,30)</f>
        <v>Trame</v>
      </c>
      <c r="C3" s="134"/>
      <c r="G3" s="298" t="s">
        <v>95</v>
      </c>
      <c r="H3" s="298"/>
      <c r="I3" s="298"/>
      <c r="J3" s="298"/>
      <c r="K3" s="101" t="s">
        <v>58</v>
      </c>
      <c r="L3" s="101" t="s">
        <v>63</v>
      </c>
      <c r="M3" s="168"/>
      <c r="N3" s="169"/>
      <c r="O3" s="169"/>
      <c r="P3" s="170"/>
      <c r="Q3" s="169"/>
      <c r="R3" s="169"/>
      <c r="S3" s="171"/>
    </row>
    <row r="4" spans="1:22" ht="17.100000000000001" customHeight="1" thickBot="1" x14ac:dyDescent="0.25">
      <c r="C4" s="134"/>
      <c r="D4" s="134"/>
      <c r="E4" s="128"/>
      <c r="F4" s="128"/>
      <c r="G4" s="128"/>
      <c r="H4" s="128"/>
      <c r="I4" s="128"/>
      <c r="K4" s="128"/>
      <c r="L4" s="128"/>
      <c r="M4" s="6"/>
      <c r="N4" s="6"/>
      <c r="O4" s="6"/>
      <c r="P4" s="35"/>
      <c r="Q4" s="6"/>
      <c r="R4" s="6"/>
      <c r="S4" s="6"/>
    </row>
    <row r="5" spans="1:22" ht="17.100000000000001" customHeight="1" x14ac:dyDescent="0.2">
      <c r="B5" s="2"/>
      <c r="C5" s="172" t="s">
        <v>1</v>
      </c>
      <c r="D5" s="173" t="s">
        <v>2</v>
      </c>
      <c r="E5" s="173" t="s">
        <v>19</v>
      </c>
      <c r="F5" s="173" t="s">
        <v>3</v>
      </c>
      <c r="G5" s="173" t="s">
        <v>20</v>
      </c>
      <c r="H5" s="173" t="s">
        <v>4</v>
      </c>
      <c r="I5" s="174" t="s">
        <v>21</v>
      </c>
      <c r="J5" s="9"/>
      <c r="K5" s="9"/>
      <c r="L5" s="9"/>
      <c r="M5" s="172" t="s">
        <v>1</v>
      </c>
      <c r="N5" s="173" t="s">
        <v>2</v>
      </c>
      <c r="O5" s="173" t="s">
        <v>19</v>
      </c>
      <c r="P5" s="173" t="s">
        <v>3</v>
      </c>
      <c r="Q5" s="173" t="s">
        <v>20</v>
      </c>
      <c r="R5" s="173" t="s">
        <v>4</v>
      </c>
      <c r="S5" s="174" t="s">
        <v>21</v>
      </c>
    </row>
    <row r="6" spans="1:22" ht="17.100000000000001" customHeight="1" thickBot="1" x14ac:dyDescent="0.25">
      <c r="A6" s="9"/>
      <c r="B6" s="2"/>
      <c r="C6" s="247" t="e">
        <f ca="1">DATE($B$2,1,3)-WEEKDAY(DATE($B$2,1,3))-5+7*$B$3</f>
        <v>#VALUE!</v>
      </c>
      <c r="D6" s="248" t="e">
        <f ca="1">C6+1</f>
        <v>#VALUE!</v>
      </c>
      <c r="E6" s="248" t="e">
        <f t="shared" ref="E6:I6" ca="1" si="1">D6+1</f>
        <v>#VALUE!</v>
      </c>
      <c r="F6" s="248" t="e">
        <f t="shared" ca="1" si="1"/>
        <v>#VALUE!</v>
      </c>
      <c r="G6" s="248" t="e">
        <f t="shared" ca="1" si="1"/>
        <v>#VALUE!</v>
      </c>
      <c r="H6" s="248" t="e">
        <f t="shared" ca="1" si="1"/>
        <v>#VALUE!</v>
      </c>
      <c r="I6" s="249" t="e">
        <f t="shared" ca="1" si="1"/>
        <v>#VALUE!</v>
      </c>
      <c r="J6" s="9"/>
      <c r="K6" s="9"/>
      <c r="L6" s="9"/>
      <c r="M6" s="247" t="e">
        <f ca="1">DATE($B$2,1,3)-WEEKDAY(DATE($B$2,1,3))-5+7*$B$3</f>
        <v>#VALUE!</v>
      </c>
      <c r="N6" s="248" t="e">
        <f ca="1">M6+1</f>
        <v>#VALUE!</v>
      </c>
      <c r="O6" s="248" t="e">
        <f t="shared" ref="O6:S6" ca="1" si="2">N6+1</f>
        <v>#VALUE!</v>
      </c>
      <c r="P6" s="248" t="e">
        <f t="shared" ca="1" si="2"/>
        <v>#VALUE!</v>
      </c>
      <c r="Q6" s="248" t="e">
        <f t="shared" ca="1" si="2"/>
        <v>#VALUE!</v>
      </c>
      <c r="R6" s="248" t="e">
        <f t="shared" ca="1" si="2"/>
        <v>#VALUE!</v>
      </c>
      <c r="S6" s="249" t="e">
        <f t="shared" ca="1" si="2"/>
        <v>#VALUE!</v>
      </c>
    </row>
    <row r="7" spans="1:22" ht="17.100000000000001" customHeight="1" thickBot="1" x14ac:dyDescent="0.25">
      <c r="A7" s="93" t="s">
        <v>6</v>
      </c>
      <c r="B7" s="185" t="s">
        <v>7</v>
      </c>
      <c r="C7" s="165"/>
      <c r="D7" s="165"/>
      <c r="E7" s="165"/>
      <c r="F7" s="166"/>
      <c r="G7" s="28"/>
      <c r="H7" s="28"/>
      <c r="I7" s="28"/>
      <c r="J7" s="9"/>
      <c r="K7" s="155" t="s">
        <v>59</v>
      </c>
      <c r="L7" s="156" t="s">
        <v>63</v>
      </c>
      <c r="M7" s="175"/>
      <c r="N7" s="55"/>
      <c r="O7" s="55"/>
      <c r="P7" s="94"/>
      <c r="Q7" s="55"/>
      <c r="R7" s="10"/>
      <c r="S7" s="12"/>
    </row>
    <row r="8" spans="1:22" ht="16.5" customHeight="1" thickBot="1" x14ac:dyDescent="0.25">
      <c r="A8" s="186" t="s">
        <v>61</v>
      </c>
      <c r="B8" s="187" t="s">
        <v>63</v>
      </c>
      <c r="C8" s="167"/>
      <c r="D8" s="37"/>
      <c r="E8" s="37"/>
      <c r="F8" s="164"/>
      <c r="G8" s="10"/>
      <c r="H8" s="37"/>
      <c r="I8" s="29"/>
      <c r="J8" s="9"/>
      <c r="K8" s="46" t="s">
        <v>60</v>
      </c>
      <c r="L8" s="158" t="s">
        <v>63</v>
      </c>
      <c r="M8" s="67"/>
      <c r="N8" s="56"/>
      <c r="O8" s="56"/>
      <c r="P8" s="176"/>
      <c r="Q8" s="56"/>
      <c r="R8" s="20"/>
      <c r="S8" s="22"/>
      <c r="V8" s="215"/>
    </row>
    <row r="9" spans="1:22" ht="17.100000000000001" customHeight="1" thickBot="1" x14ac:dyDescent="0.25">
      <c r="A9" s="18" t="s">
        <v>62</v>
      </c>
      <c r="B9" s="161" t="s">
        <v>63</v>
      </c>
      <c r="C9" s="69"/>
      <c r="D9" s="19"/>
      <c r="E9" s="19"/>
      <c r="F9" s="130"/>
      <c r="G9" s="20"/>
      <c r="H9" s="19"/>
      <c r="I9" s="33"/>
      <c r="J9" s="9"/>
      <c r="K9" s="177"/>
      <c r="L9" s="177"/>
      <c r="M9" s="36"/>
      <c r="N9" s="36"/>
      <c r="O9" s="36"/>
      <c r="P9" s="178"/>
      <c r="Q9" s="36"/>
      <c r="R9" s="36"/>
      <c r="S9" s="36"/>
    </row>
    <row r="10" spans="1:22" ht="17.100000000000001" customHeight="1" thickBot="1" x14ac:dyDescent="0.25">
      <c r="A10" s="189"/>
      <c r="B10" s="95"/>
      <c r="C10" s="190"/>
      <c r="D10" s="190"/>
      <c r="E10" s="190"/>
      <c r="F10" s="191"/>
      <c r="G10" s="184" t="s">
        <v>8</v>
      </c>
      <c r="H10" s="280" t="s">
        <v>6</v>
      </c>
      <c r="I10" s="281"/>
      <c r="J10" s="9"/>
      <c r="K10" s="159" t="s">
        <v>65</v>
      </c>
      <c r="L10" s="158" t="s">
        <v>63</v>
      </c>
      <c r="M10" s="72"/>
      <c r="N10" s="23"/>
      <c r="O10" s="23"/>
      <c r="P10" s="43"/>
      <c r="Q10" s="24"/>
      <c r="R10" s="23"/>
      <c r="S10" s="25"/>
    </row>
    <row r="11" spans="1:22" ht="17.100000000000001" customHeight="1" thickBot="1" x14ac:dyDescent="0.25">
      <c r="A11" s="127"/>
      <c r="C11" s="131"/>
      <c r="D11" s="131"/>
      <c r="E11" s="131"/>
      <c r="F11" s="131"/>
      <c r="G11" s="131"/>
      <c r="H11" s="131"/>
      <c r="I11" s="131"/>
      <c r="K11" s="9"/>
      <c r="L11" s="9"/>
      <c r="M11" s="26"/>
      <c r="N11" s="26"/>
      <c r="O11" s="26"/>
      <c r="P11" s="135"/>
      <c r="Q11" s="26"/>
      <c r="R11" s="7"/>
      <c r="S11" s="27"/>
    </row>
    <row r="12" spans="1:22" ht="17.100000000000001" customHeight="1" thickBot="1" x14ac:dyDescent="0.25">
      <c r="A12" s="250" t="s">
        <v>9</v>
      </c>
      <c r="B12" s="185" t="s">
        <v>10</v>
      </c>
      <c r="C12" s="192"/>
      <c r="D12" s="135"/>
      <c r="E12" s="135"/>
      <c r="F12" s="135"/>
      <c r="G12" s="135"/>
      <c r="H12" s="135"/>
      <c r="I12" s="135"/>
      <c r="K12" s="155" t="s">
        <v>67</v>
      </c>
      <c r="L12" s="156" t="s">
        <v>63</v>
      </c>
      <c r="M12" s="70"/>
      <c r="N12" s="11"/>
      <c r="O12" s="11"/>
      <c r="P12" s="136"/>
      <c r="Q12" s="11"/>
      <c r="R12" s="11"/>
      <c r="S12" s="29"/>
    </row>
    <row r="13" spans="1:22" ht="17.100000000000001" customHeight="1" x14ac:dyDescent="0.2">
      <c r="A13" s="302" t="s">
        <v>71</v>
      </c>
      <c r="B13" s="186" t="s">
        <v>63</v>
      </c>
      <c r="C13" s="63"/>
      <c r="D13" s="10"/>
      <c r="E13" s="37"/>
      <c r="F13" s="164"/>
      <c r="G13" s="10"/>
      <c r="H13" s="10"/>
      <c r="I13" s="29"/>
      <c r="J13" s="9"/>
      <c r="K13" s="179" t="s">
        <v>68</v>
      </c>
      <c r="L13" s="180" t="s">
        <v>63</v>
      </c>
      <c r="M13" s="66"/>
      <c r="N13" s="15"/>
      <c r="O13" s="15"/>
      <c r="P13" s="39"/>
      <c r="Q13" s="15"/>
      <c r="R13" s="15"/>
      <c r="S13" s="17"/>
    </row>
    <row r="14" spans="1:22" ht="17.100000000000001" customHeight="1" x14ac:dyDescent="0.2">
      <c r="A14" s="303" t="s">
        <v>72</v>
      </c>
      <c r="B14" s="13" t="s">
        <v>63</v>
      </c>
      <c r="C14" s="65"/>
      <c r="D14" s="3"/>
      <c r="E14" s="16"/>
      <c r="F14" s="132"/>
      <c r="G14" s="15"/>
      <c r="H14" s="15"/>
      <c r="I14" s="90"/>
      <c r="J14" s="9"/>
      <c r="K14" s="45" t="s">
        <v>69</v>
      </c>
      <c r="L14" s="157" t="s">
        <v>63</v>
      </c>
      <c r="M14" s="66"/>
      <c r="N14" s="30"/>
      <c r="O14" s="30"/>
      <c r="P14" s="117"/>
      <c r="Q14" s="30"/>
      <c r="R14" s="30"/>
      <c r="S14" s="17"/>
    </row>
    <row r="15" spans="1:22" ht="17.100000000000001" customHeight="1" thickBot="1" x14ac:dyDescent="0.25">
      <c r="A15" s="300" t="s">
        <v>73</v>
      </c>
      <c r="B15" s="32" t="s">
        <v>63</v>
      </c>
      <c r="C15" s="65"/>
      <c r="D15" s="3"/>
      <c r="E15" s="16"/>
      <c r="F15" s="132"/>
      <c r="G15" s="3"/>
      <c r="H15" s="3"/>
      <c r="I15" s="17"/>
      <c r="J15" s="9"/>
      <c r="K15" s="299" t="s">
        <v>70</v>
      </c>
      <c r="L15" s="295" t="s">
        <v>63</v>
      </c>
      <c r="M15" s="64"/>
      <c r="N15" s="8"/>
      <c r="O15" s="8"/>
      <c r="P15" s="129"/>
      <c r="Q15" s="8"/>
      <c r="R15" s="8"/>
      <c r="S15" s="181"/>
    </row>
    <row r="16" spans="1:22" ht="17.100000000000001" customHeight="1" thickBot="1" x14ac:dyDescent="0.25">
      <c r="A16" s="301" t="s">
        <v>74</v>
      </c>
      <c r="B16" s="78" t="s">
        <v>63</v>
      </c>
      <c r="C16" s="67"/>
      <c r="D16" s="20"/>
      <c r="E16" s="20"/>
      <c r="F16" s="79"/>
      <c r="G16" s="20"/>
      <c r="H16" s="20"/>
      <c r="I16" s="22"/>
      <c r="J16" s="9"/>
      <c r="K16" s="177"/>
      <c r="L16" s="177"/>
      <c r="M16" s="36"/>
      <c r="N16" s="36"/>
      <c r="O16" s="36"/>
      <c r="P16" s="178"/>
      <c r="Q16" s="36"/>
      <c r="R16" s="36"/>
      <c r="S16" s="36"/>
    </row>
    <row r="17" spans="1:20" ht="17.100000000000001" customHeight="1" thickBot="1" x14ac:dyDescent="0.25">
      <c r="C17" s="190"/>
      <c r="D17" s="190"/>
      <c r="E17" s="190"/>
      <c r="F17" s="191"/>
      <c r="G17" s="184" t="s">
        <v>8</v>
      </c>
      <c r="H17" s="280" t="s">
        <v>10</v>
      </c>
      <c r="I17" s="281"/>
      <c r="J17" s="9"/>
      <c r="K17" s="159" t="s">
        <v>64</v>
      </c>
      <c r="L17" s="158" t="s">
        <v>63</v>
      </c>
      <c r="M17" s="72"/>
      <c r="N17" s="23"/>
      <c r="O17" s="23"/>
      <c r="P17" s="43"/>
      <c r="Q17" s="34"/>
      <c r="R17" s="23"/>
      <c r="S17" s="25"/>
    </row>
    <row r="18" spans="1:20" ht="17.100000000000001" customHeight="1" thickBot="1" x14ac:dyDescent="0.25">
      <c r="C18" s="131"/>
      <c r="D18" s="131"/>
      <c r="E18" s="131"/>
      <c r="F18" s="131"/>
      <c r="G18" s="131"/>
      <c r="H18" s="35"/>
      <c r="I18" s="35"/>
      <c r="J18" s="9"/>
      <c r="K18" s="35"/>
      <c r="L18" s="35"/>
      <c r="M18" s="7"/>
      <c r="N18" s="7"/>
      <c r="O18" s="7"/>
      <c r="P18" s="35"/>
      <c r="Q18" s="36"/>
      <c r="R18" s="7"/>
      <c r="S18" s="7"/>
    </row>
    <row r="19" spans="1:20" ht="17.100000000000001" customHeight="1" thickBot="1" x14ac:dyDescent="0.25">
      <c r="A19" s="93" t="s">
        <v>9</v>
      </c>
      <c r="B19" s="185" t="s">
        <v>11</v>
      </c>
      <c r="C19" s="192"/>
      <c r="D19" s="135"/>
      <c r="E19" s="135"/>
      <c r="F19" s="135"/>
      <c r="G19" s="135"/>
      <c r="H19" s="135" t="s">
        <v>12</v>
      </c>
      <c r="I19" s="135"/>
      <c r="J19" s="9"/>
      <c r="K19" s="155" t="s">
        <v>75</v>
      </c>
      <c r="L19" s="156" t="s">
        <v>63</v>
      </c>
      <c r="M19" s="154"/>
      <c r="N19" s="10"/>
      <c r="O19" s="10"/>
      <c r="P19" s="137"/>
      <c r="Q19" s="10"/>
      <c r="R19" s="10"/>
      <c r="S19" s="12"/>
    </row>
    <row r="20" spans="1:20" ht="17.100000000000001" customHeight="1" x14ac:dyDescent="0.2">
      <c r="A20" s="302" t="s">
        <v>79</v>
      </c>
      <c r="B20" s="296" t="s">
        <v>63</v>
      </c>
      <c r="C20" s="63"/>
      <c r="D20" s="10"/>
      <c r="E20" s="10"/>
      <c r="F20" s="137"/>
      <c r="G20" s="55"/>
      <c r="H20" s="10"/>
      <c r="I20" s="29"/>
      <c r="J20" s="9"/>
      <c r="K20" s="179" t="s">
        <v>76</v>
      </c>
      <c r="L20" s="180" t="s">
        <v>63</v>
      </c>
      <c r="M20" s="71"/>
      <c r="N20" s="30"/>
      <c r="O20" s="30"/>
      <c r="P20" s="117"/>
      <c r="Q20" s="30"/>
      <c r="R20" s="30"/>
      <c r="S20" s="17"/>
    </row>
    <row r="21" spans="1:20" ht="17.100000000000001" customHeight="1" x14ac:dyDescent="0.2">
      <c r="A21" s="303" t="s">
        <v>80</v>
      </c>
      <c r="B21" s="160" t="s">
        <v>63</v>
      </c>
      <c r="C21" s="65"/>
      <c r="D21" s="3"/>
      <c r="E21" s="3"/>
      <c r="F21" s="40"/>
      <c r="G21" s="38"/>
      <c r="H21" s="39"/>
      <c r="I21" s="17"/>
      <c r="J21" s="9"/>
      <c r="K21" s="45" t="s">
        <v>77</v>
      </c>
      <c r="L21" s="157" t="s">
        <v>63</v>
      </c>
      <c r="M21" s="66"/>
      <c r="N21" s="15"/>
      <c r="O21" s="15"/>
      <c r="P21" s="39"/>
      <c r="Q21" s="38"/>
      <c r="R21" s="15"/>
      <c r="S21" s="17"/>
    </row>
    <row r="22" spans="1:20" ht="17.100000000000001" customHeight="1" thickBot="1" x14ac:dyDescent="0.25">
      <c r="A22" s="301" t="s">
        <v>81</v>
      </c>
      <c r="B22" s="297" t="s">
        <v>63</v>
      </c>
      <c r="C22" s="67"/>
      <c r="D22" s="20"/>
      <c r="E22" s="20"/>
      <c r="F22" s="79"/>
      <c r="G22" s="4"/>
      <c r="H22" s="79"/>
      <c r="I22" s="22"/>
      <c r="J22" s="9"/>
      <c r="K22" s="299" t="s">
        <v>78</v>
      </c>
      <c r="L22" s="295" t="s">
        <v>63</v>
      </c>
      <c r="M22" s="68"/>
      <c r="N22" s="20"/>
      <c r="O22" s="20"/>
      <c r="P22" s="79"/>
      <c r="Q22" s="56"/>
      <c r="R22" s="20"/>
      <c r="S22" s="62"/>
    </row>
    <row r="23" spans="1:20" ht="17.100000000000001" customHeight="1" thickBot="1" x14ac:dyDescent="0.25">
      <c r="A23" s="188"/>
      <c r="B23" s="95"/>
      <c r="C23" s="182"/>
      <c r="D23" s="182"/>
      <c r="E23" s="182"/>
      <c r="F23" s="183"/>
      <c r="G23" s="184" t="s">
        <v>8</v>
      </c>
      <c r="H23" s="280" t="s">
        <v>11</v>
      </c>
      <c r="I23" s="281"/>
      <c r="J23" s="9"/>
      <c r="K23" s="78" t="s">
        <v>66</v>
      </c>
      <c r="L23" s="187" t="s">
        <v>63</v>
      </c>
      <c r="M23" s="73"/>
      <c r="N23" s="21"/>
      <c r="O23" s="21"/>
      <c r="P23" s="41"/>
      <c r="Q23" s="21"/>
      <c r="R23" s="21"/>
      <c r="S23" s="33"/>
    </row>
    <row r="24" spans="1:20" ht="17.100000000000001" customHeight="1" thickBot="1" x14ac:dyDescent="0.25">
      <c r="A24" s="9"/>
      <c r="B24" s="9"/>
      <c r="C24" s="7"/>
      <c r="D24" s="7"/>
      <c r="E24" s="7"/>
      <c r="F24" s="35"/>
      <c r="G24" s="7"/>
      <c r="H24" s="7"/>
      <c r="I24" s="7"/>
      <c r="J24" s="9"/>
      <c r="K24" s="9"/>
      <c r="L24" s="9"/>
      <c r="M24" s="7"/>
      <c r="N24" s="7"/>
      <c r="O24" s="7"/>
      <c r="P24" s="35"/>
      <c r="Q24" s="7"/>
      <c r="R24" s="7"/>
      <c r="S24" s="7"/>
    </row>
    <row r="25" spans="1:20" s="49" customFormat="1" ht="17.100000000000001" customHeight="1" thickBot="1" x14ac:dyDescent="0.25">
      <c r="A25" s="48" t="s">
        <v>13</v>
      </c>
      <c r="B25" s="163" t="s">
        <v>0</v>
      </c>
      <c r="C25" s="148" t="s">
        <v>1</v>
      </c>
      <c r="D25" s="143" t="s">
        <v>2</v>
      </c>
      <c r="E25" s="143" t="s">
        <v>19</v>
      </c>
      <c r="F25" s="143" t="s">
        <v>3</v>
      </c>
      <c r="G25" s="143" t="s">
        <v>20</v>
      </c>
      <c r="H25" s="143" t="s">
        <v>4</v>
      </c>
      <c r="I25" s="144" t="s">
        <v>21</v>
      </c>
      <c r="J25" s="81"/>
      <c r="K25" s="42" t="s">
        <v>92</v>
      </c>
      <c r="L25" s="151"/>
      <c r="M25" s="148" t="s">
        <v>1</v>
      </c>
      <c r="N25" s="143" t="s">
        <v>2</v>
      </c>
      <c r="O25" s="143" t="s">
        <v>19</v>
      </c>
      <c r="P25" s="143" t="s">
        <v>3</v>
      </c>
      <c r="Q25" s="143" t="s">
        <v>20</v>
      </c>
      <c r="R25" s="143" t="s">
        <v>4</v>
      </c>
      <c r="S25" s="144" t="s">
        <v>21</v>
      </c>
      <c r="T25" s="142"/>
    </row>
    <row r="26" spans="1:20" s="49" customFormat="1" ht="17.100000000000001" customHeight="1" x14ac:dyDescent="0.2">
      <c r="A26" s="44" t="s">
        <v>82</v>
      </c>
      <c r="B26" s="180" t="s">
        <v>63</v>
      </c>
      <c r="C26" s="288" t="s">
        <v>14</v>
      </c>
      <c r="D26" s="289"/>
      <c r="E26" s="289"/>
      <c r="F26" s="290"/>
      <c r="G26" s="52"/>
      <c r="H26" s="14"/>
      <c r="I26" s="58"/>
      <c r="J26" s="81"/>
      <c r="K26" s="87" t="s">
        <v>89</v>
      </c>
      <c r="L26" s="152" t="s">
        <v>63</v>
      </c>
      <c r="M26" s="149"/>
      <c r="N26" s="145"/>
      <c r="O26" s="145"/>
      <c r="P26" s="146"/>
      <c r="Q26" s="74"/>
      <c r="R26" s="145"/>
      <c r="S26" s="147"/>
      <c r="T26" s="139"/>
    </row>
    <row r="27" spans="1:20" s="31" customFormat="1" ht="17.100000000000001" customHeight="1" thickBot="1" x14ac:dyDescent="0.25">
      <c r="A27" s="291" t="s">
        <v>83</v>
      </c>
      <c r="B27" s="162" t="s">
        <v>63</v>
      </c>
      <c r="C27" s="282" t="s">
        <v>14</v>
      </c>
      <c r="D27" s="283"/>
      <c r="E27" s="283"/>
      <c r="F27" s="284"/>
      <c r="G27" s="50"/>
      <c r="H27" s="16"/>
      <c r="I27" s="51"/>
      <c r="J27" s="81"/>
      <c r="K27" s="88" t="s">
        <v>90</v>
      </c>
      <c r="L27" s="153" t="s">
        <v>63</v>
      </c>
      <c r="M27" s="150"/>
      <c r="N27" s="85"/>
      <c r="O27" s="85"/>
      <c r="P27" s="138"/>
      <c r="Q27" s="56"/>
      <c r="R27" s="85"/>
      <c r="S27" s="86"/>
      <c r="T27" s="142"/>
    </row>
    <row r="28" spans="1:20" s="31" customFormat="1" ht="17.100000000000001" customHeight="1" x14ac:dyDescent="0.2">
      <c r="A28" s="292" t="s">
        <v>84</v>
      </c>
      <c r="B28" s="157" t="s">
        <v>63</v>
      </c>
      <c r="C28" s="282" t="s">
        <v>14</v>
      </c>
      <c r="D28" s="283"/>
      <c r="E28" s="283"/>
      <c r="F28" s="284"/>
      <c r="G28" s="53"/>
      <c r="H28" s="16"/>
      <c r="I28" s="54"/>
      <c r="J28" s="81"/>
      <c r="M28" s="139"/>
      <c r="N28" s="139"/>
      <c r="O28" s="139"/>
      <c r="P28" s="139"/>
      <c r="Q28" s="139"/>
      <c r="R28" s="139"/>
      <c r="T28" s="139"/>
    </row>
    <row r="29" spans="1:20" s="31" customFormat="1" ht="17.100000000000001" customHeight="1" x14ac:dyDescent="0.2">
      <c r="A29" s="292" t="s">
        <v>85</v>
      </c>
      <c r="B29" s="157" t="s">
        <v>63</v>
      </c>
      <c r="C29" s="282" t="s">
        <v>14</v>
      </c>
      <c r="D29" s="283"/>
      <c r="E29" s="283"/>
      <c r="F29" s="284"/>
      <c r="G29" s="53"/>
      <c r="H29" s="16"/>
      <c r="I29" s="54"/>
      <c r="J29" s="81"/>
      <c r="K29" s="47"/>
      <c r="L29" s="47"/>
      <c r="M29" s="140"/>
      <c r="N29" s="140"/>
      <c r="O29" s="140"/>
      <c r="P29" s="140"/>
      <c r="Q29" s="140"/>
      <c r="R29" s="140"/>
      <c r="S29" s="47"/>
      <c r="T29" s="140"/>
    </row>
    <row r="30" spans="1:20" s="31" customFormat="1" ht="16.5" customHeight="1" x14ac:dyDescent="0.2">
      <c r="A30" s="292" t="s">
        <v>86</v>
      </c>
      <c r="B30" s="157" t="s">
        <v>63</v>
      </c>
      <c r="C30" s="282" t="s">
        <v>14</v>
      </c>
      <c r="D30" s="283"/>
      <c r="E30" s="283"/>
      <c r="F30" s="284"/>
      <c r="G30" s="52"/>
      <c r="H30" s="14"/>
      <c r="I30" s="84"/>
      <c r="J30" s="81"/>
      <c r="K30" s="47"/>
      <c r="L30" s="47"/>
      <c r="M30" s="140"/>
      <c r="N30" s="140"/>
      <c r="O30" s="140"/>
      <c r="P30" s="140"/>
      <c r="Q30" s="140"/>
      <c r="R30" s="140"/>
      <c r="S30" s="47"/>
      <c r="T30" s="139"/>
    </row>
    <row r="31" spans="1:20" s="31" customFormat="1" ht="17.100000000000001" customHeight="1" x14ac:dyDescent="0.2">
      <c r="A31" s="292" t="s">
        <v>87</v>
      </c>
      <c r="B31" s="157" t="s">
        <v>63</v>
      </c>
      <c r="C31" s="282" t="s">
        <v>14</v>
      </c>
      <c r="D31" s="283"/>
      <c r="E31" s="283"/>
      <c r="F31" s="284"/>
      <c r="G31" s="75"/>
      <c r="H31" s="76"/>
      <c r="I31" s="77"/>
      <c r="J31" s="81"/>
      <c r="K31" s="47"/>
      <c r="L31" s="47"/>
      <c r="M31" s="140"/>
      <c r="N31" s="140"/>
      <c r="O31" s="140"/>
      <c r="P31" s="140"/>
      <c r="Q31" s="140"/>
      <c r="R31" s="140"/>
      <c r="S31" s="47"/>
      <c r="T31" s="139"/>
    </row>
    <row r="32" spans="1:20" s="31" customFormat="1" ht="17.100000000000001" customHeight="1" thickBot="1" x14ac:dyDescent="0.25">
      <c r="A32" s="293" t="s">
        <v>88</v>
      </c>
      <c r="B32" s="294" t="s">
        <v>63</v>
      </c>
      <c r="C32" s="285" t="s">
        <v>14</v>
      </c>
      <c r="D32" s="286"/>
      <c r="E32" s="286"/>
      <c r="F32" s="287"/>
      <c r="G32" s="59"/>
      <c r="H32" s="59"/>
      <c r="I32" s="60"/>
      <c r="J32" s="81"/>
      <c r="K32" s="47"/>
      <c r="L32" s="47"/>
      <c r="M32" s="140"/>
      <c r="N32" s="140"/>
      <c r="O32" s="140"/>
      <c r="P32" s="140"/>
      <c r="Q32" s="140"/>
      <c r="R32" s="140"/>
      <c r="S32" s="47"/>
      <c r="T32" s="139"/>
    </row>
    <row r="33" ht="17.100000000000001" customHeight="1" x14ac:dyDescent="0.2"/>
    <row r="34" ht="17.100000000000001" customHeight="1" x14ac:dyDescent="0.2"/>
    <row r="35" ht="17.100000000000001" customHeight="1" x14ac:dyDescent="0.2"/>
    <row r="36" ht="17.100000000000001" customHeight="1" x14ac:dyDescent="0.2"/>
    <row r="37" ht="17.100000000000001" customHeight="1" x14ac:dyDescent="0.2"/>
    <row r="38" ht="17.100000000000001" customHeight="1" x14ac:dyDescent="0.2"/>
    <row r="39" ht="17.100000000000001" customHeight="1" x14ac:dyDescent="0.2"/>
    <row r="40" ht="17.100000000000001" customHeight="1" x14ac:dyDescent="0.2"/>
    <row r="41" ht="17.100000000000001" customHeight="1" x14ac:dyDescent="0.2"/>
    <row r="42" ht="17.100000000000001" customHeight="1" x14ac:dyDescent="0.2"/>
    <row r="43" ht="17.100000000000001" customHeight="1" x14ac:dyDescent="0.2"/>
    <row r="44" ht="17.100000000000001" customHeight="1" x14ac:dyDescent="0.2"/>
    <row r="45" ht="17.100000000000001" customHeight="1" x14ac:dyDescent="0.2"/>
    <row r="46" ht="17.100000000000001" customHeight="1" x14ac:dyDescent="0.2"/>
    <row r="47" ht="17.100000000000001" customHeight="1" x14ac:dyDescent="0.2"/>
    <row r="48" ht="17.100000000000001" customHeight="1" x14ac:dyDescent="0.2"/>
    <row r="49" ht="17.100000000000001" customHeight="1" x14ac:dyDescent="0.2"/>
    <row r="50" ht="17.100000000000001" customHeight="1" x14ac:dyDescent="0.2"/>
    <row r="51" ht="17.100000000000001" customHeight="1" x14ac:dyDescent="0.2"/>
    <row r="52" ht="17.100000000000001" customHeight="1" x14ac:dyDescent="0.2"/>
    <row r="53" ht="17.100000000000001" customHeight="1" x14ac:dyDescent="0.2"/>
    <row r="54" ht="17.100000000000001" customHeight="1" x14ac:dyDescent="0.2"/>
    <row r="55" ht="17.100000000000001" customHeight="1" x14ac:dyDescent="0.2"/>
    <row r="56" ht="17.100000000000001" customHeight="1" x14ac:dyDescent="0.2"/>
    <row r="57" ht="17.100000000000001" customHeight="1" x14ac:dyDescent="0.2"/>
    <row r="58" ht="17.100000000000001" customHeight="1" x14ac:dyDescent="0.2"/>
    <row r="59" ht="17.100000000000001" customHeight="1" x14ac:dyDescent="0.2"/>
    <row r="60" ht="17.100000000000001" customHeight="1" x14ac:dyDescent="0.2"/>
    <row r="61" ht="17.100000000000001" customHeight="1" x14ac:dyDescent="0.2"/>
    <row r="62" ht="17.100000000000001" customHeight="1" x14ac:dyDescent="0.2"/>
    <row r="63" ht="17.100000000000001" customHeight="1" x14ac:dyDescent="0.2"/>
    <row r="64" ht="17.100000000000001" customHeight="1" x14ac:dyDescent="0.2"/>
    <row r="65" ht="17.100000000000001" customHeight="1" x14ac:dyDescent="0.2"/>
    <row r="66" ht="17.100000000000001" customHeight="1" x14ac:dyDescent="0.2"/>
    <row r="67" ht="17.100000000000001" customHeight="1" x14ac:dyDescent="0.2"/>
    <row r="68" ht="17.100000000000001" customHeight="1" x14ac:dyDescent="0.2"/>
    <row r="69" ht="17.100000000000001" customHeight="1" x14ac:dyDescent="0.2"/>
    <row r="70" ht="17.100000000000001" customHeight="1" x14ac:dyDescent="0.2"/>
    <row r="71" ht="17.100000000000001" customHeight="1" x14ac:dyDescent="0.2"/>
    <row r="72" ht="17.100000000000001" customHeight="1" x14ac:dyDescent="0.2"/>
    <row r="73" ht="17.100000000000001" customHeight="1" x14ac:dyDescent="0.2"/>
    <row r="74" ht="17.100000000000001" customHeight="1" x14ac:dyDescent="0.2"/>
    <row r="75" ht="17.100000000000001" customHeight="1" x14ac:dyDescent="0.2"/>
    <row r="76" ht="17.100000000000001" customHeight="1" x14ac:dyDescent="0.2"/>
    <row r="77" ht="17.100000000000001" customHeight="1" x14ac:dyDescent="0.2"/>
    <row r="78" ht="17.100000000000001" customHeight="1" x14ac:dyDescent="0.2"/>
    <row r="79" ht="17.100000000000001" customHeight="1" x14ac:dyDescent="0.2"/>
    <row r="80" ht="17.100000000000001" customHeight="1" x14ac:dyDescent="0.2"/>
    <row r="81" ht="17.100000000000001" customHeight="1" x14ac:dyDescent="0.2"/>
    <row r="82" ht="17.100000000000001" customHeight="1" x14ac:dyDescent="0.2"/>
    <row r="83" ht="17.100000000000001" customHeight="1" x14ac:dyDescent="0.2"/>
    <row r="84" ht="17.100000000000001" customHeight="1" x14ac:dyDescent="0.2"/>
    <row r="85" ht="17.100000000000001" customHeight="1" x14ac:dyDescent="0.2"/>
    <row r="86" ht="17.100000000000001" customHeight="1" x14ac:dyDescent="0.2"/>
    <row r="87" ht="17.100000000000001" customHeight="1" x14ac:dyDescent="0.2"/>
    <row r="88" ht="17.100000000000001" customHeight="1" x14ac:dyDescent="0.2"/>
    <row r="89" ht="17.100000000000001" customHeight="1" x14ac:dyDescent="0.2"/>
    <row r="90" ht="17.100000000000001" customHeight="1" x14ac:dyDescent="0.2"/>
    <row r="91" ht="17.100000000000001" customHeight="1" x14ac:dyDescent="0.2"/>
    <row r="92" ht="17.100000000000001" customHeight="1" x14ac:dyDescent="0.2"/>
    <row r="93" ht="17.100000000000001" customHeight="1" x14ac:dyDescent="0.2"/>
    <row r="94" ht="17.100000000000001" customHeight="1" x14ac:dyDescent="0.2"/>
    <row r="95" ht="17.100000000000001" customHeight="1" x14ac:dyDescent="0.2"/>
    <row r="96" ht="17.100000000000001" customHeight="1" x14ac:dyDescent="0.2"/>
    <row r="97" ht="17.100000000000001" customHeight="1" x14ac:dyDescent="0.2"/>
    <row r="98" ht="17.100000000000001" customHeight="1" x14ac:dyDescent="0.2"/>
    <row r="99" ht="17.100000000000001" customHeight="1" x14ac:dyDescent="0.2"/>
    <row r="100" ht="17.100000000000001" customHeight="1" x14ac:dyDescent="0.2"/>
    <row r="101" ht="17.100000000000001" customHeight="1" x14ac:dyDescent="0.2"/>
    <row r="102" ht="17.100000000000001" customHeight="1" x14ac:dyDescent="0.2"/>
    <row r="103" ht="17.100000000000001" customHeight="1" x14ac:dyDescent="0.2"/>
    <row r="104" ht="17.100000000000001" customHeight="1" x14ac:dyDescent="0.2"/>
    <row r="105" ht="17.100000000000001" customHeight="1" x14ac:dyDescent="0.2"/>
    <row r="106" ht="17.100000000000001" customHeight="1" x14ac:dyDescent="0.2"/>
    <row r="107" ht="17.100000000000001" customHeight="1" x14ac:dyDescent="0.2"/>
    <row r="108" ht="17.100000000000001" customHeight="1" x14ac:dyDescent="0.2"/>
    <row r="109" ht="17.100000000000001" customHeight="1" x14ac:dyDescent="0.2"/>
    <row r="110" ht="17.100000000000001" customHeight="1" x14ac:dyDescent="0.2"/>
    <row r="111" ht="17.100000000000001" customHeight="1" x14ac:dyDescent="0.2"/>
    <row r="112" ht="17.100000000000001" customHeight="1" x14ac:dyDescent="0.2"/>
    <row r="113" ht="17.100000000000001" customHeight="1" x14ac:dyDescent="0.2"/>
    <row r="114" ht="17.100000000000001" customHeight="1" x14ac:dyDescent="0.2"/>
    <row r="115" ht="17.100000000000001" customHeight="1" x14ac:dyDescent="0.2"/>
    <row r="116" ht="17.100000000000001" customHeight="1" x14ac:dyDescent="0.2"/>
    <row r="117" ht="17.100000000000001" customHeight="1" x14ac:dyDescent="0.2"/>
    <row r="118" ht="17.100000000000001" customHeight="1" x14ac:dyDescent="0.2"/>
    <row r="119" ht="17.100000000000001" customHeight="1" x14ac:dyDescent="0.2"/>
    <row r="120" ht="17.100000000000001" customHeight="1" x14ac:dyDescent="0.2"/>
    <row r="121" ht="17.100000000000001" customHeight="1" x14ac:dyDescent="0.2"/>
    <row r="122" ht="17.100000000000001" customHeight="1" x14ac:dyDescent="0.2"/>
    <row r="123" ht="17.100000000000001" customHeight="1" x14ac:dyDescent="0.2"/>
    <row r="124" ht="17.100000000000001" customHeight="1" x14ac:dyDescent="0.2"/>
    <row r="125" ht="17.100000000000001" customHeight="1" x14ac:dyDescent="0.2"/>
    <row r="126" ht="17.100000000000001" customHeight="1" x14ac:dyDescent="0.2"/>
    <row r="127" ht="17.100000000000001" customHeight="1" x14ac:dyDescent="0.2"/>
    <row r="128" ht="17.100000000000001" customHeight="1" x14ac:dyDescent="0.2"/>
    <row r="129" ht="17.100000000000001" customHeight="1" x14ac:dyDescent="0.2"/>
    <row r="130" ht="17.100000000000001" customHeight="1" x14ac:dyDescent="0.2"/>
    <row r="131" ht="17.100000000000001" customHeight="1" x14ac:dyDescent="0.2"/>
    <row r="132" ht="17.100000000000001" customHeight="1" x14ac:dyDescent="0.2"/>
    <row r="133" ht="17.100000000000001" customHeight="1" x14ac:dyDescent="0.2"/>
    <row r="134" ht="17.100000000000001" customHeight="1" x14ac:dyDescent="0.2"/>
    <row r="135" ht="17.100000000000001" customHeight="1" x14ac:dyDescent="0.2"/>
    <row r="136" ht="17.100000000000001" customHeight="1" x14ac:dyDescent="0.2"/>
    <row r="137" ht="17.100000000000001" customHeight="1" x14ac:dyDescent="0.2"/>
    <row r="138" ht="17.100000000000001" customHeight="1" x14ac:dyDescent="0.2"/>
    <row r="139" ht="17.100000000000001" customHeight="1" x14ac:dyDescent="0.2"/>
    <row r="140" ht="17.100000000000001" customHeight="1" x14ac:dyDescent="0.2"/>
    <row r="141" ht="17.100000000000001" customHeight="1" x14ac:dyDescent="0.2"/>
    <row r="142" ht="17.100000000000001" customHeight="1" x14ac:dyDescent="0.2"/>
    <row r="143" ht="17.100000000000001" customHeight="1" x14ac:dyDescent="0.2"/>
    <row r="144" ht="17.100000000000001" customHeight="1" x14ac:dyDescent="0.2"/>
    <row r="145" ht="17.100000000000001" customHeight="1" x14ac:dyDescent="0.2"/>
    <row r="146" ht="17.100000000000001" customHeight="1" x14ac:dyDescent="0.2"/>
    <row r="147" ht="17.100000000000001" customHeight="1" x14ac:dyDescent="0.2"/>
    <row r="148" ht="17.100000000000001" customHeight="1" x14ac:dyDescent="0.2"/>
    <row r="149" ht="17.100000000000001" customHeight="1" x14ac:dyDescent="0.2"/>
    <row r="150" ht="17.100000000000001" customHeight="1" x14ac:dyDescent="0.2"/>
    <row r="151" ht="17.100000000000001" customHeight="1" x14ac:dyDescent="0.2"/>
    <row r="152" ht="17.100000000000001" customHeight="1" x14ac:dyDescent="0.2"/>
    <row r="153" ht="17.100000000000001" customHeight="1" x14ac:dyDescent="0.2"/>
    <row r="154" ht="17.100000000000001" customHeight="1" x14ac:dyDescent="0.2"/>
    <row r="155" ht="17.100000000000001" customHeight="1" x14ac:dyDescent="0.2"/>
    <row r="156" ht="17.100000000000001" customHeight="1" x14ac:dyDescent="0.2"/>
    <row r="157" ht="17.100000000000001" customHeight="1" x14ac:dyDescent="0.2"/>
    <row r="158" ht="17.100000000000001" customHeight="1" x14ac:dyDescent="0.2"/>
    <row r="159" ht="17.100000000000001" customHeight="1" x14ac:dyDescent="0.2"/>
    <row r="160" ht="17.100000000000001" customHeight="1" x14ac:dyDescent="0.2"/>
    <row r="161" ht="17.100000000000001" customHeight="1" x14ac:dyDescent="0.2"/>
    <row r="162" ht="17.100000000000001" customHeight="1" x14ac:dyDescent="0.2"/>
    <row r="163" ht="17.100000000000001" customHeight="1" x14ac:dyDescent="0.2"/>
    <row r="164" ht="17.100000000000001" customHeight="1" x14ac:dyDescent="0.2"/>
    <row r="165" ht="17.100000000000001" customHeight="1" x14ac:dyDescent="0.2"/>
    <row r="166" ht="17.100000000000001" customHeight="1" x14ac:dyDescent="0.2"/>
    <row r="167" ht="17.100000000000001" customHeight="1" x14ac:dyDescent="0.2"/>
    <row r="168" ht="17.100000000000001" customHeight="1" x14ac:dyDescent="0.2"/>
    <row r="169" ht="17.100000000000001" customHeight="1" x14ac:dyDescent="0.2"/>
    <row r="170" ht="17.100000000000001" customHeight="1" x14ac:dyDescent="0.2"/>
    <row r="171" ht="17.100000000000001" customHeight="1" x14ac:dyDescent="0.2"/>
    <row r="172" ht="17.100000000000001" customHeight="1" x14ac:dyDescent="0.2"/>
    <row r="173" ht="17.100000000000001" customHeight="1" x14ac:dyDescent="0.2"/>
    <row r="174" ht="17.100000000000001" customHeight="1" x14ac:dyDescent="0.2"/>
    <row r="175" ht="17.100000000000001" customHeight="1" x14ac:dyDescent="0.2"/>
    <row r="176" ht="17.100000000000001" customHeight="1" x14ac:dyDescent="0.2"/>
    <row r="177" ht="17.100000000000001" customHeight="1" x14ac:dyDescent="0.2"/>
    <row r="178" ht="17.100000000000001" customHeight="1" x14ac:dyDescent="0.2"/>
    <row r="179" ht="17.100000000000001" customHeight="1" x14ac:dyDescent="0.2"/>
    <row r="180" ht="17.100000000000001" customHeight="1" x14ac:dyDescent="0.2"/>
    <row r="181" ht="17.100000000000001" customHeight="1" x14ac:dyDescent="0.2"/>
    <row r="182" ht="17.100000000000001" customHeight="1" x14ac:dyDescent="0.2"/>
    <row r="183" ht="17.100000000000001" customHeight="1" x14ac:dyDescent="0.2"/>
    <row r="184" ht="17.100000000000001" customHeight="1" x14ac:dyDescent="0.2"/>
    <row r="185" ht="17.100000000000001" customHeight="1" x14ac:dyDescent="0.2"/>
    <row r="186" ht="17.100000000000001" customHeight="1" x14ac:dyDescent="0.2"/>
    <row r="187" ht="17.100000000000001" customHeight="1" x14ac:dyDescent="0.2"/>
    <row r="188" ht="17.100000000000001" customHeight="1" x14ac:dyDescent="0.2"/>
    <row r="189" ht="17.100000000000001" customHeight="1" x14ac:dyDescent="0.2"/>
    <row r="190" ht="17.100000000000001" customHeight="1" x14ac:dyDescent="0.2"/>
    <row r="191" ht="17.100000000000001" customHeight="1" x14ac:dyDescent="0.2"/>
    <row r="192" ht="17.100000000000001" customHeight="1" x14ac:dyDescent="0.2"/>
    <row r="193" ht="17.100000000000001" customHeight="1" x14ac:dyDescent="0.2"/>
    <row r="194" ht="17.100000000000001" customHeight="1" x14ac:dyDescent="0.2"/>
    <row r="195" ht="17.100000000000001" customHeight="1" x14ac:dyDescent="0.2"/>
    <row r="196" ht="17.100000000000001" customHeight="1" x14ac:dyDescent="0.2"/>
    <row r="197" ht="17.100000000000001" customHeight="1" x14ac:dyDescent="0.2"/>
    <row r="198" ht="17.100000000000001" customHeight="1" x14ac:dyDescent="0.2"/>
    <row r="199" ht="17.100000000000001" customHeight="1" x14ac:dyDescent="0.2"/>
    <row r="200" ht="17.100000000000001" customHeight="1" x14ac:dyDescent="0.2"/>
    <row r="201" ht="17.100000000000001" customHeight="1" x14ac:dyDescent="0.2"/>
    <row r="202" ht="17.100000000000001" customHeight="1" x14ac:dyDescent="0.2"/>
    <row r="203" ht="17.100000000000001" customHeight="1" x14ac:dyDescent="0.2"/>
    <row r="204" ht="17.100000000000001" customHeight="1" x14ac:dyDescent="0.2"/>
    <row r="205" ht="17.100000000000001" customHeight="1" x14ac:dyDescent="0.2"/>
    <row r="206" ht="17.100000000000001" customHeight="1" x14ac:dyDescent="0.2"/>
    <row r="207" ht="17.100000000000001" customHeight="1" x14ac:dyDescent="0.2"/>
    <row r="208" ht="17.100000000000001" customHeight="1" x14ac:dyDescent="0.2"/>
    <row r="209" ht="17.100000000000001" customHeight="1" x14ac:dyDescent="0.2"/>
    <row r="210" ht="17.100000000000001" customHeight="1" x14ac:dyDescent="0.2"/>
    <row r="211" ht="17.100000000000001" customHeight="1" x14ac:dyDescent="0.2"/>
    <row r="212" ht="17.100000000000001" customHeight="1" x14ac:dyDescent="0.2"/>
    <row r="213" ht="17.100000000000001" customHeight="1" x14ac:dyDescent="0.2"/>
    <row r="214" ht="17.100000000000001" customHeight="1" x14ac:dyDescent="0.2"/>
    <row r="215" ht="17.100000000000001" customHeight="1" x14ac:dyDescent="0.2"/>
    <row r="216" ht="17.100000000000001" customHeight="1" x14ac:dyDescent="0.2"/>
    <row r="217" ht="17.100000000000001" customHeight="1" x14ac:dyDescent="0.2"/>
  </sheetData>
  <mergeCells count="11">
    <mergeCell ref="C32:F32"/>
    <mergeCell ref="C26:F26"/>
    <mergeCell ref="C27:F27"/>
    <mergeCell ref="C28:F28"/>
    <mergeCell ref="C29:F29"/>
    <mergeCell ref="C30:F30"/>
    <mergeCell ref="H17:I17"/>
    <mergeCell ref="H10:I10"/>
    <mergeCell ref="H23:I23"/>
    <mergeCell ref="C31:F31"/>
    <mergeCell ref="G3:J3"/>
  </mergeCells>
  <printOptions horizontalCentered="1" verticalCentered="1"/>
  <pageMargins left="0" right="0" top="0" bottom="0" header="0" footer="0"/>
  <pageSetup paperSize="9" scale="80"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isl xmlns:xsi="http://www.w3.org/2001/XMLSchema-instance" xmlns:xsd="http://www.w3.org/2001/XMLSchema" xmlns="http://www.boldonjames.com/2008/01/sie/internal/label" sislVersion="0" policy="18fbfd49-c8e6-4618-a77f-5ef25245836c">
  <element uid="1239ecc3-00e0-482b-a8a4-82e46943bfcc" value=""/>
</sisl>
</file>

<file path=customXml/itemProps1.xml><?xml version="1.0" encoding="utf-8"?>
<ds:datastoreItem xmlns:ds="http://schemas.openxmlformats.org/officeDocument/2006/customXml" ds:itemID="{B82A5018-9BA3-4F3E-B2EF-55EC6A99209C}">
  <ds:schemaRefs>
    <ds:schemaRef ds:uri="http://www.w3.org/2001/XMLSchema"/>
    <ds:schemaRef ds:uri="http://www.boldonjames.com/2008/01/sie/internal/label"/>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vt:i4>
      </vt:variant>
    </vt:vector>
  </HeadingPairs>
  <TitlesOfParts>
    <vt:vector size="13" baseType="lpstr">
      <vt:lpstr>Système</vt:lpstr>
      <vt:lpstr>Cycle</vt:lpstr>
      <vt:lpstr>Trame</vt:lpstr>
      <vt:lpstr>An</vt:lpstr>
      <vt:lpstr>Dates</vt:lpstr>
      <vt:lpstr>Evenement</vt:lpstr>
      <vt:lpstr>Jours_chômés</vt:lpstr>
      <vt:lpstr>La_semaine</vt:lpstr>
      <vt:lpstr>Le_Mois</vt:lpstr>
      <vt:lpstr>Nombre</vt:lpstr>
      <vt:lpstr>Premier_mois</vt:lpstr>
      <vt:lpstr>Semaine</vt:lpstr>
      <vt:lpstr>Cycle!Zone_d_impression</vt:lpstr>
    </vt:vector>
  </TitlesOfParts>
  <Company>FIATGROUP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Administrator</dc:creator>
  <cp:lastModifiedBy>joel</cp:lastModifiedBy>
  <cp:lastPrinted>2017-05-16T13:27:58Z</cp:lastPrinted>
  <dcterms:created xsi:type="dcterms:W3CDTF">2015-06-01T09:38:23Z</dcterms:created>
  <dcterms:modified xsi:type="dcterms:W3CDTF">2017-05-30T17:10:01Z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docIndexRef">
    <vt:lpwstr>2ebd1a63-e353-43af-a6a4-610dc96a3466</vt:lpwstr>
  </property>
  <property fmtid="{D5CDD505-2E9C-101B-9397-08002B2CF9AE}" pid="3" name="bjSaver">
    <vt:lpwstr>VM3AJyGdmCrrVKIUM8fsXm358xswnK/s</vt:lpwstr>
  </property>
  <property fmtid="{D5CDD505-2E9C-101B-9397-08002B2CF9AE}" pid="4" name="bjDocumentLabelXML">
    <vt:lpwstr>&lt;?xml version="1.0" encoding="us-ascii"?&gt;&lt;sisl xmlns:xsi="http://www.w3.org/2001/XMLSchema-instance" xmlns:xsd="http://www.w3.org/2001/XMLSchema" sislVersion="0" policy="18fbfd49-c8e6-4618-a77f-5ef25245836c" xmlns="http://www.boldonjames.com/2008/01/sie/i</vt:lpwstr>
  </property>
  <property fmtid="{D5CDD505-2E9C-101B-9397-08002B2CF9AE}" pid="5" name="bjDocumentLabelXML-0">
    <vt:lpwstr>nternal/label"&gt;&lt;element uid="1239ecc3-00e0-482b-a8a4-82e46943bfcc" value="" /&gt;&lt;/sisl&gt;</vt:lpwstr>
  </property>
  <property fmtid="{D5CDD505-2E9C-101B-9397-08002B2CF9AE}" pid="6" name="bjDocumentSecurityLabel">
    <vt:lpwstr>CNH Industrial: PUBLIC [No prejudice to Company from disclosure.]</vt:lpwstr>
  </property>
  <property fmtid="{D5CDD505-2E9C-101B-9397-08002B2CF9AE}" pid="7" name="CNH-LabelledBy:">
    <vt:lpwstr>paqf8,15/05/2017 15:00:27,PUBLIC</vt:lpwstr>
  </property>
  <property fmtid="{D5CDD505-2E9C-101B-9397-08002B2CF9AE}" pid="8" name="CNH-Classification">
    <vt:lpwstr>[PUBLIC]</vt:lpwstr>
  </property>
</Properties>
</file>