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9825" activeTab="2"/>
  </bookViews>
  <sheets>
    <sheet name="Clients" sheetId="1" r:id="rId1"/>
    <sheet name="Coordonnées" sheetId="4" r:id="rId2"/>
    <sheet name="Notation personnelle" sheetId="5" r:id="rId3"/>
  </sheets>
  <externalReferences>
    <externalReference r:id="rId4"/>
  </externalReferences>
  <definedNames>
    <definedName name="_xlnm._FilterDatabase" localSheetId="0" hidden="1">Clients!$A$1:$AD$8</definedName>
    <definedName name="Clients">Clients!$A$1:$AC$8</definedName>
    <definedName name="CodePatient" localSheetId="0">Clients!$A$3:$A$8</definedName>
    <definedName name="CodePatient">Clients!$A$3:$A$4</definedName>
    <definedName name="XXX">[1]Clients!$A$1:$AC$9</definedName>
    <definedName name="_xlnm.Print_Area" localSheetId="0">Clients!$A$1:$AD$8</definedName>
  </definedNames>
  <calcPr calcId="145621"/>
</workbook>
</file>

<file path=xl/calcChain.xml><?xml version="1.0" encoding="utf-8"?>
<calcChain xmlns="http://schemas.openxmlformats.org/spreadsheetml/2006/main">
  <c r="E5" i="4" l="1"/>
  <c r="D119" i="5"/>
  <c r="F119" i="5" s="1"/>
  <c r="H119" i="5" s="1"/>
  <c r="B118" i="5"/>
  <c r="D118" i="5" s="1"/>
  <c r="F118" i="5" s="1"/>
  <c r="H118" i="5" s="1"/>
  <c r="F117" i="5"/>
  <c r="H117" i="5" s="1"/>
  <c r="D117" i="5"/>
  <c r="H111" i="5"/>
  <c r="F111" i="5"/>
  <c r="D111" i="5"/>
  <c r="B111" i="5"/>
  <c r="H110" i="5"/>
  <c r="F110" i="5"/>
  <c r="D110" i="5"/>
  <c r="B110" i="5"/>
  <c r="H109" i="5"/>
  <c r="F109" i="5"/>
  <c r="D109" i="5"/>
  <c r="H108" i="5"/>
  <c r="F108" i="5"/>
  <c r="D108" i="5"/>
  <c r="H107" i="5"/>
  <c r="F107" i="5"/>
  <c r="D107" i="5"/>
  <c r="F103" i="5"/>
  <c r="H103" i="5" s="1"/>
  <c r="D103" i="5"/>
  <c r="D102" i="5"/>
  <c r="F102" i="5" s="1"/>
  <c r="H102" i="5" s="1"/>
  <c r="B102" i="5"/>
  <c r="D101" i="5"/>
  <c r="F101" i="5" s="1"/>
  <c r="H101" i="5" s="1"/>
  <c r="H95" i="5"/>
  <c r="F95" i="5"/>
  <c r="B95" i="5"/>
  <c r="D95" i="5" s="1"/>
  <c r="H94" i="5"/>
  <c r="F94" i="5"/>
  <c r="B94" i="5"/>
  <c r="D94" i="5" s="1"/>
  <c r="H93" i="5"/>
  <c r="F93" i="5"/>
  <c r="D93" i="5"/>
  <c r="H92" i="5"/>
  <c r="F92" i="5"/>
  <c r="D92" i="5"/>
  <c r="H91" i="5"/>
  <c r="F91" i="5"/>
  <c r="D91" i="5"/>
  <c r="D87" i="5"/>
  <c r="F87" i="5" s="1"/>
  <c r="H87" i="5" s="1"/>
  <c r="B86" i="5"/>
  <c r="D86" i="5" s="1"/>
  <c r="F86" i="5" s="1"/>
  <c r="H86" i="5" s="1"/>
  <c r="F85" i="5"/>
  <c r="H85" i="5" s="1"/>
  <c r="D85" i="5"/>
  <c r="H79" i="5"/>
  <c r="F79" i="5"/>
  <c r="D79" i="5"/>
  <c r="B79" i="5"/>
  <c r="H78" i="5"/>
  <c r="F78" i="5"/>
  <c r="D78" i="5"/>
  <c r="B78" i="5"/>
  <c r="H77" i="5"/>
  <c r="F77" i="5"/>
  <c r="D77" i="5"/>
  <c r="H76" i="5"/>
  <c r="F76" i="5"/>
  <c r="D76" i="5"/>
  <c r="H75" i="5"/>
  <c r="F75" i="5"/>
  <c r="D75" i="5"/>
  <c r="AD3" i="1" l="1"/>
  <c r="B14" i="5"/>
  <c r="B13" i="5"/>
  <c r="B12" i="5"/>
  <c r="B11" i="5"/>
  <c r="B10" i="5"/>
  <c r="B9" i="5"/>
  <c r="B8" i="5"/>
  <c r="B7" i="5"/>
  <c r="F5" i="5"/>
  <c r="D5" i="5"/>
  <c r="B5" i="5"/>
  <c r="H3" i="5"/>
  <c r="F3" i="5"/>
  <c r="D3" i="5"/>
  <c r="B3" i="5"/>
  <c r="D2" i="5"/>
  <c r="F1" i="5"/>
  <c r="E1" i="5"/>
  <c r="D1" i="5"/>
  <c r="C1" i="5"/>
  <c r="B6" i="5"/>
  <c r="G4" i="5"/>
  <c r="E4" i="5"/>
  <c r="B4" i="5"/>
  <c r="B2" i="4"/>
  <c r="E6" i="4" s="1"/>
  <c r="F2" i="5" l="1"/>
  <c r="B5" i="4"/>
  <c r="B6" i="4"/>
  <c r="B7" i="4"/>
  <c r="B3" i="4"/>
  <c r="B4" i="4"/>
  <c r="E8" i="4"/>
  <c r="B2" i="5" s="1"/>
  <c r="E3" i="4"/>
  <c r="B8" i="4"/>
  <c r="E4" i="4"/>
  <c r="M4" i="1" l="1"/>
  <c r="M5" i="1"/>
  <c r="M6" i="1"/>
  <c r="M7" i="1"/>
  <c r="M8" i="1"/>
</calcChain>
</file>

<file path=xl/sharedStrings.xml><?xml version="1.0" encoding="utf-8"?>
<sst xmlns="http://schemas.openxmlformats.org/spreadsheetml/2006/main" count="257" uniqueCount="175">
  <si>
    <t>Nom :</t>
  </si>
  <si>
    <t>Prénom :</t>
  </si>
  <si>
    <t>Autre</t>
  </si>
  <si>
    <r>
      <t xml:space="preserve">Tèl </t>
    </r>
    <r>
      <rPr>
        <i/>
        <sz val="12"/>
        <color theme="1"/>
        <rFont val="Book Antiqua"/>
        <family val="1"/>
      </rPr>
      <t>do :</t>
    </r>
  </si>
  <si>
    <r>
      <t xml:space="preserve">Tèl </t>
    </r>
    <r>
      <rPr>
        <i/>
        <sz val="12"/>
        <color theme="1"/>
        <rFont val="Book Antiqua"/>
        <family val="1"/>
      </rPr>
      <t>w  :</t>
    </r>
  </si>
  <si>
    <r>
      <t xml:space="preserve">Tèl </t>
    </r>
    <r>
      <rPr>
        <i/>
        <sz val="12"/>
        <color theme="1"/>
        <rFont val="Book Antiqua"/>
        <family val="1"/>
      </rPr>
      <t>port :</t>
    </r>
  </si>
  <si>
    <t xml:space="preserve">Email : </t>
  </si>
  <si>
    <t>Date de naissance</t>
  </si>
  <si>
    <t>Taille  :</t>
  </si>
  <si>
    <t>Poids  :</t>
  </si>
  <si>
    <t>Poids  souhaité :</t>
  </si>
  <si>
    <t>Tps repas :</t>
  </si>
  <si>
    <t>Masti :</t>
  </si>
  <si>
    <t>Esto :</t>
  </si>
  <si>
    <t>Intes :</t>
  </si>
  <si>
    <t xml:space="preserve">Transite : </t>
  </si>
  <si>
    <t>Nbre repas :</t>
  </si>
  <si>
    <t>Base de données</t>
  </si>
  <si>
    <t>Prénom</t>
  </si>
  <si>
    <t>Adresse</t>
  </si>
  <si>
    <t>Médecin Traitant</t>
  </si>
  <si>
    <t>Médecin Prescripteur</t>
  </si>
  <si>
    <t>Age</t>
  </si>
  <si>
    <t>Oui</t>
  </si>
  <si>
    <t>Quatresols</t>
  </si>
  <si>
    <t>Sophie</t>
  </si>
  <si>
    <t>Code Postal</t>
  </si>
  <si>
    <t>Ville</t>
  </si>
  <si>
    <t>03 26 01 02 03</t>
  </si>
  <si>
    <t>CodePatient</t>
  </si>
  <si>
    <t>Diet-1001</t>
  </si>
  <si>
    <t>Diet-1002</t>
  </si>
  <si>
    <t>Diet-1003</t>
  </si>
  <si>
    <t>Diet-1004</t>
  </si>
  <si>
    <t>Diet-1005</t>
  </si>
  <si>
    <t>Nbre repas</t>
  </si>
  <si>
    <t>Transite</t>
  </si>
  <si>
    <t>Intes</t>
  </si>
  <si>
    <t>Esto</t>
  </si>
  <si>
    <t>Masti</t>
  </si>
  <si>
    <t>Tps repas</t>
  </si>
  <si>
    <t>Trouble de conduite</t>
  </si>
  <si>
    <t xml:space="preserve">Satiété  </t>
  </si>
  <si>
    <t>Poids  souhaité</t>
  </si>
  <si>
    <t>Nom</t>
  </si>
  <si>
    <r>
      <t xml:space="preserve">Tèl </t>
    </r>
    <r>
      <rPr>
        <i/>
        <sz val="12"/>
        <color theme="1"/>
        <rFont val="Book Antiqua"/>
        <family val="1"/>
      </rPr>
      <t>do</t>
    </r>
  </si>
  <si>
    <r>
      <t xml:space="preserve">Tèl </t>
    </r>
    <r>
      <rPr>
        <i/>
        <sz val="12"/>
        <color theme="1"/>
        <rFont val="Book Antiqua"/>
        <family val="1"/>
      </rPr>
      <t>w</t>
    </r>
  </si>
  <si>
    <r>
      <t xml:space="preserve">Tèl </t>
    </r>
    <r>
      <rPr>
        <i/>
        <sz val="12"/>
        <color theme="1"/>
        <rFont val="Book Antiqua"/>
        <family val="1"/>
      </rPr>
      <t>port </t>
    </r>
  </si>
  <si>
    <t>Email </t>
  </si>
  <si>
    <t>Profile</t>
  </si>
  <si>
    <t/>
  </si>
  <si>
    <t>Mme</t>
  </si>
  <si>
    <t>51100</t>
  </si>
  <si>
    <t>Reims</t>
  </si>
  <si>
    <t>Nathalie</t>
  </si>
  <si>
    <t>Genet</t>
  </si>
  <si>
    <t>136 Rue Camille Lenoir</t>
  </si>
  <si>
    <t>Civilité</t>
  </si>
  <si>
    <t>Diet-9999</t>
  </si>
  <si>
    <t>XY</t>
  </si>
  <si>
    <t>blabla</t>
  </si>
  <si>
    <t>Non</t>
  </si>
  <si>
    <t>09/12/1975</t>
  </si>
  <si>
    <t>98</t>
  </si>
  <si>
    <t>75</t>
  </si>
  <si>
    <t>25</t>
  </si>
  <si>
    <t>M.</t>
  </si>
  <si>
    <t>BERTRAND</t>
  </si>
  <si>
    <t>Igor</t>
  </si>
  <si>
    <t>250 Rue de la Joie</t>
  </si>
  <si>
    <t>03 26 58 97 45</t>
  </si>
  <si>
    <t>03 26 58 93 10</t>
  </si>
  <si>
    <t>07 15 42 36 95</t>
  </si>
  <si>
    <t>xy@free.fr</t>
  </si>
  <si>
    <t>90</t>
  </si>
  <si>
    <t>Gynoïde</t>
  </si>
  <si>
    <t>Mlle</t>
  </si>
  <si>
    <t>DALLONGEVILLE</t>
  </si>
  <si>
    <t>Géraldine</t>
  </si>
  <si>
    <t>925 Avenue de Laon</t>
  </si>
  <si>
    <t>03 25 71 36 98</t>
  </si>
  <si>
    <t>03 26 85 97 48</t>
  </si>
  <si>
    <t>07 63 25 92 21</t>
  </si>
  <si>
    <t>fifilleasonpapa@gmail.com</t>
  </si>
  <si>
    <t>25/06/1974</t>
  </si>
  <si>
    <t>175</t>
  </si>
  <si>
    <t>Duchemin</t>
  </si>
  <si>
    <t>Dorothée</t>
  </si>
  <si>
    <t>2 avenue Foch</t>
  </si>
  <si>
    <t>03 26 85 47 98</t>
  </si>
  <si>
    <t>03 26 87 45 96</t>
  </si>
  <si>
    <t>06 89 41 32 52</t>
  </si>
  <si>
    <t>15/01/1948</t>
  </si>
  <si>
    <t>95</t>
  </si>
  <si>
    <t>80</t>
  </si>
  <si>
    <t>Dr Trucmuch</t>
  </si>
  <si>
    <t>Dr Jeansino</t>
  </si>
  <si>
    <t>Sensation de  faim</t>
  </si>
  <si>
    <t>Il pleut</t>
  </si>
  <si>
    <t>03 26 58 45 69</t>
  </si>
  <si>
    <t>03 25 65 78 45</t>
  </si>
  <si>
    <t>07 56 89 81 25</t>
  </si>
  <si>
    <t>trucbidul@yahoo.fr</t>
  </si>
  <si>
    <t>25/4/1987</t>
  </si>
  <si>
    <t>102</t>
  </si>
  <si>
    <t>Dr Machin</t>
  </si>
  <si>
    <t>Recommandé par M. XXX (patient 1001)</t>
  </si>
  <si>
    <t>3</t>
  </si>
  <si>
    <t>nenette@hotmail.fr</t>
  </si>
  <si>
    <t xml:space="preserve">Age </t>
  </si>
  <si>
    <t>Taille</t>
  </si>
  <si>
    <t>Poids</t>
  </si>
  <si>
    <t>Sensation de faim</t>
  </si>
  <si>
    <t>Satiété</t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</si>
  <si>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Situation familiale : </t>
    </r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</si>
  <si>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Enfants : </t>
    </r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</si>
  <si>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Motif de la consultation : </t>
    </r>
  </si>
  <si>
    <t>2.</t>
  </si>
  <si>
    <t>3.</t>
  </si>
  <si>
    <r>
      <t>ü</t>
    </r>
    <r>
      <rPr>
        <i/>
        <sz val="12"/>
        <color theme="1"/>
        <rFont val="Book Antiqua"/>
        <family val="1"/>
      </rPr>
      <t xml:space="preserve">  Pourquoi souhaitez-vous ceci ?</t>
    </r>
  </si>
  <si>
    <r>
      <t>ü</t>
    </r>
    <r>
      <rPr>
        <i/>
        <sz val="12"/>
        <color theme="1"/>
        <rFont val="Book Antiqua"/>
        <family val="1"/>
      </rPr>
      <t xml:space="preserve">  Que comptez-vous faire une fois vos objectifs atteints ?</t>
    </r>
  </si>
  <si>
    <r>
      <t>ü</t>
    </r>
    <r>
      <rPr>
        <i/>
        <sz val="12"/>
        <color theme="1"/>
        <rFont val="Book Antiqua"/>
        <family val="1"/>
      </rPr>
      <t xml:space="preserve">  Êtes vous sûre que cela en vaut la peine :</t>
    </r>
  </si>
  <si>
    <r>
      <t>ü</t>
    </r>
    <r>
      <rPr>
        <i/>
        <sz val="12"/>
        <color theme="1"/>
        <rFont val="Book Antiqua"/>
        <family val="1"/>
      </rPr>
      <t xml:space="preserve">  Qui cuisine :</t>
    </r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</si>
  <si>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Activité professionnelle : </t>
    </r>
  </si>
  <si>
    <r>
      <t>ü</t>
    </r>
    <r>
      <rPr>
        <i/>
        <sz val="12"/>
        <color theme="1"/>
        <rFont val="Book Antiqua"/>
        <family val="1"/>
      </rPr>
      <t xml:space="preserve">  </t>
    </r>
    <r>
      <rPr>
        <sz val="12"/>
        <color theme="1"/>
        <rFont val="Book Antiqua"/>
        <family val="1"/>
      </rPr>
      <t xml:space="preserve">Activités sportives : </t>
    </r>
  </si>
  <si>
    <r>
      <t xml:space="preserve">1. lettre </t>
    </r>
    <r>
      <rPr>
        <sz val="12"/>
        <rFont val="Book Antiqua"/>
        <family val="1"/>
      </rPr>
      <t>"Texte"</t>
    </r>
  </si>
  <si>
    <t>sophie.quatresols@trucbidul.com</t>
  </si>
  <si>
    <t>38 ans</t>
  </si>
  <si>
    <t>Mal</t>
  </si>
  <si>
    <t>IMC</t>
  </si>
  <si>
    <t>Coordonnées</t>
  </si>
  <si>
    <t>OBJECTIFS A ATTEINDRE</t>
  </si>
  <si>
    <t xml:space="preserve">Traitements actuels : </t>
  </si>
  <si>
    <t>Évolution du poids :</t>
  </si>
  <si>
    <t>Objectifs à atteindre</t>
  </si>
  <si>
    <t>1.</t>
  </si>
  <si>
    <t>Antécédents Médicaux &amp; chirurgicaux :</t>
  </si>
  <si>
    <t xml:space="preserve">Tabac : </t>
  </si>
  <si>
    <t>Sommeil :</t>
  </si>
  <si>
    <t>Antécédents Familiaux :</t>
  </si>
  <si>
    <r>
      <t>♂ </t>
    </r>
    <r>
      <rPr>
        <b/>
        <sz val="12"/>
        <color rgb="FF215868"/>
        <rFont val="Book Antiqua"/>
        <family val="1"/>
      </rPr>
      <t xml:space="preserve">: </t>
    </r>
  </si>
  <si>
    <r>
      <t>♀ </t>
    </r>
    <r>
      <rPr>
        <b/>
        <sz val="12"/>
        <color rgb="FF215868"/>
        <rFont val="Book Antiqua"/>
        <family val="1"/>
      </rPr>
      <t xml:space="preserve">: </t>
    </r>
  </si>
  <si>
    <t>Biologie</t>
  </si>
  <si>
    <r>
      <t>Valeurs</t>
    </r>
    <r>
      <rPr>
        <b/>
        <u/>
        <sz val="14"/>
        <color rgb="FF800000"/>
        <rFont val="Book Antiqua"/>
        <family val="1"/>
      </rPr>
      <t xml:space="preserve"> </t>
    </r>
  </si>
  <si>
    <r>
      <t>Réf</t>
    </r>
    <r>
      <rPr>
        <b/>
        <u/>
        <sz val="14"/>
        <color rgb="FF800000"/>
        <rFont val="Book Antiqua"/>
        <family val="1"/>
      </rPr>
      <t> :</t>
    </r>
  </si>
  <si>
    <t>Trigly</t>
  </si>
  <si>
    <t>Choles Tt</t>
  </si>
  <si>
    <t>LDL</t>
  </si>
  <si>
    <t>HDL</t>
  </si>
  <si>
    <t>Glycémie</t>
  </si>
  <si>
    <t>HbAc1</t>
  </si>
  <si>
    <t>Urémie</t>
  </si>
  <si>
    <t>HTA</t>
  </si>
  <si>
    <t>Ferritine</t>
  </si>
  <si>
    <t>Dates</t>
  </si>
  <si>
    <t>Remarques</t>
  </si>
  <si>
    <t>Date</t>
  </si>
  <si>
    <t>calcul</t>
  </si>
  <si>
    <t>M Gras %</t>
  </si>
  <si>
    <t>M G Kg</t>
  </si>
  <si>
    <r>
      <t>M.Maig</t>
    </r>
    <r>
      <rPr>
        <sz val="13"/>
        <color rgb="FFFF0000"/>
        <rFont val="Book Antiqua"/>
        <family val="1"/>
      </rPr>
      <t xml:space="preserve"> kg</t>
    </r>
    <r>
      <rPr>
        <sz val="14"/>
        <color rgb="FFFF0000"/>
        <rFont val="Book Antiqua"/>
        <family val="1"/>
      </rPr>
      <t xml:space="preserve"> </t>
    </r>
  </si>
  <si>
    <t xml:space="preserve">M. Maig % </t>
  </si>
  <si>
    <t>M osseuse</t>
  </si>
  <si>
    <t>MB + NAP</t>
  </si>
  <si>
    <t>Age méta</t>
  </si>
  <si>
    <r>
      <t>H</t>
    </r>
    <r>
      <rPr>
        <vertAlign val="superscript"/>
        <sz val="14"/>
        <color rgb="FFFF0000"/>
        <rFont val="Book Antiqua"/>
        <family val="1"/>
      </rPr>
      <t>2</t>
    </r>
    <r>
      <rPr>
        <sz val="14"/>
        <color rgb="FFFF0000"/>
        <rFont val="Book Antiqua"/>
        <family val="1"/>
      </rPr>
      <t>O %</t>
    </r>
  </si>
  <si>
    <r>
      <t>H</t>
    </r>
    <r>
      <rPr>
        <vertAlign val="superscript"/>
        <sz val="14"/>
        <color rgb="FFFF0000"/>
        <rFont val="Book Antiqua"/>
        <family val="1"/>
      </rPr>
      <t>2</t>
    </r>
    <r>
      <rPr>
        <sz val="14"/>
        <color rgb="FFFF0000"/>
        <rFont val="Book Antiqua"/>
        <family val="1"/>
      </rPr>
      <t>O L</t>
    </r>
  </si>
  <si>
    <t>MG abdo</t>
  </si>
  <si>
    <t>Impédancemetre - Tableau 1</t>
  </si>
  <si>
    <t>Impédancemetre - Tableau 2</t>
  </si>
  <si>
    <t>Impédancemetre - Tableau 3</t>
  </si>
  <si>
    <t>32, Rue des Champs</t>
  </si>
  <si>
    <t>06 01 02 03 04</t>
  </si>
  <si>
    <t>Dr. Doolitle</t>
  </si>
  <si>
    <t>Saint Brice Courcelles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</si>
</sst>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u/>
      <sz val="20"/>
      <color theme="1"/>
      <name val="Tempus Sans ITC"/>
      <family val="5"/>
    </font>
    <font>
      <u/>
      <sz val="14"/>
      <color theme="1"/>
      <name val="Book Antiqua"/>
      <family val="1"/>
    </font>
    <font>
      <sz val="12"/>
      <color theme="1"/>
      <name val="Book Antiqua"/>
      <family val="1"/>
    </font>
    <font>
      <i/>
      <sz val="12"/>
      <color theme="1"/>
      <name val="Book Antiqua"/>
      <family val="1"/>
    </font>
    <font>
      <i/>
      <u/>
      <sz val="12"/>
      <color theme="1"/>
      <name val="Book Antiqua"/>
      <family val="1"/>
    </font>
    <font>
      <i/>
      <sz val="12"/>
      <color rgb="FF0000FF"/>
      <name val="Book Antiqua"/>
      <family val="1"/>
    </font>
    <font>
      <u/>
      <sz val="11"/>
      <color theme="10"/>
      <name val="Calibri"/>
      <family val="2"/>
      <scheme val="minor"/>
    </font>
    <font>
      <i/>
      <sz val="12"/>
      <color theme="1"/>
      <name val="Wingdings"/>
      <charset val="2"/>
    </font>
    <font>
      <sz val="12"/>
      <color rgb="FFFF0000"/>
      <name val="Book Antiqua"/>
      <family val="1"/>
    </font>
    <font>
      <sz val="12"/>
      <name val="Book Antiqua"/>
      <family val="1"/>
    </font>
    <font>
      <sz val="11"/>
      <color theme="1"/>
      <name val="Book Antiqua"/>
      <family val="1"/>
    </font>
    <font>
      <b/>
      <sz val="12"/>
      <color rgb="FF215868"/>
      <name val="Book Antiqua"/>
      <family val="1"/>
    </font>
    <font>
      <b/>
      <sz val="14"/>
      <color theme="1"/>
      <name val="Kristen ITC"/>
      <family val="4"/>
    </font>
    <font>
      <b/>
      <sz val="14"/>
      <color theme="1"/>
      <name val="Book Antiqua"/>
      <family val="1"/>
    </font>
    <font>
      <u/>
      <sz val="14"/>
      <color rgb="FF800000"/>
      <name val="Book Antiqua"/>
      <family val="1"/>
    </font>
    <font>
      <b/>
      <u/>
      <sz val="14"/>
      <color rgb="FF800000"/>
      <name val="Book Antiqua"/>
      <family val="1"/>
    </font>
    <font>
      <b/>
      <sz val="14"/>
      <color rgb="FF003366"/>
      <name val="Book Antiqua"/>
      <family val="1"/>
    </font>
    <font>
      <sz val="14"/>
      <color theme="1"/>
      <name val="Book Antiqua"/>
      <family val="1"/>
    </font>
    <font>
      <sz val="12"/>
      <color rgb="FF800000"/>
      <name val="Book Antiqua"/>
      <family val="1"/>
    </font>
    <font>
      <sz val="16"/>
      <color theme="1"/>
      <name val="Book Antiqua"/>
      <family val="1"/>
    </font>
    <font>
      <sz val="14"/>
      <color rgb="FF003366"/>
      <name val="Book Antiqua"/>
      <family val="1"/>
    </font>
    <font>
      <sz val="14"/>
      <color rgb="FFFF0000"/>
      <name val="Book Antiqua"/>
      <family val="1"/>
    </font>
    <font>
      <sz val="13"/>
      <color rgb="FFFF0000"/>
      <name val="Book Antiqua"/>
      <family val="1"/>
    </font>
    <font>
      <sz val="13"/>
      <name val="Book Antiqua"/>
      <family val="1"/>
    </font>
    <font>
      <vertAlign val="superscript"/>
      <sz val="14"/>
      <color rgb="FFFF0000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6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/>
    </xf>
    <xf numFmtId="0" fontId="7" fillId="0" borderId="1" xfId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2" fontId="3" fillId="0" borderId="1" xfId="0" applyNumberFormat="1" applyFont="1" applyBorder="1" applyAlignment="1">
      <alignment horizontal="center"/>
    </xf>
    <xf numFmtId="0" fontId="1" fillId="0" borderId="18" xfId="0" applyFont="1" applyBorder="1" applyAlignment="1"/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0" fillId="0" borderId="21" xfId="0" applyBorder="1"/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10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0" fillId="0" borderId="22" xfId="0" applyBorder="1"/>
    <xf numFmtId="14" fontId="3" fillId="0" borderId="6" xfId="0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3" borderId="13" xfId="0" applyFont="1" applyFill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4" borderId="9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3" fillId="0" borderId="43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/>
    </xf>
    <xf numFmtId="0" fontId="15" fillId="0" borderId="30" xfId="0" applyFont="1" applyBorder="1" applyAlignment="1">
      <alignment horizontal="center" vertical="center" wrapText="1"/>
    </xf>
    <xf numFmtId="0" fontId="11" fillId="0" borderId="0" xfId="0" applyFont="1"/>
    <xf numFmtId="0" fontId="15" fillId="0" borderId="32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14" fontId="21" fillId="0" borderId="12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45" xfId="0" applyFont="1" applyBorder="1" applyAlignment="1">
      <alignment vertical="center" wrapText="1"/>
    </xf>
    <xf numFmtId="0" fontId="21" fillId="0" borderId="32" xfId="0" applyFont="1" applyBorder="1" applyAlignment="1">
      <alignment horizontal="center" vertical="center" wrapText="1"/>
    </xf>
    <xf numFmtId="0" fontId="9" fillId="0" borderId="45" xfId="0" applyFont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5" xfId="0" applyFont="1" applyBorder="1" applyAlignment="1">
      <alignment vertical="center" wrapText="1"/>
    </xf>
    <xf numFmtId="0" fontId="24" fillId="0" borderId="45" xfId="0" applyFont="1" applyBorder="1" applyAlignment="1">
      <alignment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8" fillId="0" borderId="28" xfId="0" applyFont="1" applyBorder="1" applyAlignment="1">
      <alignment horizontal="left" vertical="top"/>
    </xf>
    <xf numFmtId="0" fontId="8" fillId="0" borderId="29" xfId="0" applyFont="1" applyBorder="1" applyAlignment="1">
      <alignment horizontal="left" vertical="top"/>
    </xf>
    <xf numFmtId="0" fontId="8" fillId="0" borderId="30" xfId="0" applyFont="1" applyBorder="1" applyAlignment="1">
      <alignment horizontal="left" vertical="top"/>
    </xf>
    <xf numFmtId="0" fontId="3" fillId="3" borderId="24" xfId="0" applyFont="1" applyFill="1" applyBorder="1" applyAlignment="1">
      <alignment horizontal="left" vertical="top" wrapText="1"/>
    </xf>
    <xf numFmtId="0" fontId="3" fillId="3" borderId="25" xfId="0" applyFont="1" applyFill="1" applyBorder="1" applyAlignment="1">
      <alignment horizontal="left" vertical="top" wrapText="1"/>
    </xf>
    <xf numFmtId="0" fontId="3" fillId="3" borderId="24" xfId="0" applyFont="1" applyFill="1" applyBorder="1" applyAlignment="1">
      <alignment horizontal="left" vertical="top"/>
    </xf>
    <xf numFmtId="0" fontId="3" fillId="3" borderId="26" xfId="0" applyFont="1" applyFill="1" applyBorder="1" applyAlignment="1">
      <alignment horizontal="left" vertical="top"/>
    </xf>
    <xf numFmtId="0" fontId="3" fillId="3" borderId="24" xfId="0" applyFont="1" applyFill="1" applyBorder="1" applyAlignment="1">
      <alignment vertical="top" wrapText="1"/>
    </xf>
    <xf numFmtId="0" fontId="3" fillId="3" borderId="26" xfId="0" applyFont="1" applyFill="1" applyBorder="1" applyAlignment="1">
      <alignment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4" fillId="0" borderId="32" xfId="0" applyFont="1" applyBorder="1" applyAlignment="1">
      <alignment horizontal="left" vertical="top"/>
    </xf>
    <xf numFmtId="0" fontId="8" fillId="0" borderId="33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left" vertical="top" wrapText="1"/>
    </xf>
    <xf numFmtId="0" fontId="3" fillId="0" borderId="38" xfId="0" applyFont="1" applyBorder="1" applyAlignment="1">
      <alignment horizontal="left" vertical="top" wrapText="1"/>
    </xf>
    <xf numFmtId="0" fontId="3" fillId="0" borderId="39" xfId="0" applyFont="1" applyBorder="1" applyAlignment="1">
      <alignment horizontal="left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40" xfId="0" applyFont="1" applyBorder="1" applyAlignment="1">
      <alignment horizontal="left" vertical="top" wrapText="1"/>
    </xf>
    <xf numFmtId="0" fontId="4" fillId="0" borderId="41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13" fillId="0" borderId="11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41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4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3" fillId="0" borderId="31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0" fontId="3" fillId="0" borderId="28" xfId="0" applyFont="1" applyBorder="1" applyAlignment="1">
      <alignment horizontal="left" vertical="top"/>
    </xf>
    <xf numFmtId="0" fontId="3" fillId="0" borderId="29" xfId="0" applyFont="1" applyBorder="1" applyAlignment="1">
      <alignment horizontal="left" vertical="top"/>
    </xf>
    <xf numFmtId="0" fontId="3" fillId="0" borderId="30" xfId="0" applyFont="1" applyBorder="1" applyAlignment="1">
      <alignment horizontal="left" vertical="top"/>
    </xf>
    <xf numFmtId="0" fontId="18" fillId="0" borderId="1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4" xfId="0" applyFont="1" applyBorder="1" applyAlignment="1">
      <alignment vertical="center" wrapText="1"/>
    </xf>
    <xf numFmtId="0" fontId="3" fillId="0" borderId="45" xfId="0" applyFont="1" applyBorder="1" applyAlignment="1">
      <alignment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19050</xdr:rowOff>
    </xdr:from>
    <xdr:to>
      <xdr:col>0</xdr:col>
      <xdr:colOff>1066800</xdr:colOff>
      <xdr:row>1</xdr:row>
      <xdr:rowOff>314325</xdr:rowOff>
    </xdr:to>
    <xdr:sp macro="[0]!Lancer_formulaire" textlink="">
      <xdr:nvSpPr>
        <xdr:cNvPr id="2" name="ZoneTexte 1"/>
        <xdr:cNvSpPr txBox="1"/>
      </xdr:nvSpPr>
      <xdr:spPr>
        <a:xfrm>
          <a:off x="104775" y="371475"/>
          <a:ext cx="962025" cy="2952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chives/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Notation personnelle"/>
      <sheetName val="Feuil3"/>
      <sheetName val="test"/>
      <sheetName val="Feuil1"/>
      <sheetName val="Feuil2"/>
      <sheetName val="Source"/>
      <sheetName val="Quatresols"/>
    </sheetNames>
    <definedNames>
      <definedName name="Clients" refersTo="='Clients'!$A$1:$AC$8"/>
    </definedNames>
    <sheetDataSet>
      <sheetData sheetId="0">
        <row r="1">
          <cell r="A1" t="str">
            <v>Base de données</v>
          </cell>
          <cell r="B1"/>
          <cell r="C1"/>
          <cell r="D1"/>
          <cell r="E1"/>
          <cell r="F1"/>
          <cell r="G1"/>
          <cell r="H1"/>
          <cell r="I1"/>
          <cell r="J1"/>
          <cell r="K1"/>
          <cell r="Q1"/>
          <cell r="R1"/>
          <cell r="S1"/>
        </row>
        <row r="2">
          <cell r="A2" t="str">
            <v>CodePatient</v>
          </cell>
          <cell r="B2" t="str">
            <v>Civilité</v>
          </cell>
          <cell r="C2" t="str">
            <v>Nom</v>
          </cell>
          <cell r="D2" t="str">
            <v>Prénom</v>
          </cell>
          <cell r="E2" t="str">
            <v>Adresse</v>
          </cell>
          <cell r="F2" t="str">
            <v>Code Postal</v>
          </cell>
          <cell r="G2" t="str">
            <v>Ville</v>
          </cell>
          <cell r="H2" t="str">
            <v>Tèl do</v>
          </cell>
          <cell r="I2" t="str">
            <v>Tèl w</v>
          </cell>
          <cell r="J2" t="str">
            <v>Tèl port </v>
          </cell>
          <cell r="K2" t="str">
            <v>Email </v>
          </cell>
          <cell r="L2" t="str">
            <v>Date de naissance</v>
          </cell>
          <cell r="M2" t="str">
            <v>Age</v>
          </cell>
          <cell r="N2" t="str">
            <v>Taille  :</v>
          </cell>
          <cell r="O2" t="str">
            <v>Poids  :</v>
          </cell>
          <cell r="P2" t="str">
            <v>Poids  souhaité</v>
          </cell>
          <cell r="Q2" t="str">
            <v>Médecin Traitant</v>
          </cell>
          <cell r="R2" t="str">
            <v>Médecin Prescripteur</v>
          </cell>
          <cell r="S2" t="str">
            <v>Autre</v>
          </cell>
          <cell r="T2" t="str">
            <v>Nbre repas</v>
          </cell>
          <cell r="U2" t="str">
            <v>Tps repas</v>
          </cell>
          <cell r="V2" t="str">
            <v>Masti</v>
          </cell>
          <cell r="W2" t="str">
            <v>Esto</v>
          </cell>
          <cell r="X2" t="str">
            <v>Intes</v>
          </cell>
          <cell r="Y2" t="str">
            <v>Transite</v>
          </cell>
          <cell r="Z2" t="str">
            <v>Sensation de  faim</v>
          </cell>
          <cell r="AA2" t="str">
            <v xml:space="preserve">Satiété  </v>
          </cell>
          <cell r="AB2" t="str">
            <v>Trouble de conduite</v>
          </cell>
          <cell r="AC2" t="str">
            <v>Profile</v>
          </cell>
        </row>
        <row r="3">
          <cell r="A3" t="str">
            <v>Diet-1001</v>
          </cell>
          <cell r="B3" t="str">
            <v>Mme</v>
          </cell>
          <cell r="C3" t="str">
            <v>Bouton 11</v>
          </cell>
          <cell r="D3" t="str">
            <v>Sophie</v>
          </cell>
          <cell r="E3" t="str">
            <v>15, Rue Saint Martin</v>
          </cell>
          <cell r="F3" t="str">
            <v>51420</v>
          </cell>
          <cell r="G3" t="str">
            <v>Cernay-lès-Reims</v>
          </cell>
          <cell r="H3" t="str">
            <v>03 26 01 02 03</v>
          </cell>
          <cell r="I3" t="str">
            <v>03 26 01 02 03</v>
          </cell>
          <cell r="J3" t="str">
            <v xml:space="preserve">06 01 10 33 47 </v>
          </cell>
          <cell r="K3" t="str">
            <v>sophie.quatresols@trucbidul.com</v>
          </cell>
          <cell r="L3" t="str">
            <v>09/12/1975</v>
          </cell>
          <cell r="M3" t="str">
            <v>38 ans</v>
          </cell>
          <cell r="N3" t="str">
            <v>162</v>
          </cell>
          <cell r="O3" t="str">
            <v>98</v>
          </cell>
          <cell r="P3" t="str">
            <v>75</v>
          </cell>
          <cell r="Q3" t="str">
            <v>Dr. Lemkecher</v>
          </cell>
          <cell r="R3" t="str">
            <v>XY</v>
          </cell>
          <cell r="S3" t="str">
            <v>blabla</v>
          </cell>
          <cell r="T3" t="str">
            <v>3</v>
          </cell>
          <cell r="U3" t="str">
            <v>25</v>
          </cell>
          <cell r="V3" t="str">
            <v>Non</v>
          </cell>
          <cell r="W3" t="str">
            <v>Oui</v>
          </cell>
          <cell r="X3" t="str">
            <v>Oui</v>
          </cell>
          <cell r="Y3" t="str">
            <v>Mal</v>
          </cell>
          <cell r="Z3" t="str">
            <v>Non</v>
          </cell>
          <cell r="AA3" t="str">
            <v>Non</v>
          </cell>
          <cell r="AB3" t="str">
            <v>Oui</v>
          </cell>
          <cell r="AC3" t="str">
            <v>Gynoïde</v>
          </cell>
        </row>
        <row r="4">
          <cell r="A4" t="str">
            <v>Diet-1002</v>
          </cell>
          <cell r="B4" t="str">
            <v>Mlle</v>
          </cell>
          <cell r="C4" t="str">
            <v>DALLONGEVILLE</v>
          </cell>
          <cell r="D4" t="str">
            <v>Géraldine</v>
          </cell>
          <cell r="E4" t="str">
            <v>925 Avenue de Laon</v>
          </cell>
          <cell r="F4" t="str">
            <v>51100</v>
          </cell>
          <cell r="G4" t="str">
            <v>Reims</v>
          </cell>
          <cell r="H4" t="str">
            <v>03 25 71 36 98</v>
          </cell>
          <cell r="I4" t="str">
            <v>03 26 85 97 48</v>
          </cell>
          <cell r="J4" t="str">
            <v>07 63 25 92 21</v>
          </cell>
          <cell r="K4" t="str">
            <v>fifilleasonpapa@gmail.com</v>
          </cell>
          <cell r="L4" t="str">
            <v>25/06/1974</v>
          </cell>
          <cell r="M4" t="str">
            <v>40 ans</v>
          </cell>
          <cell r="N4" t="str">
            <v>187</v>
          </cell>
          <cell r="O4" t="str">
            <v>175</v>
          </cell>
          <cell r="P4" t="str">
            <v>90</v>
          </cell>
          <cell r="Q4" t="str">
            <v>Dr Trucmuch</v>
          </cell>
          <cell r="R4" t="str">
            <v>Dr Jeansino</v>
          </cell>
          <cell r="S4" t="str">
            <v>Il pleut</v>
          </cell>
          <cell r="T4" t="str">
            <v>3</v>
          </cell>
          <cell r="U4" t="str">
            <v>25</v>
          </cell>
          <cell r="V4" t="str">
            <v>Non</v>
          </cell>
          <cell r="W4" t="str">
            <v/>
          </cell>
          <cell r="X4" t="str">
            <v/>
          </cell>
          <cell r="Y4" t="str">
            <v/>
          </cell>
          <cell r="Z4" t="str">
            <v>Oui</v>
          </cell>
          <cell r="AA4" t="str">
            <v>Oui</v>
          </cell>
          <cell r="AB4" t="str">
            <v>Non</v>
          </cell>
          <cell r="AC4" t="str">
            <v>Gynoïde</v>
          </cell>
        </row>
        <row r="5">
          <cell r="A5" t="str">
            <v>Diet-1003</v>
          </cell>
          <cell r="B5" t="str">
            <v>M.</v>
          </cell>
          <cell r="C5" t="str">
            <v>BERTRAND</v>
          </cell>
          <cell r="D5" t="str">
            <v>Igor</v>
          </cell>
          <cell r="E5" t="str">
            <v>250 Rue de la Joie</v>
          </cell>
          <cell r="F5" t="str">
            <v>51100</v>
          </cell>
          <cell r="G5" t="str">
            <v>Reims</v>
          </cell>
          <cell r="H5" t="str">
            <v>03 26 58 97 45</v>
          </cell>
          <cell r="I5" t="str">
            <v>03 26 58 93 10</v>
          </cell>
          <cell r="J5" t="str">
            <v>07 15 42 36 95</v>
          </cell>
          <cell r="K5" t="str">
            <v>xy@free.fr</v>
          </cell>
          <cell r="L5"/>
          <cell r="M5" t="str">
            <v>114 ans</v>
          </cell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</row>
        <row r="6">
          <cell r="A6" t="str">
            <v>Diet-1004</v>
          </cell>
          <cell r="B6" t="str">
            <v>Mme</v>
          </cell>
          <cell r="C6" t="str">
            <v>Duchemin</v>
          </cell>
          <cell r="D6" t="str">
            <v>Dorothée</v>
          </cell>
          <cell r="E6" t="str">
            <v>2 avenue Foch</v>
          </cell>
          <cell r="F6" t="str">
            <v>51100</v>
          </cell>
          <cell r="G6" t="str">
            <v>Reims</v>
          </cell>
          <cell r="H6" t="str">
            <v>03 26 85 47 98</v>
          </cell>
          <cell r="I6" t="str">
            <v>03 26 87 45 96</v>
          </cell>
          <cell r="J6" t="str">
            <v>06 89 41 32 52</v>
          </cell>
          <cell r="K6" t="str">
            <v>nenette@hotmail.fr</v>
          </cell>
          <cell r="L6" t="str">
            <v>15/01/1948</v>
          </cell>
          <cell r="M6" t="str">
            <v>66 ans</v>
          </cell>
          <cell r="N6" t="str">
            <v>158</v>
          </cell>
          <cell r="O6" t="str">
            <v>95</v>
          </cell>
          <cell r="P6" t="str">
            <v>80</v>
          </cell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</row>
        <row r="7">
          <cell r="A7" t="str">
            <v>Diet-1005</v>
          </cell>
          <cell r="B7" t="str">
            <v>Mme</v>
          </cell>
          <cell r="C7" t="str">
            <v>Bouton 11</v>
          </cell>
          <cell r="D7" t="str">
            <v>Nathalie</v>
          </cell>
          <cell r="E7" t="str">
            <v>136 Rue Camille Lenoir</v>
          </cell>
          <cell r="F7" t="str">
            <v>51100</v>
          </cell>
          <cell r="G7" t="str">
            <v>Reims</v>
          </cell>
          <cell r="H7" t="str">
            <v>03 26 58 45 69</v>
          </cell>
          <cell r="I7" t="str">
            <v>03 25 65 78 45</v>
          </cell>
          <cell r="J7" t="str">
            <v>07 56 89 81 25</v>
          </cell>
          <cell r="K7" t="str">
            <v>trucbidul@yahoo.fr</v>
          </cell>
          <cell r="L7" t="str">
            <v>25/4/1987</v>
          </cell>
          <cell r="M7" t="str">
            <v>27 ans</v>
          </cell>
          <cell r="N7" t="str">
            <v>192</v>
          </cell>
          <cell r="O7" t="str">
            <v>102</v>
          </cell>
          <cell r="P7" t="str">
            <v>98</v>
          </cell>
          <cell r="Q7" t="str">
            <v>Dr Machin</v>
          </cell>
          <cell r="R7" t="str">
            <v/>
          </cell>
          <cell r="S7" t="str">
            <v>Recommandé par M. XXX (patient 1001)</v>
          </cell>
          <cell r="T7"/>
          <cell r="U7"/>
          <cell r="V7"/>
          <cell r="W7"/>
          <cell r="X7"/>
          <cell r="Y7"/>
          <cell r="Z7" t="str">
            <v>Oui</v>
          </cell>
          <cell r="AA7" t="str">
            <v>Oui</v>
          </cell>
          <cell r="AB7" t="str">
            <v>Oui</v>
          </cell>
          <cell r="AC7" t="str">
            <v>Gynoïde</v>
          </cell>
        </row>
        <row r="8">
          <cell r="A8" t="str">
            <v>Diet-9999</v>
          </cell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 t="str">
            <v>114 ans</v>
          </cell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enette@hotmail.fr" TargetMode="External"/><Relationship Id="rId1" Type="http://schemas.openxmlformats.org/officeDocument/2006/relationships/hyperlink" Target="mailto:sophie.quatresols@trucbidul.com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04"/>
  <sheetViews>
    <sheetView workbookViewId="0">
      <pane xSplit="1" ySplit="2" topLeftCell="B3" activePane="bottomRight" state="frozenSplit"/>
      <selection pane="topRight" activeCell="D1" sqref="D1"/>
      <selection pane="bottomLeft" activeCell="A14" sqref="A14"/>
      <selection pane="bottomRight" activeCell="A13" sqref="A13"/>
    </sheetView>
  </sheetViews>
  <sheetFormatPr baseColWidth="10" defaultColWidth="21.140625" defaultRowHeight="15" x14ac:dyDescent="0.25"/>
  <cols>
    <col min="1" max="1" width="18.140625" style="10" bestFit="1" customWidth="1"/>
    <col min="2" max="2" width="13.140625" style="10" bestFit="1" customWidth="1"/>
    <col min="3" max="3" width="21" style="10" bestFit="1" customWidth="1"/>
    <col min="4" max="4" width="13.5703125" style="10" bestFit="1" customWidth="1"/>
    <col min="5" max="5" width="25.28515625" style="10" bestFit="1" customWidth="1"/>
    <col min="6" max="6" width="17.85546875" style="10" bestFit="1" customWidth="1"/>
    <col min="7" max="7" width="23.42578125" style="10" bestFit="1" customWidth="1"/>
    <col min="8" max="9" width="14.7109375" style="10" bestFit="1" customWidth="1"/>
    <col min="10" max="10" width="15.28515625" style="10" bestFit="1" customWidth="1"/>
    <col min="11" max="11" width="43.140625" style="10" bestFit="1" customWidth="1"/>
    <col min="12" max="12" width="23.85546875" style="10" bestFit="1" customWidth="1"/>
    <col min="13" max="13" width="9.7109375" style="10" bestFit="1" customWidth="1"/>
    <col min="14" max="15" width="13.140625" style="10" bestFit="1" customWidth="1"/>
    <col min="16" max="16" width="14.28515625" style="10" bestFit="1" customWidth="1"/>
    <col min="17" max="17" width="23.140625" style="10" bestFit="1" customWidth="1"/>
    <col min="18" max="18" width="18.140625" style="10" bestFit="1" customWidth="1"/>
    <col min="19" max="19" width="42.7109375" style="10" bestFit="1" customWidth="1"/>
    <col min="20" max="20" width="16.85546875" style="10" bestFit="1" customWidth="1"/>
    <col min="21" max="21" width="15.5703125" style="10" bestFit="1" customWidth="1"/>
    <col min="22" max="22" width="11.28515625" style="10" bestFit="1" customWidth="1"/>
    <col min="23" max="23" width="10" style="10" bestFit="1" customWidth="1"/>
    <col min="24" max="24" width="10.42578125" style="10" bestFit="1" customWidth="1"/>
    <col min="25" max="25" width="13.85546875" style="10" bestFit="1" customWidth="1"/>
    <col min="26" max="26" width="15.28515625" style="10" bestFit="1" customWidth="1"/>
    <col min="27" max="27" width="13.42578125" style="10" bestFit="1" customWidth="1"/>
    <col min="28" max="28" width="16.85546875" style="10" bestFit="1" customWidth="1"/>
    <col min="29" max="30" width="12.42578125" style="10" bestFit="1" customWidth="1"/>
    <col min="31" max="16384" width="21.140625" style="10"/>
  </cols>
  <sheetData>
    <row r="1" spans="1:30" s="9" customFormat="1" ht="27.75" x14ac:dyDescent="0.5">
      <c r="A1" s="73" t="s">
        <v>17</v>
      </c>
      <c r="B1" s="73"/>
      <c r="C1" s="73"/>
      <c r="D1" s="73"/>
      <c r="E1" s="73"/>
      <c r="F1" s="73"/>
      <c r="G1" s="73"/>
      <c r="H1" s="73"/>
      <c r="I1" s="73"/>
      <c r="J1" s="73"/>
      <c r="K1" s="73"/>
      <c r="Q1" s="8"/>
      <c r="R1" s="8"/>
      <c r="S1" s="8"/>
    </row>
    <row r="2" spans="1:30" ht="33" customHeight="1" x14ac:dyDescent="0.25">
      <c r="A2" s="11" t="s">
        <v>29</v>
      </c>
      <c r="B2" s="11"/>
      <c r="C2" s="11" t="s">
        <v>44</v>
      </c>
      <c r="D2" s="11" t="s">
        <v>18</v>
      </c>
      <c r="E2" s="11" t="s">
        <v>19</v>
      </c>
      <c r="F2" s="11" t="s">
        <v>26</v>
      </c>
      <c r="G2" s="72" t="s">
        <v>27</v>
      </c>
      <c r="H2" s="11" t="s">
        <v>45</v>
      </c>
      <c r="I2" s="11" t="s">
        <v>46</v>
      </c>
      <c r="J2" s="11" t="s">
        <v>47</v>
      </c>
      <c r="K2" s="11" t="s">
        <v>48</v>
      </c>
      <c r="L2" s="11" t="s">
        <v>7</v>
      </c>
      <c r="M2" s="11" t="s">
        <v>22</v>
      </c>
      <c r="N2" s="11" t="s">
        <v>8</v>
      </c>
      <c r="O2" s="11" t="s">
        <v>9</v>
      </c>
      <c r="P2" s="11" t="s">
        <v>43</v>
      </c>
      <c r="Q2" s="11" t="s">
        <v>20</v>
      </c>
      <c r="R2" s="11" t="s">
        <v>21</v>
      </c>
      <c r="S2" s="11" t="s">
        <v>2</v>
      </c>
      <c r="T2" s="11" t="s">
        <v>35</v>
      </c>
      <c r="U2" s="11" t="s">
        <v>40</v>
      </c>
      <c r="V2" s="11" t="s">
        <v>39</v>
      </c>
      <c r="W2" s="11" t="s">
        <v>38</v>
      </c>
      <c r="X2" s="11" t="s">
        <v>37</v>
      </c>
      <c r="Y2" s="11" t="s">
        <v>36</v>
      </c>
      <c r="Z2" s="2" t="s">
        <v>97</v>
      </c>
      <c r="AA2" s="1" t="s">
        <v>42</v>
      </c>
      <c r="AB2" s="2" t="s">
        <v>41</v>
      </c>
      <c r="AC2" s="11" t="s">
        <v>49</v>
      </c>
      <c r="AD2" s="11" t="s">
        <v>129</v>
      </c>
    </row>
    <row r="3" spans="1:30" s="7" customFormat="1" ht="15" customHeight="1" x14ac:dyDescent="0.25">
      <c r="A3" s="1" t="s">
        <v>30</v>
      </c>
      <c r="B3" s="1" t="s">
        <v>51</v>
      </c>
      <c r="C3" s="1" t="s">
        <v>24</v>
      </c>
      <c r="D3" s="1" t="s">
        <v>25</v>
      </c>
      <c r="E3" s="1" t="s">
        <v>171</v>
      </c>
      <c r="F3" s="2">
        <v>51370</v>
      </c>
      <c r="G3" s="1" t="s">
        <v>174</v>
      </c>
      <c r="H3" s="1" t="s">
        <v>28</v>
      </c>
      <c r="I3" s="1" t="s">
        <v>28</v>
      </c>
      <c r="J3" s="1" t="s">
        <v>172</v>
      </c>
      <c r="K3" s="4" t="s">
        <v>126</v>
      </c>
      <c r="L3" s="5" t="s">
        <v>62</v>
      </c>
      <c r="M3" s="5" t="s">
        <v>127</v>
      </c>
      <c r="N3" s="6">
        <v>1.62</v>
      </c>
      <c r="O3" s="6" t="s">
        <v>63</v>
      </c>
      <c r="P3" s="6" t="s">
        <v>64</v>
      </c>
      <c r="Q3" s="3" t="s">
        <v>173</v>
      </c>
      <c r="R3" s="3" t="s">
        <v>59</v>
      </c>
      <c r="S3" s="3" t="s">
        <v>60</v>
      </c>
      <c r="T3" s="1" t="s">
        <v>107</v>
      </c>
      <c r="U3" s="1" t="s">
        <v>65</v>
      </c>
      <c r="V3" s="1" t="s">
        <v>61</v>
      </c>
      <c r="W3" s="1" t="s">
        <v>23</v>
      </c>
      <c r="X3" s="1" t="s">
        <v>23</v>
      </c>
      <c r="Y3" s="1" t="s">
        <v>128</v>
      </c>
      <c r="Z3" s="1" t="s">
        <v>23</v>
      </c>
      <c r="AA3" s="1" t="s">
        <v>61</v>
      </c>
      <c r="AB3" s="1" t="s">
        <v>23</v>
      </c>
      <c r="AC3" s="1" t="s">
        <v>75</v>
      </c>
      <c r="AD3" s="22">
        <f>O3/((N3)*(N3))</f>
        <v>37.341868617588773</v>
      </c>
    </row>
    <row r="4" spans="1:30" s="7" customFormat="1" ht="15.75" x14ac:dyDescent="0.25">
      <c r="A4" s="1" t="s">
        <v>31</v>
      </c>
      <c r="B4" s="1" t="s">
        <v>76</v>
      </c>
      <c r="C4" s="1" t="s">
        <v>77</v>
      </c>
      <c r="D4" s="1" t="s">
        <v>78</v>
      </c>
      <c r="E4" s="1" t="s">
        <v>79</v>
      </c>
      <c r="F4" s="1" t="s">
        <v>52</v>
      </c>
      <c r="G4" s="1" t="s">
        <v>53</v>
      </c>
      <c r="H4" s="1" t="s">
        <v>80</v>
      </c>
      <c r="I4" s="1" t="s">
        <v>81</v>
      </c>
      <c r="J4" s="1" t="s">
        <v>82</v>
      </c>
      <c r="K4" s="1" t="s">
        <v>83</v>
      </c>
      <c r="L4" s="1" t="s">
        <v>84</v>
      </c>
      <c r="M4" s="5" t="str">
        <f t="shared" ref="M4:M8" ca="1" si="0">DATEDIF(L4,TODAY(),"y")&amp;" ans"</f>
        <v>40 ans</v>
      </c>
      <c r="N4" s="6">
        <v>1.87</v>
      </c>
      <c r="O4" s="6" t="s">
        <v>85</v>
      </c>
      <c r="P4" s="1" t="s">
        <v>74</v>
      </c>
      <c r="Q4" s="1" t="s">
        <v>95</v>
      </c>
      <c r="R4" s="1" t="s">
        <v>96</v>
      </c>
      <c r="S4" s="1" t="s">
        <v>98</v>
      </c>
      <c r="T4" s="1" t="s">
        <v>107</v>
      </c>
      <c r="U4" s="1" t="s">
        <v>65</v>
      </c>
      <c r="V4" s="1" t="s">
        <v>61</v>
      </c>
      <c r="W4" s="1" t="s">
        <v>50</v>
      </c>
      <c r="X4" s="1" t="s">
        <v>50</v>
      </c>
      <c r="Y4" s="1" t="s">
        <v>50</v>
      </c>
      <c r="Z4" s="1" t="s">
        <v>23</v>
      </c>
      <c r="AA4" s="1" t="s">
        <v>23</v>
      </c>
      <c r="AB4" s="1" t="s">
        <v>61</v>
      </c>
      <c r="AC4" s="1" t="s">
        <v>75</v>
      </c>
      <c r="AD4" s="22"/>
    </row>
    <row r="5" spans="1:30" s="7" customFormat="1" ht="15.75" x14ac:dyDescent="0.25">
      <c r="A5" s="1" t="s">
        <v>32</v>
      </c>
      <c r="B5" s="1" t="s">
        <v>66</v>
      </c>
      <c r="C5" s="1" t="s">
        <v>67</v>
      </c>
      <c r="D5" s="1" t="s">
        <v>68</v>
      </c>
      <c r="E5" s="1" t="s">
        <v>69</v>
      </c>
      <c r="F5" s="1" t="s">
        <v>52</v>
      </c>
      <c r="G5" s="1" t="s">
        <v>53</v>
      </c>
      <c r="H5" s="1" t="s">
        <v>70</v>
      </c>
      <c r="I5" s="1" t="s">
        <v>71</v>
      </c>
      <c r="J5" s="1" t="s">
        <v>72</v>
      </c>
      <c r="K5" s="1" t="s">
        <v>73</v>
      </c>
      <c r="L5" s="1"/>
      <c r="M5" s="5" t="str">
        <f t="shared" ca="1" si="0"/>
        <v>114 ans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22"/>
    </row>
    <row r="6" spans="1:30" s="7" customFormat="1" ht="15.75" x14ac:dyDescent="0.25">
      <c r="A6" s="1" t="s">
        <v>33</v>
      </c>
      <c r="B6" s="1" t="s">
        <v>51</v>
      </c>
      <c r="C6" s="1" t="s">
        <v>86</v>
      </c>
      <c r="D6" s="1" t="s">
        <v>87</v>
      </c>
      <c r="E6" s="1" t="s">
        <v>88</v>
      </c>
      <c r="F6" s="1" t="s">
        <v>52</v>
      </c>
      <c r="G6" s="1" t="s">
        <v>53</v>
      </c>
      <c r="H6" s="1" t="s">
        <v>89</v>
      </c>
      <c r="I6" s="1" t="s">
        <v>90</v>
      </c>
      <c r="J6" s="1" t="s">
        <v>91</v>
      </c>
      <c r="K6" s="4" t="s">
        <v>108</v>
      </c>
      <c r="L6" s="1" t="s">
        <v>92</v>
      </c>
      <c r="M6" s="5" t="str">
        <f t="shared" ca="1" si="0"/>
        <v>66 ans</v>
      </c>
      <c r="N6" s="1">
        <v>1.58</v>
      </c>
      <c r="O6" s="1" t="s">
        <v>93</v>
      </c>
      <c r="P6" s="1" t="s">
        <v>94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22"/>
    </row>
    <row r="7" spans="1:30" s="7" customFormat="1" ht="15.75" x14ac:dyDescent="0.25">
      <c r="A7" s="1" t="s">
        <v>34</v>
      </c>
      <c r="B7" s="1" t="s">
        <v>51</v>
      </c>
      <c r="C7" s="1" t="s">
        <v>55</v>
      </c>
      <c r="D7" s="1" t="s">
        <v>54</v>
      </c>
      <c r="E7" s="1" t="s">
        <v>56</v>
      </c>
      <c r="F7" s="1" t="s">
        <v>52</v>
      </c>
      <c r="G7" s="1" t="s">
        <v>53</v>
      </c>
      <c r="H7" s="1" t="s">
        <v>99</v>
      </c>
      <c r="I7" s="1" t="s">
        <v>100</v>
      </c>
      <c r="J7" s="1" t="s">
        <v>101</v>
      </c>
      <c r="K7" s="1" t="s">
        <v>102</v>
      </c>
      <c r="L7" s="1" t="s">
        <v>103</v>
      </c>
      <c r="M7" s="5" t="str">
        <f t="shared" ca="1" si="0"/>
        <v>27 ans</v>
      </c>
      <c r="N7" s="1">
        <v>1.92</v>
      </c>
      <c r="O7" s="1" t="s">
        <v>104</v>
      </c>
      <c r="P7" s="1" t="s">
        <v>63</v>
      </c>
      <c r="Q7" s="1" t="s">
        <v>105</v>
      </c>
      <c r="R7" s="1" t="s">
        <v>50</v>
      </c>
      <c r="S7" s="1" t="s">
        <v>106</v>
      </c>
      <c r="T7" s="1"/>
      <c r="U7" s="1"/>
      <c r="V7" s="1"/>
      <c r="W7" s="1"/>
      <c r="X7" s="1"/>
      <c r="Y7" s="1"/>
      <c r="Z7" s="1" t="s">
        <v>23</v>
      </c>
      <c r="AA7" s="1" t="s">
        <v>23</v>
      </c>
      <c r="AB7" s="1" t="s">
        <v>23</v>
      </c>
      <c r="AC7" s="1" t="s">
        <v>75</v>
      </c>
      <c r="AD7" s="22"/>
    </row>
    <row r="8" spans="1:30" s="7" customFormat="1" ht="15.75" x14ac:dyDescent="0.25">
      <c r="A8" s="1" t="s">
        <v>58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5" t="str">
        <f t="shared" ca="1" si="0"/>
        <v>114 ans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22"/>
    </row>
    <row r="9" spans="1:30" s="7" customFormat="1" ht="15.75" x14ac:dyDescent="0.25"/>
    <row r="10" spans="1:30" s="7" customFormat="1" ht="15.75" x14ac:dyDescent="0.25"/>
    <row r="11" spans="1:30" s="7" customFormat="1" ht="15.75" x14ac:dyDescent="0.25"/>
    <row r="12" spans="1:30" s="7" customFormat="1" ht="15.75" x14ac:dyDescent="0.25"/>
    <row r="13" spans="1:30" s="7" customFormat="1" ht="15.75" x14ac:dyDescent="0.25"/>
    <row r="14" spans="1:30" s="7" customFormat="1" ht="15.75" x14ac:dyDescent="0.25"/>
    <row r="15" spans="1:30" s="7" customFormat="1" ht="15.75" x14ac:dyDescent="0.25"/>
    <row r="16" spans="1:30" s="7" customFormat="1" ht="15.75" x14ac:dyDescent="0.25"/>
    <row r="17" s="7" customFormat="1" ht="15.75" x14ac:dyDescent="0.25"/>
    <row r="18" s="7" customFormat="1" ht="15.75" x14ac:dyDescent="0.25"/>
    <row r="19" s="7" customFormat="1" ht="15.75" x14ac:dyDescent="0.25"/>
    <row r="20" s="7" customFormat="1" ht="15.75" x14ac:dyDescent="0.25"/>
    <row r="21" s="7" customFormat="1" ht="15.75" x14ac:dyDescent="0.25"/>
    <row r="22" s="7" customFormat="1" ht="15.75" x14ac:dyDescent="0.25"/>
    <row r="23" s="7" customFormat="1" ht="15.75" x14ac:dyDescent="0.25"/>
    <row r="24" s="7" customFormat="1" ht="15.75" x14ac:dyDescent="0.25"/>
    <row r="25" s="7" customFormat="1" ht="15.75" x14ac:dyDescent="0.25"/>
    <row r="26" s="7" customFormat="1" ht="15.75" x14ac:dyDescent="0.25"/>
    <row r="27" s="7" customFormat="1" ht="15.75" x14ac:dyDescent="0.25"/>
    <row r="28" s="7" customFormat="1" ht="15.75" x14ac:dyDescent="0.25"/>
    <row r="29" s="7" customFormat="1" ht="15.75" x14ac:dyDescent="0.25"/>
    <row r="30" s="7" customFormat="1" ht="15.75" x14ac:dyDescent="0.25"/>
    <row r="31" s="7" customFormat="1" ht="15.75" x14ac:dyDescent="0.25"/>
    <row r="32" s="7" customFormat="1" ht="15.75" x14ac:dyDescent="0.25"/>
    <row r="33" s="7" customFormat="1" ht="15.75" x14ac:dyDescent="0.25"/>
    <row r="34" s="7" customFormat="1" ht="15.75" x14ac:dyDescent="0.25"/>
    <row r="35" s="7" customFormat="1" ht="15.75" x14ac:dyDescent="0.25"/>
    <row r="36" s="7" customFormat="1" ht="15.75" x14ac:dyDescent="0.25"/>
    <row r="37" s="7" customFormat="1" ht="15.75" x14ac:dyDescent="0.25"/>
    <row r="38" s="7" customFormat="1" ht="15.75" x14ac:dyDescent="0.25"/>
    <row r="39" s="7" customFormat="1" ht="15.75" x14ac:dyDescent="0.25"/>
    <row r="40" s="7" customFormat="1" ht="15.75" x14ac:dyDescent="0.25"/>
    <row r="41" s="7" customFormat="1" ht="15.75" x14ac:dyDescent="0.25"/>
    <row r="42" s="7" customFormat="1" ht="15.75" x14ac:dyDescent="0.25"/>
    <row r="43" s="7" customFormat="1" ht="15.75" x14ac:dyDescent="0.25"/>
    <row r="44" s="7" customFormat="1" ht="15.75" x14ac:dyDescent="0.25"/>
    <row r="45" s="7" customFormat="1" ht="15.75" x14ac:dyDescent="0.25"/>
    <row r="46" s="7" customFormat="1" ht="15.75" x14ac:dyDescent="0.25"/>
    <row r="47" s="7" customFormat="1" ht="15.75" x14ac:dyDescent="0.25"/>
    <row r="48" s="7" customFormat="1" ht="15.75" x14ac:dyDescent="0.25"/>
    <row r="49" s="7" customFormat="1" ht="15.75" x14ac:dyDescent="0.25"/>
    <row r="50" s="7" customFormat="1" ht="15.75" x14ac:dyDescent="0.25"/>
    <row r="51" s="7" customFormat="1" ht="15.75" x14ac:dyDescent="0.25"/>
    <row r="52" s="7" customFormat="1" ht="15.75" x14ac:dyDescent="0.25"/>
    <row r="53" s="7" customFormat="1" ht="15.75" x14ac:dyDescent="0.25"/>
    <row r="54" s="7" customFormat="1" ht="15.75" x14ac:dyDescent="0.25"/>
    <row r="55" s="7" customFormat="1" ht="15.75" x14ac:dyDescent="0.25"/>
    <row r="56" s="7" customFormat="1" ht="15.75" x14ac:dyDescent="0.25"/>
    <row r="57" s="7" customFormat="1" ht="15.75" x14ac:dyDescent="0.25"/>
    <row r="58" s="7" customFormat="1" ht="15.75" x14ac:dyDescent="0.25"/>
    <row r="59" s="7" customFormat="1" ht="15.75" x14ac:dyDescent="0.25"/>
    <row r="60" s="7" customFormat="1" ht="15.75" x14ac:dyDescent="0.25"/>
    <row r="61" s="7" customFormat="1" ht="15.75" x14ac:dyDescent="0.25"/>
    <row r="62" s="7" customFormat="1" ht="15.75" x14ac:dyDescent="0.25"/>
    <row r="63" s="7" customFormat="1" ht="15.75" x14ac:dyDescent="0.25"/>
    <row r="64" s="7" customFormat="1" ht="15.75" x14ac:dyDescent="0.25"/>
    <row r="65" s="7" customFormat="1" ht="15.75" x14ac:dyDescent="0.25"/>
    <row r="66" s="7" customFormat="1" ht="15.75" x14ac:dyDescent="0.25"/>
    <row r="67" s="7" customFormat="1" ht="15.75" x14ac:dyDescent="0.25"/>
    <row r="68" s="7" customFormat="1" ht="15.75" x14ac:dyDescent="0.25"/>
    <row r="69" s="7" customFormat="1" ht="15.75" x14ac:dyDescent="0.25"/>
    <row r="70" s="7" customFormat="1" ht="15.75" x14ac:dyDescent="0.25"/>
    <row r="71" s="7" customFormat="1" ht="15.75" x14ac:dyDescent="0.25"/>
    <row r="72" s="7" customFormat="1" ht="15.75" x14ac:dyDescent="0.25"/>
    <row r="73" s="7" customFormat="1" ht="15.75" x14ac:dyDescent="0.25"/>
    <row r="74" s="7" customFormat="1" ht="15.75" x14ac:dyDescent="0.25"/>
    <row r="75" s="7" customFormat="1" ht="15.75" x14ac:dyDescent="0.25"/>
    <row r="76" s="7" customFormat="1" ht="15.75" x14ac:dyDescent="0.25"/>
    <row r="77" s="7" customFormat="1" ht="15.75" x14ac:dyDescent="0.25"/>
    <row r="78" s="7" customFormat="1" ht="15.75" x14ac:dyDescent="0.25"/>
    <row r="79" s="7" customFormat="1" ht="15.75" x14ac:dyDescent="0.25"/>
    <row r="80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  <row r="111" s="7" customFormat="1" ht="15.75" x14ac:dyDescent="0.25"/>
    <row r="112" s="7" customFormat="1" ht="15.75" x14ac:dyDescent="0.25"/>
    <row r="113" s="7" customFormat="1" ht="15.75" x14ac:dyDescent="0.25"/>
    <row r="114" s="7" customFormat="1" ht="15.75" x14ac:dyDescent="0.25"/>
    <row r="115" s="7" customFormat="1" ht="15.75" x14ac:dyDescent="0.25"/>
    <row r="116" s="7" customFormat="1" ht="15.75" x14ac:dyDescent="0.25"/>
    <row r="117" s="7" customFormat="1" ht="15.75" x14ac:dyDescent="0.25"/>
    <row r="118" s="7" customFormat="1" ht="15.75" x14ac:dyDescent="0.25"/>
    <row r="119" s="7" customFormat="1" ht="15.75" x14ac:dyDescent="0.25"/>
    <row r="120" s="7" customFormat="1" ht="15.75" x14ac:dyDescent="0.25"/>
    <row r="121" s="7" customFormat="1" ht="15.75" x14ac:dyDescent="0.25"/>
    <row r="122" s="7" customFormat="1" ht="15.75" x14ac:dyDescent="0.25"/>
    <row r="123" s="7" customFormat="1" ht="15.75" x14ac:dyDescent="0.25"/>
    <row r="124" s="7" customFormat="1" ht="15.75" x14ac:dyDescent="0.25"/>
    <row r="125" s="7" customFormat="1" ht="15.75" x14ac:dyDescent="0.25"/>
    <row r="126" s="7" customFormat="1" ht="15.75" x14ac:dyDescent="0.25"/>
    <row r="127" s="7" customFormat="1" ht="15.75" x14ac:dyDescent="0.25"/>
    <row r="128" s="7" customFormat="1" ht="15.75" x14ac:dyDescent="0.25"/>
    <row r="129" s="7" customFormat="1" ht="15.75" x14ac:dyDescent="0.25"/>
    <row r="130" s="7" customFormat="1" ht="15.75" x14ac:dyDescent="0.25"/>
    <row r="131" s="7" customFormat="1" ht="15.75" x14ac:dyDescent="0.25"/>
    <row r="132" s="7" customFormat="1" ht="15.75" x14ac:dyDescent="0.25"/>
    <row r="133" s="7" customFormat="1" ht="15.75" x14ac:dyDescent="0.25"/>
    <row r="134" s="7" customFormat="1" ht="15.75" x14ac:dyDescent="0.25"/>
    <row r="135" s="7" customFormat="1" ht="15.75" x14ac:dyDescent="0.25"/>
    <row r="136" s="7" customFormat="1" ht="15.75" x14ac:dyDescent="0.25"/>
    <row r="137" s="7" customFormat="1" ht="15.75" x14ac:dyDescent="0.25"/>
    <row r="138" s="7" customFormat="1" ht="15.75" x14ac:dyDescent="0.25"/>
    <row r="139" s="7" customFormat="1" ht="15.75" x14ac:dyDescent="0.25"/>
    <row r="140" s="7" customFormat="1" ht="15.75" x14ac:dyDescent="0.25"/>
    <row r="141" s="7" customFormat="1" ht="15.75" x14ac:dyDescent="0.25"/>
    <row r="142" s="7" customFormat="1" ht="15.75" x14ac:dyDescent="0.25"/>
    <row r="143" s="7" customFormat="1" ht="15.75" x14ac:dyDescent="0.25"/>
    <row r="144" s="7" customFormat="1" ht="15.75" x14ac:dyDescent="0.25"/>
    <row r="145" s="7" customFormat="1" ht="15.75" x14ac:dyDescent="0.25"/>
    <row r="146" s="7" customFormat="1" ht="15.75" x14ac:dyDescent="0.25"/>
    <row r="147" s="7" customFormat="1" ht="15.75" x14ac:dyDescent="0.25"/>
    <row r="148" s="7" customFormat="1" ht="15.75" x14ac:dyDescent="0.25"/>
    <row r="149" s="7" customFormat="1" ht="15.75" x14ac:dyDescent="0.25"/>
    <row r="150" s="7" customFormat="1" ht="15.75" x14ac:dyDescent="0.25"/>
    <row r="151" s="7" customFormat="1" ht="15.75" x14ac:dyDescent="0.25"/>
    <row r="152" s="7" customFormat="1" ht="15.75" x14ac:dyDescent="0.25"/>
    <row r="153" s="7" customFormat="1" ht="15.75" x14ac:dyDescent="0.25"/>
    <row r="154" s="7" customFormat="1" ht="15.75" x14ac:dyDescent="0.25"/>
    <row r="155" s="7" customFormat="1" ht="15.75" x14ac:dyDescent="0.25"/>
    <row r="156" s="7" customFormat="1" ht="15.75" x14ac:dyDescent="0.25"/>
    <row r="157" s="7" customFormat="1" ht="15.75" x14ac:dyDescent="0.25"/>
    <row r="158" s="7" customFormat="1" ht="15.75" x14ac:dyDescent="0.25"/>
    <row r="159" s="7" customFormat="1" ht="15.75" x14ac:dyDescent="0.25"/>
    <row r="160" s="7" customFormat="1" ht="15.75" x14ac:dyDescent="0.25"/>
    <row r="161" s="7" customFormat="1" ht="15.75" x14ac:dyDescent="0.25"/>
    <row r="162" s="7" customFormat="1" ht="15.75" x14ac:dyDescent="0.25"/>
    <row r="163" s="7" customFormat="1" ht="15.75" x14ac:dyDescent="0.25"/>
    <row r="164" s="7" customFormat="1" ht="15.75" x14ac:dyDescent="0.25"/>
    <row r="165" s="7" customFormat="1" ht="15.75" x14ac:dyDescent="0.25"/>
    <row r="166" s="7" customFormat="1" ht="15.75" x14ac:dyDescent="0.25"/>
    <row r="167" s="7" customFormat="1" ht="15.75" x14ac:dyDescent="0.25"/>
    <row r="168" s="7" customFormat="1" ht="15.75" x14ac:dyDescent="0.25"/>
    <row r="169" s="7" customFormat="1" ht="15.75" x14ac:dyDescent="0.25"/>
    <row r="170" s="7" customFormat="1" ht="15.75" x14ac:dyDescent="0.25"/>
    <row r="171" s="7" customFormat="1" ht="15.75" x14ac:dyDescent="0.25"/>
    <row r="172" s="7" customFormat="1" ht="15.75" x14ac:dyDescent="0.25"/>
    <row r="173" s="7" customFormat="1" ht="15.75" x14ac:dyDescent="0.25"/>
    <row r="174" s="7" customFormat="1" ht="15.75" x14ac:dyDescent="0.25"/>
    <row r="175" s="7" customFormat="1" ht="15.75" x14ac:dyDescent="0.25"/>
    <row r="176" s="7" customFormat="1" ht="15.75" x14ac:dyDescent="0.25"/>
    <row r="177" s="7" customFormat="1" ht="15.75" x14ac:dyDescent="0.25"/>
    <row r="178" s="7" customFormat="1" ht="15.75" x14ac:dyDescent="0.25"/>
    <row r="179" s="7" customFormat="1" ht="15.75" x14ac:dyDescent="0.25"/>
    <row r="180" s="7" customFormat="1" ht="15.75" x14ac:dyDescent="0.25"/>
    <row r="181" s="7" customFormat="1" ht="15.75" x14ac:dyDescent="0.25"/>
    <row r="182" s="7" customFormat="1" ht="15.75" x14ac:dyDescent="0.25"/>
    <row r="183" s="7" customFormat="1" ht="15.75" x14ac:dyDescent="0.25"/>
    <row r="184" s="7" customFormat="1" ht="15.75" x14ac:dyDescent="0.25"/>
    <row r="185" s="7" customFormat="1" ht="15.75" x14ac:dyDescent="0.25"/>
    <row r="186" s="7" customFormat="1" ht="15.75" x14ac:dyDescent="0.25"/>
    <row r="187" s="7" customFormat="1" ht="15.75" x14ac:dyDescent="0.25"/>
    <row r="188" s="7" customFormat="1" ht="15.75" x14ac:dyDescent="0.25"/>
    <row r="189" s="7" customFormat="1" ht="15.75" x14ac:dyDescent="0.25"/>
    <row r="190" s="7" customFormat="1" ht="15.75" x14ac:dyDescent="0.25"/>
    <row r="191" s="7" customFormat="1" ht="15.75" x14ac:dyDescent="0.25"/>
    <row r="192" s="7" customFormat="1" ht="15.75" x14ac:dyDescent="0.25"/>
    <row r="193" s="7" customFormat="1" ht="15.75" x14ac:dyDescent="0.25"/>
    <row r="194" s="7" customFormat="1" ht="15.75" x14ac:dyDescent="0.25"/>
    <row r="195" s="7" customFormat="1" ht="15.75" x14ac:dyDescent="0.25"/>
    <row r="196" s="7" customFormat="1" ht="15.75" x14ac:dyDescent="0.25"/>
    <row r="197" s="7" customFormat="1" ht="15.75" x14ac:dyDescent="0.25"/>
    <row r="198" s="7" customFormat="1" ht="15.75" x14ac:dyDescent="0.25"/>
    <row r="199" s="7" customFormat="1" ht="15.75" x14ac:dyDescent="0.25"/>
    <row r="200" s="7" customFormat="1" ht="15.75" x14ac:dyDescent="0.25"/>
    <row r="201" s="7" customFormat="1" ht="15.75" x14ac:dyDescent="0.25"/>
    <row r="202" s="7" customFormat="1" ht="15.75" x14ac:dyDescent="0.25"/>
    <row r="203" s="7" customFormat="1" ht="15.75" x14ac:dyDescent="0.25"/>
    <row r="204" s="7" customFormat="1" ht="15.75" x14ac:dyDescent="0.25"/>
    <row r="205" s="7" customFormat="1" ht="15.75" x14ac:dyDescent="0.25"/>
    <row r="206" s="7" customFormat="1" ht="15.75" x14ac:dyDescent="0.25"/>
    <row r="207" s="7" customFormat="1" ht="15.75" x14ac:dyDescent="0.25"/>
    <row r="208" s="7" customFormat="1" ht="15.75" x14ac:dyDescent="0.25"/>
    <row r="209" s="7" customFormat="1" ht="15.75" x14ac:dyDescent="0.25"/>
    <row r="210" s="7" customFormat="1" ht="15.75" x14ac:dyDescent="0.25"/>
    <row r="211" s="7" customFormat="1" ht="15.75" x14ac:dyDescent="0.25"/>
    <row r="212" s="7" customFormat="1" ht="15.75" x14ac:dyDescent="0.25"/>
    <row r="213" s="7" customFormat="1" ht="15.75" x14ac:dyDescent="0.25"/>
    <row r="214" s="7" customFormat="1" ht="15.75" x14ac:dyDescent="0.25"/>
    <row r="215" s="7" customFormat="1" ht="15.75" x14ac:dyDescent="0.25"/>
    <row r="216" s="7" customFormat="1" ht="15.75" x14ac:dyDescent="0.25"/>
    <row r="217" s="7" customFormat="1" ht="15.75" x14ac:dyDescent="0.25"/>
    <row r="218" s="7" customFormat="1" ht="15.75" x14ac:dyDescent="0.25"/>
    <row r="219" s="7" customFormat="1" ht="15.75" x14ac:dyDescent="0.25"/>
    <row r="220" s="7" customFormat="1" ht="15.75" x14ac:dyDescent="0.25"/>
    <row r="221" s="7" customFormat="1" ht="15.75" x14ac:dyDescent="0.25"/>
    <row r="222" s="7" customFormat="1" ht="15.75" x14ac:dyDescent="0.25"/>
    <row r="223" s="7" customFormat="1" ht="15.75" x14ac:dyDescent="0.25"/>
    <row r="224" s="7" customFormat="1" ht="15.75" x14ac:dyDescent="0.25"/>
    <row r="225" s="7" customFormat="1" ht="15.75" x14ac:dyDescent="0.25"/>
    <row r="226" s="7" customFormat="1" ht="15.75" x14ac:dyDescent="0.25"/>
    <row r="227" s="7" customFormat="1" ht="15.75" x14ac:dyDescent="0.25"/>
    <row r="228" s="7" customFormat="1" ht="15.75" x14ac:dyDescent="0.25"/>
    <row r="229" s="7" customFormat="1" ht="15.75" x14ac:dyDescent="0.25"/>
    <row r="230" s="7" customFormat="1" ht="15.75" x14ac:dyDescent="0.25"/>
    <row r="231" s="7" customFormat="1" ht="15.75" x14ac:dyDescent="0.25"/>
    <row r="232" s="7" customFormat="1" ht="15.75" x14ac:dyDescent="0.25"/>
    <row r="233" s="7" customFormat="1" ht="15.75" x14ac:dyDescent="0.25"/>
    <row r="234" s="7" customFormat="1" ht="15.75" x14ac:dyDescent="0.25"/>
    <row r="235" s="7" customFormat="1" ht="15.75" x14ac:dyDescent="0.25"/>
    <row r="236" s="7" customFormat="1" ht="15.75" x14ac:dyDescent="0.25"/>
    <row r="237" s="7" customFormat="1" ht="15.75" x14ac:dyDescent="0.25"/>
    <row r="238" s="7" customFormat="1" ht="15.75" x14ac:dyDescent="0.25"/>
    <row r="239" s="7" customFormat="1" ht="15.75" x14ac:dyDescent="0.25"/>
    <row r="240" s="7" customFormat="1" ht="15.75" x14ac:dyDescent="0.25"/>
    <row r="241" s="7" customFormat="1" ht="15.75" x14ac:dyDescent="0.25"/>
    <row r="242" s="7" customFormat="1" ht="15.75" x14ac:dyDescent="0.25"/>
    <row r="243" s="7" customFormat="1" ht="15.75" x14ac:dyDescent="0.25"/>
    <row r="244" s="7" customFormat="1" ht="15.75" x14ac:dyDescent="0.25"/>
    <row r="245" s="7" customFormat="1" ht="15.75" x14ac:dyDescent="0.25"/>
    <row r="246" s="7" customFormat="1" ht="15.75" x14ac:dyDescent="0.25"/>
    <row r="247" s="7" customFormat="1" ht="15.75" x14ac:dyDescent="0.25"/>
    <row r="248" s="7" customFormat="1" ht="15.75" x14ac:dyDescent="0.25"/>
    <row r="249" s="7" customFormat="1" ht="15.75" x14ac:dyDescent="0.25"/>
    <row r="250" s="7" customFormat="1" ht="15.75" x14ac:dyDescent="0.25"/>
    <row r="251" s="7" customFormat="1" ht="15.75" x14ac:dyDescent="0.25"/>
    <row r="252" s="7" customFormat="1" ht="15.75" x14ac:dyDescent="0.25"/>
    <row r="253" s="7" customFormat="1" ht="15.75" x14ac:dyDescent="0.25"/>
    <row r="254" s="7" customFormat="1" ht="15.75" x14ac:dyDescent="0.25"/>
    <row r="255" s="7" customFormat="1" ht="15.75" x14ac:dyDescent="0.25"/>
    <row r="256" s="7" customFormat="1" ht="15.75" x14ac:dyDescent="0.25"/>
    <row r="257" s="7" customFormat="1" ht="15.75" x14ac:dyDescent="0.25"/>
    <row r="258" s="7" customFormat="1" ht="15.75" x14ac:dyDescent="0.25"/>
    <row r="259" s="7" customFormat="1" ht="15.75" x14ac:dyDescent="0.25"/>
    <row r="260" s="7" customFormat="1" ht="15.75" x14ac:dyDescent="0.25"/>
    <row r="261" s="7" customFormat="1" ht="15.75" x14ac:dyDescent="0.25"/>
    <row r="262" s="7" customFormat="1" ht="15.75" x14ac:dyDescent="0.25"/>
    <row r="263" s="7" customFormat="1" ht="15.75" x14ac:dyDescent="0.25"/>
    <row r="264" s="7" customFormat="1" ht="15.75" x14ac:dyDescent="0.25"/>
    <row r="265" s="7" customFormat="1" ht="15.75" x14ac:dyDescent="0.25"/>
    <row r="266" s="7" customFormat="1" ht="15.75" x14ac:dyDescent="0.25"/>
    <row r="267" s="7" customFormat="1" ht="15.75" x14ac:dyDescent="0.25"/>
    <row r="268" s="7" customFormat="1" ht="15.75" x14ac:dyDescent="0.25"/>
    <row r="269" s="7" customFormat="1" ht="15.75" x14ac:dyDescent="0.25"/>
    <row r="270" s="7" customFormat="1" ht="15.75" x14ac:dyDescent="0.25"/>
    <row r="271" s="7" customFormat="1" ht="15.75" x14ac:dyDescent="0.25"/>
    <row r="272" s="7" customFormat="1" ht="15.75" x14ac:dyDescent="0.25"/>
    <row r="273" s="7" customFormat="1" ht="15.75" x14ac:dyDescent="0.25"/>
    <row r="274" s="7" customFormat="1" ht="15.75" x14ac:dyDescent="0.25"/>
    <row r="275" s="7" customFormat="1" ht="15.75" x14ac:dyDescent="0.25"/>
    <row r="276" s="7" customFormat="1" ht="15.75" x14ac:dyDescent="0.25"/>
    <row r="277" s="7" customFormat="1" ht="15.75" x14ac:dyDescent="0.25"/>
    <row r="278" s="7" customFormat="1" ht="15.75" x14ac:dyDescent="0.25"/>
    <row r="279" s="7" customFormat="1" ht="15.75" x14ac:dyDescent="0.25"/>
    <row r="280" s="7" customFormat="1" ht="15.75" x14ac:dyDescent="0.25"/>
    <row r="281" s="7" customFormat="1" ht="15.75" x14ac:dyDescent="0.25"/>
    <row r="282" s="7" customFormat="1" ht="15.75" x14ac:dyDescent="0.25"/>
    <row r="283" s="7" customFormat="1" ht="15.75" x14ac:dyDescent="0.25"/>
    <row r="284" s="7" customFormat="1" ht="15.75" x14ac:dyDescent="0.25"/>
    <row r="285" s="7" customFormat="1" ht="15.75" x14ac:dyDescent="0.25"/>
    <row r="286" s="7" customFormat="1" ht="15.75" x14ac:dyDescent="0.25"/>
    <row r="287" s="7" customFormat="1" ht="15.75" x14ac:dyDescent="0.25"/>
    <row r="288" s="7" customFormat="1" ht="15.75" x14ac:dyDescent="0.25"/>
    <row r="289" s="7" customFormat="1" ht="15.75" x14ac:dyDescent="0.25"/>
    <row r="290" s="7" customFormat="1" ht="15.75" x14ac:dyDescent="0.25"/>
    <row r="291" s="7" customFormat="1" ht="15.75" x14ac:dyDescent="0.25"/>
    <row r="292" s="7" customFormat="1" ht="15.75" x14ac:dyDescent="0.25"/>
    <row r="293" s="7" customFormat="1" ht="15.75" x14ac:dyDescent="0.25"/>
    <row r="294" s="7" customFormat="1" ht="15.75" x14ac:dyDescent="0.25"/>
    <row r="295" s="7" customFormat="1" ht="15.75" x14ac:dyDescent="0.25"/>
    <row r="296" s="7" customFormat="1" ht="15.75" x14ac:dyDescent="0.25"/>
    <row r="297" s="7" customFormat="1" ht="15.75" x14ac:dyDescent="0.25"/>
    <row r="298" s="7" customFormat="1" ht="15.75" x14ac:dyDescent="0.25"/>
    <row r="299" s="7" customFormat="1" ht="15.75" x14ac:dyDescent="0.25"/>
    <row r="300" s="7" customFormat="1" ht="15.75" x14ac:dyDescent="0.25"/>
    <row r="301" s="7" customFormat="1" ht="15.75" x14ac:dyDescent="0.25"/>
    <row r="302" s="7" customFormat="1" ht="15.75" x14ac:dyDescent="0.25"/>
    <row r="303" s="7" customFormat="1" ht="15.75" x14ac:dyDescent="0.25"/>
    <row r="304" s="7" customFormat="1" ht="15.75" x14ac:dyDescent="0.25"/>
  </sheetData>
  <autoFilter ref="A1:AD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1">
    <mergeCell ref="A1:K1"/>
  </mergeCells>
  <dataValidations count="2">
    <dataValidation type="list" allowBlank="1" showInputMessage="1" showErrorMessage="1" sqref="Z3:AB3">
      <formula1>"Oui, Non, Parfois"</formula1>
    </dataValidation>
    <dataValidation type="list" allowBlank="1" showInputMessage="1" showErrorMessage="1" sqref="AC3">
      <formula1>"Androïde, Gynoïde"</formula1>
    </dataValidation>
  </dataValidations>
  <hyperlinks>
    <hyperlink ref="K3" r:id="rId1"/>
    <hyperlink ref="K6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I6" sqref="I6"/>
    </sheetView>
  </sheetViews>
  <sheetFormatPr baseColWidth="10" defaultRowHeight="15" x14ac:dyDescent="0.25"/>
  <cols>
    <col min="1" max="1" width="13.5703125" bestFit="1" customWidth="1"/>
    <col min="2" max="2" width="34.28515625" customWidth="1"/>
    <col min="3" max="3" width="5.28515625" customWidth="1"/>
    <col min="4" max="4" width="19.28515625" bestFit="1" customWidth="1"/>
    <col min="5" max="5" width="38.42578125" customWidth="1"/>
    <col min="6" max="6" width="11.42578125" hidden="1" customWidth="1"/>
  </cols>
  <sheetData>
    <row r="1" spans="1:6" ht="28.5" thickBot="1" x14ac:dyDescent="0.55000000000000004">
      <c r="A1" s="74" t="s">
        <v>130</v>
      </c>
      <c r="B1" s="75"/>
      <c r="C1" s="75"/>
      <c r="D1" s="75"/>
      <c r="E1" s="76"/>
      <c r="F1" s="23"/>
    </row>
    <row r="2" spans="1:6" ht="16.5" thickBot="1" x14ac:dyDescent="0.3">
      <c r="A2" s="24" t="s">
        <v>29</v>
      </c>
      <c r="B2" s="25" t="str">
        <f>'Notation personnelle'!B1</f>
        <v>Diet-1001</v>
      </c>
      <c r="C2" s="12"/>
      <c r="D2" s="12"/>
      <c r="E2" s="26"/>
      <c r="F2" s="12"/>
    </row>
    <row r="3" spans="1:6" ht="15.75" x14ac:dyDescent="0.25">
      <c r="A3" s="13" t="s">
        <v>57</v>
      </c>
      <c r="B3" s="14" t="str">
        <f>VLOOKUP($B$2,[1]!Clients,2)</f>
        <v>Mme</v>
      </c>
      <c r="C3" s="27"/>
      <c r="D3" s="13" t="s">
        <v>3</v>
      </c>
      <c r="E3" s="14" t="str">
        <f>VLOOKUP($B$2,[1]!Clients,8)</f>
        <v>03 26 01 02 03</v>
      </c>
      <c r="F3" s="12"/>
    </row>
    <row r="4" spans="1:6" ht="15.75" x14ac:dyDescent="0.25">
      <c r="A4" s="15" t="s">
        <v>0</v>
      </c>
      <c r="B4" s="16" t="str">
        <f>VLOOKUP($B$2,[1]!Clients,3)</f>
        <v>Bouton 11</v>
      </c>
      <c r="C4" s="27"/>
      <c r="D4" s="15" t="s">
        <v>4</v>
      </c>
      <c r="E4" s="16" t="str">
        <f>VLOOKUP($B$2,[1]!Clients,9)</f>
        <v>03 26 01 02 03</v>
      </c>
      <c r="F4" s="12"/>
    </row>
    <row r="5" spans="1:6" ht="16.5" thickBot="1" x14ac:dyDescent="0.3">
      <c r="A5" s="15" t="s">
        <v>1</v>
      </c>
      <c r="B5" s="16" t="str">
        <f>VLOOKUP($B$2,[1]!Clients,4)</f>
        <v>Sophie</v>
      </c>
      <c r="C5" s="27"/>
      <c r="D5" s="28" t="s">
        <v>5</v>
      </c>
      <c r="E5" s="19" t="str">
        <f>VLOOKUP($B$2,[1]!Clients,10)</f>
        <v xml:space="preserve">06 01 10 33 47 </v>
      </c>
      <c r="F5" s="12"/>
    </row>
    <row r="6" spans="1:6" ht="16.5" thickBot="1" x14ac:dyDescent="0.3">
      <c r="A6" s="15" t="s">
        <v>19</v>
      </c>
      <c r="B6" s="16" t="str">
        <f>VLOOKUP($B$2,[1]!Clients,5)</f>
        <v>15, Rue Saint Martin</v>
      </c>
      <c r="C6" s="27"/>
      <c r="D6" s="21" t="s">
        <v>6</v>
      </c>
      <c r="E6" s="29" t="str">
        <f>VLOOKUP($B$2,[1]!Clients,11)</f>
        <v>sophie.quatresols@trucbidul.com</v>
      </c>
      <c r="F6" s="30"/>
    </row>
    <row r="7" spans="1:6" ht="15.75" x14ac:dyDescent="0.25">
      <c r="A7" s="15" t="s">
        <v>26</v>
      </c>
      <c r="B7" s="16" t="str">
        <f>VLOOKUP($B$2,[1]!Clients,6)</f>
        <v>51420</v>
      </c>
      <c r="C7" s="12"/>
      <c r="D7" s="12"/>
      <c r="E7" s="26"/>
      <c r="F7" s="12"/>
    </row>
    <row r="8" spans="1:6" ht="18" customHeight="1" thickBot="1" x14ac:dyDescent="0.3">
      <c r="A8" s="28" t="s">
        <v>27</v>
      </c>
      <c r="B8" s="19" t="str">
        <f>VLOOKUP($B$2,[1]!Clients,7)</f>
        <v>Cernay-lès-Reims</v>
      </c>
      <c r="C8" s="31"/>
      <c r="D8" s="28" t="s">
        <v>7</v>
      </c>
      <c r="E8" s="32" t="str">
        <f>VLOOKUP($B$2,[1]!Clients,12)</f>
        <v>09/12/1975</v>
      </c>
      <c r="F8" s="31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9"/>
  <sheetViews>
    <sheetView tabSelected="1" workbookViewId="0">
      <selection activeCell="C11" sqref="C11:H11"/>
    </sheetView>
  </sheetViews>
  <sheetFormatPr baseColWidth="10" defaultColWidth="28.85546875" defaultRowHeight="15" x14ac:dyDescent="0.25"/>
  <sheetData>
    <row r="1" spans="1:8" ht="15.75" x14ac:dyDescent="0.25">
      <c r="A1" s="33" t="s">
        <v>29</v>
      </c>
      <c r="B1" s="34" t="s">
        <v>30</v>
      </c>
      <c r="C1" s="34" t="str">
        <f>VLOOKUP($B$1,Clients,2)</f>
        <v>Mme</v>
      </c>
      <c r="D1" s="34" t="str">
        <f>VLOOKUP($B$1,Clients,4)</f>
        <v>Sophie</v>
      </c>
      <c r="E1" s="34" t="str">
        <f>VLOOKUP($B$1,Clients,3)</f>
        <v>Quatresols</v>
      </c>
      <c r="F1" s="34" t="str">
        <f>VLOOKUP($B$1,Clients,7)</f>
        <v>Saint Brice Courcelles</v>
      </c>
      <c r="G1" s="35"/>
      <c r="H1" s="35"/>
    </row>
    <row r="2" spans="1:8" ht="15.75" x14ac:dyDescent="0.25">
      <c r="A2" s="36" t="s">
        <v>109</v>
      </c>
      <c r="B2" s="70" t="str">
        <f ca="1">DATEDIF(Coordonnées!E8,TODAY(),"y")&amp;" ans"</f>
        <v>38 ans</v>
      </c>
      <c r="C2" s="36" t="s">
        <v>110</v>
      </c>
      <c r="D2" s="70">
        <f>VLOOKUP($B$1, Clients,14)</f>
        <v>1.62</v>
      </c>
      <c r="E2" s="34" t="s">
        <v>129</v>
      </c>
      <c r="F2" s="69">
        <f>(B3/(D2*D2))</f>
        <v>37.341868617588773</v>
      </c>
      <c r="G2" s="35"/>
      <c r="H2" s="35"/>
    </row>
    <row r="3" spans="1:8" ht="15.75" x14ac:dyDescent="0.25">
      <c r="A3" s="37" t="s">
        <v>111</v>
      </c>
      <c r="B3" s="37" t="str">
        <f>VLOOKUP($B$1, Clients,15)</f>
        <v>98</v>
      </c>
      <c r="C3" s="38" t="s">
        <v>10</v>
      </c>
      <c r="D3" s="37" t="str">
        <f>VLOOKUP($B$1, Clients,16)</f>
        <v>75</v>
      </c>
      <c r="E3" s="37" t="s">
        <v>16</v>
      </c>
      <c r="F3" s="37" t="str">
        <f>VLOOKUP($B$1, Clients,20)</f>
        <v>3</v>
      </c>
      <c r="G3" s="37" t="s">
        <v>11</v>
      </c>
      <c r="H3" s="37" t="str">
        <f>VLOOKUP($B$1,Clients,21)</f>
        <v>25</v>
      </c>
    </row>
    <row r="4" spans="1:8" ht="16.5" thickBot="1" x14ac:dyDescent="0.3">
      <c r="A4" s="39" t="s">
        <v>131</v>
      </c>
      <c r="B4" s="80" t="str">
        <f>A30</f>
        <v>1.</v>
      </c>
      <c r="C4" s="81"/>
      <c r="D4" s="81"/>
      <c r="E4" s="82" t="str">
        <f>A31</f>
        <v>2.</v>
      </c>
      <c r="F4" s="83"/>
      <c r="G4" s="84" t="str">
        <f>A32</f>
        <v>3.</v>
      </c>
      <c r="H4" s="85"/>
    </row>
    <row r="5" spans="1:8" ht="16.5" thickBot="1" x14ac:dyDescent="0.3">
      <c r="A5" s="40" t="s">
        <v>20</v>
      </c>
      <c r="B5" s="41" t="str">
        <f>VLOOKUP($B$1, Clients,17)</f>
        <v>Dr. Doolitle</v>
      </c>
      <c r="C5" s="40" t="s">
        <v>21</v>
      </c>
      <c r="D5" s="41" t="str">
        <f>VLOOKUP($B$1, Clients,18)</f>
        <v>XY</v>
      </c>
      <c r="E5" s="40" t="s">
        <v>2</v>
      </c>
      <c r="F5" s="86" t="str">
        <f>VLOOKUP($B$1,Clients,19)</f>
        <v>blabla</v>
      </c>
      <c r="G5" s="86"/>
      <c r="H5" s="87"/>
    </row>
    <row r="6" spans="1:8" ht="16.5" thickBot="1" x14ac:dyDescent="0.3">
      <c r="A6" s="42" t="s">
        <v>132</v>
      </c>
      <c r="B6" s="88">
        <f>A37</f>
        <v>0</v>
      </c>
      <c r="C6" s="89"/>
      <c r="D6" s="89"/>
      <c r="E6" s="89"/>
      <c r="F6" s="89"/>
      <c r="G6" s="89"/>
      <c r="H6" s="90"/>
    </row>
    <row r="7" spans="1:8" ht="37.5" customHeight="1" x14ac:dyDescent="0.25">
      <c r="A7" s="43" t="s">
        <v>12</v>
      </c>
      <c r="B7" s="44" t="str">
        <f>VLOOKUP($B$1, Clients,22)</f>
        <v>Non</v>
      </c>
      <c r="C7" s="77" t="s">
        <v>114</v>
      </c>
      <c r="D7" s="78"/>
      <c r="E7" s="78"/>
      <c r="F7" s="78"/>
      <c r="G7" s="78"/>
      <c r="H7" s="79"/>
    </row>
    <row r="8" spans="1:8" ht="37.5" customHeight="1" thickBot="1" x14ac:dyDescent="0.3">
      <c r="A8" s="17" t="s">
        <v>13</v>
      </c>
      <c r="B8" s="16" t="str">
        <f>VLOOKUP($B$1, Clients,23)</f>
        <v>Oui</v>
      </c>
      <c r="C8" s="91"/>
      <c r="D8" s="92"/>
      <c r="E8" s="92"/>
      <c r="F8" s="92"/>
      <c r="G8" s="92"/>
      <c r="H8" s="93"/>
    </row>
    <row r="9" spans="1:8" ht="37.5" customHeight="1" x14ac:dyDescent="0.25">
      <c r="A9" s="17" t="s">
        <v>14</v>
      </c>
      <c r="B9" s="16" t="str">
        <f>VLOOKUP($B$1, Clients,24)</f>
        <v>Oui</v>
      </c>
      <c r="C9" s="77" t="s">
        <v>115</v>
      </c>
      <c r="D9" s="78"/>
      <c r="E9" s="78"/>
      <c r="F9" s="78"/>
      <c r="G9" s="78"/>
      <c r="H9" s="79"/>
    </row>
    <row r="10" spans="1:8" ht="37.5" customHeight="1" thickBot="1" x14ac:dyDescent="0.3">
      <c r="A10" s="18" t="s">
        <v>15</v>
      </c>
      <c r="B10" s="16" t="str">
        <f>VLOOKUP($B$1, Clients,25)</f>
        <v>Mal</v>
      </c>
      <c r="C10" s="91"/>
      <c r="D10" s="92"/>
      <c r="E10" s="92"/>
      <c r="F10" s="92"/>
      <c r="G10" s="92"/>
      <c r="H10" s="93"/>
    </row>
    <row r="11" spans="1:8" ht="37.5" customHeight="1" x14ac:dyDescent="0.25">
      <c r="A11" s="17" t="s">
        <v>112</v>
      </c>
      <c r="B11" s="16" t="str">
        <f>VLOOKUP($B$1, Clients,26)</f>
        <v>Oui</v>
      </c>
      <c r="C11" s="94" t="s">
        <v>116</v>
      </c>
      <c r="D11" s="95"/>
      <c r="E11" s="95"/>
      <c r="F11" s="95"/>
      <c r="G11" s="95"/>
      <c r="H11" s="96"/>
    </row>
    <row r="12" spans="1:8" ht="37.5" customHeight="1" x14ac:dyDescent="0.25">
      <c r="A12" s="17" t="s">
        <v>113</v>
      </c>
      <c r="B12" s="16" t="str">
        <f>VLOOKUP($B$1, Clients,27)</f>
        <v>Non</v>
      </c>
      <c r="C12" s="97" t="s">
        <v>125</v>
      </c>
      <c r="D12" s="98"/>
      <c r="E12" s="98"/>
      <c r="F12" s="98"/>
      <c r="G12" s="98"/>
      <c r="H12" s="99"/>
    </row>
    <row r="13" spans="1:8" ht="37.5" customHeight="1" x14ac:dyDescent="0.25">
      <c r="A13" s="17" t="s">
        <v>41</v>
      </c>
      <c r="B13" s="16" t="str">
        <f>VLOOKUP($B$1, Clients,28)</f>
        <v>Oui</v>
      </c>
      <c r="C13" s="97" t="s">
        <v>117</v>
      </c>
      <c r="D13" s="98"/>
      <c r="E13" s="98"/>
      <c r="F13" s="98"/>
      <c r="G13" s="98"/>
      <c r="H13" s="99"/>
    </row>
    <row r="14" spans="1:8" ht="37.5" customHeight="1" thickBot="1" x14ac:dyDescent="0.3">
      <c r="A14" s="20" t="s">
        <v>49</v>
      </c>
      <c r="B14" s="19" t="str">
        <f>VLOOKUP($B$1, Clients,29)</f>
        <v>Gynoïde</v>
      </c>
      <c r="C14" s="100" t="s">
        <v>118</v>
      </c>
      <c r="D14" s="101"/>
      <c r="E14" s="101"/>
      <c r="F14" s="101"/>
      <c r="G14" s="101"/>
      <c r="H14" s="102"/>
    </row>
    <row r="15" spans="1:8" ht="37.5" customHeight="1" x14ac:dyDescent="0.25">
      <c r="A15" s="77" t="s">
        <v>119</v>
      </c>
      <c r="B15" s="78"/>
      <c r="C15" s="78"/>
      <c r="D15" s="78"/>
      <c r="E15" s="78"/>
      <c r="F15" s="78"/>
      <c r="G15" s="78"/>
      <c r="H15" s="78"/>
    </row>
    <row r="16" spans="1:8" ht="37.5" customHeight="1" thickBot="1" x14ac:dyDescent="0.3">
      <c r="A16" s="103"/>
      <c r="B16" s="104"/>
      <c r="C16" s="104"/>
      <c r="D16" s="104"/>
      <c r="E16" s="104"/>
      <c r="F16" s="104"/>
      <c r="G16" s="104"/>
      <c r="H16" s="104"/>
    </row>
    <row r="17" spans="1:8" ht="37.5" customHeight="1" x14ac:dyDescent="0.25">
      <c r="A17" s="77" t="s">
        <v>120</v>
      </c>
      <c r="B17" s="78"/>
      <c r="C17" s="78"/>
      <c r="D17" s="78"/>
      <c r="E17" s="78"/>
      <c r="F17" s="78"/>
      <c r="G17" s="78"/>
      <c r="H17" s="45"/>
    </row>
    <row r="18" spans="1:8" ht="37.5" customHeight="1" thickBot="1" x14ac:dyDescent="0.3">
      <c r="A18" s="103"/>
      <c r="B18" s="104"/>
      <c r="C18" s="104"/>
      <c r="D18" s="104"/>
      <c r="E18" s="104"/>
      <c r="F18" s="104"/>
      <c r="G18" s="104"/>
      <c r="H18" s="45"/>
    </row>
    <row r="19" spans="1:8" ht="37.5" customHeight="1" x14ac:dyDescent="0.25">
      <c r="A19" s="77" t="s">
        <v>121</v>
      </c>
      <c r="B19" s="78"/>
      <c r="C19" s="78"/>
      <c r="D19" s="78"/>
      <c r="E19" s="78"/>
      <c r="F19" s="78"/>
      <c r="G19" s="78"/>
      <c r="H19" s="45"/>
    </row>
    <row r="20" spans="1:8" ht="37.5" customHeight="1" thickBot="1" x14ac:dyDescent="0.3">
      <c r="A20" s="103"/>
      <c r="B20" s="104"/>
      <c r="C20" s="104"/>
      <c r="D20" s="104"/>
      <c r="E20" s="104"/>
      <c r="F20" s="104"/>
      <c r="G20" s="104"/>
      <c r="H20" s="45"/>
    </row>
    <row r="21" spans="1:8" ht="37.5" customHeight="1" x14ac:dyDescent="0.25">
      <c r="A21" s="77" t="s">
        <v>122</v>
      </c>
      <c r="B21" s="78"/>
      <c r="C21" s="78"/>
      <c r="D21" s="78"/>
      <c r="E21" s="78"/>
      <c r="F21" s="78"/>
      <c r="G21" s="78"/>
      <c r="H21" s="45"/>
    </row>
    <row r="22" spans="1:8" ht="37.5" customHeight="1" thickBot="1" x14ac:dyDescent="0.3">
      <c r="A22" s="103"/>
      <c r="B22" s="104"/>
      <c r="C22" s="104"/>
      <c r="D22" s="104"/>
      <c r="E22" s="104"/>
      <c r="F22" s="104"/>
      <c r="G22" s="104"/>
      <c r="H22" s="45"/>
    </row>
    <row r="23" spans="1:8" ht="37.5" customHeight="1" x14ac:dyDescent="0.25">
      <c r="A23" s="77" t="s">
        <v>123</v>
      </c>
      <c r="B23" s="78"/>
      <c r="C23" s="78"/>
      <c r="D23" s="78"/>
      <c r="E23" s="78"/>
      <c r="F23" s="78"/>
      <c r="G23" s="78"/>
      <c r="H23" s="45"/>
    </row>
    <row r="24" spans="1:8" ht="37.5" customHeight="1" thickBot="1" x14ac:dyDescent="0.3">
      <c r="A24" s="103"/>
      <c r="B24" s="104"/>
      <c r="C24" s="104"/>
      <c r="D24" s="104"/>
      <c r="E24" s="104"/>
      <c r="F24" s="104"/>
      <c r="G24" s="104"/>
      <c r="H24" s="45"/>
    </row>
    <row r="25" spans="1:8" ht="37.5" customHeight="1" x14ac:dyDescent="0.25">
      <c r="A25" s="77" t="s">
        <v>124</v>
      </c>
      <c r="B25" s="78"/>
      <c r="C25" s="78"/>
      <c r="D25" s="78"/>
      <c r="E25" s="78"/>
      <c r="F25" s="78"/>
      <c r="G25" s="78"/>
      <c r="H25" s="45"/>
    </row>
    <row r="26" spans="1:8" ht="37.5" customHeight="1" thickBot="1" x14ac:dyDescent="0.3">
      <c r="A26" s="103"/>
      <c r="B26" s="104"/>
      <c r="C26" s="104"/>
      <c r="D26" s="104"/>
      <c r="E26" s="104"/>
      <c r="F26" s="104"/>
      <c r="G26" s="104"/>
      <c r="H26" s="45"/>
    </row>
    <row r="27" spans="1:8" ht="37.5" customHeight="1" x14ac:dyDescent="0.25">
      <c r="A27" s="108" t="s">
        <v>133</v>
      </c>
      <c r="B27" s="109"/>
      <c r="C27" s="109"/>
      <c r="D27" s="109"/>
      <c r="E27" s="109"/>
      <c r="F27" s="109"/>
      <c r="G27" s="110"/>
      <c r="H27" s="45"/>
    </row>
    <row r="28" spans="1:8" ht="37.5" customHeight="1" thickBot="1" x14ac:dyDescent="0.3">
      <c r="A28" s="111"/>
      <c r="B28" s="112"/>
      <c r="C28" s="112"/>
      <c r="D28" s="112"/>
      <c r="E28" s="112"/>
      <c r="F28" s="112"/>
      <c r="G28" s="113"/>
      <c r="H28" s="45"/>
    </row>
    <row r="29" spans="1:8" ht="37.5" customHeight="1" x14ac:dyDescent="0.25">
      <c r="A29" s="114" t="s">
        <v>134</v>
      </c>
      <c r="B29" s="115"/>
      <c r="C29" s="115"/>
      <c r="D29" s="115"/>
      <c r="E29" s="115"/>
      <c r="F29" s="115"/>
      <c r="G29" s="116"/>
      <c r="H29" s="45"/>
    </row>
    <row r="30" spans="1:8" ht="37.5" customHeight="1" x14ac:dyDescent="0.25">
      <c r="A30" s="105" t="s">
        <v>135</v>
      </c>
      <c r="B30" s="106"/>
      <c r="C30" s="106"/>
      <c r="D30" s="106"/>
      <c r="E30" s="106"/>
      <c r="F30" s="106"/>
      <c r="G30" s="107"/>
      <c r="H30" s="45"/>
    </row>
    <row r="31" spans="1:8" ht="37.5" customHeight="1" x14ac:dyDescent="0.25">
      <c r="A31" s="105" t="s">
        <v>117</v>
      </c>
      <c r="B31" s="106"/>
      <c r="C31" s="106"/>
      <c r="D31" s="106"/>
      <c r="E31" s="106"/>
      <c r="F31" s="106"/>
      <c r="G31" s="107"/>
      <c r="H31" s="45"/>
    </row>
    <row r="32" spans="1:8" ht="37.5" customHeight="1" thickBot="1" x14ac:dyDescent="0.3">
      <c r="A32" s="120" t="s">
        <v>118</v>
      </c>
      <c r="B32" s="121"/>
      <c r="C32" s="121"/>
      <c r="D32" s="121"/>
      <c r="E32" s="121"/>
      <c r="F32" s="121"/>
      <c r="G32" s="122"/>
      <c r="H32" s="45"/>
    </row>
    <row r="33" spans="1:8" ht="37.5" customHeight="1" x14ac:dyDescent="0.25">
      <c r="A33" s="108" t="s">
        <v>136</v>
      </c>
      <c r="B33" s="109"/>
      <c r="C33" s="109"/>
      <c r="D33" s="109"/>
      <c r="E33" s="109"/>
      <c r="F33" s="109"/>
      <c r="G33" s="110"/>
      <c r="H33" s="45"/>
    </row>
    <row r="34" spans="1:8" ht="37.5" customHeight="1" thickBot="1" x14ac:dyDescent="0.3">
      <c r="A34" s="111"/>
      <c r="B34" s="112"/>
      <c r="C34" s="112"/>
      <c r="D34" s="112"/>
      <c r="E34" s="112"/>
      <c r="F34" s="112"/>
      <c r="G34" s="113"/>
      <c r="H34" s="45"/>
    </row>
    <row r="35" spans="1:8" ht="32.25" customHeight="1" thickBot="1" x14ac:dyDescent="0.3">
      <c r="A35" s="46" t="s">
        <v>137</v>
      </c>
      <c r="B35" s="123"/>
      <c r="C35" s="124"/>
      <c r="D35" s="47" t="s">
        <v>138</v>
      </c>
      <c r="E35" s="125"/>
      <c r="F35" s="126"/>
      <c r="G35" s="127"/>
      <c r="H35" s="45"/>
    </row>
    <row r="36" spans="1:8" ht="37.5" customHeight="1" x14ac:dyDescent="0.25">
      <c r="A36" s="108" t="s">
        <v>132</v>
      </c>
      <c r="B36" s="109"/>
      <c r="C36" s="109"/>
      <c r="D36" s="109"/>
      <c r="E36" s="109"/>
      <c r="F36" s="109"/>
      <c r="G36" s="110"/>
      <c r="H36" s="45"/>
    </row>
    <row r="37" spans="1:8" ht="37.5" customHeight="1" thickBot="1" x14ac:dyDescent="0.3">
      <c r="A37" s="128"/>
      <c r="B37" s="129"/>
      <c r="C37" s="129"/>
      <c r="D37" s="129"/>
      <c r="E37" s="129"/>
      <c r="F37" s="129"/>
      <c r="G37" s="130"/>
      <c r="H37" s="45"/>
    </row>
    <row r="38" spans="1:8" ht="37.5" customHeight="1" x14ac:dyDescent="0.25">
      <c r="A38" s="108" t="s">
        <v>139</v>
      </c>
      <c r="B38" s="109"/>
      <c r="C38" s="109"/>
      <c r="D38" s="109"/>
      <c r="E38" s="109"/>
      <c r="F38" s="109"/>
      <c r="G38" s="110"/>
      <c r="H38" s="45"/>
    </row>
    <row r="39" spans="1:8" ht="37.5" customHeight="1" thickBot="1" x14ac:dyDescent="0.3">
      <c r="A39" s="111"/>
      <c r="B39" s="112"/>
      <c r="C39" s="112"/>
      <c r="D39" s="112"/>
      <c r="E39" s="112"/>
      <c r="F39" s="112"/>
      <c r="G39" s="113"/>
      <c r="H39" s="45"/>
    </row>
    <row r="40" spans="1:8" ht="37.5" customHeight="1" x14ac:dyDescent="0.25">
      <c r="A40" s="131" t="s">
        <v>140</v>
      </c>
      <c r="B40" s="132"/>
      <c r="C40" s="132"/>
      <c r="D40" s="132"/>
      <c r="E40" s="132"/>
      <c r="F40" s="132"/>
      <c r="G40" s="133"/>
      <c r="H40" s="45"/>
    </row>
    <row r="41" spans="1:8" ht="37.5" customHeight="1" thickBot="1" x14ac:dyDescent="0.3">
      <c r="A41" s="134"/>
      <c r="B41" s="135"/>
      <c r="C41" s="135"/>
      <c r="D41" s="135"/>
      <c r="E41" s="135"/>
      <c r="F41" s="135"/>
      <c r="G41" s="136"/>
      <c r="H41" s="45"/>
    </row>
    <row r="42" spans="1:8" ht="37.5" customHeight="1" x14ac:dyDescent="0.25">
      <c r="A42" s="137" t="s">
        <v>141</v>
      </c>
      <c r="B42" s="138"/>
      <c r="C42" s="138"/>
      <c r="D42" s="138"/>
      <c r="E42" s="138"/>
      <c r="F42" s="138"/>
      <c r="G42" s="139"/>
      <c r="H42" s="45"/>
    </row>
    <row r="43" spans="1:8" ht="37.5" customHeight="1" thickBot="1" x14ac:dyDescent="0.3">
      <c r="A43" s="134"/>
      <c r="B43" s="135"/>
      <c r="C43" s="135"/>
      <c r="D43" s="135"/>
      <c r="E43" s="135"/>
      <c r="F43" s="135"/>
      <c r="G43" s="136"/>
      <c r="H43" s="45"/>
    </row>
    <row r="44" spans="1:8" ht="32.25" customHeight="1" thickBot="1" x14ac:dyDescent="0.3"/>
    <row r="45" spans="1:8" ht="22.5" thickBot="1" x14ac:dyDescent="0.3">
      <c r="A45" s="117" t="s">
        <v>142</v>
      </c>
      <c r="B45" s="118"/>
      <c r="C45" s="118"/>
      <c r="D45" s="118"/>
      <c r="E45" s="118"/>
      <c r="F45" s="118"/>
      <c r="G45" s="119"/>
      <c r="H45" s="48"/>
    </row>
    <row r="46" spans="1:8" s="50" customFormat="1" ht="32.25" customHeight="1" x14ac:dyDescent="0.3">
      <c r="A46" s="143"/>
      <c r="B46" s="49" t="s">
        <v>143</v>
      </c>
      <c r="C46" s="145"/>
      <c r="D46" s="145"/>
      <c r="E46" s="145"/>
      <c r="F46" s="145"/>
      <c r="G46" s="145"/>
    </row>
    <row r="47" spans="1:8" s="50" customFormat="1" ht="19.5" thickBot="1" x14ac:dyDescent="0.35">
      <c r="A47" s="144"/>
      <c r="B47" s="51" t="s">
        <v>144</v>
      </c>
      <c r="C47" s="146"/>
      <c r="D47" s="146"/>
      <c r="E47" s="146"/>
      <c r="F47" s="146"/>
      <c r="G47" s="146"/>
    </row>
    <row r="48" spans="1:8" s="50" customFormat="1" ht="32.25" customHeight="1" thickBot="1" x14ac:dyDescent="0.35">
      <c r="A48" s="52" t="s">
        <v>145</v>
      </c>
      <c r="B48" s="53"/>
      <c r="C48" s="54"/>
      <c r="D48" s="54"/>
      <c r="E48" s="54"/>
      <c r="F48" s="54"/>
      <c r="G48" s="54"/>
    </row>
    <row r="49" spans="1:7" s="50" customFormat="1" ht="19.5" thickBot="1" x14ac:dyDescent="0.35">
      <c r="A49" s="52" t="s">
        <v>146</v>
      </c>
      <c r="B49" s="53"/>
      <c r="C49" s="54"/>
      <c r="D49" s="54"/>
      <c r="E49" s="54"/>
      <c r="F49" s="54"/>
      <c r="G49" s="54"/>
    </row>
    <row r="50" spans="1:7" s="50" customFormat="1" ht="19.5" thickBot="1" x14ac:dyDescent="0.35">
      <c r="A50" s="52" t="s">
        <v>147</v>
      </c>
      <c r="B50" s="53"/>
      <c r="C50" s="54"/>
      <c r="D50" s="54"/>
      <c r="E50" s="54"/>
      <c r="F50" s="54"/>
      <c r="G50" s="54"/>
    </row>
    <row r="51" spans="1:7" s="50" customFormat="1" ht="19.5" thickBot="1" x14ac:dyDescent="0.35">
      <c r="A51" s="52" t="s">
        <v>148</v>
      </c>
      <c r="B51" s="53"/>
      <c r="C51" s="54"/>
      <c r="D51" s="54"/>
      <c r="E51" s="54"/>
      <c r="F51" s="54"/>
      <c r="G51" s="54"/>
    </row>
    <row r="52" spans="1:7" s="50" customFormat="1" ht="19.5" thickBot="1" x14ac:dyDescent="0.35">
      <c r="A52" s="52" t="s">
        <v>149</v>
      </c>
      <c r="B52" s="53"/>
      <c r="C52" s="54"/>
      <c r="D52" s="54"/>
      <c r="E52" s="54"/>
      <c r="F52" s="54"/>
      <c r="G52" s="54"/>
    </row>
    <row r="53" spans="1:7" s="50" customFormat="1" ht="19.5" thickBot="1" x14ac:dyDescent="0.35">
      <c r="A53" s="52" t="s">
        <v>150</v>
      </c>
      <c r="B53" s="53"/>
      <c r="C53" s="54"/>
      <c r="D53" s="54"/>
      <c r="E53" s="54"/>
      <c r="F53" s="54"/>
      <c r="G53" s="54"/>
    </row>
    <row r="54" spans="1:7" s="50" customFormat="1" ht="19.5" thickBot="1" x14ac:dyDescent="0.35">
      <c r="A54" s="52" t="s">
        <v>151</v>
      </c>
      <c r="B54" s="53"/>
      <c r="C54" s="54"/>
      <c r="D54" s="54"/>
      <c r="E54" s="54"/>
      <c r="F54" s="54"/>
      <c r="G54" s="54"/>
    </row>
    <row r="55" spans="1:7" s="50" customFormat="1" ht="19.5" thickBot="1" x14ac:dyDescent="0.35">
      <c r="A55" s="52" t="s">
        <v>152</v>
      </c>
      <c r="B55" s="53"/>
      <c r="C55" s="54"/>
      <c r="D55" s="54"/>
      <c r="E55" s="54"/>
      <c r="F55" s="54"/>
      <c r="G55" s="54"/>
    </row>
    <row r="56" spans="1:7" s="50" customFormat="1" ht="19.5" thickBot="1" x14ac:dyDescent="0.35">
      <c r="A56" s="52" t="s">
        <v>153</v>
      </c>
      <c r="B56" s="53"/>
      <c r="C56" s="54"/>
      <c r="D56" s="54"/>
      <c r="E56" s="54"/>
      <c r="F56" s="54"/>
      <c r="G56" s="54"/>
    </row>
    <row r="57" spans="1:7" s="50" customFormat="1" ht="19.5" thickBot="1" x14ac:dyDescent="0.35">
      <c r="A57" s="55"/>
      <c r="B57" s="53"/>
      <c r="C57" s="54"/>
      <c r="D57" s="54"/>
      <c r="E57" s="54"/>
      <c r="F57" s="54"/>
      <c r="G57" s="54"/>
    </row>
    <row r="58" spans="1:7" s="50" customFormat="1" ht="19.5" thickBot="1" x14ac:dyDescent="0.35">
      <c r="A58" s="55"/>
      <c r="B58" s="53"/>
      <c r="C58" s="54"/>
      <c r="D58" s="54"/>
      <c r="E58" s="54"/>
      <c r="F58" s="54"/>
      <c r="G58" s="54"/>
    </row>
    <row r="59" spans="1:7" s="50" customFormat="1" ht="17.25" thickBot="1" x14ac:dyDescent="0.35"/>
    <row r="60" spans="1:7" s="50" customFormat="1" ht="54.75" customHeight="1" thickBot="1" x14ac:dyDescent="0.35">
      <c r="A60" s="56" t="s">
        <v>154</v>
      </c>
      <c r="B60" s="57" t="s">
        <v>111</v>
      </c>
      <c r="C60" s="57" t="s">
        <v>110</v>
      </c>
      <c r="D60" s="140" t="s">
        <v>155</v>
      </c>
      <c r="E60" s="141"/>
      <c r="F60" s="141"/>
      <c r="G60" s="142"/>
    </row>
    <row r="61" spans="1:7" s="50" customFormat="1" ht="21.75" thickBot="1" x14ac:dyDescent="0.35">
      <c r="A61" s="58"/>
      <c r="B61" s="59"/>
      <c r="C61" s="59"/>
      <c r="D61" s="140"/>
      <c r="E61" s="141"/>
      <c r="F61" s="141"/>
      <c r="G61" s="142"/>
    </row>
    <row r="62" spans="1:7" s="50" customFormat="1" ht="21.75" thickBot="1" x14ac:dyDescent="0.35">
      <c r="A62" s="58"/>
      <c r="B62" s="59"/>
      <c r="C62" s="59"/>
      <c r="D62" s="140"/>
      <c r="E62" s="141"/>
      <c r="F62" s="141"/>
      <c r="G62" s="142"/>
    </row>
    <row r="63" spans="1:7" s="50" customFormat="1" ht="21.75" thickBot="1" x14ac:dyDescent="0.35">
      <c r="A63" s="58"/>
      <c r="B63" s="59"/>
      <c r="C63" s="59"/>
      <c r="D63" s="140"/>
      <c r="E63" s="141"/>
      <c r="F63" s="141"/>
      <c r="G63" s="142"/>
    </row>
    <row r="64" spans="1:7" s="50" customFormat="1" ht="21.75" thickBot="1" x14ac:dyDescent="0.35">
      <c r="A64" s="58"/>
      <c r="B64" s="59"/>
      <c r="C64" s="59"/>
      <c r="D64" s="140"/>
      <c r="E64" s="141"/>
      <c r="F64" s="141"/>
      <c r="G64" s="142"/>
    </row>
    <row r="65" spans="1:8" s="50" customFormat="1" ht="21.75" thickBot="1" x14ac:dyDescent="0.35">
      <c r="A65" s="58"/>
      <c r="B65" s="59"/>
      <c r="C65" s="59"/>
      <c r="D65" s="140"/>
      <c r="E65" s="141"/>
      <c r="F65" s="141"/>
      <c r="G65" s="142"/>
    </row>
    <row r="66" spans="1:8" s="50" customFormat="1" ht="21.75" thickBot="1" x14ac:dyDescent="0.35">
      <c r="A66" s="58"/>
      <c r="B66" s="59"/>
      <c r="C66" s="59"/>
      <c r="D66" s="140"/>
      <c r="E66" s="141"/>
      <c r="F66" s="141"/>
      <c r="G66" s="142"/>
    </row>
    <row r="67" spans="1:8" s="50" customFormat="1" ht="21.75" thickBot="1" x14ac:dyDescent="0.35">
      <c r="A67" s="58"/>
      <c r="B67" s="59"/>
      <c r="C67" s="59"/>
      <c r="D67" s="140"/>
      <c r="E67" s="141"/>
      <c r="F67" s="141"/>
      <c r="G67" s="142"/>
    </row>
    <row r="68" spans="1:8" s="50" customFormat="1" ht="21.75" thickBot="1" x14ac:dyDescent="0.35">
      <c r="A68" s="58"/>
      <c r="B68" s="59"/>
      <c r="C68" s="59"/>
      <c r="D68" s="140"/>
      <c r="E68" s="141"/>
      <c r="F68" s="141"/>
      <c r="G68" s="142"/>
    </row>
    <row r="69" spans="1:8" s="50" customFormat="1" ht="21.75" thickBot="1" x14ac:dyDescent="0.35">
      <c r="A69" s="58"/>
      <c r="B69" s="59"/>
      <c r="C69" s="59"/>
      <c r="D69" s="140"/>
      <c r="E69" s="141"/>
      <c r="F69" s="141"/>
      <c r="G69" s="142"/>
    </row>
    <row r="70" spans="1:8" s="50" customFormat="1" ht="21.75" thickBot="1" x14ac:dyDescent="0.35">
      <c r="A70" s="58"/>
      <c r="B70" s="59"/>
      <c r="C70" s="59"/>
      <c r="D70" s="140"/>
      <c r="E70" s="141"/>
      <c r="F70" s="141"/>
      <c r="G70" s="142"/>
    </row>
    <row r="71" spans="1:8" s="50" customFormat="1" ht="21.75" thickBot="1" x14ac:dyDescent="0.35">
      <c r="A71" s="58"/>
      <c r="B71" s="59"/>
      <c r="C71" s="59"/>
      <c r="D71" s="140"/>
      <c r="E71" s="141"/>
      <c r="F71" s="141"/>
      <c r="G71" s="142"/>
    </row>
    <row r="72" spans="1:8" s="50" customFormat="1" ht="17.25" thickBot="1" x14ac:dyDescent="0.35"/>
    <row r="73" spans="1:8" s="50" customFormat="1" ht="41.25" customHeight="1" thickBot="1" x14ac:dyDescent="0.35">
      <c r="A73" s="147" t="s">
        <v>168</v>
      </c>
      <c r="B73" s="148"/>
      <c r="C73" s="148"/>
      <c r="D73" s="148"/>
      <c r="E73" s="148"/>
      <c r="F73" s="148"/>
      <c r="G73" s="148"/>
      <c r="H73" s="149"/>
    </row>
    <row r="74" spans="1:8" s="50" customFormat="1" ht="19.5" thickBot="1" x14ac:dyDescent="0.35">
      <c r="A74" s="56" t="s">
        <v>156</v>
      </c>
      <c r="B74" s="60"/>
      <c r="C74" s="60"/>
      <c r="D74" s="61" t="s">
        <v>157</v>
      </c>
      <c r="E74" s="60"/>
      <c r="F74" s="61" t="s">
        <v>157</v>
      </c>
      <c r="G74" s="61"/>
      <c r="H74" s="61" t="s">
        <v>157</v>
      </c>
    </row>
    <row r="75" spans="1:8" s="50" customFormat="1" ht="19.5" thickBot="1" x14ac:dyDescent="0.35">
      <c r="A75" s="62" t="s">
        <v>111</v>
      </c>
      <c r="B75" s="63"/>
      <c r="C75" s="63"/>
      <c r="D75" s="63">
        <f>B75-C75</f>
        <v>0</v>
      </c>
      <c r="E75" s="63"/>
      <c r="F75" s="63">
        <f>C75-E75</f>
        <v>0</v>
      </c>
      <c r="G75" s="63"/>
      <c r="H75" s="63">
        <f>E75-G75</f>
        <v>0</v>
      </c>
    </row>
    <row r="76" spans="1:8" s="50" customFormat="1" ht="19.5" thickBot="1" x14ac:dyDescent="0.35">
      <c r="A76" s="62" t="s">
        <v>158</v>
      </c>
      <c r="B76" s="54"/>
      <c r="C76" s="54"/>
      <c r="D76" s="63">
        <f t="shared" ref="D76:D77" si="0">B76-C76</f>
        <v>0</v>
      </c>
      <c r="E76" s="54"/>
      <c r="F76" s="63">
        <f t="shared" ref="F76:H79" si="1">C76-E76</f>
        <v>0</v>
      </c>
      <c r="G76" s="54"/>
      <c r="H76" s="63">
        <f t="shared" si="1"/>
        <v>0</v>
      </c>
    </row>
    <row r="77" spans="1:8" s="50" customFormat="1" ht="19.5" thickBot="1" x14ac:dyDescent="0.35">
      <c r="A77" s="62" t="s">
        <v>159</v>
      </c>
      <c r="B77" s="54"/>
      <c r="C77" s="54"/>
      <c r="D77" s="63">
        <f t="shared" si="0"/>
        <v>0</v>
      </c>
      <c r="E77" s="54"/>
      <c r="F77" s="63">
        <f t="shared" si="1"/>
        <v>0</v>
      </c>
      <c r="G77" s="54"/>
      <c r="H77" s="63">
        <f t="shared" si="1"/>
        <v>0</v>
      </c>
    </row>
    <row r="78" spans="1:8" s="50" customFormat="1" ht="19.5" thickBot="1" x14ac:dyDescent="0.35">
      <c r="A78" s="64" t="s">
        <v>160</v>
      </c>
      <c r="B78" s="54">
        <f>B75-B77</f>
        <v>0</v>
      </c>
      <c r="C78" s="54"/>
      <c r="D78" s="63">
        <f>B78-C78</f>
        <v>0</v>
      </c>
      <c r="E78" s="54"/>
      <c r="F78" s="63">
        <f t="shared" si="1"/>
        <v>0</v>
      </c>
      <c r="G78" s="54"/>
      <c r="H78" s="63">
        <f t="shared" si="1"/>
        <v>0</v>
      </c>
    </row>
    <row r="79" spans="1:8" s="50" customFormat="1" ht="19.5" thickBot="1" x14ac:dyDescent="0.35">
      <c r="A79" s="65" t="s">
        <v>161</v>
      </c>
      <c r="B79" s="66">
        <f>100-B76</f>
        <v>100</v>
      </c>
      <c r="C79" s="66"/>
      <c r="D79" s="63">
        <f>B79-C79</f>
        <v>100</v>
      </c>
      <c r="E79" s="66"/>
      <c r="F79" s="63">
        <f t="shared" si="1"/>
        <v>0</v>
      </c>
      <c r="G79" s="66"/>
      <c r="H79" s="63">
        <f t="shared" si="1"/>
        <v>0</v>
      </c>
    </row>
    <row r="80" spans="1:8" s="50" customFormat="1" ht="16.5" x14ac:dyDescent="0.3">
      <c r="A80" s="152" t="s">
        <v>162</v>
      </c>
      <c r="B80" s="150"/>
      <c r="C80" s="150"/>
      <c r="D80" s="154"/>
      <c r="E80" s="150"/>
      <c r="F80" s="150"/>
      <c r="G80" s="150"/>
      <c r="H80" s="150"/>
    </row>
    <row r="81" spans="1:8" s="50" customFormat="1" ht="17.25" thickBot="1" x14ac:dyDescent="0.35">
      <c r="A81" s="153"/>
      <c r="B81" s="151"/>
      <c r="C81" s="151"/>
      <c r="D81" s="155"/>
      <c r="E81" s="151"/>
      <c r="F81" s="151"/>
      <c r="G81" s="151"/>
      <c r="H81" s="151"/>
    </row>
    <row r="82" spans="1:8" s="50" customFormat="1" ht="19.5" thickBot="1" x14ac:dyDescent="0.35">
      <c r="A82" s="62" t="s">
        <v>129</v>
      </c>
      <c r="B82" s="54"/>
      <c r="C82" s="54"/>
      <c r="D82" s="71"/>
      <c r="E82" s="54"/>
      <c r="F82" s="54"/>
      <c r="G82" s="54"/>
      <c r="H82" s="54"/>
    </row>
    <row r="83" spans="1:8" s="50" customFormat="1" ht="17.25" thickBot="1" x14ac:dyDescent="0.35">
      <c r="A83" s="67" t="s">
        <v>163</v>
      </c>
      <c r="B83" s="54"/>
      <c r="C83" s="54"/>
      <c r="D83" s="71"/>
      <c r="E83" s="54"/>
      <c r="F83" s="54"/>
      <c r="G83" s="54"/>
      <c r="H83" s="54"/>
    </row>
    <row r="84" spans="1:8" s="50" customFormat="1" ht="18" thickBot="1" x14ac:dyDescent="0.35">
      <c r="A84" s="68" t="s">
        <v>164</v>
      </c>
      <c r="B84" s="54"/>
      <c r="C84" s="54"/>
      <c r="D84" s="71"/>
      <c r="E84" s="54"/>
      <c r="F84" s="54"/>
      <c r="G84" s="54"/>
      <c r="H84" s="54"/>
    </row>
    <row r="85" spans="1:8" s="50" customFormat="1" ht="22.5" thickBot="1" x14ac:dyDescent="0.35">
      <c r="A85" s="62" t="s">
        <v>165</v>
      </c>
      <c r="B85" s="54"/>
      <c r="C85" s="54"/>
      <c r="D85" s="63">
        <f>B85-C85</f>
        <v>0</v>
      </c>
      <c r="E85" s="54"/>
      <c r="F85" s="63">
        <f>D85-E85</f>
        <v>0</v>
      </c>
      <c r="G85" s="54"/>
      <c r="H85" s="63">
        <f>F85-G85</f>
        <v>0</v>
      </c>
    </row>
    <row r="86" spans="1:8" s="50" customFormat="1" ht="22.5" thickBot="1" x14ac:dyDescent="0.35">
      <c r="A86" s="62" t="s">
        <v>166</v>
      </c>
      <c r="B86" s="54">
        <f>B85*B75</f>
        <v>0</v>
      </c>
      <c r="C86" s="54"/>
      <c r="D86" s="63">
        <f>B86-C86</f>
        <v>0</v>
      </c>
      <c r="E86" s="54"/>
      <c r="F86" s="63">
        <f>D86-E86</f>
        <v>0</v>
      </c>
      <c r="G86" s="54"/>
      <c r="H86" s="63">
        <f>F86-G86</f>
        <v>0</v>
      </c>
    </row>
    <row r="87" spans="1:8" s="50" customFormat="1" ht="19.5" thickBot="1" x14ac:dyDescent="0.35">
      <c r="A87" s="62" t="s">
        <v>167</v>
      </c>
      <c r="B87" s="54"/>
      <c r="C87" s="54"/>
      <c r="D87" s="63">
        <f>B87-C87</f>
        <v>0</v>
      </c>
      <c r="E87" s="54"/>
      <c r="F87" s="63">
        <f>D87-E87</f>
        <v>0</v>
      </c>
      <c r="G87" s="54"/>
      <c r="H87" s="63">
        <f>F87-G87</f>
        <v>0</v>
      </c>
    </row>
    <row r="88" spans="1:8" ht="15.75" thickBot="1" x14ac:dyDescent="0.3"/>
    <row r="89" spans="1:8" s="50" customFormat="1" ht="41.25" customHeight="1" thickBot="1" x14ac:dyDescent="0.35">
      <c r="A89" s="147" t="s">
        <v>169</v>
      </c>
      <c r="B89" s="148"/>
      <c r="C89" s="148"/>
      <c r="D89" s="148"/>
      <c r="E89" s="148"/>
      <c r="F89" s="148"/>
      <c r="G89" s="148"/>
      <c r="H89" s="149"/>
    </row>
    <row r="90" spans="1:8" s="50" customFormat="1" ht="19.5" thickBot="1" x14ac:dyDescent="0.35">
      <c r="A90" s="56" t="s">
        <v>156</v>
      </c>
      <c r="B90" s="60"/>
      <c r="C90" s="60"/>
      <c r="D90" s="61" t="s">
        <v>157</v>
      </c>
      <c r="E90" s="60"/>
      <c r="F90" s="61" t="s">
        <v>157</v>
      </c>
      <c r="G90" s="61"/>
      <c r="H90" s="61" t="s">
        <v>157</v>
      </c>
    </row>
    <row r="91" spans="1:8" s="50" customFormat="1" ht="19.5" thickBot="1" x14ac:dyDescent="0.35">
      <c r="A91" s="62" t="s">
        <v>111</v>
      </c>
      <c r="B91" s="63"/>
      <c r="C91" s="63"/>
      <c r="D91" s="63">
        <f>B91-C91</f>
        <v>0</v>
      </c>
      <c r="E91" s="63"/>
      <c r="F91" s="63">
        <f>C91-E91</f>
        <v>0</v>
      </c>
      <c r="G91" s="63"/>
      <c r="H91" s="63">
        <f>E91-G91</f>
        <v>0</v>
      </c>
    </row>
    <row r="92" spans="1:8" s="50" customFormat="1" ht="19.5" thickBot="1" x14ac:dyDescent="0.35">
      <c r="A92" s="62" t="s">
        <v>158</v>
      </c>
      <c r="B92" s="54"/>
      <c r="C92" s="54"/>
      <c r="D92" s="63">
        <f t="shared" ref="D92:D93" si="2">B92-C92</f>
        <v>0</v>
      </c>
      <c r="E92" s="54"/>
      <c r="F92" s="63">
        <f t="shared" ref="F92:F95" si="3">C92-E92</f>
        <v>0</v>
      </c>
      <c r="G92" s="54"/>
      <c r="H92" s="63">
        <f t="shared" ref="H92:H95" si="4">E92-G92</f>
        <v>0</v>
      </c>
    </row>
    <row r="93" spans="1:8" s="50" customFormat="1" ht="19.5" thickBot="1" x14ac:dyDescent="0.35">
      <c r="A93" s="62" t="s">
        <v>159</v>
      </c>
      <c r="B93" s="54"/>
      <c r="C93" s="54"/>
      <c r="D93" s="63">
        <f t="shared" si="2"/>
        <v>0</v>
      </c>
      <c r="E93" s="54"/>
      <c r="F93" s="63">
        <f t="shared" si="3"/>
        <v>0</v>
      </c>
      <c r="G93" s="54"/>
      <c r="H93" s="63">
        <f t="shared" si="4"/>
        <v>0</v>
      </c>
    </row>
    <row r="94" spans="1:8" s="50" customFormat="1" ht="19.5" thickBot="1" x14ac:dyDescent="0.35">
      <c r="A94" s="64" t="s">
        <v>160</v>
      </c>
      <c r="B94" s="54">
        <f>B91-B93</f>
        <v>0</v>
      </c>
      <c r="C94" s="54"/>
      <c r="D94" s="63">
        <f>B94-C94</f>
        <v>0</v>
      </c>
      <c r="E94" s="54"/>
      <c r="F94" s="63">
        <f t="shared" si="3"/>
        <v>0</v>
      </c>
      <c r="G94" s="54"/>
      <c r="H94" s="63">
        <f t="shared" si="4"/>
        <v>0</v>
      </c>
    </row>
    <row r="95" spans="1:8" s="50" customFormat="1" ht="19.5" thickBot="1" x14ac:dyDescent="0.35">
      <c r="A95" s="65" t="s">
        <v>161</v>
      </c>
      <c r="B95" s="66">
        <f>100-B92</f>
        <v>100</v>
      </c>
      <c r="C95" s="66"/>
      <c r="D95" s="63">
        <f>B95-C95</f>
        <v>100</v>
      </c>
      <c r="E95" s="66"/>
      <c r="F95" s="63">
        <f t="shared" si="3"/>
        <v>0</v>
      </c>
      <c r="G95" s="66"/>
      <c r="H95" s="63">
        <f t="shared" si="4"/>
        <v>0</v>
      </c>
    </row>
    <row r="96" spans="1:8" s="50" customFormat="1" ht="16.5" x14ac:dyDescent="0.3">
      <c r="A96" s="152" t="s">
        <v>162</v>
      </c>
      <c r="B96" s="150"/>
      <c r="C96" s="150"/>
      <c r="D96" s="154"/>
      <c r="E96" s="150"/>
      <c r="F96" s="150"/>
      <c r="G96" s="150"/>
      <c r="H96" s="150"/>
    </row>
    <row r="97" spans="1:8" s="50" customFormat="1" ht="17.25" thickBot="1" x14ac:dyDescent="0.35">
      <c r="A97" s="153"/>
      <c r="B97" s="151"/>
      <c r="C97" s="151"/>
      <c r="D97" s="155"/>
      <c r="E97" s="151"/>
      <c r="F97" s="151"/>
      <c r="G97" s="151"/>
      <c r="H97" s="151"/>
    </row>
    <row r="98" spans="1:8" s="50" customFormat="1" ht="19.5" thickBot="1" x14ac:dyDescent="0.35">
      <c r="A98" s="62" t="s">
        <v>129</v>
      </c>
      <c r="B98" s="54"/>
      <c r="C98" s="54"/>
      <c r="D98" s="71"/>
      <c r="E98" s="54"/>
      <c r="F98" s="54"/>
      <c r="G98" s="54"/>
      <c r="H98" s="54"/>
    </row>
    <row r="99" spans="1:8" s="50" customFormat="1" ht="17.25" thickBot="1" x14ac:dyDescent="0.35">
      <c r="A99" s="67" t="s">
        <v>163</v>
      </c>
      <c r="B99" s="54"/>
      <c r="C99" s="54"/>
      <c r="D99" s="71"/>
      <c r="E99" s="54"/>
      <c r="F99" s="54"/>
      <c r="G99" s="54"/>
      <c r="H99" s="54"/>
    </row>
    <row r="100" spans="1:8" s="50" customFormat="1" ht="18" thickBot="1" x14ac:dyDescent="0.35">
      <c r="A100" s="68" t="s">
        <v>164</v>
      </c>
      <c r="B100" s="54"/>
      <c r="C100" s="54"/>
      <c r="D100" s="71"/>
      <c r="E100" s="54"/>
      <c r="F100" s="54"/>
      <c r="G100" s="54"/>
      <c r="H100" s="54"/>
    </row>
    <row r="101" spans="1:8" s="50" customFormat="1" ht="22.5" thickBot="1" x14ac:dyDescent="0.35">
      <c r="A101" s="62" t="s">
        <v>165</v>
      </c>
      <c r="B101" s="54"/>
      <c r="C101" s="54"/>
      <c r="D101" s="63">
        <f>B101-C101</f>
        <v>0</v>
      </c>
      <c r="E101" s="54"/>
      <c r="F101" s="63">
        <f>D101-E101</f>
        <v>0</v>
      </c>
      <c r="G101" s="54"/>
      <c r="H101" s="63">
        <f>F101-G101</f>
        <v>0</v>
      </c>
    </row>
    <row r="102" spans="1:8" s="50" customFormat="1" ht="22.5" thickBot="1" x14ac:dyDescent="0.35">
      <c r="A102" s="62" t="s">
        <v>166</v>
      </c>
      <c r="B102" s="54">
        <f>B101*B91</f>
        <v>0</v>
      </c>
      <c r="C102" s="54"/>
      <c r="D102" s="63">
        <f>B102-C102</f>
        <v>0</v>
      </c>
      <c r="E102" s="54"/>
      <c r="F102" s="63">
        <f>D102-E102</f>
        <v>0</v>
      </c>
      <c r="G102" s="54"/>
      <c r="H102" s="63">
        <f>F102-G102</f>
        <v>0</v>
      </c>
    </row>
    <row r="103" spans="1:8" s="50" customFormat="1" ht="19.5" thickBot="1" x14ac:dyDescent="0.35">
      <c r="A103" s="62" t="s">
        <v>167</v>
      </c>
      <c r="B103" s="54"/>
      <c r="C103" s="54"/>
      <c r="D103" s="63">
        <f>B103-C103</f>
        <v>0</v>
      </c>
      <c r="E103" s="54"/>
      <c r="F103" s="63">
        <f>D103-E103</f>
        <v>0</v>
      </c>
      <c r="G103" s="54"/>
      <c r="H103" s="63">
        <f>F103-G103</f>
        <v>0</v>
      </c>
    </row>
    <row r="104" spans="1:8" ht="15.75" thickBot="1" x14ac:dyDescent="0.3"/>
    <row r="105" spans="1:8" s="50" customFormat="1" ht="41.25" customHeight="1" thickBot="1" x14ac:dyDescent="0.35">
      <c r="A105" s="147" t="s">
        <v>170</v>
      </c>
      <c r="B105" s="148"/>
      <c r="C105" s="148"/>
      <c r="D105" s="148"/>
      <c r="E105" s="148"/>
      <c r="F105" s="148"/>
      <c r="G105" s="148"/>
      <c r="H105" s="149"/>
    </row>
    <row r="106" spans="1:8" s="50" customFormat="1" ht="19.5" thickBot="1" x14ac:dyDescent="0.35">
      <c r="A106" s="56" t="s">
        <v>156</v>
      </c>
      <c r="B106" s="60"/>
      <c r="C106" s="60"/>
      <c r="D106" s="61" t="s">
        <v>157</v>
      </c>
      <c r="E106" s="60"/>
      <c r="F106" s="61" t="s">
        <v>157</v>
      </c>
      <c r="G106" s="61"/>
      <c r="H106" s="61" t="s">
        <v>157</v>
      </c>
    </row>
    <row r="107" spans="1:8" s="50" customFormat="1" ht="19.5" thickBot="1" x14ac:dyDescent="0.35">
      <c r="A107" s="62" t="s">
        <v>111</v>
      </c>
      <c r="B107" s="63"/>
      <c r="C107" s="63"/>
      <c r="D107" s="63">
        <f>B107-C107</f>
        <v>0</v>
      </c>
      <c r="E107" s="63"/>
      <c r="F107" s="63">
        <f>C107-E107</f>
        <v>0</v>
      </c>
      <c r="G107" s="63"/>
      <c r="H107" s="63">
        <f>E107-G107</f>
        <v>0</v>
      </c>
    </row>
    <row r="108" spans="1:8" s="50" customFormat="1" ht="19.5" thickBot="1" x14ac:dyDescent="0.35">
      <c r="A108" s="62" t="s">
        <v>158</v>
      </c>
      <c r="B108" s="54"/>
      <c r="C108" s="54"/>
      <c r="D108" s="63">
        <f t="shared" ref="D108:D109" si="5">B108-C108</f>
        <v>0</v>
      </c>
      <c r="E108" s="54"/>
      <c r="F108" s="63">
        <f t="shared" ref="F108:F111" si="6">C108-E108</f>
        <v>0</v>
      </c>
      <c r="G108" s="54"/>
      <c r="H108" s="63">
        <f t="shared" ref="H108:H111" si="7">E108-G108</f>
        <v>0</v>
      </c>
    </row>
    <row r="109" spans="1:8" s="50" customFormat="1" ht="19.5" thickBot="1" x14ac:dyDescent="0.35">
      <c r="A109" s="62" t="s">
        <v>159</v>
      </c>
      <c r="B109" s="54"/>
      <c r="C109" s="54"/>
      <c r="D109" s="63">
        <f t="shared" si="5"/>
        <v>0</v>
      </c>
      <c r="E109" s="54"/>
      <c r="F109" s="63">
        <f t="shared" si="6"/>
        <v>0</v>
      </c>
      <c r="G109" s="54"/>
      <c r="H109" s="63">
        <f t="shared" si="7"/>
        <v>0</v>
      </c>
    </row>
    <row r="110" spans="1:8" s="50" customFormat="1" ht="19.5" thickBot="1" x14ac:dyDescent="0.35">
      <c r="A110" s="64" t="s">
        <v>160</v>
      </c>
      <c r="B110" s="54">
        <f>B107-B109</f>
        <v>0</v>
      </c>
      <c r="C110" s="54"/>
      <c r="D110" s="63">
        <f>B110-C110</f>
        <v>0</v>
      </c>
      <c r="E110" s="54"/>
      <c r="F110" s="63">
        <f t="shared" si="6"/>
        <v>0</v>
      </c>
      <c r="G110" s="54"/>
      <c r="H110" s="63">
        <f t="shared" si="7"/>
        <v>0</v>
      </c>
    </row>
    <row r="111" spans="1:8" s="50" customFormat="1" ht="19.5" thickBot="1" x14ac:dyDescent="0.35">
      <c r="A111" s="65" t="s">
        <v>161</v>
      </c>
      <c r="B111" s="66">
        <f>100-B108</f>
        <v>100</v>
      </c>
      <c r="C111" s="66"/>
      <c r="D111" s="63">
        <f>B111-C111</f>
        <v>100</v>
      </c>
      <c r="E111" s="66"/>
      <c r="F111" s="63">
        <f t="shared" si="6"/>
        <v>0</v>
      </c>
      <c r="G111" s="66"/>
      <c r="H111" s="63">
        <f t="shared" si="7"/>
        <v>0</v>
      </c>
    </row>
    <row r="112" spans="1:8" s="50" customFormat="1" ht="16.5" x14ac:dyDescent="0.3">
      <c r="A112" s="152" t="s">
        <v>162</v>
      </c>
      <c r="B112" s="150"/>
      <c r="C112" s="150"/>
      <c r="D112" s="154"/>
      <c r="E112" s="150"/>
      <c r="F112" s="150"/>
      <c r="G112" s="150"/>
      <c r="H112" s="150"/>
    </row>
    <row r="113" spans="1:8" s="50" customFormat="1" ht="17.25" thickBot="1" x14ac:dyDescent="0.35">
      <c r="A113" s="153"/>
      <c r="B113" s="151"/>
      <c r="C113" s="151"/>
      <c r="D113" s="155"/>
      <c r="E113" s="151"/>
      <c r="F113" s="151"/>
      <c r="G113" s="151"/>
      <c r="H113" s="151"/>
    </row>
    <row r="114" spans="1:8" s="50" customFormat="1" ht="19.5" thickBot="1" x14ac:dyDescent="0.35">
      <c r="A114" s="62" t="s">
        <v>129</v>
      </c>
      <c r="B114" s="54"/>
      <c r="C114" s="54"/>
      <c r="D114" s="71"/>
      <c r="E114" s="54"/>
      <c r="F114" s="54"/>
      <c r="G114" s="54"/>
      <c r="H114" s="54"/>
    </row>
    <row r="115" spans="1:8" s="50" customFormat="1" ht="17.25" thickBot="1" x14ac:dyDescent="0.35">
      <c r="A115" s="67" t="s">
        <v>163</v>
      </c>
      <c r="B115" s="54"/>
      <c r="C115" s="54"/>
      <c r="D115" s="71"/>
      <c r="E115" s="54"/>
      <c r="F115" s="54"/>
      <c r="G115" s="54"/>
      <c r="H115" s="54"/>
    </row>
    <row r="116" spans="1:8" s="50" customFormat="1" ht="18" thickBot="1" x14ac:dyDescent="0.35">
      <c r="A116" s="68" t="s">
        <v>164</v>
      </c>
      <c r="B116" s="54"/>
      <c r="C116" s="54"/>
      <c r="D116" s="71"/>
      <c r="E116" s="54"/>
      <c r="F116" s="54"/>
      <c r="G116" s="54"/>
      <c r="H116" s="54"/>
    </row>
    <row r="117" spans="1:8" s="50" customFormat="1" ht="22.5" thickBot="1" x14ac:dyDescent="0.35">
      <c r="A117" s="62" t="s">
        <v>165</v>
      </c>
      <c r="B117" s="54"/>
      <c r="C117" s="54"/>
      <c r="D117" s="63">
        <f>B117-C117</f>
        <v>0</v>
      </c>
      <c r="E117" s="54"/>
      <c r="F117" s="63">
        <f>D117-E117</f>
        <v>0</v>
      </c>
      <c r="G117" s="54"/>
      <c r="H117" s="63">
        <f>F117-G117</f>
        <v>0</v>
      </c>
    </row>
    <row r="118" spans="1:8" s="50" customFormat="1" ht="22.5" thickBot="1" x14ac:dyDescent="0.35">
      <c r="A118" s="62" t="s">
        <v>166</v>
      </c>
      <c r="B118" s="54">
        <f>B117*B107</f>
        <v>0</v>
      </c>
      <c r="C118" s="54"/>
      <c r="D118" s="63">
        <f>B118-C118</f>
        <v>0</v>
      </c>
      <c r="E118" s="54"/>
      <c r="F118" s="63">
        <f>D118-E118</f>
        <v>0</v>
      </c>
      <c r="G118" s="54"/>
      <c r="H118" s="63">
        <f>F118-G118</f>
        <v>0</v>
      </c>
    </row>
    <row r="119" spans="1:8" s="50" customFormat="1" ht="19.5" thickBot="1" x14ac:dyDescent="0.35">
      <c r="A119" s="62" t="s">
        <v>167</v>
      </c>
      <c r="B119" s="54"/>
      <c r="C119" s="54"/>
      <c r="D119" s="63">
        <f>B119-C119</f>
        <v>0</v>
      </c>
      <c r="E119" s="54"/>
      <c r="F119" s="63">
        <f>D119-E119</f>
        <v>0</v>
      </c>
      <c r="G119" s="54"/>
      <c r="H119" s="63">
        <f>F119-G119</f>
        <v>0</v>
      </c>
    </row>
  </sheetData>
  <mergeCells count="87">
    <mergeCell ref="H96:H97"/>
    <mergeCell ref="A105:H105"/>
    <mergeCell ref="A112:A113"/>
    <mergeCell ref="B112:B113"/>
    <mergeCell ref="C112:C113"/>
    <mergeCell ref="D112:D113"/>
    <mergeCell ref="E112:E113"/>
    <mergeCell ref="F112:F113"/>
    <mergeCell ref="G112:G113"/>
    <mergeCell ref="H112:H113"/>
    <mergeCell ref="G80:G81"/>
    <mergeCell ref="H80:H81"/>
    <mergeCell ref="A89:H89"/>
    <mergeCell ref="A96:A97"/>
    <mergeCell ref="B96:B97"/>
    <mergeCell ref="C96:C97"/>
    <mergeCell ref="D96:D97"/>
    <mergeCell ref="E96:E97"/>
    <mergeCell ref="F96:F97"/>
    <mergeCell ref="G96:G97"/>
    <mergeCell ref="A80:A81"/>
    <mergeCell ref="B80:B81"/>
    <mergeCell ref="C80:C81"/>
    <mergeCell ref="D80:D81"/>
    <mergeCell ref="E80:E81"/>
    <mergeCell ref="F80:F81"/>
    <mergeCell ref="A73:H73"/>
    <mergeCell ref="D66:G66"/>
    <mergeCell ref="D67:G67"/>
    <mergeCell ref="D68:G68"/>
    <mergeCell ref="D69:G69"/>
    <mergeCell ref="D70:G70"/>
    <mergeCell ref="D71:G71"/>
    <mergeCell ref="D65:G65"/>
    <mergeCell ref="A46:A47"/>
    <mergeCell ref="C46:C47"/>
    <mergeCell ref="D46:D47"/>
    <mergeCell ref="E46:E47"/>
    <mergeCell ref="F46:F47"/>
    <mergeCell ref="G46:G47"/>
    <mergeCell ref="D60:G60"/>
    <mergeCell ref="D61:G61"/>
    <mergeCell ref="D62:G62"/>
    <mergeCell ref="D63:G63"/>
    <mergeCell ref="D64:G64"/>
    <mergeCell ref="A45:G45"/>
    <mergeCell ref="A32:G32"/>
    <mergeCell ref="A33:G33"/>
    <mergeCell ref="A34:G34"/>
    <mergeCell ref="B35:C35"/>
    <mergeCell ref="E35:G35"/>
    <mergeCell ref="A36:G36"/>
    <mergeCell ref="A37:G37"/>
    <mergeCell ref="A38:G38"/>
    <mergeCell ref="A39:G39"/>
    <mergeCell ref="A40:G41"/>
    <mergeCell ref="A42:G43"/>
    <mergeCell ref="A31:G31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19:G19"/>
    <mergeCell ref="C8:H8"/>
    <mergeCell ref="C9:H9"/>
    <mergeCell ref="C10:H10"/>
    <mergeCell ref="C11:H11"/>
    <mergeCell ref="C12:H12"/>
    <mergeCell ref="C13:H13"/>
    <mergeCell ref="C14:H14"/>
    <mergeCell ref="A15:H15"/>
    <mergeCell ref="A16:H16"/>
    <mergeCell ref="A17:G17"/>
    <mergeCell ref="A18:G18"/>
    <mergeCell ref="C7:H7"/>
    <mergeCell ref="B4:D4"/>
    <mergeCell ref="E4:F4"/>
    <mergeCell ref="G4:H4"/>
    <mergeCell ref="F5:H5"/>
    <mergeCell ref="B6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Clients</vt:lpstr>
      <vt:lpstr>Coordonnées</vt:lpstr>
      <vt:lpstr>Notation personnelle</vt:lpstr>
      <vt:lpstr>Clients</vt:lpstr>
      <vt:lpstr>Clients!CodePatient</vt:lpstr>
      <vt:lpstr>CodePatient</vt:lpstr>
      <vt:lpstr>Clients!Zone_d_impression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Quatresols</dc:creator>
  <cp:lastModifiedBy>sophie Quatresols</cp:lastModifiedBy>
  <cp:lastPrinted>2014-06-19T12:34:24Z</cp:lastPrinted>
  <dcterms:created xsi:type="dcterms:W3CDTF">2014-06-18T08:26:36Z</dcterms:created>
  <dcterms:modified xsi:type="dcterms:W3CDTF">2014-08-06T14:01:07Z</dcterms:modified>
</cp:coreProperties>
</file>