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ioalen\Google Drive\EURL ESPRIT BULLES\Gestion\Projet douchette\"/>
    </mc:Choice>
  </mc:AlternateContent>
  <bookViews>
    <workbookView xWindow="0" yWindow="5400" windowWidth="19200" windowHeight="11460" tabRatio="733"/>
  </bookViews>
  <sheets>
    <sheet name="Facture public" sheetId="4" r:id="rId1"/>
    <sheet name="Facture public (2)" sheetId="9" r:id="rId2"/>
    <sheet name="Facture CHR" sheetId="7" r:id="rId3"/>
    <sheet name="Matrice" sheetId="1" r:id="rId4"/>
    <sheet name="Recap" sheetId="2" r:id="rId5"/>
    <sheet name="Vente" sheetId="5" r:id="rId6"/>
    <sheet name="Client CHR" sheetId="8" r:id="rId7"/>
  </sheets>
  <externalReferences>
    <externalReference r:id="rId8"/>
    <externalReference r:id="rId9"/>
  </externalReferences>
  <definedNames>
    <definedName name="_xlnm._FilterDatabase" localSheetId="3" hidden="1">Matrice!$A$1:$Z$453</definedName>
    <definedName name="_xlnm.Print_Area" localSheetId="2">'Facture CHR'!$I$1:$O$45</definedName>
    <definedName name="_xlnm.Print_Area" localSheetId="0">'Facture public'!$I$1:$O$40</definedName>
    <definedName name="_xlnm.Print_Area" localSheetId="1">'Facture public (2)'!$I$1:$O$40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7" i="9" l="1"/>
  <c r="M67" i="9"/>
  <c r="L67" i="9"/>
  <c r="K67" i="9"/>
  <c r="J67" i="9"/>
  <c r="N66" i="9"/>
  <c r="M66" i="9"/>
  <c r="L66" i="9"/>
  <c r="K66" i="9"/>
  <c r="J66" i="9"/>
  <c r="N65" i="9"/>
  <c r="M65" i="9"/>
  <c r="L65" i="9"/>
  <c r="K65" i="9"/>
  <c r="J65" i="9"/>
  <c r="N64" i="9"/>
  <c r="M64" i="9"/>
  <c r="L64" i="9"/>
  <c r="K64" i="9"/>
  <c r="J64" i="9"/>
  <c r="N63" i="9"/>
  <c r="M63" i="9"/>
  <c r="L63" i="9"/>
  <c r="K63" i="9"/>
  <c r="J63" i="9"/>
  <c r="N62" i="9"/>
  <c r="M62" i="9"/>
  <c r="L62" i="9"/>
  <c r="K62" i="9"/>
  <c r="J62" i="9"/>
  <c r="N61" i="9"/>
  <c r="M61" i="9"/>
  <c r="L61" i="9"/>
  <c r="K61" i="9"/>
  <c r="J61" i="9"/>
  <c r="N60" i="9"/>
  <c r="M60" i="9"/>
  <c r="L60" i="9"/>
  <c r="K60" i="9"/>
  <c r="J60" i="9"/>
  <c r="N59" i="9"/>
  <c r="M59" i="9"/>
  <c r="L59" i="9"/>
  <c r="K59" i="9"/>
  <c r="J59" i="9"/>
  <c r="N58" i="9"/>
  <c r="M58" i="9"/>
  <c r="L58" i="9"/>
  <c r="K58" i="9"/>
  <c r="J58" i="9"/>
  <c r="N57" i="9"/>
  <c r="M57" i="9"/>
  <c r="L57" i="9"/>
  <c r="K57" i="9"/>
  <c r="J57" i="9"/>
  <c r="N56" i="9"/>
  <c r="M56" i="9"/>
  <c r="L56" i="9"/>
  <c r="K56" i="9"/>
  <c r="J56" i="9"/>
  <c r="N55" i="9"/>
  <c r="M55" i="9"/>
  <c r="L55" i="9"/>
  <c r="K55" i="9"/>
  <c r="J55" i="9"/>
  <c r="N54" i="9"/>
  <c r="M54" i="9"/>
  <c r="L54" i="9"/>
  <c r="K54" i="9"/>
  <c r="J54" i="9"/>
  <c r="N53" i="9"/>
  <c r="M53" i="9"/>
  <c r="L53" i="9"/>
  <c r="K53" i="9"/>
  <c r="J53" i="9"/>
  <c r="N52" i="9"/>
  <c r="M52" i="9"/>
  <c r="L52" i="9"/>
  <c r="K52" i="9"/>
  <c r="J52" i="9"/>
  <c r="N51" i="9"/>
  <c r="M51" i="9"/>
  <c r="L51" i="9"/>
  <c r="K51" i="9"/>
  <c r="J51" i="9"/>
  <c r="N50" i="9"/>
  <c r="M50" i="9"/>
  <c r="L50" i="9"/>
  <c r="K50" i="9"/>
  <c r="J50" i="9"/>
  <c r="N49" i="9"/>
  <c r="M49" i="9"/>
  <c r="L49" i="9"/>
  <c r="K49" i="9"/>
  <c r="J49" i="9"/>
  <c r="N48" i="9"/>
  <c r="M48" i="9"/>
  <c r="L48" i="9"/>
  <c r="K48" i="9"/>
  <c r="J48" i="9"/>
  <c r="N47" i="9"/>
  <c r="M47" i="9"/>
  <c r="L47" i="9"/>
  <c r="K47" i="9"/>
  <c r="J47" i="9"/>
  <c r="N46" i="9"/>
  <c r="M46" i="9"/>
  <c r="L46" i="9"/>
  <c r="K46" i="9"/>
  <c r="J46" i="9"/>
  <c r="N45" i="9"/>
  <c r="M45" i="9"/>
  <c r="L45" i="9"/>
  <c r="K45" i="9"/>
  <c r="J45" i="9"/>
  <c r="N44" i="9"/>
  <c r="M44" i="9"/>
  <c r="L44" i="9"/>
  <c r="K44" i="9"/>
  <c r="J44" i="9"/>
  <c r="N33" i="9"/>
  <c r="M33" i="9"/>
  <c r="L33" i="9"/>
  <c r="K33" i="9"/>
  <c r="J33" i="9"/>
  <c r="N32" i="9"/>
  <c r="M32" i="9"/>
  <c r="L32" i="9"/>
  <c r="K32" i="9"/>
  <c r="J32" i="9"/>
  <c r="N31" i="9"/>
  <c r="M31" i="9"/>
  <c r="L31" i="9"/>
  <c r="K31" i="9"/>
  <c r="J31" i="9"/>
  <c r="N30" i="9"/>
  <c r="M30" i="9"/>
  <c r="L30" i="9"/>
  <c r="K30" i="9"/>
  <c r="J30" i="9"/>
  <c r="N29" i="9"/>
  <c r="M29" i="9"/>
  <c r="L29" i="9"/>
  <c r="K29" i="9"/>
  <c r="J29" i="9"/>
  <c r="N28" i="9"/>
  <c r="M28" i="9"/>
  <c r="L28" i="9"/>
  <c r="K28" i="9"/>
  <c r="J28" i="9"/>
  <c r="N27" i="9"/>
  <c r="M27" i="9"/>
  <c r="L27" i="9"/>
  <c r="K27" i="9"/>
  <c r="J27" i="9"/>
  <c r="N26" i="9"/>
  <c r="M26" i="9"/>
  <c r="L26" i="9"/>
  <c r="K26" i="9"/>
  <c r="J26" i="9"/>
  <c r="N25" i="9"/>
  <c r="M25" i="9"/>
  <c r="L25" i="9"/>
  <c r="K25" i="9"/>
  <c r="J25" i="9"/>
  <c r="N24" i="9"/>
  <c r="M24" i="9"/>
  <c r="L24" i="9"/>
  <c r="K24" i="9"/>
  <c r="J24" i="9"/>
  <c r="N23" i="9"/>
  <c r="M23" i="9"/>
  <c r="L23" i="9"/>
  <c r="K23" i="9"/>
  <c r="J23" i="9"/>
  <c r="N22" i="9"/>
  <c r="M22" i="9"/>
  <c r="L22" i="9"/>
  <c r="K22" i="9"/>
  <c r="J22" i="9"/>
  <c r="N21" i="9"/>
  <c r="M21" i="9"/>
  <c r="L21" i="9"/>
  <c r="K21" i="9"/>
  <c r="J21" i="9"/>
  <c r="N20" i="9"/>
  <c r="M20" i="9"/>
  <c r="L20" i="9"/>
  <c r="K20" i="9"/>
  <c r="J20" i="9"/>
  <c r="N19" i="9"/>
  <c r="M19" i="9"/>
  <c r="L19" i="9"/>
  <c r="K19" i="9"/>
  <c r="J19" i="9"/>
  <c r="N18" i="9"/>
  <c r="M18" i="9"/>
  <c r="L18" i="9"/>
  <c r="K18" i="9"/>
  <c r="J18" i="9"/>
  <c r="N17" i="9"/>
  <c r="M17" i="9"/>
  <c r="L17" i="9"/>
  <c r="K17" i="9"/>
  <c r="J17" i="9"/>
  <c r="N16" i="9"/>
  <c r="M16" i="9"/>
  <c r="L16" i="9"/>
  <c r="K16" i="9"/>
  <c r="J16" i="9"/>
  <c r="N15" i="9"/>
  <c r="M15" i="9"/>
  <c r="L15" i="9"/>
  <c r="K15" i="9"/>
  <c r="J15" i="9"/>
  <c r="N14" i="9"/>
  <c r="M14" i="9"/>
  <c r="L14" i="9"/>
  <c r="K14" i="9"/>
  <c r="J14" i="9"/>
  <c r="N13" i="9"/>
  <c r="M13" i="9"/>
  <c r="L13" i="9"/>
  <c r="K13" i="9"/>
  <c r="J13" i="9"/>
  <c r="N12" i="9"/>
  <c r="M12" i="9"/>
  <c r="L12" i="9"/>
  <c r="K12" i="9"/>
  <c r="J12" i="9"/>
  <c r="N11" i="9"/>
  <c r="M11" i="9"/>
  <c r="L11" i="9"/>
  <c r="K11" i="9"/>
  <c r="J11" i="9"/>
  <c r="N10" i="9"/>
  <c r="M10" i="9"/>
  <c r="L10" i="9"/>
  <c r="K10" i="9"/>
  <c r="J10" i="9"/>
  <c r="N9" i="9"/>
  <c r="M9" i="9"/>
  <c r="L9" i="9"/>
  <c r="K9" i="9"/>
  <c r="J9" i="9"/>
  <c r="N8" i="9"/>
  <c r="N34" i="9" s="1"/>
  <c r="M8" i="9"/>
  <c r="L8" i="9"/>
  <c r="K8" i="9"/>
  <c r="J8" i="9"/>
  <c r="N1" i="9"/>
  <c r="K1" i="9"/>
  <c r="J23" i="4"/>
  <c r="K23" i="4"/>
  <c r="L23" i="4"/>
  <c r="M23" i="4"/>
  <c r="N23" i="4"/>
  <c r="J24" i="4"/>
  <c r="K24" i="4"/>
  <c r="L24" i="4"/>
  <c r="M24" i="4"/>
  <c r="N24" i="4"/>
  <c r="J25" i="4"/>
  <c r="K25" i="4"/>
  <c r="L25" i="4"/>
  <c r="M25" i="4"/>
  <c r="N25" i="4"/>
  <c r="J26" i="4"/>
  <c r="K26" i="4"/>
  <c r="L26" i="4"/>
  <c r="M26" i="4"/>
  <c r="N26" i="4"/>
  <c r="J27" i="4"/>
  <c r="K27" i="4"/>
  <c r="L27" i="4"/>
  <c r="M27" i="4"/>
  <c r="N27" i="4"/>
  <c r="J28" i="4"/>
  <c r="K28" i="4"/>
  <c r="L28" i="4"/>
  <c r="M28" i="4"/>
  <c r="N28" i="4"/>
  <c r="J29" i="4"/>
  <c r="K29" i="4"/>
  <c r="L29" i="4"/>
  <c r="M29" i="4"/>
  <c r="N29" i="4"/>
  <c r="J30" i="4"/>
  <c r="K30" i="4"/>
  <c r="L30" i="4"/>
  <c r="M30" i="4"/>
  <c r="N30" i="4"/>
  <c r="J31" i="4"/>
  <c r="K31" i="4"/>
  <c r="L31" i="4"/>
  <c r="M31" i="4"/>
  <c r="N31" i="4"/>
  <c r="J32" i="4"/>
  <c r="K32" i="4"/>
  <c r="L32" i="4"/>
  <c r="M32" i="4"/>
  <c r="N32" i="4"/>
  <c r="K1" i="4"/>
  <c r="K1" i="7"/>
  <c r="J45" i="4"/>
  <c r="K45" i="4"/>
  <c r="L45" i="4"/>
  <c r="M45" i="4"/>
  <c r="N45" i="4"/>
  <c r="J46" i="4"/>
  <c r="K46" i="4"/>
  <c r="L46" i="4"/>
  <c r="M46" i="4"/>
  <c r="N46" i="4"/>
  <c r="J47" i="4"/>
  <c r="K47" i="4"/>
  <c r="L47" i="4"/>
  <c r="M47" i="4"/>
  <c r="N47" i="4"/>
  <c r="J48" i="4"/>
  <c r="K48" i="4"/>
  <c r="L48" i="4"/>
  <c r="M48" i="4"/>
  <c r="N48" i="4"/>
  <c r="J49" i="4"/>
  <c r="K49" i="4"/>
  <c r="L49" i="4"/>
  <c r="M49" i="4"/>
  <c r="N49" i="4"/>
  <c r="J50" i="4"/>
  <c r="K50" i="4"/>
  <c r="L50" i="4"/>
  <c r="M50" i="4"/>
  <c r="N50" i="4"/>
  <c r="J51" i="4"/>
  <c r="K51" i="4"/>
  <c r="L51" i="4"/>
  <c r="M51" i="4"/>
  <c r="N51" i="4"/>
  <c r="J52" i="4"/>
  <c r="K52" i="4"/>
  <c r="L52" i="4"/>
  <c r="M52" i="4"/>
  <c r="N52" i="4"/>
  <c r="J53" i="4"/>
  <c r="K53" i="4"/>
  <c r="L53" i="4"/>
  <c r="M53" i="4"/>
  <c r="N53" i="4"/>
  <c r="J54" i="4"/>
  <c r="K54" i="4"/>
  <c r="L54" i="4"/>
  <c r="M54" i="4"/>
  <c r="N54" i="4"/>
  <c r="J55" i="4"/>
  <c r="K55" i="4"/>
  <c r="L55" i="4"/>
  <c r="M55" i="4"/>
  <c r="N55" i="4"/>
  <c r="J56" i="4"/>
  <c r="K56" i="4"/>
  <c r="L56" i="4"/>
  <c r="M56" i="4"/>
  <c r="N56" i="4"/>
  <c r="J57" i="4"/>
  <c r="K57" i="4"/>
  <c r="L57" i="4"/>
  <c r="M57" i="4"/>
  <c r="N57" i="4"/>
  <c r="J58" i="4"/>
  <c r="K58" i="4"/>
  <c r="L58" i="4"/>
  <c r="M58" i="4"/>
  <c r="N58" i="4"/>
  <c r="J59" i="4"/>
  <c r="K59" i="4"/>
  <c r="L59" i="4"/>
  <c r="M59" i="4"/>
  <c r="N59" i="4"/>
  <c r="J60" i="4"/>
  <c r="K60" i="4"/>
  <c r="L60" i="4"/>
  <c r="M60" i="4"/>
  <c r="N60" i="4"/>
  <c r="J61" i="4"/>
  <c r="K61" i="4"/>
  <c r="L61" i="4"/>
  <c r="M61" i="4"/>
  <c r="N61" i="4"/>
  <c r="J62" i="4"/>
  <c r="K62" i="4"/>
  <c r="L62" i="4"/>
  <c r="M62" i="4"/>
  <c r="N62" i="4"/>
  <c r="J63" i="4"/>
  <c r="K63" i="4"/>
  <c r="L63" i="4"/>
  <c r="M63" i="4"/>
  <c r="N63" i="4"/>
  <c r="J64" i="4"/>
  <c r="K64" i="4"/>
  <c r="L64" i="4"/>
  <c r="M64" i="4"/>
  <c r="N64" i="4"/>
  <c r="J65" i="4"/>
  <c r="K65" i="4"/>
  <c r="L65" i="4"/>
  <c r="M65" i="4"/>
  <c r="N65" i="4"/>
  <c r="J66" i="4"/>
  <c r="K66" i="4"/>
  <c r="L66" i="4"/>
  <c r="M66" i="4"/>
  <c r="N66" i="4"/>
  <c r="J67" i="4"/>
  <c r="K67" i="4"/>
  <c r="L67" i="4"/>
  <c r="M67" i="4"/>
  <c r="N67" i="4"/>
  <c r="J33" i="4"/>
  <c r="K33" i="4"/>
  <c r="L33" i="4"/>
  <c r="M33" i="4"/>
  <c r="N33" i="4"/>
  <c r="J44" i="4"/>
  <c r="K44" i="4"/>
  <c r="L44" i="4"/>
  <c r="M44" i="4"/>
  <c r="N44" i="4"/>
  <c r="J9" i="4"/>
  <c r="L9" i="4"/>
  <c r="J10" i="4"/>
  <c r="L10" i="4"/>
  <c r="J11" i="4"/>
  <c r="L11" i="4"/>
  <c r="J12" i="4"/>
  <c r="L12" i="4"/>
  <c r="J13" i="4"/>
  <c r="K13" i="4"/>
  <c r="L13" i="4"/>
  <c r="M13" i="4"/>
  <c r="J14" i="4"/>
  <c r="K14" i="4"/>
  <c r="L14" i="4"/>
  <c r="M14" i="4"/>
  <c r="N14" i="4"/>
  <c r="J15" i="4"/>
  <c r="K15" i="4"/>
  <c r="L15" i="4"/>
  <c r="M15" i="4"/>
  <c r="N15" i="4"/>
  <c r="J16" i="4"/>
  <c r="K16" i="4"/>
  <c r="L16" i="4"/>
  <c r="M16" i="4"/>
  <c r="N16" i="4"/>
  <c r="J17" i="4"/>
  <c r="K17" i="4"/>
  <c r="L17" i="4"/>
  <c r="M17" i="4"/>
  <c r="N17" i="4"/>
  <c r="J18" i="4"/>
  <c r="K18" i="4"/>
  <c r="L18" i="4"/>
  <c r="M18" i="4"/>
  <c r="N18" i="4"/>
  <c r="J19" i="4"/>
  <c r="K19" i="4"/>
  <c r="L19" i="4"/>
  <c r="M19" i="4"/>
  <c r="N19" i="4"/>
  <c r="J20" i="4"/>
  <c r="K20" i="4"/>
  <c r="L20" i="4"/>
  <c r="M20" i="4"/>
  <c r="N20" i="4"/>
  <c r="J21" i="4"/>
  <c r="K21" i="4"/>
  <c r="L21" i="4"/>
  <c r="M21" i="4"/>
  <c r="N21" i="4"/>
  <c r="J22" i="4"/>
  <c r="K22" i="4"/>
  <c r="L22" i="4"/>
  <c r="M22" i="4"/>
  <c r="N22" i="4"/>
  <c r="L8" i="4"/>
  <c r="J8" i="4"/>
  <c r="N1" i="4"/>
  <c r="F56" i="9" l="1"/>
  <c r="E56" i="9"/>
  <c r="C56" i="9"/>
  <c r="F55" i="9"/>
  <c r="E55" i="9"/>
  <c r="C55" i="9"/>
  <c r="F54" i="9"/>
  <c r="E54" i="9"/>
  <c r="C54" i="9"/>
  <c r="F53" i="9"/>
  <c r="E53" i="9"/>
  <c r="C53" i="9"/>
  <c r="F52" i="9"/>
  <c r="E52" i="9"/>
  <c r="C52" i="9"/>
  <c r="F51" i="9"/>
  <c r="E51" i="9"/>
  <c r="C51" i="9"/>
  <c r="F50" i="9"/>
  <c r="E50" i="9"/>
  <c r="C50" i="9"/>
  <c r="F49" i="9"/>
  <c r="E49" i="9"/>
  <c r="C49" i="9"/>
  <c r="F48" i="9"/>
  <c r="E48" i="9"/>
  <c r="C48" i="9"/>
  <c r="F47" i="9"/>
  <c r="E47" i="9"/>
  <c r="C47" i="9"/>
  <c r="F46" i="9"/>
  <c r="E46" i="9"/>
  <c r="C46" i="9"/>
  <c r="F45" i="9"/>
  <c r="E45" i="9"/>
  <c r="C45" i="9"/>
  <c r="F44" i="9"/>
  <c r="E44" i="9"/>
  <c r="C44" i="9"/>
  <c r="F43" i="9"/>
  <c r="E43" i="9"/>
  <c r="C43" i="9"/>
  <c r="F42" i="9"/>
  <c r="E42" i="9"/>
  <c r="C42" i="9"/>
  <c r="F41" i="9"/>
  <c r="E41" i="9"/>
  <c r="C41" i="9"/>
  <c r="F40" i="9"/>
  <c r="E40" i="9"/>
  <c r="C40" i="9"/>
  <c r="F39" i="9"/>
  <c r="E39" i="9"/>
  <c r="C39" i="9"/>
  <c r="F38" i="9"/>
  <c r="E38" i="9"/>
  <c r="C38" i="9"/>
  <c r="F37" i="9"/>
  <c r="E37" i="9"/>
  <c r="C37" i="9"/>
  <c r="F36" i="9"/>
  <c r="E36" i="9"/>
  <c r="C36" i="9"/>
  <c r="F35" i="9"/>
  <c r="E35" i="9"/>
  <c r="C35" i="9"/>
  <c r="F34" i="9"/>
  <c r="E34" i="9"/>
  <c r="C34" i="9"/>
  <c r="F33" i="9"/>
  <c r="E33" i="9"/>
  <c r="C33" i="9"/>
  <c r="F32" i="9"/>
  <c r="E32" i="9"/>
  <c r="C32" i="9"/>
  <c r="F31" i="9"/>
  <c r="E31" i="9"/>
  <c r="C31" i="9"/>
  <c r="F30" i="9"/>
  <c r="E30" i="9"/>
  <c r="C30" i="9"/>
  <c r="F29" i="9"/>
  <c r="E29" i="9"/>
  <c r="C29" i="9"/>
  <c r="F28" i="9"/>
  <c r="E28" i="9"/>
  <c r="C28" i="9"/>
  <c r="F27" i="9"/>
  <c r="E27" i="9"/>
  <c r="C27" i="9"/>
  <c r="F26" i="9"/>
  <c r="E26" i="9"/>
  <c r="C26" i="9"/>
  <c r="F25" i="9"/>
  <c r="E25" i="9"/>
  <c r="C25" i="9"/>
  <c r="F24" i="9"/>
  <c r="E24" i="9"/>
  <c r="C24" i="9"/>
  <c r="F23" i="9"/>
  <c r="E23" i="9"/>
  <c r="C23" i="9"/>
  <c r="F22" i="9"/>
  <c r="E22" i="9"/>
  <c r="C22" i="9"/>
  <c r="F21" i="9"/>
  <c r="E21" i="9"/>
  <c r="C21" i="9"/>
  <c r="F20" i="9"/>
  <c r="E20" i="9"/>
  <c r="C20" i="9"/>
  <c r="F19" i="9"/>
  <c r="E19" i="9"/>
  <c r="C19" i="9"/>
  <c r="F18" i="9"/>
  <c r="E18" i="9"/>
  <c r="C18" i="9"/>
  <c r="F17" i="9"/>
  <c r="E17" i="9"/>
  <c r="C17" i="9"/>
  <c r="F16" i="9"/>
  <c r="E16" i="9"/>
  <c r="C16" i="9"/>
  <c r="F15" i="9"/>
  <c r="E15" i="9"/>
  <c r="C15" i="9"/>
  <c r="F14" i="9"/>
  <c r="E14" i="9"/>
  <c r="C14" i="9"/>
  <c r="F13" i="9"/>
  <c r="E13" i="9"/>
  <c r="C13" i="9"/>
  <c r="F12" i="9"/>
  <c r="E12" i="9"/>
  <c r="C12" i="9"/>
  <c r="F11" i="9"/>
  <c r="E11" i="9"/>
  <c r="C11" i="9"/>
  <c r="E10" i="9"/>
  <c r="F10" i="9" s="1"/>
  <c r="C10" i="9"/>
  <c r="E9" i="9"/>
  <c r="F9" i="9" s="1"/>
  <c r="C9" i="9"/>
  <c r="E8" i="9"/>
  <c r="F8" i="9" s="1"/>
  <c r="C8" i="9"/>
  <c r="E7" i="9"/>
  <c r="F7" i="9" s="1"/>
  <c r="C7" i="9"/>
  <c r="B2" i="9"/>
  <c r="F2" i="9" l="1"/>
  <c r="W461" i="1"/>
  <c r="W460" i="1"/>
  <c r="W459" i="1"/>
  <c r="W458" i="1"/>
  <c r="W457" i="1"/>
  <c r="W456" i="1"/>
  <c r="W455" i="1"/>
  <c r="W454" i="1"/>
  <c r="W453" i="1"/>
  <c r="W452" i="1"/>
  <c r="W451" i="1"/>
  <c r="W450" i="1"/>
  <c r="W449" i="1"/>
  <c r="W448" i="1"/>
  <c r="W447" i="1"/>
  <c r="W446" i="1"/>
  <c r="W445" i="1"/>
  <c r="W444" i="1"/>
  <c r="W443" i="1"/>
  <c r="W442" i="1"/>
  <c r="W441" i="1"/>
  <c r="W440" i="1"/>
  <c r="W439" i="1"/>
  <c r="W438" i="1"/>
  <c r="W437" i="1"/>
  <c r="W436" i="1"/>
  <c r="W435" i="1"/>
  <c r="W434" i="1"/>
  <c r="W433" i="1"/>
  <c r="W432" i="1"/>
  <c r="W431" i="1"/>
  <c r="W430" i="1"/>
  <c r="W429" i="1"/>
  <c r="W428" i="1"/>
  <c r="W427" i="1"/>
  <c r="W426" i="1"/>
  <c r="W425" i="1"/>
  <c r="W424" i="1"/>
  <c r="W423" i="1"/>
  <c r="W422" i="1"/>
  <c r="W421" i="1"/>
  <c r="W420" i="1"/>
  <c r="W419" i="1"/>
  <c r="W418" i="1"/>
  <c r="W417" i="1"/>
  <c r="W416" i="1"/>
  <c r="W415" i="1"/>
  <c r="W414" i="1"/>
  <c r="W413" i="1"/>
  <c r="W412" i="1"/>
  <c r="W411" i="1"/>
  <c r="W410" i="1"/>
  <c r="W409" i="1"/>
  <c r="W408" i="1"/>
  <c r="W407" i="1"/>
  <c r="W406" i="1"/>
  <c r="W405" i="1"/>
  <c r="W404" i="1"/>
  <c r="W403" i="1"/>
  <c r="W402" i="1"/>
  <c r="W401" i="1"/>
  <c r="W400" i="1"/>
  <c r="W399" i="1"/>
  <c r="W398" i="1"/>
  <c r="W397" i="1"/>
  <c r="W396" i="1"/>
  <c r="W395" i="1"/>
  <c r="W394" i="1"/>
  <c r="W393" i="1"/>
  <c r="W392" i="1"/>
  <c r="W391" i="1"/>
  <c r="W390" i="1"/>
  <c r="W389" i="1"/>
  <c r="W388" i="1"/>
  <c r="W387" i="1"/>
  <c r="W386" i="1"/>
  <c r="W385" i="1"/>
  <c r="W384" i="1"/>
  <c r="W383" i="1"/>
  <c r="W382" i="1"/>
  <c r="W381" i="1"/>
  <c r="W380" i="1"/>
  <c r="W379" i="1"/>
  <c r="W378" i="1"/>
  <c r="W377" i="1"/>
  <c r="W376" i="1"/>
  <c r="W375" i="1"/>
  <c r="W374" i="1"/>
  <c r="W373" i="1"/>
  <c r="W372" i="1"/>
  <c r="W371" i="1"/>
  <c r="W370" i="1"/>
  <c r="W369" i="1"/>
  <c r="W368" i="1"/>
  <c r="W367" i="1"/>
  <c r="W366" i="1"/>
  <c r="W365" i="1"/>
  <c r="W364" i="1"/>
  <c r="W363" i="1"/>
  <c r="W362" i="1"/>
  <c r="W361" i="1"/>
  <c r="W360" i="1"/>
  <c r="W359" i="1"/>
  <c r="W358" i="1"/>
  <c r="W357" i="1"/>
  <c r="W356" i="1"/>
  <c r="W355" i="1"/>
  <c r="W354" i="1"/>
  <c r="W353" i="1"/>
  <c r="W352" i="1"/>
  <c r="W351" i="1"/>
  <c r="W350" i="1"/>
  <c r="W349" i="1"/>
  <c r="W348" i="1"/>
  <c r="W347" i="1"/>
  <c r="W346" i="1"/>
  <c r="W345" i="1"/>
  <c r="W344" i="1"/>
  <c r="W343" i="1"/>
  <c r="W342" i="1"/>
  <c r="W341" i="1"/>
  <c r="W340" i="1"/>
  <c r="W339" i="1"/>
  <c r="W338" i="1"/>
  <c r="W337" i="1"/>
  <c r="W336" i="1"/>
  <c r="W335" i="1"/>
  <c r="W334" i="1"/>
  <c r="W333" i="1"/>
  <c r="W332" i="1"/>
  <c r="W331" i="1"/>
  <c r="W330" i="1"/>
  <c r="W329" i="1"/>
  <c r="W328" i="1"/>
  <c r="W327" i="1"/>
  <c r="W326" i="1"/>
  <c r="W325" i="1"/>
  <c r="W324" i="1"/>
  <c r="W323" i="1"/>
  <c r="W322" i="1"/>
  <c r="W321" i="1"/>
  <c r="W320" i="1"/>
  <c r="W319" i="1"/>
  <c r="W318" i="1"/>
  <c r="W317" i="1"/>
  <c r="W316" i="1"/>
  <c r="W315" i="1"/>
  <c r="W314" i="1"/>
  <c r="W313" i="1"/>
  <c r="W312" i="1"/>
  <c r="W311" i="1"/>
  <c r="W310" i="1"/>
  <c r="W309" i="1"/>
  <c r="W308" i="1"/>
  <c r="W307" i="1"/>
  <c r="W306" i="1"/>
  <c r="W305" i="1"/>
  <c r="W304" i="1"/>
  <c r="W303" i="1"/>
  <c r="W302" i="1"/>
  <c r="W301" i="1"/>
  <c r="W300" i="1"/>
  <c r="W299" i="1"/>
  <c r="W298" i="1"/>
  <c r="W297" i="1"/>
  <c r="W296" i="1"/>
  <c r="W295" i="1"/>
  <c r="W294" i="1"/>
  <c r="W293" i="1"/>
  <c r="W292" i="1"/>
  <c r="W291" i="1"/>
  <c r="W290" i="1"/>
  <c r="W289" i="1"/>
  <c r="W288" i="1"/>
  <c r="W287" i="1"/>
  <c r="W286" i="1"/>
  <c r="W285" i="1"/>
  <c r="W284" i="1"/>
  <c r="W283" i="1"/>
  <c r="W282" i="1"/>
  <c r="W281" i="1"/>
  <c r="W280" i="1"/>
  <c r="W279" i="1"/>
  <c r="W278" i="1"/>
  <c r="W277" i="1"/>
  <c r="W276" i="1"/>
  <c r="W275" i="1"/>
  <c r="W274" i="1"/>
  <c r="W273" i="1"/>
  <c r="W272" i="1"/>
  <c r="W271" i="1"/>
  <c r="W270" i="1"/>
  <c r="W269" i="1"/>
  <c r="W268" i="1"/>
  <c r="W267" i="1"/>
  <c r="W266" i="1"/>
  <c r="W265" i="1"/>
  <c r="W264" i="1"/>
  <c r="W263" i="1"/>
  <c r="W262" i="1"/>
  <c r="W261" i="1"/>
  <c r="W260" i="1"/>
  <c r="W259" i="1"/>
  <c r="W258" i="1"/>
  <c r="W257" i="1"/>
  <c r="W256" i="1"/>
  <c r="W255" i="1"/>
  <c r="W254" i="1"/>
  <c r="W253" i="1"/>
  <c r="W252" i="1"/>
  <c r="W251" i="1"/>
  <c r="W250" i="1"/>
  <c r="W249" i="1"/>
  <c r="W248" i="1"/>
  <c r="W247" i="1"/>
  <c r="W246" i="1"/>
  <c r="W245" i="1"/>
  <c r="W244" i="1"/>
  <c r="W243" i="1"/>
  <c r="W242" i="1"/>
  <c r="W241" i="1"/>
  <c r="W240" i="1"/>
  <c r="W239" i="1"/>
  <c r="W238" i="1"/>
  <c r="W237" i="1"/>
  <c r="W236" i="1"/>
  <c r="W235" i="1"/>
  <c r="W234" i="1"/>
  <c r="W233" i="1"/>
  <c r="W232" i="1"/>
  <c r="W231" i="1"/>
  <c r="W230" i="1"/>
  <c r="W229" i="1"/>
  <c r="W228" i="1"/>
  <c r="W227" i="1"/>
  <c r="W226" i="1"/>
  <c r="W225" i="1"/>
  <c r="W224" i="1"/>
  <c r="W223" i="1"/>
  <c r="W222" i="1"/>
  <c r="W221" i="1"/>
  <c r="W220" i="1"/>
  <c r="W219" i="1"/>
  <c r="W218" i="1"/>
  <c r="W217" i="1"/>
  <c r="W216" i="1"/>
  <c r="W215" i="1"/>
  <c r="W214" i="1"/>
  <c r="W213" i="1"/>
  <c r="W212" i="1"/>
  <c r="W211" i="1"/>
  <c r="W210" i="1"/>
  <c r="W209" i="1"/>
  <c r="W208" i="1"/>
  <c r="W207" i="1"/>
  <c r="W206" i="1"/>
  <c r="W205" i="1"/>
  <c r="W204" i="1"/>
  <c r="W203" i="1"/>
  <c r="W202" i="1"/>
  <c r="W201" i="1"/>
  <c r="W200" i="1"/>
  <c r="W199" i="1"/>
  <c r="W198" i="1"/>
  <c r="W197" i="1"/>
  <c r="W196" i="1"/>
  <c r="W195" i="1"/>
  <c r="W194" i="1"/>
  <c r="W193" i="1"/>
  <c r="W192" i="1"/>
  <c r="W191" i="1"/>
  <c r="W190" i="1"/>
  <c r="W189" i="1"/>
  <c r="W188" i="1"/>
  <c r="W187" i="1"/>
  <c r="W186" i="1"/>
  <c r="W185" i="1"/>
  <c r="W184" i="1"/>
  <c r="W183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7" i="1"/>
  <c r="W136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5" i="1"/>
  <c r="W4" i="1"/>
  <c r="W3" i="1"/>
  <c r="W2" i="1"/>
  <c r="W6" i="1"/>
  <c r="D2000" i="5"/>
  <c r="D1999" i="5"/>
  <c r="D1998" i="5"/>
  <c r="D1997" i="5"/>
  <c r="D1996" i="5"/>
  <c r="D1995" i="5"/>
  <c r="D1994" i="5"/>
  <c r="D1993" i="5"/>
  <c r="D1992" i="5"/>
  <c r="D1991" i="5"/>
  <c r="D1990" i="5"/>
  <c r="D1989" i="5"/>
  <c r="D1988" i="5"/>
  <c r="D1987" i="5"/>
  <c r="D1986" i="5"/>
  <c r="D1985" i="5"/>
  <c r="D1984" i="5"/>
  <c r="D1983" i="5"/>
  <c r="D1982" i="5"/>
  <c r="D1981" i="5"/>
  <c r="D1980" i="5"/>
  <c r="D1979" i="5"/>
  <c r="D1978" i="5"/>
  <c r="D1977" i="5"/>
  <c r="D1976" i="5"/>
  <c r="D1975" i="5"/>
  <c r="D1974" i="5"/>
  <c r="D1973" i="5"/>
  <c r="D1972" i="5"/>
  <c r="D1971" i="5"/>
  <c r="D1970" i="5"/>
  <c r="D1969" i="5"/>
  <c r="D1968" i="5"/>
  <c r="D1967" i="5"/>
  <c r="D1966" i="5"/>
  <c r="D1965" i="5"/>
  <c r="D1964" i="5"/>
  <c r="D1963" i="5"/>
  <c r="D1962" i="5"/>
  <c r="D1961" i="5"/>
  <c r="D1960" i="5"/>
  <c r="D1959" i="5"/>
  <c r="D1958" i="5"/>
  <c r="D1957" i="5"/>
  <c r="D1956" i="5"/>
  <c r="D1955" i="5"/>
  <c r="D1954" i="5"/>
  <c r="D1953" i="5"/>
  <c r="D1952" i="5"/>
  <c r="D1951" i="5"/>
  <c r="D1950" i="5"/>
  <c r="D1949" i="5"/>
  <c r="D1948" i="5"/>
  <c r="D1947" i="5"/>
  <c r="D1946" i="5"/>
  <c r="D1945" i="5"/>
  <c r="D1944" i="5"/>
  <c r="D1943" i="5"/>
  <c r="D1942" i="5"/>
  <c r="D1941" i="5"/>
  <c r="D1940" i="5"/>
  <c r="D1939" i="5"/>
  <c r="D1938" i="5"/>
  <c r="D1937" i="5"/>
  <c r="D1936" i="5"/>
  <c r="D1935" i="5"/>
  <c r="D1934" i="5"/>
  <c r="D1933" i="5"/>
  <c r="D1932" i="5"/>
  <c r="D1931" i="5"/>
  <c r="D1930" i="5"/>
  <c r="D1929" i="5"/>
  <c r="D1928" i="5"/>
  <c r="D1927" i="5"/>
  <c r="D1926" i="5"/>
  <c r="D1925" i="5"/>
  <c r="D1924" i="5"/>
  <c r="D1923" i="5"/>
  <c r="D1922" i="5"/>
  <c r="D1921" i="5"/>
  <c r="D1920" i="5"/>
  <c r="D1919" i="5"/>
  <c r="D1918" i="5"/>
  <c r="D1917" i="5"/>
  <c r="D1916" i="5"/>
  <c r="D1915" i="5"/>
  <c r="D1914" i="5"/>
  <c r="D1913" i="5"/>
  <c r="D1912" i="5"/>
  <c r="D1911" i="5"/>
  <c r="D1910" i="5"/>
  <c r="D1909" i="5"/>
  <c r="D1908" i="5"/>
  <c r="D1907" i="5"/>
  <c r="D1906" i="5"/>
  <c r="D1905" i="5"/>
  <c r="D1904" i="5"/>
  <c r="D1903" i="5"/>
  <c r="D1902" i="5"/>
  <c r="D1901" i="5"/>
  <c r="D1900" i="5"/>
  <c r="D1899" i="5"/>
  <c r="D1898" i="5"/>
  <c r="D1897" i="5"/>
  <c r="D1896" i="5"/>
  <c r="D1895" i="5"/>
  <c r="D1894" i="5"/>
  <c r="D1893" i="5"/>
  <c r="D1892" i="5"/>
  <c r="D1891" i="5"/>
  <c r="D1890" i="5"/>
  <c r="D1889" i="5"/>
  <c r="D1888" i="5"/>
  <c r="D1887" i="5"/>
  <c r="D1886" i="5"/>
  <c r="D1885" i="5"/>
  <c r="D1884" i="5"/>
  <c r="D1883" i="5"/>
  <c r="D1882" i="5"/>
  <c r="D1881" i="5"/>
  <c r="D1880" i="5"/>
  <c r="D1879" i="5"/>
  <c r="D1878" i="5"/>
  <c r="D1877" i="5"/>
  <c r="D1876" i="5"/>
  <c r="D1875" i="5"/>
  <c r="D1874" i="5"/>
  <c r="D1873" i="5"/>
  <c r="D1872" i="5"/>
  <c r="D1871" i="5"/>
  <c r="D1870" i="5"/>
  <c r="D1869" i="5"/>
  <c r="D1868" i="5"/>
  <c r="D1867" i="5"/>
  <c r="D1866" i="5"/>
  <c r="D1865" i="5"/>
  <c r="D1864" i="5"/>
  <c r="D1863" i="5"/>
  <c r="D1862" i="5"/>
  <c r="D1861" i="5"/>
  <c r="D1860" i="5"/>
  <c r="D1859" i="5"/>
  <c r="D1858" i="5"/>
  <c r="D1857" i="5"/>
  <c r="D1856" i="5"/>
  <c r="D1855" i="5"/>
  <c r="D1854" i="5"/>
  <c r="D1853" i="5"/>
  <c r="D1852" i="5"/>
  <c r="D1851" i="5"/>
  <c r="D1850" i="5"/>
  <c r="D1849" i="5"/>
  <c r="D1848" i="5"/>
  <c r="D1847" i="5"/>
  <c r="D1846" i="5"/>
  <c r="D1845" i="5"/>
  <c r="D1844" i="5"/>
  <c r="D1843" i="5"/>
  <c r="D1842" i="5"/>
  <c r="D1841" i="5"/>
  <c r="D1840" i="5"/>
  <c r="D1839" i="5"/>
  <c r="D1838" i="5"/>
  <c r="D1837" i="5"/>
  <c r="D1836" i="5"/>
  <c r="D1832" i="5"/>
  <c r="D1831" i="5"/>
  <c r="D1830" i="5"/>
  <c r="D1829" i="5"/>
  <c r="D1828" i="5"/>
  <c r="D1827" i="5"/>
  <c r="D1826" i="5"/>
  <c r="D1825" i="5"/>
  <c r="D1824" i="5"/>
  <c r="D1823" i="5"/>
  <c r="D1822" i="5"/>
  <c r="D1821" i="5"/>
  <c r="D1820" i="5"/>
  <c r="D1819" i="5"/>
  <c r="D1818" i="5"/>
  <c r="D1817" i="5"/>
  <c r="D1816" i="5"/>
  <c r="D1815" i="5"/>
  <c r="D1814" i="5"/>
  <c r="D1813" i="5"/>
  <c r="D1812" i="5"/>
  <c r="D1811" i="5"/>
  <c r="D1810" i="5"/>
  <c r="D1809" i="5"/>
  <c r="D1808" i="5"/>
  <c r="D1807" i="5"/>
  <c r="D1806" i="5"/>
  <c r="D1805" i="5"/>
  <c r="D1804" i="5"/>
  <c r="D1803" i="5"/>
  <c r="D1802" i="5"/>
  <c r="D1801" i="5"/>
  <c r="D1800" i="5"/>
  <c r="D1799" i="5"/>
  <c r="D1798" i="5"/>
  <c r="D1797" i="5"/>
  <c r="D1796" i="5"/>
  <c r="D1795" i="5"/>
  <c r="D1794" i="5"/>
  <c r="D1793" i="5"/>
  <c r="D1792" i="5"/>
  <c r="D1791" i="5"/>
  <c r="D1790" i="5"/>
  <c r="D1789" i="5"/>
  <c r="D1788" i="5"/>
  <c r="D1787" i="5"/>
  <c r="D1786" i="5"/>
  <c r="D1785" i="5"/>
  <c r="D1784" i="5"/>
  <c r="D1783" i="5"/>
  <c r="D1782" i="5"/>
  <c r="D1781" i="5"/>
  <c r="D1780" i="5"/>
  <c r="D1779" i="5"/>
  <c r="D1778" i="5"/>
  <c r="D1777" i="5"/>
  <c r="D1776" i="5"/>
  <c r="D1775" i="5"/>
  <c r="D1774" i="5"/>
  <c r="D1773" i="5"/>
  <c r="D1772" i="5"/>
  <c r="D1771" i="5"/>
  <c r="D1770" i="5"/>
  <c r="D1769" i="5"/>
  <c r="D1768" i="5"/>
  <c r="D1767" i="5"/>
  <c r="D1766" i="5"/>
  <c r="D1765" i="5"/>
  <c r="D1764" i="5"/>
  <c r="D1763" i="5"/>
  <c r="D1762" i="5"/>
  <c r="D1761" i="5"/>
  <c r="D1760" i="5"/>
  <c r="D1759" i="5"/>
  <c r="D1758" i="5"/>
  <c r="D1757" i="5"/>
  <c r="D1756" i="5"/>
  <c r="D1755" i="5"/>
  <c r="D1754" i="5"/>
  <c r="D1753" i="5"/>
  <c r="D1752" i="5"/>
  <c r="D1751" i="5"/>
  <c r="D1750" i="5"/>
  <c r="D1749" i="5"/>
  <c r="D1748" i="5"/>
  <c r="D1747" i="5"/>
  <c r="D1746" i="5"/>
  <c r="D1745" i="5"/>
  <c r="D1744" i="5"/>
  <c r="D1743" i="5"/>
  <c r="D1742" i="5"/>
  <c r="D1741" i="5"/>
  <c r="D1740" i="5"/>
  <c r="D1739" i="5"/>
  <c r="D1738" i="5"/>
  <c r="D1737" i="5"/>
  <c r="D1736" i="5"/>
  <c r="D1735" i="5"/>
  <c r="D1734" i="5"/>
  <c r="D1733" i="5"/>
  <c r="D1732" i="5"/>
  <c r="D1731" i="5"/>
  <c r="D1730" i="5"/>
  <c r="D1729" i="5"/>
  <c r="D1728" i="5"/>
  <c r="D1727" i="5"/>
  <c r="D1726" i="5"/>
  <c r="D1725" i="5"/>
  <c r="D1724" i="5"/>
  <c r="D1723" i="5"/>
  <c r="D1722" i="5"/>
  <c r="D1721" i="5"/>
  <c r="D1720" i="5"/>
  <c r="D1719" i="5"/>
  <c r="D1718" i="5"/>
  <c r="D1717" i="5"/>
  <c r="D1716" i="5"/>
  <c r="D1715" i="5"/>
  <c r="D1714" i="5"/>
  <c r="D1713" i="5"/>
  <c r="D1712" i="5"/>
  <c r="D1711" i="5"/>
  <c r="D1710" i="5"/>
  <c r="D1709" i="5"/>
  <c r="D1708" i="5"/>
  <c r="D1707" i="5"/>
  <c r="D1706" i="5"/>
  <c r="D1705" i="5"/>
  <c r="D1704" i="5"/>
  <c r="D1703" i="5"/>
  <c r="D1702" i="5"/>
  <c r="D1701" i="5"/>
  <c r="D1700" i="5"/>
  <c r="D1699" i="5"/>
  <c r="D1698" i="5"/>
  <c r="D1697" i="5"/>
  <c r="D1696" i="5"/>
  <c r="D1695" i="5"/>
  <c r="D1694" i="5"/>
  <c r="D1693" i="5"/>
  <c r="D1692" i="5"/>
  <c r="D1691" i="5"/>
  <c r="D1690" i="5"/>
  <c r="D1689" i="5"/>
  <c r="D1688" i="5"/>
  <c r="D1687" i="5"/>
  <c r="D1686" i="5"/>
  <c r="D1685" i="5"/>
  <c r="D1684" i="5"/>
  <c r="D1683" i="5"/>
  <c r="D1682" i="5"/>
  <c r="D1681" i="5"/>
  <c r="D1680" i="5"/>
  <c r="D1679" i="5"/>
  <c r="D1678" i="5"/>
  <c r="D1677" i="5"/>
  <c r="D1676" i="5"/>
  <c r="D1675" i="5"/>
  <c r="D1674" i="5"/>
  <c r="D1673" i="5"/>
  <c r="D1672" i="5"/>
  <c r="D1671" i="5"/>
  <c r="D1670" i="5"/>
  <c r="D1669" i="5"/>
  <c r="D1668" i="5"/>
  <c r="D1667" i="5"/>
  <c r="D1666" i="5"/>
  <c r="D1665" i="5"/>
  <c r="D1664" i="5"/>
  <c r="D1663" i="5"/>
  <c r="D1662" i="5"/>
  <c r="D1661" i="5"/>
  <c r="D1660" i="5"/>
  <c r="D1659" i="5"/>
  <c r="D1658" i="5"/>
  <c r="D1657" i="5"/>
  <c r="D1656" i="5"/>
  <c r="D1655" i="5"/>
  <c r="D1654" i="5"/>
  <c r="D1653" i="5"/>
  <c r="D1652" i="5"/>
  <c r="D1651" i="5"/>
  <c r="D1650" i="5"/>
  <c r="D1649" i="5"/>
  <c r="D1648" i="5"/>
  <c r="D1647" i="5"/>
  <c r="D1646" i="5"/>
  <c r="D1645" i="5"/>
  <c r="D1644" i="5"/>
  <c r="D1643" i="5"/>
  <c r="D1642" i="5"/>
  <c r="D1641" i="5"/>
  <c r="D1640" i="5"/>
  <c r="D1639" i="5"/>
  <c r="D1638" i="5"/>
  <c r="D1637" i="5"/>
  <c r="D1636" i="5"/>
  <c r="D1635" i="5"/>
  <c r="D1634" i="5"/>
  <c r="D1633" i="5"/>
  <c r="D1632" i="5"/>
  <c r="D1631" i="5"/>
  <c r="D1630" i="5"/>
  <c r="D1629" i="5"/>
  <c r="D1628" i="5"/>
  <c r="D1627" i="5"/>
  <c r="D1626" i="5"/>
  <c r="D1625" i="5"/>
  <c r="D1624" i="5"/>
  <c r="D1623" i="5"/>
  <c r="D1622" i="5"/>
  <c r="D1621" i="5"/>
  <c r="D1620" i="5"/>
  <c r="D1619" i="5"/>
  <c r="D1618" i="5"/>
  <c r="D1617" i="5"/>
  <c r="D1616" i="5"/>
  <c r="D1615" i="5"/>
  <c r="D1614" i="5"/>
  <c r="D1613" i="5"/>
  <c r="D1612" i="5"/>
  <c r="D1611" i="5"/>
  <c r="D1610" i="5"/>
  <c r="D1609" i="5"/>
  <c r="D1608" i="5"/>
  <c r="D1607" i="5"/>
  <c r="D1606" i="5"/>
  <c r="D1605" i="5"/>
  <c r="D1604" i="5"/>
  <c r="D1603" i="5"/>
  <c r="D1602" i="5"/>
  <c r="D1601" i="5"/>
  <c r="D1600" i="5"/>
  <c r="D1599" i="5"/>
  <c r="D1598" i="5"/>
  <c r="D1597" i="5"/>
  <c r="D1596" i="5"/>
  <c r="D1595" i="5"/>
  <c r="D1594" i="5"/>
  <c r="D1593" i="5"/>
  <c r="D1592" i="5"/>
  <c r="D1591" i="5"/>
  <c r="D1590" i="5"/>
  <c r="D1589" i="5"/>
  <c r="D1588" i="5"/>
  <c r="D1587" i="5"/>
  <c r="D1586" i="5"/>
  <c r="D1585" i="5"/>
  <c r="D1584" i="5"/>
  <c r="D1583" i="5"/>
  <c r="D1582" i="5"/>
  <c r="D1581" i="5"/>
  <c r="D1580" i="5"/>
  <c r="D1579" i="5"/>
  <c r="D1578" i="5"/>
  <c r="D1577" i="5"/>
  <c r="D1576" i="5"/>
  <c r="D1575" i="5"/>
  <c r="D1574" i="5"/>
  <c r="D1573" i="5"/>
  <c r="D1572" i="5"/>
  <c r="D1571" i="5"/>
  <c r="D1570" i="5"/>
  <c r="D1569" i="5"/>
  <c r="D1568" i="5"/>
  <c r="D1567" i="5"/>
  <c r="D1566" i="5"/>
  <c r="D1565" i="5"/>
  <c r="D1564" i="5"/>
  <c r="D1563" i="5"/>
  <c r="D1562" i="5"/>
  <c r="D1561" i="5"/>
  <c r="D1560" i="5"/>
  <c r="D1559" i="5"/>
  <c r="D1558" i="5"/>
  <c r="D1557" i="5"/>
  <c r="D1556" i="5"/>
  <c r="D1555" i="5"/>
  <c r="D1554" i="5"/>
  <c r="D1553" i="5"/>
  <c r="D1552" i="5"/>
  <c r="D1551" i="5"/>
  <c r="D1550" i="5"/>
  <c r="D1549" i="5"/>
  <c r="D1548" i="5"/>
  <c r="D1547" i="5"/>
  <c r="D1546" i="5"/>
  <c r="D1545" i="5"/>
  <c r="D1544" i="5"/>
  <c r="D1543" i="5"/>
  <c r="D1542" i="5"/>
  <c r="D1541" i="5"/>
  <c r="D1540" i="5"/>
  <c r="D1539" i="5"/>
  <c r="D1538" i="5"/>
  <c r="D1537" i="5"/>
  <c r="D1536" i="5"/>
  <c r="D1535" i="5"/>
  <c r="D1534" i="5"/>
  <c r="D1533" i="5"/>
  <c r="D1532" i="5"/>
  <c r="D1531" i="5"/>
  <c r="D1530" i="5"/>
  <c r="D1529" i="5"/>
  <c r="D1528" i="5"/>
  <c r="D1527" i="5"/>
  <c r="D1526" i="5"/>
  <c r="D1525" i="5"/>
  <c r="D1524" i="5"/>
  <c r="D1523" i="5"/>
  <c r="D1522" i="5"/>
  <c r="D1521" i="5"/>
  <c r="D1520" i="5"/>
  <c r="D1519" i="5"/>
  <c r="D1518" i="5"/>
  <c r="D1517" i="5"/>
  <c r="D1516" i="5"/>
  <c r="D1515" i="5"/>
  <c r="D1514" i="5"/>
  <c r="D1513" i="5"/>
  <c r="D1512" i="5"/>
  <c r="D1511" i="5"/>
  <c r="D1510" i="5"/>
  <c r="D1509" i="5"/>
  <c r="D1508" i="5"/>
  <c r="D1507" i="5"/>
  <c r="D1506" i="5"/>
  <c r="D1505" i="5"/>
  <c r="D1504" i="5"/>
  <c r="D1503" i="5"/>
  <c r="D1502" i="5"/>
  <c r="D1501" i="5"/>
  <c r="D1500" i="5"/>
  <c r="D1499" i="5"/>
  <c r="D1498" i="5"/>
  <c r="D1497" i="5"/>
  <c r="D1496" i="5"/>
  <c r="D1495" i="5"/>
  <c r="D1494" i="5"/>
  <c r="D1493" i="5"/>
  <c r="D1492" i="5"/>
  <c r="D1491" i="5"/>
  <c r="D1490" i="5"/>
  <c r="D1489" i="5"/>
  <c r="D1488" i="5"/>
  <c r="D1487" i="5"/>
  <c r="D1486" i="5"/>
  <c r="D1485" i="5"/>
  <c r="D1484" i="5"/>
  <c r="D1483" i="5"/>
  <c r="D1482" i="5"/>
  <c r="D1481" i="5"/>
  <c r="D1480" i="5"/>
  <c r="D1479" i="5"/>
  <c r="D1478" i="5"/>
  <c r="B1478" i="5"/>
  <c r="V45" i="5" s="1"/>
  <c r="D1477" i="5"/>
  <c r="D1476" i="5"/>
  <c r="D1475" i="5"/>
  <c r="D1474" i="5"/>
  <c r="D1473" i="5"/>
  <c r="D1472" i="5"/>
  <c r="D1471" i="5"/>
  <c r="D1470" i="5"/>
  <c r="D1469" i="5"/>
  <c r="D1468" i="5"/>
  <c r="D1467" i="5"/>
  <c r="D1466" i="5"/>
  <c r="D1465" i="5"/>
  <c r="D1464" i="5"/>
  <c r="D1463" i="5"/>
  <c r="D1462" i="5"/>
  <c r="D1461" i="5"/>
  <c r="D1460" i="5"/>
  <c r="D1459" i="5"/>
  <c r="D1458" i="5"/>
  <c r="D1457" i="5"/>
  <c r="D1456" i="5"/>
  <c r="D1455" i="5"/>
  <c r="D1454" i="5"/>
  <c r="D1453" i="5"/>
  <c r="D1452" i="5"/>
  <c r="D1451" i="5"/>
  <c r="D1450" i="5"/>
  <c r="D1449" i="5"/>
  <c r="D1448" i="5"/>
  <c r="D1447" i="5"/>
  <c r="D1446" i="5"/>
  <c r="D1445" i="5"/>
  <c r="D1444" i="5"/>
  <c r="D1443" i="5"/>
  <c r="D1442" i="5"/>
  <c r="D1441" i="5"/>
  <c r="D1440" i="5"/>
  <c r="D1439" i="5"/>
  <c r="D1438" i="5"/>
  <c r="D1437" i="5"/>
  <c r="D1436" i="5"/>
  <c r="D1435" i="5"/>
  <c r="D1434" i="5"/>
  <c r="D1433" i="5"/>
  <c r="D1432" i="5"/>
  <c r="D1431" i="5"/>
  <c r="D1430" i="5"/>
  <c r="D1429" i="5"/>
  <c r="D1428" i="5"/>
  <c r="D1427" i="5"/>
  <c r="D1426" i="5"/>
  <c r="D1425" i="5"/>
  <c r="D1424" i="5"/>
  <c r="D1423" i="5"/>
  <c r="D1422" i="5"/>
  <c r="D1421" i="5"/>
  <c r="D1420" i="5"/>
  <c r="D1419" i="5"/>
  <c r="D1418" i="5"/>
  <c r="D1417" i="5"/>
  <c r="D1416" i="5"/>
  <c r="D1415" i="5"/>
  <c r="D1414" i="5"/>
  <c r="D1413" i="5"/>
  <c r="D1412" i="5"/>
  <c r="D1411" i="5"/>
  <c r="D1410" i="5"/>
  <c r="D1409" i="5"/>
  <c r="D1408" i="5"/>
  <c r="D1407" i="5"/>
  <c r="D1406" i="5"/>
  <c r="D1405" i="5"/>
  <c r="D1404" i="5"/>
  <c r="D1403" i="5"/>
  <c r="D1402" i="5"/>
  <c r="D1401" i="5"/>
  <c r="D1400" i="5"/>
  <c r="D1399" i="5"/>
  <c r="D1398" i="5"/>
  <c r="D1397" i="5"/>
  <c r="D1396" i="5"/>
  <c r="D1395" i="5"/>
  <c r="D1394" i="5"/>
  <c r="D1393" i="5"/>
  <c r="D1392" i="5"/>
  <c r="D1391" i="5"/>
  <c r="D1390" i="5"/>
  <c r="D1389" i="5"/>
  <c r="D1388" i="5"/>
  <c r="D1387" i="5"/>
  <c r="D1386" i="5"/>
  <c r="D1385" i="5"/>
  <c r="D1384" i="5"/>
  <c r="D1383" i="5"/>
  <c r="D1382" i="5"/>
  <c r="D1381" i="5"/>
  <c r="D1380" i="5"/>
  <c r="D1379" i="5"/>
  <c r="D1378" i="5"/>
  <c r="D1377" i="5"/>
  <c r="D1376" i="5"/>
  <c r="D1375" i="5"/>
  <c r="D1374" i="5"/>
  <c r="D1373" i="5"/>
  <c r="D1372" i="5"/>
  <c r="D1371" i="5"/>
  <c r="D1370" i="5"/>
  <c r="D1369" i="5"/>
  <c r="D1368" i="5"/>
  <c r="D1367" i="5"/>
  <c r="D1366" i="5"/>
  <c r="D1365" i="5"/>
  <c r="D1364" i="5"/>
  <c r="D1363" i="5"/>
  <c r="D1362" i="5"/>
  <c r="D1361" i="5"/>
  <c r="D1360" i="5"/>
  <c r="D1359" i="5"/>
  <c r="D1358" i="5"/>
  <c r="D1357" i="5"/>
  <c r="D1356" i="5"/>
  <c r="D1355" i="5"/>
  <c r="D1354" i="5"/>
  <c r="D1353" i="5"/>
  <c r="D1352" i="5"/>
  <c r="D1351" i="5"/>
  <c r="D1350" i="5"/>
  <c r="D1349" i="5"/>
  <c r="D1348" i="5"/>
  <c r="D1347" i="5"/>
  <c r="D1346" i="5"/>
  <c r="D1345" i="5"/>
  <c r="D1344" i="5"/>
  <c r="D1343" i="5"/>
  <c r="D1342" i="5"/>
  <c r="D1341" i="5"/>
  <c r="D1340" i="5"/>
  <c r="D1339" i="5"/>
  <c r="D1338" i="5"/>
  <c r="D1337" i="5"/>
  <c r="D1336" i="5"/>
  <c r="D1335" i="5"/>
  <c r="D1334" i="5"/>
  <c r="D1333" i="5"/>
  <c r="D1332" i="5"/>
  <c r="D1331" i="5"/>
  <c r="D1330" i="5"/>
  <c r="D1329" i="5"/>
  <c r="D1328" i="5"/>
  <c r="D1327" i="5"/>
  <c r="D1326" i="5"/>
  <c r="D1325" i="5"/>
  <c r="D1324" i="5"/>
  <c r="D1323" i="5"/>
  <c r="D1322" i="5"/>
  <c r="D1321" i="5"/>
  <c r="D1320" i="5"/>
  <c r="D1319" i="5"/>
  <c r="D1318" i="5"/>
  <c r="D1317" i="5"/>
  <c r="D1316" i="5"/>
  <c r="D1315" i="5"/>
  <c r="D1314" i="5"/>
  <c r="D1313" i="5"/>
  <c r="D1312" i="5"/>
  <c r="D1311" i="5"/>
  <c r="D1310" i="5"/>
  <c r="D1309" i="5"/>
  <c r="D1308" i="5"/>
  <c r="D1307" i="5"/>
  <c r="D1306" i="5"/>
  <c r="D1305" i="5"/>
  <c r="D1304" i="5"/>
  <c r="D1303" i="5"/>
  <c r="D1302" i="5"/>
  <c r="D1301" i="5"/>
  <c r="D1300" i="5"/>
  <c r="D1299" i="5"/>
  <c r="D1298" i="5"/>
  <c r="D1297" i="5"/>
  <c r="D1296" i="5"/>
  <c r="D1295" i="5"/>
  <c r="D1294" i="5"/>
  <c r="D1293" i="5"/>
  <c r="D1292" i="5"/>
  <c r="D1291" i="5"/>
  <c r="D1290" i="5"/>
  <c r="D1289" i="5"/>
  <c r="D1288" i="5"/>
  <c r="D1287" i="5"/>
  <c r="D1286" i="5"/>
  <c r="D1285" i="5"/>
  <c r="D1284" i="5"/>
  <c r="D1283" i="5"/>
  <c r="D1282" i="5"/>
  <c r="D1281" i="5"/>
  <c r="D1280" i="5"/>
  <c r="D1279" i="5"/>
  <c r="D1278" i="5"/>
  <c r="D1277" i="5"/>
  <c r="D1276" i="5"/>
  <c r="D1275" i="5"/>
  <c r="D1274" i="5"/>
  <c r="D1273" i="5"/>
  <c r="D1272" i="5"/>
  <c r="D1271" i="5"/>
  <c r="D1270" i="5"/>
  <c r="D1269" i="5"/>
  <c r="D1268" i="5"/>
  <c r="D1267" i="5"/>
  <c r="D1266" i="5"/>
  <c r="D1265" i="5"/>
  <c r="D1264" i="5"/>
  <c r="D1263" i="5"/>
  <c r="D1262" i="5"/>
  <c r="D1261" i="5"/>
  <c r="D1260" i="5"/>
  <c r="D1259" i="5"/>
  <c r="D1258" i="5"/>
  <c r="D1257" i="5"/>
  <c r="D1256" i="5"/>
  <c r="D1255" i="5"/>
  <c r="D1254" i="5"/>
  <c r="D1253" i="5"/>
  <c r="D1252" i="5"/>
  <c r="D1251" i="5"/>
  <c r="D1250" i="5"/>
  <c r="D1249" i="5"/>
  <c r="D1248" i="5"/>
  <c r="D1247" i="5"/>
  <c r="D1246" i="5"/>
  <c r="D1245" i="5"/>
  <c r="D1244" i="5"/>
  <c r="D1243" i="5"/>
  <c r="D1242" i="5"/>
  <c r="D1241" i="5"/>
  <c r="D1240" i="5"/>
  <c r="D1239" i="5"/>
  <c r="D1238" i="5"/>
  <c r="D1237" i="5"/>
  <c r="D1236" i="5"/>
  <c r="D1235" i="5"/>
  <c r="D1234" i="5"/>
  <c r="D1233" i="5"/>
  <c r="D1232" i="5"/>
  <c r="D1231" i="5"/>
  <c r="D1230" i="5"/>
  <c r="D1229" i="5"/>
  <c r="D1228" i="5"/>
  <c r="D1227" i="5"/>
  <c r="D1226" i="5"/>
  <c r="D1225" i="5"/>
  <c r="D1224" i="5"/>
  <c r="D1223" i="5"/>
  <c r="D1222" i="5"/>
  <c r="D1221" i="5"/>
  <c r="D1220" i="5"/>
  <c r="D1219" i="5"/>
  <c r="D1218" i="5"/>
  <c r="D1217" i="5"/>
  <c r="D1216" i="5"/>
  <c r="D1215" i="5"/>
  <c r="D1214" i="5"/>
  <c r="D1213" i="5"/>
  <c r="D1212" i="5"/>
  <c r="D1211" i="5"/>
  <c r="D1210" i="5"/>
  <c r="D1209" i="5"/>
  <c r="D1208" i="5"/>
  <c r="D1207" i="5"/>
  <c r="D1206" i="5"/>
  <c r="D1205" i="5"/>
  <c r="D1204" i="5"/>
  <c r="D1203" i="5"/>
  <c r="D1202" i="5"/>
  <c r="D1201" i="5"/>
  <c r="D1200" i="5"/>
  <c r="D1199" i="5"/>
  <c r="D1198" i="5"/>
  <c r="D1197" i="5"/>
  <c r="D1196" i="5"/>
  <c r="D1195" i="5"/>
  <c r="D1194" i="5"/>
  <c r="D1193" i="5"/>
  <c r="D1192" i="5"/>
  <c r="D1191" i="5"/>
  <c r="D1190" i="5"/>
  <c r="D1189" i="5"/>
  <c r="D1188" i="5"/>
  <c r="D1187" i="5"/>
  <c r="D1186" i="5"/>
  <c r="D1185" i="5"/>
  <c r="D1184" i="5"/>
  <c r="D1183" i="5"/>
  <c r="D1182" i="5"/>
  <c r="D1181" i="5"/>
  <c r="D1180" i="5"/>
  <c r="D1179" i="5"/>
  <c r="D1178" i="5"/>
  <c r="D1177" i="5"/>
  <c r="D1176" i="5"/>
  <c r="D1175" i="5"/>
  <c r="D1174" i="5"/>
  <c r="D1173" i="5"/>
  <c r="D1172" i="5"/>
  <c r="D1171" i="5"/>
  <c r="D1170" i="5"/>
  <c r="D1169" i="5"/>
  <c r="D1168" i="5"/>
  <c r="D1167" i="5"/>
  <c r="D1166" i="5"/>
  <c r="D1165" i="5"/>
  <c r="D1164" i="5"/>
  <c r="D1163" i="5"/>
  <c r="D1162" i="5"/>
  <c r="D1161" i="5"/>
  <c r="D1160" i="5"/>
  <c r="D1159" i="5"/>
  <c r="D1158" i="5"/>
  <c r="D1157" i="5"/>
  <c r="D1156" i="5"/>
  <c r="D1155" i="5"/>
  <c r="D1154" i="5"/>
  <c r="D1153" i="5"/>
  <c r="D1152" i="5"/>
  <c r="D1151" i="5"/>
  <c r="D1150" i="5"/>
  <c r="D1149" i="5"/>
  <c r="D1148" i="5"/>
  <c r="D1147" i="5"/>
  <c r="D1146" i="5"/>
  <c r="D1145" i="5"/>
  <c r="D1144" i="5"/>
  <c r="D1143" i="5"/>
  <c r="D1142" i="5"/>
  <c r="D1141" i="5"/>
  <c r="D1140" i="5"/>
  <c r="D1139" i="5"/>
  <c r="D1138" i="5"/>
  <c r="D1137" i="5"/>
  <c r="D1136" i="5"/>
  <c r="D1135" i="5"/>
  <c r="D1134" i="5"/>
  <c r="D1133" i="5"/>
  <c r="D1132" i="5"/>
  <c r="D1131" i="5"/>
  <c r="D1130" i="5"/>
  <c r="D1129" i="5"/>
  <c r="D1128" i="5"/>
  <c r="D1127" i="5"/>
  <c r="D1126" i="5"/>
  <c r="D1125" i="5"/>
  <c r="D1124" i="5"/>
  <c r="D1123" i="5"/>
  <c r="D1122" i="5"/>
  <c r="D1121" i="5"/>
  <c r="D1120" i="5"/>
  <c r="D1119" i="5"/>
  <c r="D1118" i="5"/>
  <c r="D1117" i="5"/>
  <c r="D1116" i="5"/>
  <c r="D1115" i="5"/>
  <c r="D1114" i="5"/>
  <c r="D1113" i="5"/>
  <c r="D1112" i="5"/>
  <c r="D1111" i="5"/>
  <c r="D1110" i="5"/>
  <c r="D1109" i="5"/>
  <c r="D1108" i="5"/>
  <c r="D1107" i="5"/>
  <c r="D1106" i="5"/>
  <c r="D1105" i="5"/>
  <c r="D1104" i="5"/>
  <c r="D1103" i="5"/>
  <c r="D1102" i="5"/>
  <c r="D1101" i="5"/>
  <c r="D1100" i="5"/>
  <c r="D1099" i="5"/>
  <c r="D1098" i="5"/>
  <c r="D1097" i="5"/>
  <c r="D1096" i="5"/>
  <c r="D1095" i="5"/>
  <c r="D1094" i="5"/>
  <c r="D1093" i="5"/>
  <c r="D1092" i="5"/>
  <c r="D1091" i="5"/>
  <c r="D1090" i="5"/>
  <c r="D1089" i="5"/>
  <c r="D1088" i="5"/>
  <c r="D1087" i="5"/>
  <c r="D1086" i="5"/>
  <c r="D1085" i="5"/>
  <c r="D1084" i="5"/>
  <c r="D1083" i="5"/>
  <c r="D1082" i="5"/>
  <c r="D1081" i="5"/>
  <c r="D1080" i="5"/>
  <c r="D1079" i="5"/>
  <c r="D1078" i="5"/>
  <c r="D1077" i="5"/>
  <c r="D1076" i="5"/>
  <c r="D1075" i="5"/>
  <c r="D1074" i="5"/>
  <c r="D1073" i="5"/>
  <c r="D1072" i="5"/>
  <c r="D1071" i="5"/>
  <c r="D1070" i="5"/>
  <c r="D1069" i="5"/>
  <c r="D1068" i="5"/>
  <c r="D1067" i="5"/>
  <c r="D1066" i="5"/>
  <c r="D1065" i="5"/>
  <c r="D1064" i="5"/>
  <c r="D1063" i="5"/>
  <c r="D1062" i="5"/>
  <c r="D1061" i="5"/>
  <c r="D1060" i="5"/>
  <c r="D1059" i="5"/>
  <c r="D1058" i="5"/>
  <c r="D1057" i="5"/>
  <c r="D1056" i="5"/>
  <c r="D1055" i="5"/>
  <c r="D1054" i="5"/>
  <c r="D1053" i="5"/>
  <c r="D1052" i="5"/>
  <c r="D1051" i="5"/>
  <c r="D1050" i="5"/>
  <c r="D1049" i="5"/>
  <c r="D1048" i="5"/>
  <c r="D1047" i="5"/>
  <c r="D1046" i="5"/>
  <c r="B1046" i="5"/>
  <c r="D1045" i="5"/>
  <c r="D1044" i="5"/>
  <c r="D1043" i="5"/>
  <c r="D1042" i="5"/>
  <c r="D1041" i="5"/>
  <c r="D1040" i="5"/>
  <c r="D1039" i="5"/>
  <c r="D1038" i="5"/>
  <c r="D1037" i="5"/>
  <c r="D1036" i="5"/>
  <c r="D1035" i="5"/>
  <c r="D1034" i="5"/>
  <c r="D1033" i="5"/>
  <c r="D1032" i="5"/>
  <c r="D1031" i="5"/>
  <c r="D1030" i="5"/>
  <c r="D1029" i="5"/>
  <c r="D1028" i="5"/>
  <c r="D1027" i="5"/>
  <c r="D1026" i="5"/>
  <c r="D1025" i="5"/>
  <c r="D1024" i="5"/>
  <c r="D1023" i="5"/>
  <c r="D1022" i="5"/>
  <c r="D1021" i="5"/>
  <c r="D1020" i="5"/>
  <c r="D1019" i="5"/>
  <c r="D1018" i="5"/>
  <c r="D1017" i="5"/>
  <c r="D1016" i="5"/>
  <c r="D1015" i="5"/>
  <c r="D1014" i="5"/>
  <c r="D1013" i="5"/>
  <c r="D1012" i="5"/>
  <c r="D1011" i="5"/>
  <c r="D1010" i="5"/>
  <c r="D1009" i="5"/>
  <c r="D1008" i="5"/>
  <c r="D1007" i="5"/>
  <c r="D1006" i="5"/>
  <c r="D1005" i="5"/>
  <c r="D1004" i="5"/>
  <c r="D1003" i="5"/>
  <c r="D1002" i="5"/>
  <c r="D1001" i="5"/>
  <c r="D1000" i="5"/>
  <c r="D999" i="5"/>
  <c r="D998" i="5"/>
  <c r="D997" i="5"/>
  <c r="D996" i="5"/>
  <c r="D995" i="5"/>
  <c r="D994" i="5"/>
  <c r="D993" i="5"/>
  <c r="D992" i="5"/>
  <c r="D991" i="5"/>
  <c r="D990" i="5"/>
  <c r="D989" i="5"/>
  <c r="D988" i="5"/>
  <c r="D987" i="5"/>
  <c r="D986" i="5"/>
  <c r="D985" i="5"/>
  <c r="D984" i="5"/>
  <c r="D983" i="5"/>
  <c r="D982" i="5"/>
  <c r="D981" i="5"/>
  <c r="D980" i="5"/>
  <c r="D979" i="5"/>
  <c r="D978" i="5"/>
  <c r="D977" i="5"/>
  <c r="D976" i="5"/>
  <c r="D975" i="5"/>
  <c r="D974" i="5"/>
  <c r="D973" i="5"/>
  <c r="D972" i="5"/>
  <c r="D971" i="5"/>
  <c r="D970" i="5"/>
  <c r="D969" i="5"/>
  <c r="D968" i="5"/>
  <c r="D967" i="5"/>
  <c r="D966" i="5"/>
  <c r="D965" i="5"/>
  <c r="D964" i="5"/>
  <c r="D963" i="5"/>
  <c r="D962" i="5"/>
  <c r="D961" i="5"/>
  <c r="D960" i="5"/>
  <c r="D959" i="5"/>
  <c r="D958" i="5"/>
  <c r="D957" i="5"/>
  <c r="D956" i="5"/>
  <c r="D955" i="5"/>
  <c r="D954" i="5"/>
  <c r="D953" i="5"/>
  <c r="D952" i="5"/>
  <c r="D951" i="5"/>
  <c r="D950" i="5"/>
  <c r="D949" i="5"/>
  <c r="D948" i="5"/>
  <c r="D947" i="5"/>
  <c r="D946" i="5"/>
  <c r="D945" i="5"/>
  <c r="D944" i="5"/>
  <c r="D943" i="5"/>
  <c r="D942" i="5"/>
  <c r="D941" i="5"/>
  <c r="D940" i="5"/>
  <c r="D939" i="5"/>
  <c r="D938" i="5"/>
  <c r="D937" i="5"/>
  <c r="B937" i="5"/>
  <c r="D936" i="5"/>
  <c r="B936" i="5"/>
  <c r="D935" i="5"/>
  <c r="D934" i="5"/>
  <c r="D933" i="5"/>
  <c r="D932" i="5"/>
  <c r="D931" i="5"/>
  <c r="D930" i="5"/>
  <c r="D929" i="5"/>
  <c r="D928" i="5"/>
  <c r="D927" i="5"/>
  <c r="D926" i="5"/>
  <c r="D925" i="5"/>
  <c r="D924" i="5"/>
  <c r="D923" i="5"/>
  <c r="D922" i="5"/>
  <c r="D921" i="5"/>
  <c r="D920" i="5"/>
  <c r="D919" i="5"/>
  <c r="D918" i="5"/>
  <c r="D917" i="5"/>
  <c r="D916" i="5"/>
  <c r="D915" i="5"/>
  <c r="D914" i="5"/>
  <c r="D913" i="5"/>
  <c r="D912" i="5"/>
  <c r="D911" i="5"/>
  <c r="D910" i="5"/>
  <c r="D909" i="5"/>
  <c r="D908" i="5"/>
  <c r="D907" i="5"/>
  <c r="D906" i="5"/>
  <c r="D905" i="5"/>
  <c r="D904" i="5"/>
  <c r="D903" i="5"/>
  <c r="D902" i="5"/>
  <c r="D901" i="5"/>
  <c r="D900" i="5"/>
  <c r="D899" i="5"/>
  <c r="D898" i="5"/>
  <c r="D897" i="5"/>
  <c r="D896" i="5"/>
  <c r="D895" i="5"/>
  <c r="D894" i="5"/>
  <c r="D893" i="5"/>
  <c r="D892" i="5"/>
  <c r="D891" i="5"/>
  <c r="D890" i="5"/>
  <c r="D889" i="5"/>
  <c r="D888" i="5"/>
  <c r="D887" i="5"/>
  <c r="D886" i="5"/>
  <c r="D885" i="5"/>
  <c r="D884" i="5"/>
  <c r="D883" i="5"/>
  <c r="D882" i="5"/>
  <c r="D881" i="5"/>
  <c r="D880" i="5"/>
  <c r="D879" i="5"/>
  <c r="D878" i="5"/>
  <c r="D877" i="5"/>
  <c r="D876" i="5"/>
  <c r="D875" i="5"/>
  <c r="D874" i="5"/>
  <c r="D873" i="5"/>
  <c r="D872" i="5"/>
  <c r="D871" i="5"/>
  <c r="D870" i="5"/>
  <c r="D869" i="5"/>
  <c r="D868" i="5"/>
  <c r="D867" i="5"/>
  <c r="D866" i="5"/>
  <c r="D865" i="5"/>
  <c r="D864" i="5"/>
  <c r="D863" i="5"/>
  <c r="D862" i="5"/>
  <c r="D861" i="5"/>
  <c r="D860" i="5"/>
  <c r="D859" i="5"/>
  <c r="D858" i="5"/>
  <c r="D857" i="5"/>
  <c r="D856" i="5"/>
  <c r="D855" i="5"/>
  <c r="D854" i="5"/>
  <c r="D853" i="5"/>
  <c r="D852" i="5"/>
  <c r="D851" i="5"/>
  <c r="D850" i="5"/>
  <c r="D849" i="5"/>
  <c r="D848" i="5"/>
  <c r="D847" i="5"/>
  <c r="D846" i="5"/>
  <c r="D845" i="5"/>
  <c r="D844" i="5"/>
  <c r="D843" i="5"/>
  <c r="D842" i="5"/>
  <c r="D841" i="5"/>
  <c r="D840" i="5"/>
  <c r="D839" i="5"/>
  <c r="D838" i="5"/>
  <c r="D837" i="5"/>
  <c r="D836" i="5"/>
  <c r="D835" i="5"/>
  <c r="D834" i="5"/>
  <c r="D833" i="5"/>
  <c r="D832" i="5"/>
  <c r="D831" i="5"/>
  <c r="D830" i="5"/>
  <c r="D829" i="5"/>
  <c r="D828" i="5"/>
  <c r="D827" i="5"/>
  <c r="D826" i="5"/>
  <c r="D825" i="5"/>
  <c r="D824" i="5"/>
  <c r="D823" i="5"/>
  <c r="D822" i="5"/>
  <c r="D821" i="5"/>
  <c r="D820" i="5"/>
  <c r="D819" i="5"/>
  <c r="D818" i="5"/>
  <c r="D817" i="5"/>
  <c r="D816" i="5"/>
  <c r="D815" i="5"/>
  <c r="D814" i="5"/>
  <c r="D813" i="5"/>
  <c r="D812" i="5"/>
  <c r="D811" i="5"/>
  <c r="D810" i="5"/>
  <c r="D809" i="5"/>
  <c r="D808" i="5"/>
  <c r="D807" i="5"/>
  <c r="D806" i="5"/>
  <c r="D805" i="5"/>
  <c r="D804" i="5"/>
  <c r="D803" i="5"/>
  <c r="D802" i="5"/>
  <c r="D801" i="5"/>
  <c r="D800" i="5"/>
  <c r="D799" i="5"/>
  <c r="D798" i="5"/>
  <c r="D797" i="5"/>
  <c r="D796" i="5"/>
  <c r="B796" i="5"/>
  <c r="D795" i="5"/>
  <c r="D794" i="5"/>
  <c r="D793" i="5"/>
  <c r="D792" i="5"/>
  <c r="D791" i="5"/>
  <c r="D790" i="5"/>
  <c r="D789" i="5"/>
  <c r="D788" i="5"/>
  <c r="D787" i="5"/>
  <c r="D786" i="5"/>
  <c r="D785" i="5"/>
  <c r="B785" i="5"/>
  <c r="D784" i="5"/>
  <c r="B784" i="5"/>
  <c r="D783" i="5"/>
  <c r="D782" i="5"/>
  <c r="D781" i="5"/>
  <c r="D780" i="5"/>
  <c r="D779" i="5"/>
  <c r="D778" i="5"/>
  <c r="D777" i="5"/>
  <c r="D776" i="5"/>
  <c r="D775" i="5"/>
  <c r="D774" i="5"/>
  <c r="D773" i="5"/>
  <c r="D772" i="5"/>
  <c r="D771" i="5"/>
  <c r="D770" i="5"/>
  <c r="D769" i="5"/>
  <c r="D768" i="5"/>
  <c r="D767" i="5"/>
  <c r="D766" i="5"/>
  <c r="D765" i="5"/>
  <c r="D764" i="5"/>
  <c r="D763" i="5"/>
  <c r="D762" i="5"/>
  <c r="D761" i="5"/>
  <c r="D760" i="5"/>
  <c r="D759" i="5"/>
  <c r="D758" i="5"/>
  <c r="D757" i="5"/>
  <c r="D756" i="5"/>
  <c r="D755" i="5"/>
  <c r="D754" i="5"/>
  <c r="D753" i="5"/>
  <c r="D752" i="5"/>
  <c r="D751" i="5"/>
  <c r="D750" i="5"/>
  <c r="D749" i="5"/>
  <c r="D748" i="5"/>
  <c r="D747" i="5"/>
  <c r="D746" i="5"/>
  <c r="D745" i="5"/>
  <c r="D744" i="5"/>
  <c r="D743" i="5"/>
  <c r="D742" i="5"/>
  <c r="D741" i="5"/>
  <c r="D740" i="5"/>
  <c r="D739" i="5"/>
  <c r="D738" i="5"/>
  <c r="D737" i="5"/>
  <c r="D736" i="5"/>
  <c r="D735" i="5"/>
  <c r="D734" i="5"/>
  <c r="D733" i="5"/>
  <c r="D732" i="5"/>
  <c r="D731" i="5"/>
  <c r="D730" i="5"/>
  <c r="D729" i="5"/>
  <c r="D728" i="5"/>
  <c r="D727" i="5"/>
  <c r="B727" i="5"/>
  <c r="D726" i="5"/>
  <c r="B726" i="5"/>
  <c r="N39" i="5" s="1"/>
  <c r="D725" i="5"/>
  <c r="D724" i="5"/>
  <c r="D723" i="5"/>
  <c r="D722" i="5"/>
  <c r="D721" i="5"/>
  <c r="D720" i="5"/>
  <c r="D719" i="5"/>
  <c r="D718" i="5"/>
  <c r="D717" i="5"/>
  <c r="D716" i="5"/>
  <c r="D715" i="5"/>
  <c r="D714" i="5"/>
  <c r="D713" i="5"/>
  <c r="D712" i="5"/>
  <c r="D711" i="5"/>
  <c r="D710" i="5"/>
  <c r="D709" i="5"/>
  <c r="D708" i="5"/>
  <c r="D707" i="5"/>
  <c r="D706" i="5"/>
  <c r="D705" i="5"/>
  <c r="D704" i="5"/>
  <c r="D703" i="5"/>
  <c r="D702" i="5"/>
  <c r="D701" i="5"/>
  <c r="B701" i="5"/>
  <c r="D700" i="5"/>
  <c r="D699" i="5"/>
  <c r="D698" i="5"/>
  <c r="D697" i="5"/>
  <c r="D696" i="5"/>
  <c r="D695" i="5"/>
  <c r="D694" i="5"/>
  <c r="D693" i="5"/>
  <c r="D692" i="5"/>
  <c r="D691" i="5"/>
  <c r="D690" i="5"/>
  <c r="D689" i="5"/>
  <c r="D688" i="5"/>
  <c r="D687" i="5"/>
  <c r="D686" i="5"/>
  <c r="D685" i="5"/>
  <c r="D684" i="5"/>
  <c r="D683" i="5"/>
  <c r="D682" i="5"/>
  <c r="D681" i="5"/>
  <c r="D680" i="5"/>
  <c r="D679" i="5"/>
  <c r="D678" i="5"/>
  <c r="D677" i="5"/>
  <c r="D676" i="5"/>
  <c r="D675" i="5"/>
  <c r="D674" i="5"/>
  <c r="D673" i="5"/>
  <c r="D672" i="5"/>
  <c r="D671" i="5"/>
  <c r="D670" i="5"/>
  <c r="D669" i="5"/>
  <c r="D668" i="5"/>
  <c r="D667" i="5"/>
  <c r="D666" i="5"/>
  <c r="D665" i="5"/>
  <c r="D664" i="5"/>
  <c r="D663" i="5"/>
  <c r="B663" i="5"/>
  <c r="D662" i="5"/>
  <c r="B662" i="5"/>
  <c r="D661" i="5"/>
  <c r="B661" i="5"/>
  <c r="D660" i="5"/>
  <c r="D659" i="5"/>
  <c r="D658" i="5"/>
  <c r="D657" i="5"/>
  <c r="D656" i="5"/>
  <c r="D655" i="5"/>
  <c r="D654" i="5"/>
  <c r="D653" i="5"/>
  <c r="D652" i="5"/>
  <c r="D651" i="5"/>
  <c r="D650" i="5"/>
  <c r="D649" i="5"/>
  <c r="D648" i="5"/>
  <c r="D647" i="5"/>
  <c r="B647" i="5"/>
  <c r="D646" i="5"/>
  <c r="D645" i="5"/>
  <c r="D644" i="5"/>
  <c r="D643" i="5"/>
  <c r="D642" i="5"/>
  <c r="B642" i="5"/>
  <c r="D641" i="5"/>
  <c r="D640" i="5"/>
  <c r="D639" i="5"/>
  <c r="D638" i="5"/>
  <c r="D637" i="5"/>
  <c r="D636" i="5"/>
  <c r="D635" i="5"/>
  <c r="D634" i="5"/>
  <c r="D633" i="5"/>
  <c r="D632" i="5"/>
  <c r="D631" i="5"/>
  <c r="D630" i="5"/>
  <c r="D629" i="5"/>
  <c r="D628" i="5"/>
  <c r="D627" i="5"/>
  <c r="D626" i="5"/>
  <c r="D625" i="5"/>
  <c r="D624" i="5"/>
  <c r="D623" i="5"/>
  <c r="D622" i="5"/>
  <c r="D621" i="5"/>
  <c r="D620" i="5"/>
  <c r="D619" i="5"/>
  <c r="D618" i="5"/>
  <c r="D617" i="5"/>
  <c r="D616" i="5"/>
  <c r="D615" i="5"/>
  <c r="D614" i="5"/>
  <c r="D613" i="5"/>
  <c r="D612" i="5"/>
  <c r="D611" i="5"/>
  <c r="D610" i="5"/>
  <c r="D609" i="5"/>
  <c r="D608" i="5"/>
  <c r="D607" i="5"/>
  <c r="D606" i="5"/>
  <c r="D605" i="5"/>
  <c r="D604" i="5"/>
  <c r="D603" i="5"/>
  <c r="D602" i="5"/>
  <c r="D601" i="5"/>
  <c r="D600" i="5"/>
  <c r="D599" i="5"/>
  <c r="D598" i="5"/>
  <c r="D597" i="5"/>
  <c r="D596" i="5"/>
  <c r="D595" i="5"/>
  <c r="D594" i="5"/>
  <c r="D593" i="5"/>
  <c r="D592" i="5"/>
  <c r="D591" i="5"/>
  <c r="D590" i="5"/>
  <c r="D589" i="5"/>
  <c r="D588" i="5"/>
  <c r="D587" i="5"/>
  <c r="D586" i="5"/>
  <c r="D585" i="5"/>
  <c r="D584" i="5"/>
  <c r="D583" i="5"/>
  <c r="D582" i="5"/>
  <c r="D581" i="5"/>
  <c r="D580" i="5"/>
  <c r="D579" i="5"/>
  <c r="D578" i="5"/>
  <c r="D577" i="5"/>
  <c r="D576" i="5"/>
  <c r="D575" i="5"/>
  <c r="D574" i="5"/>
  <c r="D573" i="5"/>
  <c r="D572" i="5"/>
  <c r="D571" i="5"/>
  <c r="D570" i="5"/>
  <c r="D569" i="5"/>
  <c r="D568" i="5"/>
  <c r="D567" i="5"/>
  <c r="D566" i="5"/>
  <c r="D565" i="5"/>
  <c r="D564" i="5"/>
  <c r="D563" i="5"/>
  <c r="D562" i="5"/>
  <c r="D561" i="5"/>
  <c r="D560" i="5"/>
  <c r="D559" i="5"/>
  <c r="D558" i="5"/>
  <c r="D557" i="5"/>
  <c r="D556" i="5"/>
  <c r="D555" i="5"/>
  <c r="D554" i="5"/>
  <c r="D553" i="5"/>
  <c r="D552" i="5"/>
  <c r="D551" i="5"/>
  <c r="D550" i="5"/>
  <c r="D549" i="5"/>
  <c r="D548" i="5"/>
  <c r="D547" i="5"/>
  <c r="D546" i="5"/>
  <c r="D545" i="5"/>
  <c r="D544" i="5"/>
  <c r="D543" i="5"/>
  <c r="D542" i="5"/>
  <c r="D541" i="5"/>
  <c r="D540" i="5"/>
  <c r="D539" i="5"/>
  <c r="D538" i="5"/>
  <c r="D537" i="5"/>
  <c r="D536" i="5"/>
  <c r="D535" i="5"/>
  <c r="D534" i="5"/>
  <c r="D533" i="5"/>
  <c r="D532" i="5"/>
  <c r="D531" i="5"/>
  <c r="D530" i="5"/>
  <c r="D529" i="5"/>
  <c r="D528" i="5"/>
  <c r="D527" i="5"/>
  <c r="D526" i="5"/>
  <c r="D525" i="5"/>
  <c r="D524" i="5"/>
  <c r="D523" i="5"/>
  <c r="D522" i="5"/>
  <c r="D521" i="5"/>
  <c r="D520" i="5"/>
  <c r="D519" i="5"/>
  <c r="D518" i="5"/>
  <c r="D517" i="5"/>
  <c r="D516" i="5"/>
  <c r="D515" i="5"/>
  <c r="D514" i="5"/>
  <c r="D513" i="5"/>
  <c r="D512" i="5"/>
  <c r="D511" i="5"/>
  <c r="D510" i="5"/>
  <c r="D509" i="5"/>
  <c r="D508" i="5"/>
  <c r="D507" i="5"/>
  <c r="D506" i="5"/>
  <c r="D505" i="5"/>
  <c r="D504" i="5"/>
  <c r="D503" i="5"/>
  <c r="D502" i="5"/>
  <c r="D501" i="5"/>
  <c r="D500" i="5"/>
  <c r="D499" i="5"/>
  <c r="D498" i="5"/>
  <c r="B498" i="5"/>
  <c r="D497" i="5"/>
  <c r="D496" i="5"/>
  <c r="D495" i="5"/>
  <c r="D494" i="5"/>
  <c r="D493" i="5"/>
  <c r="D492" i="5"/>
  <c r="D491" i="5"/>
  <c r="D490" i="5"/>
  <c r="D489" i="5"/>
  <c r="D488" i="5"/>
  <c r="D487" i="5"/>
  <c r="D486" i="5"/>
  <c r="D485" i="5"/>
  <c r="D484" i="5"/>
  <c r="D483" i="5"/>
  <c r="D482" i="5"/>
  <c r="D481" i="5"/>
  <c r="D480" i="5"/>
  <c r="D479" i="5"/>
  <c r="D478" i="5"/>
  <c r="D477" i="5"/>
  <c r="D476" i="5"/>
  <c r="D475" i="5"/>
  <c r="D474" i="5"/>
  <c r="D473" i="5"/>
  <c r="D472" i="5"/>
  <c r="D471" i="5"/>
  <c r="D470" i="5"/>
  <c r="D469" i="5"/>
  <c r="D468" i="5"/>
  <c r="D467" i="5"/>
  <c r="D466" i="5"/>
  <c r="D465" i="5"/>
  <c r="D464" i="5"/>
  <c r="D463" i="5"/>
  <c r="D462" i="5"/>
  <c r="D461" i="5"/>
  <c r="D460" i="5"/>
  <c r="D459" i="5"/>
  <c r="D458" i="5"/>
  <c r="D457" i="5"/>
  <c r="D456" i="5"/>
  <c r="D455" i="5"/>
  <c r="D454" i="5"/>
  <c r="D453" i="5"/>
  <c r="D452" i="5"/>
  <c r="D451" i="5"/>
  <c r="D450" i="5"/>
  <c r="D449" i="5"/>
  <c r="D448" i="5"/>
  <c r="D447" i="5"/>
  <c r="D446" i="5"/>
  <c r="D445" i="5"/>
  <c r="D444" i="5"/>
  <c r="D443" i="5"/>
  <c r="D442" i="5"/>
  <c r="D441" i="5"/>
  <c r="D440" i="5"/>
  <c r="D439" i="5"/>
  <c r="D438" i="5"/>
  <c r="D437" i="5"/>
  <c r="D436" i="5"/>
  <c r="D435" i="5"/>
  <c r="D434" i="5"/>
  <c r="D433" i="5"/>
  <c r="D432" i="5"/>
  <c r="D431" i="5"/>
  <c r="D430" i="5"/>
  <c r="D429" i="5"/>
  <c r="D428" i="5"/>
  <c r="D427" i="5"/>
  <c r="D426" i="5"/>
  <c r="D425" i="5"/>
  <c r="D424" i="5"/>
  <c r="D423" i="5"/>
  <c r="D422" i="5"/>
  <c r="D421" i="5"/>
  <c r="D420" i="5"/>
  <c r="D419" i="5"/>
  <c r="D418" i="5"/>
  <c r="D417" i="5"/>
  <c r="D416" i="5"/>
  <c r="D415" i="5"/>
  <c r="D414" i="5"/>
  <c r="D413" i="5"/>
  <c r="D412" i="5"/>
  <c r="D411" i="5"/>
  <c r="D410" i="5"/>
  <c r="D409" i="5"/>
  <c r="D408" i="5"/>
  <c r="D407" i="5"/>
  <c r="D406" i="5"/>
  <c r="D405" i="5"/>
  <c r="D404" i="5"/>
  <c r="D403" i="5"/>
  <c r="D402" i="5"/>
  <c r="D401" i="5"/>
  <c r="D400" i="5"/>
  <c r="D399" i="5"/>
  <c r="D398" i="5"/>
  <c r="D397" i="5"/>
  <c r="D396" i="5"/>
  <c r="D395" i="5"/>
  <c r="D394" i="5"/>
  <c r="D393" i="5"/>
  <c r="D392" i="5"/>
  <c r="D391" i="5"/>
  <c r="D390" i="5"/>
  <c r="D389" i="5"/>
  <c r="D388" i="5"/>
  <c r="D387" i="5"/>
  <c r="D386" i="5"/>
  <c r="D385" i="5"/>
  <c r="D384" i="5"/>
  <c r="D383" i="5"/>
  <c r="D382" i="5"/>
  <c r="D381" i="5"/>
  <c r="D380" i="5"/>
  <c r="D379" i="5"/>
  <c r="D378" i="5"/>
  <c r="D377" i="5"/>
  <c r="D376" i="5"/>
  <c r="D375" i="5"/>
  <c r="D374" i="5"/>
  <c r="D373" i="5"/>
  <c r="D372" i="5"/>
  <c r="D371" i="5"/>
  <c r="D370" i="5"/>
  <c r="D369" i="5"/>
  <c r="D368" i="5"/>
  <c r="D367" i="5"/>
  <c r="D366" i="5"/>
  <c r="D365" i="5"/>
  <c r="D364" i="5"/>
  <c r="D363" i="5"/>
  <c r="D362" i="5"/>
  <c r="D361" i="5"/>
  <c r="D360" i="5"/>
  <c r="D359" i="5"/>
  <c r="D358" i="5"/>
  <c r="D357" i="5"/>
  <c r="D356" i="5"/>
  <c r="D355" i="5"/>
  <c r="D354" i="5"/>
  <c r="D353" i="5"/>
  <c r="D352" i="5"/>
  <c r="D351" i="5"/>
  <c r="D350" i="5"/>
  <c r="D349" i="5"/>
  <c r="D348" i="5"/>
  <c r="D347" i="5"/>
  <c r="D346" i="5"/>
  <c r="D345" i="5"/>
  <c r="D344" i="5"/>
  <c r="D343" i="5"/>
  <c r="D342" i="5"/>
  <c r="D341" i="5"/>
  <c r="D340" i="5"/>
  <c r="D339" i="5"/>
  <c r="D338" i="5"/>
  <c r="D337" i="5"/>
  <c r="D336" i="5"/>
  <c r="D335" i="5"/>
  <c r="D334" i="5"/>
  <c r="D333" i="5"/>
  <c r="D332" i="5"/>
  <c r="D331" i="5"/>
  <c r="D330" i="5"/>
  <c r="D329" i="5"/>
  <c r="D328" i="5"/>
  <c r="D327" i="5"/>
  <c r="D326" i="5"/>
  <c r="D325" i="5"/>
  <c r="D324" i="5"/>
  <c r="D323" i="5"/>
  <c r="D322" i="5"/>
  <c r="D321" i="5"/>
  <c r="D320" i="5"/>
  <c r="B320" i="5"/>
  <c r="D319" i="5"/>
  <c r="D318" i="5"/>
  <c r="D317" i="5"/>
  <c r="D316" i="5"/>
  <c r="D315" i="5"/>
  <c r="D314" i="5"/>
  <c r="D313" i="5"/>
  <c r="D312" i="5"/>
  <c r="D311" i="5"/>
  <c r="D310" i="5"/>
  <c r="D309" i="5"/>
  <c r="D308" i="5"/>
  <c r="D307" i="5"/>
  <c r="D306" i="5"/>
  <c r="D305" i="5"/>
  <c r="D304" i="5"/>
  <c r="D303" i="5"/>
  <c r="D302" i="5"/>
  <c r="D301" i="5"/>
  <c r="D300" i="5"/>
  <c r="D299" i="5"/>
  <c r="D298" i="5"/>
  <c r="D297" i="5"/>
  <c r="D296" i="5"/>
  <c r="D295" i="5"/>
  <c r="D294" i="5"/>
  <c r="D293" i="5"/>
  <c r="D292" i="5"/>
  <c r="D291" i="5"/>
  <c r="D290" i="5"/>
  <c r="D289" i="5"/>
  <c r="D288" i="5"/>
  <c r="D287" i="5"/>
  <c r="D286" i="5"/>
  <c r="D285" i="5"/>
  <c r="D284" i="5"/>
  <c r="D283" i="5"/>
  <c r="D282" i="5"/>
  <c r="D281" i="5"/>
  <c r="D280" i="5"/>
  <c r="D279" i="5"/>
  <c r="D278" i="5"/>
  <c r="D277" i="5"/>
  <c r="D276" i="5"/>
  <c r="D275" i="5"/>
  <c r="D274" i="5"/>
  <c r="D273" i="5"/>
  <c r="D272" i="5"/>
  <c r="D271" i="5"/>
  <c r="D270" i="5"/>
  <c r="D269" i="5"/>
  <c r="D268" i="5"/>
  <c r="D267" i="5"/>
  <c r="D266" i="5"/>
  <c r="D265" i="5"/>
  <c r="D264" i="5"/>
  <c r="D263" i="5"/>
  <c r="D262" i="5"/>
  <c r="D261" i="5"/>
  <c r="D260" i="5"/>
  <c r="D259" i="5"/>
  <c r="D258" i="5"/>
  <c r="D257" i="5"/>
  <c r="D256" i="5"/>
  <c r="D255" i="5"/>
  <c r="D254" i="5"/>
  <c r="D253" i="5"/>
  <c r="D252" i="5"/>
  <c r="D251" i="5"/>
  <c r="D250" i="5"/>
  <c r="D249" i="5"/>
  <c r="D248" i="5"/>
  <c r="D247" i="5"/>
  <c r="D246" i="5"/>
  <c r="D245" i="5"/>
  <c r="D244" i="5"/>
  <c r="D243" i="5"/>
  <c r="D242" i="5"/>
  <c r="D241" i="5"/>
  <c r="D240" i="5"/>
  <c r="D239" i="5"/>
  <c r="D238" i="5"/>
  <c r="B238" i="5"/>
  <c r="D237" i="5"/>
  <c r="D236" i="5"/>
  <c r="D235" i="5"/>
  <c r="D234" i="5"/>
  <c r="D233" i="5"/>
  <c r="D232" i="5"/>
  <c r="D231" i="5"/>
  <c r="D230" i="5"/>
  <c r="D229" i="5"/>
  <c r="D228" i="5"/>
  <c r="D227" i="5"/>
  <c r="D226" i="5"/>
  <c r="D225" i="5"/>
  <c r="D224" i="5"/>
  <c r="D223" i="5"/>
  <c r="D222" i="5"/>
  <c r="D221" i="5"/>
  <c r="D220" i="5"/>
  <c r="D219" i="5"/>
  <c r="D218" i="5"/>
  <c r="D217" i="5"/>
  <c r="D216" i="5"/>
  <c r="D215" i="5"/>
  <c r="D214" i="5"/>
  <c r="D213" i="5"/>
  <c r="D212" i="5"/>
  <c r="D211" i="5"/>
  <c r="D210" i="5"/>
  <c r="D209" i="5"/>
  <c r="D208" i="5"/>
  <c r="D207" i="5"/>
  <c r="D206" i="5"/>
  <c r="D205" i="5"/>
  <c r="D204" i="5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B80" i="5"/>
  <c r="D79" i="5"/>
  <c r="B79" i="5"/>
  <c r="D78" i="5"/>
  <c r="B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AL46" i="5"/>
  <c r="AJ46" i="5"/>
  <c r="AH46" i="5"/>
  <c r="AD46" i="5"/>
  <c r="AB46" i="5"/>
  <c r="X46" i="5"/>
  <c r="T46" i="5"/>
  <c r="P46" i="5"/>
  <c r="N46" i="5"/>
  <c r="J46" i="5"/>
  <c r="D46" i="5"/>
  <c r="AL45" i="5"/>
  <c r="AJ45" i="5"/>
  <c r="AH45" i="5"/>
  <c r="AF45" i="5"/>
  <c r="AD45" i="5"/>
  <c r="AB45" i="5"/>
  <c r="Z45" i="5"/>
  <c r="X45" i="5"/>
  <c r="T45" i="5"/>
  <c r="P45" i="5"/>
  <c r="N45" i="5"/>
  <c r="L45" i="5"/>
  <c r="J45" i="5"/>
  <c r="H45" i="5"/>
  <c r="D45" i="5"/>
  <c r="AL44" i="5"/>
  <c r="AJ44" i="5"/>
  <c r="AH44" i="5"/>
  <c r="AF44" i="5"/>
  <c r="AD44" i="5"/>
  <c r="AB44" i="5"/>
  <c r="Z44" i="5"/>
  <c r="X44" i="5"/>
  <c r="V44" i="5"/>
  <c r="T44" i="5"/>
  <c r="P44" i="5"/>
  <c r="N44" i="5"/>
  <c r="L44" i="5"/>
  <c r="J44" i="5"/>
  <c r="H44" i="5"/>
  <c r="D44" i="5"/>
  <c r="AL43" i="5"/>
  <c r="AJ43" i="5"/>
  <c r="AH43" i="5"/>
  <c r="AF43" i="5"/>
  <c r="AD43" i="5"/>
  <c r="AB43" i="5"/>
  <c r="Z43" i="5"/>
  <c r="X43" i="5"/>
  <c r="V43" i="5"/>
  <c r="T43" i="5"/>
  <c r="R43" i="5"/>
  <c r="P43" i="5"/>
  <c r="N43" i="5"/>
  <c r="L43" i="5"/>
  <c r="J43" i="5"/>
  <c r="H43" i="5"/>
  <c r="D43" i="5"/>
  <c r="AL42" i="5"/>
  <c r="AJ42" i="5"/>
  <c r="AH42" i="5"/>
  <c r="AF42" i="5"/>
  <c r="AD42" i="5"/>
  <c r="AB42" i="5"/>
  <c r="Z42" i="5"/>
  <c r="X42" i="5"/>
  <c r="V42" i="5"/>
  <c r="T42" i="5"/>
  <c r="R42" i="5"/>
  <c r="P42" i="5"/>
  <c r="N42" i="5"/>
  <c r="L42" i="5"/>
  <c r="J42" i="5"/>
  <c r="H42" i="5"/>
  <c r="D42" i="5"/>
  <c r="AL41" i="5"/>
  <c r="AJ41" i="5"/>
  <c r="AH41" i="5"/>
  <c r="AF41" i="5"/>
  <c r="AD41" i="5"/>
  <c r="AB41" i="5"/>
  <c r="Z41" i="5"/>
  <c r="X41" i="5"/>
  <c r="V41" i="5"/>
  <c r="T41" i="5"/>
  <c r="R41" i="5"/>
  <c r="P41" i="5"/>
  <c r="N41" i="5"/>
  <c r="L41" i="5"/>
  <c r="J41" i="5"/>
  <c r="H41" i="5"/>
  <c r="D41" i="5"/>
  <c r="AL40" i="5"/>
  <c r="AJ40" i="5"/>
  <c r="AH40" i="5"/>
  <c r="AF40" i="5"/>
  <c r="AD40" i="5"/>
  <c r="AB40" i="5"/>
  <c r="Z40" i="5"/>
  <c r="X40" i="5"/>
  <c r="V40" i="5"/>
  <c r="T40" i="5"/>
  <c r="R40" i="5"/>
  <c r="P40" i="5"/>
  <c r="N40" i="5"/>
  <c r="L40" i="5"/>
  <c r="J40" i="5"/>
  <c r="H40" i="5"/>
  <c r="D40" i="5"/>
  <c r="AL39" i="5"/>
  <c r="AJ39" i="5"/>
  <c r="AH39" i="5"/>
  <c r="AF39" i="5"/>
  <c r="AD39" i="5"/>
  <c r="AB39" i="5"/>
  <c r="Z39" i="5"/>
  <c r="X39" i="5"/>
  <c r="V39" i="5"/>
  <c r="T39" i="5"/>
  <c r="R39" i="5"/>
  <c r="P39" i="5"/>
  <c r="L39" i="5"/>
  <c r="J39" i="5"/>
  <c r="H39" i="5"/>
  <c r="D39" i="5"/>
  <c r="AL38" i="5"/>
  <c r="AJ38" i="5"/>
  <c r="AH38" i="5"/>
  <c r="AF38" i="5"/>
  <c r="AD38" i="5"/>
  <c r="AB38" i="5"/>
  <c r="Z38" i="5"/>
  <c r="X38" i="5"/>
  <c r="V38" i="5"/>
  <c r="T38" i="5"/>
  <c r="R38" i="5"/>
  <c r="P38" i="5"/>
  <c r="N38" i="5"/>
  <c r="L38" i="5"/>
  <c r="J38" i="5"/>
  <c r="H38" i="5"/>
  <c r="D38" i="5"/>
  <c r="AL37" i="5"/>
  <c r="AJ37" i="5"/>
  <c r="AH37" i="5"/>
  <c r="AF37" i="5"/>
  <c r="AD37" i="5"/>
  <c r="AB37" i="5"/>
  <c r="Z37" i="5"/>
  <c r="X37" i="5"/>
  <c r="V37" i="5"/>
  <c r="T37" i="5"/>
  <c r="R37" i="5"/>
  <c r="P37" i="5"/>
  <c r="N37" i="5"/>
  <c r="L37" i="5"/>
  <c r="J37" i="5"/>
  <c r="H37" i="5"/>
  <c r="D37" i="5"/>
  <c r="AL36" i="5"/>
  <c r="AJ36" i="5"/>
  <c r="AH36" i="5"/>
  <c r="AF36" i="5"/>
  <c r="AD36" i="5"/>
  <c r="AB36" i="5"/>
  <c r="Z36" i="5"/>
  <c r="X36" i="5"/>
  <c r="V36" i="5"/>
  <c r="T36" i="5"/>
  <c r="R36" i="5"/>
  <c r="P36" i="5"/>
  <c r="N36" i="5"/>
  <c r="L36" i="5"/>
  <c r="J36" i="5"/>
  <c r="H36" i="5"/>
  <c r="D36" i="5"/>
  <c r="AL35" i="5"/>
  <c r="AJ35" i="5"/>
  <c r="AH35" i="5"/>
  <c r="AF35" i="5"/>
  <c r="AD35" i="5"/>
  <c r="AB35" i="5"/>
  <c r="Z35" i="5"/>
  <c r="X35" i="5"/>
  <c r="V35" i="5"/>
  <c r="T35" i="5"/>
  <c r="R35" i="5"/>
  <c r="P35" i="5"/>
  <c r="N35" i="5"/>
  <c r="L35" i="5"/>
  <c r="J35" i="5"/>
  <c r="H35" i="5"/>
  <c r="D35" i="5"/>
  <c r="AL34" i="5"/>
  <c r="AJ34" i="5"/>
  <c r="AH34" i="5"/>
  <c r="AF34" i="5"/>
  <c r="AD34" i="5"/>
  <c r="AB34" i="5"/>
  <c r="Z34" i="5"/>
  <c r="X34" i="5"/>
  <c r="V34" i="5"/>
  <c r="T34" i="5"/>
  <c r="R34" i="5"/>
  <c r="P34" i="5"/>
  <c r="N34" i="5"/>
  <c r="L34" i="5"/>
  <c r="J34" i="5"/>
  <c r="H34" i="5"/>
  <c r="D34" i="5"/>
  <c r="AL33" i="5"/>
  <c r="AJ33" i="5"/>
  <c r="AH33" i="5"/>
  <c r="AF33" i="5"/>
  <c r="AD33" i="5"/>
  <c r="AB33" i="5"/>
  <c r="Z33" i="5"/>
  <c r="X33" i="5"/>
  <c r="V33" i="5"/>
  <c r="T33" i="5"/>
  <c r="R33" i="5"/>
  <c r="P33" i="5"/>
  <c r="N33" i="5"/>
  <c r="L33" i="5"/>
  <c r="J33" i="5"/>
  <c r="H33" i="5"/>
  <c r="D33" i="5"/>
  <c r="AL32" i="5"/>
  <c r="AJ32" i="5"/>
  <c r="AH32" i="5"/>
  <c r="AF32" i="5"/>
  <c r="AD32" i="5"/>
  <c r="AB32" i="5"/>
  <c r="Z32" i="5"/>
  <c r="X32" i="5"/>
  <c r="V32" i="5"/>
  <c r="T32" i="5"/>
  <c r="R32" i="5"/>
  <c r="P32" i="5"/>
  <c r="N32" i="5"/>
  <c r="L32" i="5"/>
  <c r="J32" i="5"/>
  <c r="H32" i="5"/>
  <c r="D32" i="5"/>
  <c r="AL31" i="5"/>
  <c r="AJ31" i="5"/>
  <c r="AH31" i="5"/>
  <c r="AF31" i="5"/>
  <c r="AD31" i="5"/>
  <c r="AB31" i="5"/>
  <c r="Z31" i="5"/>
  <c r="X31" i="5"/>
  <c r="V31" i="5"/>
  <c r="T31" i="5"/>
  <c r="R31" i="5"/>
  <c r="P31" i="5"/>
  <c r="N31" i="5"/>
  <c r="L31" i="5"/>
  <c r="J31" i="5"/>
  <c r="H31" i="5"/>
  <c r="D31" i="5"/>
  <c r="AL30" i="5"/>
  <c r="AJ30" i="5"/>
  <c r="AH30" i="5"/>
  <c r="AF30" i="5"/>
  <c r="AD30" i="5"/>
  <c r="AB30" i="5"/>
  <c r="Z30" i="5"/>
  <c r="X30" i="5"/>
  <c r="V30" i="5"/>
  <c r="T30" i="5"/>
  <c r="R30" i="5"/>
  <c r="P30" i="5"/>
  <c r="N30" i="5"/>
  <c r="L30" i="5"/>
  <c r="J30" i="5"/>
  <c r="H30" i="5"/>
  <c r="D30" i="5"/>
  <c r="AL29" i="5"/>
  <c r="AJ29" i="5"/>
  <c r="AH29" i="5"/>
  <c r="AF29" i="5"/>
  <c r="AD29" i="5"/>
  <c r="AB29" i="5"/>
  <c r="Z29" i="5"/>
  <c r="X29" i="5"/>
  <c r="V29" i="5"/>
  <c r="T29" i="5"/>
  <c r="R29" i="5"/>
  <c r="P29" i="5"/>
  <c r="N29" i="5"/>
  <c r="L29" i="5"/>
  <c r="J29" i="5"/>
  <c r="H29" i="5"/>
  <c r="D29" i="5"/>
  <c r="AL28" i="5"/>
  <c r="AJ28" i="5"/>
  <c r="AH28" i="5"/>
  <c r="AF28" i="5"/>
  <c r="AD28" i="5"/>
  <c r="AB28" i="5"/>
  <c r="Z28" i="5"/>
  <c r="X28" i="5"/>
  <c r="V28" i="5"/>
  <c r="T28" i="5"/>
  <c r="R28" i="5"/>
  <c r="P28" i="5"/>
  <c r="N28" i="5"/>
  <c r="L28" i="5"/>
  <c r="J28" i="5"/>
  <c r="H28" i="5"/>
  <c r="D28" i="5"/>
  <c r="AL27" i="5"/>
  <c r="AJ27" i="5"/>
  <c r="AH27" i="5"/>
  <c r="AF27" i="5"/>
  <c r="AD27" i="5"/>
  <c r="AB27" i="5"/>
  <c r="Z27" i="5"/>
  <c r="X27" i="5"/>
  <c r="V27" i="5"/>
  <c r="T27" i="5"/>
  <c r="R27" i="5"/>
  <c r="P27" i="5"/>
  <c r="N27" i="5"/>
  <c r="L27" i="5"/>
  <c r="J27" i="5"/>
  <c r="H27" i="5"/>
  <c r="F27" i="5"/>
  <c r="D27" i="5"/>
  <c r="AL26" i="5"/>
  <c r="AJ26" i="5"/>
  <c r="AH26" i="5"/>
  <c r="AF26" i="5"/>
  <c r="AD26" i="5"/>
  <c r="AB26" i="5"/>
  <c r="Z26" i="5"/>
  <c r="X26" i="5"/>
  <c r="V26" i="5"/>
  <c r="T26" i="5"/>
  <c r="R26" i="5"/>
  <c r="P26" i="5"/>
  <c r="N26" i="5"/>
  <c r="L26" i="5"/>
  <c r="J26" i="5"/>
  <c r="H26" i="5"/>
  <c r="F26" i="5"/>
  <c r="D26" i="5"/>
  <c r="AL25" i="5"/>
  <c r="AJ25" i="5"/>
  <c r="AH25" i="5"/>
  <c r="AF25" i="5"/>
  <c r="AD25" i="5"/>
  <c r="AB25" i="5"/>
  <c r="Z25" i="5"/>
  <c r="X25" i="5"/>
  <c r="V25" i="5"/>
  <c r="T25" i="5"/>
  <c r="R25" i="5"/>
  <c r="P25" i="5"/>
  <c r="N25" i="5"/>
  <c r="L25" i="5"/>
  <c r="J25" i="5"/>
  <c r="H25" i="5"/>
  <c r="F25" i="5"/>
  <c r="D25" i="5"/>
  <c r="AL24" i="5"/>
  <c r="AJ24" i="5"/>
  <c r="AH24" i="5"/>
  <c r="AF24" i="5"/>
  <c r="AD24" i="5"/>
  <c r="AB24" i="5"/>
  <c r="Z24" i="5"/>
  <c r="X24" i="5"/>
  <c r="V24" i="5"/>
  <c r="T24" i="5"/>
  <c r="R24" i="5"/>
  <c r="P24" i="5"/>
  <c r="N24" i="5"/>
  <c r="L24" i="5"/>
  <c r="J24" i="5"/>
  <c r="H24" i="5"/>
  <c r="F24" i="5"/>
  <c r="D24" i="5"/>
  <c r="AL23" i="5"/>
  <c r="AJ23" i="5"/>
  <c r="AH23" i="5"/>
  <c r="AF23" i="5"/>
  <c r="AD23" i="5"/>
  <c r="AB23" i="5"/>
  <c r="Z23" i="5"/>
  <c r="X23" i="5"/>
  <c r="V23" i="5"/>
  <c r="T23" i="5"/>
  <c r="R23" i="5"/>
  <c r="P23" i="5"/>
  <c r="N23" i="5"/>
  <c r="L23" i="5"/>
  <c r="J23" i="5"/>
  <c r="H23" i="5"/>
  <c r="F23" i="5"/>
  <c r="D23" i="5"/>
  <c r="AL22" i="5"/>
  <c r="AJ22" i="5"/>
  <c r="AH22" i="5"/>
  <c r="AF22" i="5"/>
  <c r="AD22" i="5"/>
  <c r="AB22" i="5"/>
  <c r="Z22" i="5"/>
  <c r="X22" i="5"/>
  <c r="V22" i="5"/>
  <c r="T22" i="5"/>
  <c r="R22" i="5"/>
  <c r="P22" i="5"/>
  <c r="N22" i="5"/>
  <c r="L22" i="5"/>
  <c r="J22" i="5"/>
  <c r="H22" i="5"/>
  <c r="F22" i="5"/>
  <c r="D22" i="5"/>
  <c r="AL21" i="5"/>
  <c r="AJ21" i="5"/>
  <c r="AH21" i="5"/>
  <c r="AF21" i="5"/>
  <c r="AD21" i="5"/>
  <c r="AB21" i="5"/>
  <c r="Z21" i="5"/>
  <c r="X21" i="5"/>
  <c r="V21" i="5"/>
  <c r="T21" i="5"/>
  <c r="R21" i="5"/>
  <c r="P21" i="5"/>
  <c r="N21" i="5"/>
  <c r="L21" i="5"/>
  <c r="J21" i="5"/>
  <c r="H21" i="5"/>
  <c r="F21" i="5"/>
  <c r="D21" i="5"/>
  <c r="B6" i="5" s="1"/>
  <c r="AL20" i="5"/>
  <c r="AJ20" i="5"/>
  <c r="AH20" i="5"/>
  <c r="AF20" i="5"/>
  <c r="AD20" i="5"/>
  <c r="AB20" i="5"/>
  <c r="Z20" i="5"/>
  <c r="X20" i="5"/>
  <c r="V20" i="5"/>
  <c r="T20" i="5"/>
  <c r="R20" i="5"/>
  <c r="P20" i="5"/>
  <c r="N20" i="5"/>
  <c r="L20" i="5"/>
  <c r="J20" i="5"/>
  <c r="H20" i="5"/>
  <c r="F20" i="5"/>
  <c r="D20" i="5"/>
  <c r="AL19" i="5"/>
  <c r="AJ19" i="5"/>
  <c r="AH19" i="5"/>
  <c r="AF19" i="5"/>
  <c r="AD19" i="5"/>
  <c r="AB19" i="5"/>
  <c r="Z19" i="5"/>
  <c r="X19" i="5"/>
  <c r="V19" i="5"/>
  <c r="T19" i="5"/>
  <c r="R19" i="5"/>
  <c r="P19" i="5"/>
  <c r="N19" i="5"/>
  <c r="L19" i="5"/>
  <c r="J19" i="5"/>
  <c r="H19" i="5"/>
  <c r="F19" i="5"/>
  <c r="D19" i="5"/>
  <c r="AL18" i="5"/>
  <c r="AJ18" i="5"/>
  <c r="AH18" i="5"/>
  <c r="AF18" i="5"/>
  <c r="AD18" i="5"/>
  <c r="AB18" i="5"/>
  <c r="Z18" i="5"/>
  <c r="X18" i="5"/>
  <c r="V18" i="5"/>
  <c r="T18" i="5"/>
  <c r="R18" i="5"/>
  <c r="P18" i="5"/>
  <c r="N18" i="5"/>
  <c r="L18" i="5"/>
  <c r="J18" i="5"/>
  <c r="H18" i="5"/>
  <c r="F18" i="5"/>
  <c r="D18" i="5"/>
  <c r="AL17" i="5"/>
  <c r="AJ17" i="5"/>
  <c r="AH17" i="5"/>
  <c r="AF17" i="5"/>
  <c r="AD17" i="5"/>
  <c r="AB17" i="5"/>
  <c r="Z17" i="5"/>
  <c r="X17" i="5"/>
  <c r="V17" i="5"/>
  <c r="T17" i="5"/>
  <c r="R17" i="5"/>
  <c r="P17" i="5"/>
  <c r="N17" i="5"/>
  <c r="L17" i="5"/>
  <c r="J17" i="5"/>
  <c r="H17" i="5"/>
  <c r="F17" i="5"/>
  <c r="D17" i="5"/>
  <c r="K13" i="5" s="1"/>
  <c r="AL16" i="5"/>
  <c r="AJ16" i="5"/>
  <c r="AH16" i="5"/>
  <c r="AF16" i="5"/>
  <c r="AD16" i="5"/>
  <c r="AB16" i="5"/>
  <c r="Z16" i="5"/>
  <c r="X16" i="5"/>
  <c r="V16" i="5"/>
  <c r="T16" i="5"/>
  <c r="R16" i="5"/>
  <c r="P16" i="5"/>
  <c r="N16" i="5"/>
  <c r="L16" i="5"/>
  <c r="J16" i="5"/>
  <c r="H16" i="5"/>
  <c r="F16" i="5"/>
  <c r="D16" i="5"/>
  <c r="A14" i="5"/>
  <c r="C14" i="5" s="1"/>
  <c r="M13" i="5"/>
  <c r="L13" i="5"/>
  <c r="K12" i="5"/>
  <c r="J12" i="5"/>
  <c r="M11" i="5"/>
  <c r="L11" i="5"/>
  <c r="F11" i="5"/>
  <c r="K10" i="5"/>
  <c r="J10" i="5"/>
  <c r="E10" i="5"/>
  <c r="C10" i="5"/>
  <c r="B10" i="5"/>
  <c r="M9" i="5"/>
  <c r="L9" i="5"/>
  <c r="K8" i="5"/>
  <c r="J8" i="5"/>
  <c r="M7" i="5"/>
  <c r="L7" i="5"/>
  <c r="K6" i="5"/>
  <c r="J6" i="5"/>
  <c r="E6" i="5"/>
  <c r="C6" i="5"/>
  <c r="M5" i="5"/>
  <c r="J5" i="5"/>
  <c r="C5" i="5"/>
  <c r="B5" i="5"/>
  <c r="M4" i="5"/>
  <c r="L4" i="5"/>
  <c r="B4" i="5"/>
  <c r="N3" i="5"/>
  <c r="L3" i="5"/>
  <c r="K3" i="5"/>
  <c r="F3" i="5"/>
  <c r="E3" i="5"/>
  <c r="N2" i="5"/>
  <c r="K2" i="5"/>
  <c r="J2" i="5"/>
  <c r="F2" i="5"/>
  <c r="E2" i="5"/>
  <c r="C2" i="5"/>
  <c r="N11" i="5" l="1"/>
  <c r="F4" i="5"/>
  <c r="N7" i="5"/>
  <c r="F10" i="5"/>
  <c r="N6" i="5"/>
  <c r="N10" i="5"/>
  <c r="F5" i="5"/>
  <c r="N4" i="5"/>
  <c r="N8" i="5"/>
  <c r="N12" i="5"/>
  <c r="N9" i="5"/>
  <c r="N13" i="5"/>
  <c r="B14" i="5"/>
  <c r="F6" i="5"/>
  <c r="G6" i="5" s="1"/>
  <c r="N5" i="5"/>
  <c r="L10" i="5"/>
  <c r="O10" i="5" s="1"/>
  <c r="J11" i="5"/>
  <c r="L12" i="5"/>
  <c r="O12" i="5" s="1"/>
  <c r="J13" i="5"/>
  <c r="O13" i="5" s="1"/>
  <c r="L2" i="5"/>
  <c r="B3" i="5"/>
  <c r="M3" i="5"/>
  <c r="C4" i="5"/>
  <c r="J4" i="5"/>
  <c r="E5" i="5"/>
  <c r="G5" i="5" s="1"/>
  <c r="K5" i="5"/>
  <c r="L6" i="5"/>
  <c r="J7" i="5"/>
  <c r="L8" i="5"/>
  <c r="O8" i="5" s="1"/>
  <c r="J9" i="5"/>
  <c r="B2" i="5"/>
  <c r="G2" i="5" s="1"/>
  <c r="M2" i="5"/>
  <c r="C3" i="5"/>
  <c r="J3" i="5"/>
  <c r="O3" i="5" s="1"/>
  <c r="E4" i="5"/>
  <c r="K4" i="5"/>
  <c r="L5" i="5"/>
  <c r="M6" i="5"/>
  <c r="K7" i="5"/>
  <c r="M8" i="5"/>
  <c r="K9" i="5"/>
  <c r="M10" i="5"/>
  <c r="K11" i="5"/>
  <c r="M12" i="5"/>
  <c r="F9" i="5" l="1"/>
  <c r="O6" i="5"/>
  <c r="G4" i="5"/>
  <c r="O9" i="5"/>
  <c r="O5" i="5"/>
  <c r="G3" i="5"/>
  <c r="C9" i="5"/>
  <c r="C11" i="5" s="1"/>
  <c r="O7" i="5"/>
  <c r="O4" i="5"/>
  <c r="O11" i="5"/>
  <c r="E9" i="5"/>
  <c r="E11" i="5" s="1"/>
  <c r="B9" i="5"/>
  <c r="B11" i="5" s="1"/>
  <c r="O2" i="5"/>
  <c r="J3" i="7" l="1"/>
  <c r="J10" i="7" l="1"/>
  <c r="J29" i="7"/>
  <c r="L29" i="7"/>
  <c r="J30" i="7"/>
  <c r="L30" i="7"/>
  <c r="J31" i="7"/>
  <c r="L31" i="7"/>
  <c r="J32" i="7"/>
  <c r="L32" i="7"/>
  <c r="J33" i="7"/>
  <c r="L33" i="7"/>
  <c r="J34" i="7"/>
  <c r="L34" i="7"/>
  <c r="N1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E7" i="7" l="1"/>
  <c r="M10" i="7" s="1"/>
  <c r="B2" i="4" l="1"/>
  <c r="E9" i="4" l="1"/>
  <c r="M10" i="4" s="1"/>
  <c r="E7" i="4"/>
  <c r="F7" i="4" l="1"/>
  <c r="N8" i="4" s="1"/>
  <c r="M8" i="4"/>
  <c r="C7" i="4"/>
  <c r="K8" i="4" s="1"/>
  <c r="F11" i="7"/>
  <c r="N14" i="7" s="1"/>
  <c r="F12" i="7"/>
  <c r="N15" i="7" s="1"/>
  <c r="F13" i="7"/>
  <c r="N16" i="7" s="1"/>
  <c r="F14" i="7"/>
  <c r="N17" i="7" s="1"/>
  <c r="F15" i="7"/>
  <c r="N18" i="7" s="1"/>
  <c r="F16" i="7"/>
  <c r="N19" i="7" s="1"/>
  <c r="F17" i="7"/>
  <c r="N20" i="7" s="1"/>
  <c r="F18" i="7"/>
  <c r="N21" i="7" s="1"/>
  <c r="F19" i="7"/>
  <c r="N22" i="7" s="1"/>
  <c r="F20" i="7"/>
  <c r="N23" i="7" s="1"/>
  <c r="F21" i="7"/>
  <c r="N24" i="7" s="1"/>
  <c r="F22" i="7"/>
  <c r="N25" i="7" s="1"/>
  <c r="F23" i="7"/>
  <c r="N26" i="7" s="1"/>
  <c r="F24" i="7"/>
  <c r="N27" i="7" s="1"/>
  <c r="F25" i="7"/>
  <c r="N28" i="7" s="1"/>
  <c r="F26" i="7"/>
  <c r="N29" i="7" s="1"/>
  <c r="F27" i="7"/>
  <c r="N30" i="7" s="1"/>
  <c r="F28" i="7"/>
  <c r="N31" i="7" s="1"/>
  <c r="F29" i="7"/>
  <c r="N32" i="7" s="1"/>
  <c r="F30" i="7"/>
  <c r="N33" i="7" s="1"/>
  <c r="F31" i="7"/>
  <c r="N34" i="7" s="1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7" i="7"/>
  <c r="E8" i="7"/>
  <c r="E9" i="7"/>
  <c r="M12" i="7" s="1"/>
  <c r="E10" i="7"/>
  <c r="M13" i="7" s="1"/>
  <c r="E11" i="7"/>
  <c r="M14" i="7" s="1"/>
  <c r="E12" i="7"/>
  <c r="M15" i="7" s="1"/>
  <c r="E13" i="7"/>
  <c r="M16" i="7" s="1"/>
  <c r="E14" i="7"/>
  <c r="M17" i="7" s="1"/>
  <c r="E15" i="7"/>
  <c r="M18" i="7" s="1"/>
  <c r="E16" i="7"/>
  <c r="M19" i="7" s="1"/>
  <c r="E17" i="7"/>
  <c r="M20" i="7" s="1"/>
  <c r="E18" i="7"/>
  <c r="M21" i="7" s="1"/>
  <c r="E19" i="7"/>
  <c r="M22" i="7" s="1"/>
  <c r="E20" i="7"/>
  <c r="M23" i="7" s="1"/>
  <c r="E21" i="7"/>
  <c r="M24" i="7" s="1"/>
  <c r="E22" i="7"/>
  <c r="M25" i="7" s="1"/>
  <c r="E23" i="7"/>
  <c r="M26" i="7" s="1"/>
  <c r="E24" i="7"/>
  <c r="M27" i="7" s="1"/>
  <c r="E25" i="7"/>
  <c r="M28" i="7" s="1"/>
  <c r="E26" i="7"/>
  <c r="M29" i="7" s="1"/>
  <c r="E27" i="7"/>
  <c r="M30" i="7" s="1"/>
  <c r="E28" i="7"/>
  <c r="M31" i="7" s="1"/>
  <c r="E29" i="7"/>
  <c r="M32" i="7" s="1"/>
  <c r="E30" i="7"/>
  <c r="M33" i="7" s="1"/>
  <c r="E31" i="7"/>
  <c r="M34" i="7" s="1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8" i="4"/>
  <c r="E10" i="4"/>
  <c r="E11" i="4"/>
  <c r="M12" i="4" s="1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C50" i="7"/>
  <c r="C51" i="7"/>
  <c r="C52" i="7"/>
  <c r="C53" i="7"/>
  <c r="C54" i="7"/>
  <c r="C55" i="7"/>
  <c r="C56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25" i="7"/>
  <c r="K28" i="7" s="1"/>
  <c r="C26" i="7"/>
  <c r="K29" i="7" s="1"/>
  <c r="C27" i="7"/>
  <c r="K30" i="7" s="1"/>
  <c r="C28" i="7"/>
  <c r="K31" i="7" s="1"/>
  <c r="C29" i="7"/>
  <c r="K32" i="7" s="1"/>
  <c r="C30" i="7"/>
  <c r="K33" i="7" s="1"/>
  <c r="C31" i="7"/>
  <c r="K34" i="7" s="1"/>
  <c r="C32" i="7"/>
  <c r="C33" i="7"/>
  <c r="C34" i="7"/>
  <c r="C35" i="7"/>
  <c r="C24" i="7"/>
  <c r="K27" i="7" s="1"/>
  <c r="C23" i="7"/>
  <c r="K26" i="7" s="1"/>
  <c r="C22" i="7"/>
  <c r="K25" i="7" s="1"/>
  <c r="C21" i="7"/>
  <c r="K24" i="7" s="1"/>
  <c r="C20" i="7"/>
  <c r="K23" i="7" s="1"/>
  <c r="C19" i="7"/>
  <c r="K22" i="7" s="1"/>
  <c r="C18" i="7"/>
  <c r="K21" i="7" s="1"/>
  <c r="C17" i="7"/>
  <c r="K20" i="7" s="1"/>
  <c r="C16" i="7"/>
  <c r="K19" i="7" s="1"/>
  <c r="C15" i="7"/>
  <c r="K18" i="7" s="1"/>
  <c r="C14" i="7"/>
  <c r="K17" i="7" s="1"/>
  <c r="C13" i="7"/>
  <c r="K16" i="7" s="1"/>
  <c r="C12" i="7"/>
  <c r="K15" i="7" s="1"/>
  <c r="C11" i="7"/>
  <c r="K14" i="7" s="1"/>
  <c r="C10" i="7"/>
  <c r="K13" i="7" s="1"/>
  <c r="C9" i="7"/>
  <c r="K12" i="7" s="1"/>
  <c r="C8" i="7"/>
  <c r="K11" i="7" s="1"/>
  <c r="C7" i="7"/>
  <c r="K10" i="7" s="1"/>
  <c r="B2" i="7"/>
  <c r="C47" i="4"/>
  <c r="F47" i="4"/>
  <c r="C48" i="4"/>
  <c r="F48" i="4"/>
  <c r="C49" i="4"/>
  <c r="F49" i="4"/>
  <c r="C50" i="4"/>
  <c r="F50" i="4"/>
  <c r="C51" i="4"/>
  <c r="F51" i="4"/>
  <c r="C52" i="4"/>
  <c r="F52" i="4"/>
  <c r="C53" i="4"/>
  <c r="F53" i="4"/>
  <c r="C54" i="4"/>
  <c r="F54" i="4"/>
  <c r="C55" i="4"/>
  <c r="F55" i="4"/>
  <c r="C56" i="4"/>
  <c r="F56" i="4"/>
  <c r="C8" i="4"/>
  <c r="K9" i="4" s="1"/>
  <c r="C9" i="4"/>
  <c r="K10" i="4" s="1"/>
  <c r="F9" i="4"/>
  <c r="N10" i="4" s="1"/>
  <c r="C10" i="4"/>
  <c r="K11" i="4" s="1"/>
  <c r="C11" i="4"/>
  <c r="K12" i="4" s="1"/>
  <c r="F11" i="4"/>
  <c r="N12" i="4" s="1"/>
  <c r="C12" i="4"/>
  <c r="F12" i="4"/>
  <c r="N13" i="4" s="1"/>
  <c r="C13" i="4"/>
  <c r="F13" i="4"/>
  <c r="C14" i="4"/>
  <c r="F14" i="4"/>
  <c r="C15" i="4"/>
  <c r="F15" i="4"/>
  <c r="C16" i="4"/>
  <c r="F16" i="4"/>
  <c r="C17" i="4"/>
  <c r="F17" i="4"/>
  <c r="C18" i="4"/>
  <c r="F18" i="4"/>
  <c r="C19" i="4"/>
  <c r="F19" i="4"/>
  <c r="C20" i="4"/>
  <c r="F20" i="4"/>
  <c r="C21" i="4"/>
  <c r="F21" i="4"/>
  <c r="C22" i="4"/>
  <c r="F22" i="4"/>
  <c r="C23" i="4"/>
  <c r="F23" i="4"/>
  <c r="C24" i="4"/>
  <c r="F24" i="4"/>
  <c r="C25" i="4"/>
  <c r="F25" i="4"/>
  <c r="C26" i="4"/>
  <c r="F26" i="4"/>
  <c r="C27" i="4"/>
  <c r="F27" i="4"/>
  <c r="C28" i="4"/>
  <c r="F28" i="4"/>
  <c r="C29" i="4"/>
  <c r="F29" i="4"/>
  <c r="C30" i="4"/>
  <c r="F30" i="4"/>
  <c r="C31" i="4"/>
  <c r="F31" i="4"/>
  <c r="C32" i="4"/>
  <c r="F32" i="4"/>
  <c r="C33" i="4"/>
  <c r="F33" i="4"/>
  <c r="C34" i="4"/>
  <c r="F34" i="4"/>
  <c r="C35" i="4"/>
  <c r="F35" i="4"/>
  <c r="C36" i="4"/>
  <c r="F36" i="4"/>
  <c r="C37" i="4"/>
  <c r="F37" i="4"/>
  <c r="C38" i="4"/>
  <c r="F38" i="4"/>
  <c r="C39" i="4"/>
  <c r="F39" i="4"/>
  <c r="C40" i="4"/>
  <c r="F40" i="4"/>
  <c r="C41" i="4"/>
  <c r="F41" i="4"/>
  <c r="C42" i="4"/>
  <c r="F42" i="4"/>
  <c r="C43" i="4"/>
  <c r="F43" i="4"/>
  <c r="C44" i="4"/>
  <c r="F44" i="4"/>
  <c r="C45" i="4"/>
  <c r="F45" i="4"/>
  <c r="C46" i="4"/>
  <c r="F46" i="4"/>
  <c r="F10" i="4" l="1"/>
  <c r="N11" i="4" s="1"/>
  <c r="M11" i="4"/>
  <c r="F8" i="4"/>
  <c r="N9" i="4" s="1"/>
  <c r="M9" i="4"/>
  <c r="F10" i="7"/>
  <c r="N13" i="7" s="1"/>
  <c r="N10" i="7"/>
  <c r="F9" i="7"/>
  <c r="N12" i="7" s="1"/>
  <c r="F8" i="7"/>
  <c r="N11" i="7" s="1"/>
  <c r="M11" i="7"/>
  <c r="N34" i="4" l="1"/>
  <c r="F2" i="4"/>
  <c r="N42" i="7"/>
  <c r="N36" i="7" s="1"/>
  <c r="F2" i="7"/>
  <c r="N38" i="7" l="1"/>
</calcChain>
</file>

<file path=xl/comments1.xml><?xml version="1.0" encoding="utf-8"?>
<comments xmlns="http://schemas.openxmlformats.org/spreadsheetml/2006/main">
  <authors>
    <author>Auteur</author>
  </authors>
  <commentList>
    <comment ref="B311" authorId="0" shapeId="0">
      <text>
        <r>
          <rPr>
            <b/>
            <sz val="9"/>
            <color indexed="81"/>
            <rFont val="Tahoma"/>
            <family val="2"/>
          </rPr>
          <t xml:space="preserve">Dégustation Patrice Brisson
</t>
        </r>
      </text>
    </comment>
  </commentList>
</comments>
</file>

<file path=xl/sharedStrings.xml><?xml version="1.0" encoding="utf-8"?>
<sst xmlns="http://schemas.openxmlformats.org/spreadsheetml/2006/main" count="4848" uniqueCount="676">
  <si>
    <t>Code</t>
  </si>
  <si>
    <t>Type</t>
  </si>
  <si>
    <t>Volume</t>
  </si>
  <si>
    <t>designation</t>
  </si>
  <si>
    <t>ABV</t>
  </si>
  <si>
    <t>Pays Bas</t>
  </si>
  <si>
    <t>Brasserie</t>
  </si>
  <si>
    <t>Classe Brasserie</t>
  </si>
  <si>
    <t>Ville</t>
  </si>
  <si>
    <t>Couleur</t>
  </si>
  <si>
    <t>Vue</t>
  </si>
  <si>
    <t>Odeur</t>
  </si>
  <si>
    <t>Goût</t>
  </si>
  <si>
    <t>Ratebeer</t>
  </si>
  <si>
    <t>Douceur</t>
  </si>
  <si>
    <t>Amertume</t>
  </si>
  <si>
    <t>Coût d'achat HT DAI</t>
  </si>
  <si>
    <t>Fournisseur</t>
  </si>
  <si>
    <t>Unité d'achat</t>
  </si>
  <si>
    <t>Prix de vente CHR HT</t>
  </si>
  <si>
    <t>Prix au Litre</t>
  </si>
  <si>
    <t>Bière</t>
  </si>
  <si>
    <t>ACHEL BLONDE</t>
  </si>
  <si>
    <t>ACHEL BRUNE</t>
  </si>
  <si>
    <t>BARBAR BLONDE</t>
  </si>
  <si>
    <t>CHOUFFE BLONDE 75</t>
  </si>
  <si>
    <t>CHOUFFE BLONDE</t>
  </si>
  <si>
    <t>Verre</t>
  </si>
  <si>
    <t>VERRE CHOUFFE</t>
  </si>
  <si>
    <t>Cidre</t>
  </si>
  <si>
    <t>Prix de vente TTC</t>
  </si>
  <si>
    <t>Désignation</t>
  </si>
  <si>
    <t>Quantité</t>
  </si>
  <si>
    <t>Date</t>
  </si>
  <si>
    <t>Saisir le code EAN ou utiliser la douchette</t>
  </si>
  <si>
    <t>Total</t>
  </si>
  <si>
    <t>Prix Unitaire TTC</t>
  </si>
  <si>
    <t>Sous total</t>
  </si>
  <si>
    <t>Vente</t>
  </si>
  <si>
    <t>Prix Unitaire HT</t>
  </si>
  <si>
    <t>Sous total TTC</t>
  </si>
  <si>
    <t>FACTURE CHR</t>
  </si>
  <si>
    <t>FACTURE</t>
  </si>
  <si>
    <t>Code produit</t>
  </si>
  <si>
    <t>Sous Total HT</t>
  </si>
  <si>
    <t>TVA</t>
  </si>
  <si>
    <t>Remise</t>
  </si>
  <si>
    <t>EURL Esprit Bulles - Société à responsabilité limité au capital de 7500€</t>
  </si>
  <si>
    <t>SIREN 793 069 550 - Code NAF 4725Z</t>
  </si>
  <si>
    <t xml:space="preserve">Date: </t>
  </si>
  <si>
    <t>FACTURE N°:</t>
  </si>
  <si>
    <r>
      <rPr>
        <u/>
        <sz val="10"/>
        <rFont val="Designio"/>
        <family val="3"/>
      </rPr>
      <t>Condition de règlement:</t>
    </r>
    <r>
      <rPr>
        <sz val="10"/>
        <rFont val="Designio"/>
        <family val="3"/>
      </rPr>
      <t xml:space="preserve"> à la livraison</t>
    </r>
  </si>
  <si>
    <t>Interlocuteur Commercial</t>
  </si>
  <si>
    <t>A l'attention de:</t>
  </si>
  <si>
    <t>Client</t>
  </si>
  <si>
    <t>FROELIGER Dioalen
EURL Esprit Bulles
41, rue Victor Mac Auliffe
97400 Saint Denis</t>
  </si>
  <si>
    <t>Restaurant Le carré
10, rue Rolland Garros
97400 Saint Denis</t>
  </si>
  <si>
    <t>Ma petite salle à manger</t>
  </si>
  <si>
    <t>Bar La case
Ravine des Cabris
97432 Saint Pierre</t>
  </si>
  <si>
    <t>Café Edouard
11 ruelle Edouard
97400 Saint Denis.</t>
  </si>
  <si>
    <t xml:space="preserve">Le Carre gourmand
1 rue des Nénuphars
97400 Saint-Denis </t>
  </si>
  <si>
    <t>Planète Nature 
26 rue Jean CHATEL
97400 St DENIS</t>
  </si>
  <si>
    <t>Espèces</t>
  </si>
  <si>
    <t>_DIVERS</t>
  </si>
  <si>
    <t>Divers</t>
  </si>
  <si>
    <t>-</t>
  </si>
  <si>
    <t>_DIVERS BIERE</t>
  </si>
  <si>
    <t>_DIVERS VERRE</t>
  </si>
  <si>
    <t>Verres</t>
  </si>
  <si>
    <t>A</t>
  </si>
  <si>
    <t>Belgique</t>
  </si>
  <si>
    <t>Trappiste</t>
  </si>
  <si>
    <t>Blonde</t>
  </si>
  <si>
    <t>Vanuxeem</t>
  </si>
  <si>
    <t>Brune</t>
  </si>
  <si>
    <t>AFFLIGEM BLONDE</t>
  </si>
  <si>
    <t>Interdrinks</t>
  </si>
  <si>
    <t>AFFLIGEM TRIPLE</t>
  </si>
  <si>
    <t>ANOSTEKE BLONDE</t>
  </si>
  <si>
    <t>France</t>
  </si>
  <si>
    <t>ANOSTEKE BRUNE</t>
  </si>
  <si>
    <t>AR MEN BLANCHE</t>
  </si>
  <si>
    <t>Blanche</t>
  </si>
  <si>
    <t>AR MEN BLONDE</t>
  </si>
  <si>
    <t>AR MEN DOREE</t>
  </si>
  <si>
    <t>ASAHI SUPER DRY</t>
  </si>
  <si>
    <t>Japon</t>
  </si>
  <si>
    <t>Lager</t>
  </si>
  <si>
    <t>B</t>
  </si>
  <si>
    <t>BANANA BREAD BEER</t>
  </si>
  <si>
    <t>Angleterre</t>
  </si>
  <si>
    <t>Spéciale</t>
  </si>
  <si>
    <t>Ambrée</t>
  </si>
  <si>
    <t>BARBAR BOK BRUNE</t>
  </si>
  <si>
    <t>BELLEROSE</t>
  </si>
  <si>
    <t>Bière de garde</t>
  </si>
  <si>
    <t>IBB</t>
  </si>
  <si>
    <t>BELZEBUTH</t>
  </si>
  <si>
    <t>Ale fort</t>
  </si>
  <si>
    <t>BENNO</t>
  </si>
  <si>
    <t>Autriche</t>
  </si>
  <si>
    <t>BIERE DES OURS</t>
  </si>
  <si>
    <t>Bière au miel</t>
  </si>
  <si>
    <t>BITBURGER</t>
  </si>
  <si>
    <t>Allemagne</t>
  </si>
  <si>
    <t>BITBURGER -F</t>
  </si>
  <si>
    <t>BLANCHE DU MONT BLANC</t>
  </si>
  <si>
    <t>Bière au blé</t>
  </si>
  <si>
    <t>BLONDE DU MONT BLANC</t>
  </si>
  <si>
    <t>Ale</t>
  </si>
  <si>
    <t>BOUFFONNE</t>
  </si>
  <si>
    <t>blonde</t>
  </si>
  <si>
    <t>BREWDOG 5AM SAINT</t>
  </si>
  <si>
    <t>Ecosse</t>
  </si>
  <si>
    <t>Ambré</t>
  </si>
  <si>
    <t>BREWDOG AB:10</t>
  </si>
  <si>
    <t>BREWDOG AB:11</t>
  </si>
  <si>
    <t>BREWDOG AB:12</t>
  </si>
  <si>
    <t>BREWDOG AB:13</t>
  </si>
  <si>
    <t>BREWDOG ALICE PORTER</t>
  </si>
  <si>
    <t>Porter</t>
  </si>
  <si>
    <t>BREWDOG DEAD PONY CLUB</t>
  </si>
  <si>
    <t>BREWDOG DOGMA</t>
  </si>
  <si>
    <t>Ale Brun</t>
  </si>
  <si>
    <t>BREWDOG HARDCORE IPA</t>
  </si>
  <si>
    <t>Ale Ambré</t>
  </si>
  <si>
    <t>BREWDOG LIBERTINE BLACK ALE</t>
  </si>
  <si>
    <t>Ale Noir</t>
  </si>
  <si>
    <t>BREWDOG NANNY STATE</t>
  </si>
  <si>
    <t>Sans alcool</t>
  </si>
  <si>
    <t>BREWDOG PARADOX OF ISLE OF ARRAN</t>
  </si>
  <si>
    <t>BREWDOG PUNK IPA</t>
  </si>
  <si>
    <t>IPA</t>
  </si>
  <si>
    <t>BREWDOG TACTICAL NUCLEAR PINGUIN</t>
  </si>
  <si>
    <t>Nucléaire</t>
  </si>
  <si>
    <t>BREWDOG TOKYO</t>
  </si>
  <si>
    <t>BRIGAND</t>
  </si>
  <si>
    <t>Belge forte</t>
  </si>
  <si>
    <t>BRIGAND 75</t>
  </si>
  <si>
    <t>BROCELIANDE BRUT</t>
  </si>
  <si>
    <t>Ferme de Brocéliande</t>
  </si>
  <si>
    <t>BROCELIANDE BULLES</t>
  </si>
  <si>
    <t>BROCELIANDE CONFIT DE CIDRE</t>
  </si>
  <si>
    <t>BROCELIANDE DEMI SEC</t>
  </si>
  <si>
    <t>BROCELIANDE DOUX</t>
  </si>
  <si>
    <t>BROCELIANDE JUS PETILLANT</t>
  </si>
  <si>
    <t>BROCELIANDE ROSE</t>
  </si>
  <si>
    <t>BROOKLYN BROWN ALE</t>
  </si>
  <si>
    <t>USA</t>
  </si>
  <si>
    <t>BROOKLYN EAST INDIA PALE ALE</t>
  </si>
  <si>
    <t>BROOKLYN LAGER</t>
  </si>
  <si>
    <t>BRUEGEL</t>
  </si>
  <si>
    <t>BRUNEHAUT AMBREE</t>
  </si>
  <si>
    <t>BRUNEHAUT BLANCHE</t>
  </si>
  <si>
    <t>BRUNEHAUT BLONDE</t>
  </si>
  <si>
    <t>BUD US</t>
  </si>
  <si>
    <t>BUDWEISER BUDVAR 33</t>
  </si>
  <si>
    <t>République tchèque</t>
  </si>
  <si>
    <t>BUDWEISER BUDVAR 50</t>
  </si>
  <si>
    <t>BUSH AMBREE</t>
  </si>
  <si>
    <t>BUSH BLONDE</t>
  </si>
  <si>
    <t>BUSH DE NUITS 75</t>
  </si>
  <si>
    <t>BUSH PRESTIGE 75</t>
  </si>
  <si>
    <t>C</t>
  </si>
  <si>
    <t>CAISSE CONSIGNE 6</t>
  </si>
  <si>
    <t>CAISSE CONSIGNE 8</t>
  </si>
  <si>
    <t>CANTILLON KRIEK 75</t>
  </si>
  <si>
    <t>Lambic</t>
  </si>
  <si>
    <t>Rouge</t>
  </si>
  <si>
    <t>CAROLUS CLASSIC</t>
  </si>
  <si>
    <t>Ale brun</t>
  </si>
  <si>
    <t>CAROLUS CLASSIC 75</t>
  </si>
  <si>
    <t>CAROLUS CUVEE EMP. BLEUE 75</t>
  </si>
  <si>
    <t>CAROLUS CUVEE EMP. ROUGE 75</t>
  </si>
  <si>
    <t>Ale Fort</t>
  </si>
  <si>
    <t>CAROLUS HOPSINJOOR</t>
  </si>
  <si>
    <t>CAROLUS HOPSINJOOR 75</t>
  </si>
  <si>
    <t>CAROLUS TRIPLE</t>
  </si>
  <si>
    <t>Tripel</t>
  </si>
  <si>
    <t>CAROLUS TRIPLE 75</t>
  </si>
  <si>
    <t>CARTOUCHE CO2</t>
  </si>
  <si>
    <t>CDL AUDACE</t>
  </si>
  <si>
    <t>Champagne</t>
  </si>
  <si>
    <t>SARL Jeanivre</t>
  </si>
  <si>
    <t>CDL BRUT EXQUIS</t>
  </si>
  <si>
    <t>CDL CREMANT</t>
  </si>
  <si>
    <t>CDL ECRIN</t>
  </si>
  <si>
    <t>CDL ECRIN DEMI</t>
  </si>
  <si>
    <t>CDL INSTINCT</t>
  </si>
  <si>
    <t>CDL NUANCE</t>
  </si>
  <si>
    <t>CELTIKA CRANBERRY</t>
  </si>
  <si>
    <t>CELTIKA TRIPLE</t>
  </si>
  <si>
    <t>CHARLES QUINT BLONDE</t>
  </si>
  <si>
    <t>CHARLES QUINT RUBIS</t>
  </si>
  <si>
    <t>CHIMAY BLEUE</t>
  </si>
  <si>
    <t>CHIMAY CINQ CENT 75</t>
  </si>
  <si>
    <t>CHIMAY GRANDE RESERVE 75</t>
  </si>
  <si>
    <t>CHIMAY PREMIERE 75</t>
  </si>
  <si>
    <t>CHIMAY ROUGE</t>
  </si>
  <si>
    <t>CHIMAY TRIPLE</t>
  </si>
  <si>
    <t>CHOUFFE BRUNE</t>
  </si>
  <si>
    <t>Brun</t>
  </si>
  <si>
    <t>CHOUFFE BRUNE 75</t>
  </si>
  <si>
    <t>CHOULETTE BLONDE</t>
  </si>
  <si>
    <t>CHOULETTE CERISE</t>
  </si>
  <si>
    <t>CHOULETTE FRAISE</t>
  </si>
  <si>
    <t>CHOULETTE FRAMBOISE</t>
  </si>
  <si>
    <t>CHOULETTE PECHE</t>
  </si>
  <si>
    <t>CHTI AMBREE</t>
  </si>
  <si>
    <t>Brasserie Castelain</t>
  </si>
  <si>
    <t>CHTI BLONDE</t>
  </si>
  <si>
    <t>CHTI TRIPLE</t>
  </si>
  <si>
    <t>CIDRE NEIGE</t>
  </si>
  <si>
    <t>Québec</t>
  </si>
  <si>
    <t>Cidre de glace</t>
  </si>
  <si>
    <t>GM Import</t>
  </si>
  <si>
    <t>COBRA</t>
  </si>
  <si>
    <t>Inde</t>
  </si>
  <si>
    <t>COEDO BENAKIA</t>
  </si>
  <si>
    <t>COEDO RURI</t>
  </si>
  <si>
    <t>COEDO SHIRO</t>
  </si>
  <si>
    <t>COFFRET BABY BOTTLE</t>
  </si>
  <si>
    <t>Coffret</t>
  </si>
  <si>
    <t>COFFRET BOIS</t>
  </si>
  <si>
    <t>COFFRET CELTKIA</t>
  </si>
  <si>
    <t>COFFRET CHOUFFE</t>
  </si>
  <si>
    <t>COFFRET DELIRIUM TREMENS</t>
  </si>
  <si>
    <t>COFFRET LEVRETTE</t>
  </si>
  <si>
    <t>COFFRET RINCE COCHON</t>
  </si>
  <si>
    <t>COFFRET ROCHEFORT</t>
  </si>
  <si>
    <t>COFFRET SAMICHLAUS</t>
  </si>
  <si>
    <t>COFFRET TRIPLE KARMELIET</t>
  </si>
  <si>
    <t>COOPERS PALE ALE</t>
  </si>
  <si>
    <t>Australie</t>
  </si>
  <si>
    <t>COOPERS SPARKLING</t>
  </si>
  <si>
    <t>CURIM GOLD</t>
  </si>
  <si>
    <t>Irelande</t>
  </si>
  <si>
    <t>CUVEE DE RANKE 75</t>
  </si>
  <si>
    <t>CUVEE DES TROLLS</t>
  </si>
  <si>
    <t>Belgian Pale ale</t>
  </si>
  <si>
    <t>CUVEE DES TROLLS 75</t>
  </si>
  <si>
    <t>CUVEE DES TROLLS -F</t>
  </si>
  <si>
    <t>D</t>
  </si>
  <si>
    <t>DDF BRUT</t>
  </si>
  <si>
    <t>DDF DEMI SEC</t>
  </si>
  <si>
    <t>DDF DOUX</t>
  </si>
  <si>
    <t>DDF EXTRA BRUT</t>
  </si>
  <si>
    <t>DDF JUS POMME</t>
  </si>
  <si>
    <t>DDF POIRE PLANT DE BLANC</t>
  </si>
  <si>
    <t>DDF ROUGE BRUYERE</t>
  </si>
  <si>
    <t>DE MOLEN AMARILLO</t>
  </si>
  <si>
    <t>DE MOLEN BLIKKEN &amp; BLOZEN</t>
  </si>
  <si>
    <t>DE MOLEN ENGELS</t>
  </si>
  <si>
    <t>DE MOLEN HEEN &amp; WEER</t>
  </si>
  <si>
    <t>DE MOLEN LENTEHOP</t>
  </si>
  <si>
    <t>DE MOLEN VUUR &amp; Vlam</t>
  </si>
  <si>
    <t>DE SUTTER GIVREE</t>
  </si>
  <si>
    <t>DELIRIUM NOCTURNUM</t>
  </si>
  <si>
    <t>DELIRIUM NOCTURNUM 75</t>
  </si>
  <si>
    <t>DELIRIUM RED</t>
  </si>
  <si>
    <t>Ale aux fruits</t>
  </si>
  <si>
    <t>DELIRIUM TREMENS</t>
  </si>
  <si>
    <t>DELIRIUM TREMENS 75</t>
  </si>
  <si>
    <t>DEUS 75</t>
  </si>
  <si>
    <t>DREMMWEL BLONDE</t>
  </si>
  <si>
    <t>DREMMWEL DOREE</t>
  </si>
  <si>
    <t>DREMMWEL ROUSSE</t>
  </si>
  <si>
    <t>DUFF</t>
  </si>
  <si>
    <t>DUVEL</t>
  </si>
  <si>
    <t>Strong Belgian</t>
  </si>
  <si>
    <t>DUVEL 75</t>
  </si>
  <si>
    <t>Srong Belgian</t>
  </si>
  <si>
    <t>E</t>
  </si>
  <si>
    <t>EDELWEISS</t>
  </si>
  <si>
    <t>Belgian wit</t>
  </si>
  <si>
    <t>blanche</t>
  </si>
  <si>
    <t>EKU 28</t>
  </si>
  <si>
    <t>EKU PILS</t>
  </si>
  <si>
    <t>EMELISSE BLOND</t>
  </si>
  <si>
    <t>EMELISSE DIPA</t>
  </si>
  <si>
    <t>EMELISSE DUBBEL</t>
  </si>
  <si>
    <t>EMELISSE TIPA</t>
  </si>
  <si>
    <t>ERDINGER</t>
  </si>
  <si>
    <t>F</t>
  </si>
  <si>
    <t>FLOREFFE DOUBLE</t>
  </si>
  <si>
    <t>FLYING DOG CLASSIC PALE ALE</t>
  </si>
  <si>
    <t>Pale Ale</t>
  </si>
  <si>
    <t>FLYING DOG IN HEAT HEFE</t>
  </si>
  <si>
    <t>FRANZISKANER DUNKEL</t>
  </si>
  <si>
    <t>FRANZISKANER KRISTALL</t>
  </si>
  <si>
    <t>FRANZISKANER NATURTRUB</t>
  </si>
  <si>
    <t>FRANZISKANER NATURTRUB -F</t>
  </si>
  <si>
    <t>FULLERS 1845 CELEBRATION</t>
  </si>
  <si>
    <t>Strong Ale</t>
  </si>
  <si>
    <t>FULLERS GOLDEN PRIDE</t>
  </si>
  <si>
    <t>Barley Wine</t>
  </si>
  <si>
    <t>FULLERS LONDON PRIDE</t>
  </si>
  <si>
    <t>English Ale</t>
  </si>
  <si>
    <t>G</t>
  </si>
  <si>
    <t>GOOSE ISLAND IPA</t>
  </si>
  <si>
    <t>GORDON FINEST SCOTCH</t>
  </si>
  <si>
    <t>GREGORIUS</t>
  </si>
  <si>
    <t>GUINNESS FOREIGN EXTRA</t>
  </si>
  <si>
    <t>Stout &amp; Porter</t>
  </si>
  <si>
    <t>GUINNESS SPECIAL EXPORT</t>
  </si>
  <si>
    <t>GWINIZ DU</t>
  </si>
  <si>
    <t>Grain Spécial</t>
  </si>
  <si>
    <t>H</t>
  </si>
  <si>
    <t>HE BILOUTE T DMIN COIN</t>
  </si>
  <si>
    <t>HE BILOUTE T DMIN COIN -F</t>
  </si>
  <si>
    <t>HINANO</t>
  </si>
  <si>
    <t>Tahiti</t>
  </si>
  <si>
    <t>Brasserie Hinano</t>
  </si>
  <si>
    <t>HOBGOBLIN</t>
  </si>
  <si>
    <t>Wichwood Brewery</t>
  </si>
  <si>
    <t>E. S. Bitter</t>
  </si>
  <si>
    <t>HOEGAARDEN BLANCHE</t>
  </si>
  <si>
    <t>HOEGAARDEN GRAND CRU</t>
  </si>
  <si>
    <t>HOEGAARDEN ROSEE</t>
  </si>
  <si>
    <t>HOPUS BLONDE</t>
  </si>
  <si>
    <t>I</t>
  </si>
  <si>
    <t>IKI BEER GINGER</t>
  </si>
  <si>
    <t>IKI BEER YUZU</t>
  </si>
  <si>
    <t>ISAAC BALADIN</t>
  </si>
  <si>
    <t>Italie</t>
  </si>
  <si>
    <t>J</t>
  </si>
  <si>
    <t>JCR BLANC</t>
  </si>
  <si>
    <t>Clef Des Champs</t>
  </si>
  <si>
    <t>JCR BRUT PRESTIGE</t>
  </si>
  <si>
    <t>JCR PREMIER CRU</t>
  </si>
  <si>
    <t>JCR ROSE</t>
  </si>
  <si>
    <t>K</t>
  </si>
  <si>
    <t>KARMELIET TRIPEL</t>
  </si>
  <si>
    <t>Spéciale Grain</t>
  </si>
  <si>
    <t>KARMELIET TRIPEL 75</t>
  </si>
  <si>
    <t>KASTEEL ROUGE</t>
  </si>
  <si>
    <t>KELPIE SEAWEED</t>
  </si>
  <si>
    <t>KILKENNY</t>
  </si>
  <si>
    <t>KINGFISHER</t>
  </si>
  <si>
    <t>KIRIN ICHIBAN</t>
  </si>
  <si>
    <t>KWAK</t>
  </si>
  <si>
    <t>Strong Pale Ale</t>
  </si>
  <si>
    <t>KWAK 75</t>
  </si>
  <si>
    <t>L</t>
  </si>
  <si>
    <t>LAPIN KULTA</t>
  </si>
  <si>
    <t>Finlande</t>
  </si>
  <si>
    <t>LEFFE 9</t>
  </si>
  <si>
    <t>LEFFE BLONDE</t>
  </si>
  <si>
    <t>LEFFE BLONDE -F</t>
  </si>
  <si>
    <t>LEFFE BRUNE</t>
  </si>
  <si>
    <t>LEFFE RADIEUSE</t>
  </si>
  <si>
    <t>LEFFE ROYALE -F</t>
  </si>
  <si>
    <t>LEFFE RUBY -F</t>
  </si>
  <si>
    <t>LEFFE TRIPLE</t>
  </si>
  <si>
    <t>LEVRETTE</t>
  </si>
  <si>
    <t>LEVRETTE AMBREE</t>
  </si>
  <si>
    <t>Amber ale</t>
  </si>
  <si>
    <t>LEVRETTE CHERRY</t>
  </si>
  <si>
    <t>bière aux fruits</t>
  </si>
  <si>
    <t>Violette</t>
  </si>
  <si>
    <t>LIEFMANS FRUITESS</t>
  </si>
  <si>
    <t>LIEFMANS GOUDENBAND 75</t>
  </si>
  <si>
    <t>LINDEMANS CASSIS</t>
  </si>
  <si>
    <t>Noir-Violette</t>
  </si>
  <si>
    <t>LINDEMANS CUVEE RENE GUEUZE 75</t>
  </si>
  <si>
    <t>Gueuze</t>
  </si>
  <si>
    <t>LINDEMANS CUVEE RENE KRIEK 75</t>
  </si>
  <si>
    <t>LINDEMANS FARO</t>
  </si>
  <si>
    <t>Faro</t>
  </si>
  <si>
    <t>LINDEMANS FRAMBOISE</t>
  </si>
  <si>
    <t>LINDEMANS GUEUZE</t>
  </si>
  <si>
    <t>LINDEMANS KRIEK</t>
  </si>
  <si>
    <t>LINDEMANS PECHERESSE</t>
  </si>
  <si>
    <t>LINDEMANS POMME</t>
  </si>
  <si>
    <t>M</t>
  </si>
  <si>
    <t>MAREDSOUS 10</t>
  </si>
  <si>
    <t>MAREDSOUS 6</t>
  </si>
  <si>
    <t>MAREDSOUS 8</t>
  </si>
  <si>
    <t>Dubbel</t>
  </si>
  <si>
    <t>MENABREA</t>
  </si>
  <si>
    <t>MOINETTE BIOLEGERE</t>
  </si>
  <si>
    <t>Ale léger</t>
  </si>
  <si>
    <t>MOINETTE BIOLOGIQUE 75</t>
  </si>
  <si>
    <t>Farmhouse Ale</t>
  </si>
  <si>
    <t>MOINETTE BLONDE</t>
  </si>
  <si>
    <t>MOINETTE BLONDE 75</t>
  </si>
  <si>
    <t>MOINETTE BON VŒUX 75</t>
  </si>
  <si>
    <t>Saison</t>
  </si>
  <si>
    <t>MOINETTE BRUNE</t>
  </si>
  <si>
    <t>MOINETTE BRUNE 75</t>
  </si>
  <si>
    <t>MONT DES CATS</t>
  </si>
  <si>
    <t>Trappist</t>
  </si>
  <si>
    <t>MONT DES CATS 75</t>
  </si>
  <si>
    <t>N</t>
  </si>
  <si>
    <t>NEGRA MODELO</t>
  </si>
  <si>
    <t>Mexique</t>
  </si>
  <si>
    <t>Grupo Modelo</t>
  </si>
  <si>
    <t>NESSIE</t>
  </si>
  <si>
    <t>NEWCASTLE BROWN ALE</t>
  </si>
  <si>
    <t>Scottish &amp; Newcastle</t>
  </si>
  <si>
    <t>O</t>
  </si>
  <si>
    <t>OHARAS IRISH RED</t>
  </si>
  <si>
    <t>OHARAS IRISH STOUT</t>
  </si>
  <si>
    <t>OLD SPECKLED HEN</t>
  </si>
  <si>
    <t>ORVAL</t>
  </si>
  <si>
    <t>P</t>
  </si>
  <si>
    <t>PALM</t>
  </si>
  <si>
    <t>PALM NA</t>
  </si>
  <si>
    <t>PALM ROYAL</t>
  </si>
  <si>
    <t>PAULANER CLASSIC</t>
  </si>
  <si>
    <t>PAULANER HEFE</t>
  </si>
  <si>
    <t>Ibb</t>
  </si>
  <si>
    <t>PETRUS AGED PALE</t>
  </si>
  <si>
    <t>Aged Ale</t>
  </si>
  <si>
    <t>PETRUS AGED RED</t>
  </si>
  <si>
    <t>Age Ale aux fruits</t>
  </si>
  <si>
    <t>PETRUS BLONDE</t>
  </si>
  <si>
    <t>PETRUS BRUNE</t>
  </si>
  <si>
    <t>PETRUS OUD BRUIN</t>
  </si>
  <si>
    <t>Age Bruin</t>
  </si>
  <si>
    <t>PETRUS SPECIALE</t>
  </si>
  <si>
    <t>PETRUS TRIPLE</t>
  </si>
  <si>
    <t>PICARO AMBREE</t>
  </si>
  <si>
    <t>Réunion</t>
  </si>
  <si>
    <t>Picaro</t>
  </si>
  <si>
    <t>PICARO BLANCHE</t>
  </si>
  <si>
    <t>PICARO BLONDE</t>
  </si>
  <si>
    <t>PICARO ORIGINAL</t>
  </si>
  <si>
    <t>PICARO PREMIUM</t>
  </si>
  <si>
    <t>PICARO TRIPLE</t>
  </si>
  <si>
    <t>Triple Belge</t>
  </si>
  <si>
    <t>PIETRA</t>
  </si>
  <si>
    <t>PIETRA BIONDA</t>
  </si>
  <si>
    <t>PIETRA STRONG</t>
  </si>
  <si>
    <t>PILSNER URQUELL</t>
  </si>
  <si>
    <t>PINK KILLER</t>
  </si>
  <si>
    <t>Rose</t>
  </si>
  <si>
    <t>PLATEAU CHIMAY</t>
  </si>
  <si>
    <t>PLATEAU DELIRIUM TREMENS</t>
  </si>
  <si>
    <t>PLATEAU QUEUE DE CHARRUE</t>
  </si>
  <si>
    <t>Q</t>
  </si>
  <si>
    <t>QUEUE DE CHARRUE AMBREE</t>
  </si>
  <si>
    <t>Ambrer Ale</t>
  </si>
  <si>
    <t>QUEUE DE CHARRUE AMBREE 75</t>
  </si>
  <si>
    <t>Amber Ale</t>
  </si>
  <si>
    <t>QUEUE DE CHARRUE BLONDE</t>
  </si>
  <si>
    <t>QUEUE DE CHARRUE BLONDE 75</t>
  </si>
  <si>
    <t>QUEUE DE CHARRUE BRUNE</t>
  </si>
  <si>
    <t>Flanders Oud Bruin</t>
  </si>
  <si>
    <t>QUEUE DE CHARRUE BRUNE 75</t>
  </si>
  <si>
    <t>QUEUE DE CHARRUE ROUGE</t>
  </si>
  <si>
    <t>QUEUE DE CHARRUE ROUGE 75</t>
  </si>
  <si>
    <t>QUEUE DE CHARRUE TRIPLE</t>
  </si>
  <si>
    <t>QUEUE DE CHARRUE TRIPLE 75</t>
  </si>
  <si>
    <t>Triel</t>
  </si>
  <si>
    <t>QUILMES</t>
  </si>
  <si>
    <t>Argentine</t>
  </si>
  <si>
    <t>R</t>
  </si>
  <si>
    <t>RED STRIPE</t>
  </si>
  <si>
    <t>Jamaïque</t>
  </si>
  <si>
    <t>RESCOUSSE</t>
  </si>
  <si>
    <t>RINCE COCHON</t>
  </si>
  <si>
    <t>RINCE COCHON ROUGE</t>
  </si>
  <si>
    <t>RINCE COCHON SPECIALE 75</t>
  </si>
  <si>
    <t>Belgian Ale</t>
  </si>
  <si>
    <t>ROCHEFORT 10</t>
  </si>
  <si>
    <t>ROCHEFORT 6</t>
  </si>
  <si>
    <t>ROCHEFORT 8</t>
  </si>
  <si>
    <t>RODENBACH</t>
  </si>
  <si>
    <t>Flanders Red Ale</t>
  </si>
  <si>
    <t>Rubis</t>
  </si>
  <si>
    <t>ROSEE HIBISCUS</t>
  </si>
  <si>
    <t>ROUSSE DU MONT BLANC</t>
  </si>
  <si>
    <t>Rousse</t>
  </si>
  <si>
    <t>S</t>
  </si>
  <si>
    <t>SAGRES</t>
  </si>
  <si>
    <t>Portugal</t>
  </si>
  <si>
    <t>SAINT BERNARDUS ABT 12</t>
  </si>
  <si>
    <t>Quadrupel</t>
  </si>
  <si>
    <t>SAINT BERNARDUS PATER 6</t>
  </si>
  <si>
    <t>SAINT BERNARDUS PRIOR 8</t>
  </si>
  <si>
    <t>SAINT BERNARDUS TRIPLE</t>
  </si>
  <si>
    <t>SAINT BERNARDUS WIT</t>
  </si>
  <si>
    <t>SAISON DUPONT</t>
  </si>
  <si>
    <t>SAISON DUPONT 75</t>
  </si>
  <si>
    <t>SAMUEL ADAMS BOSTON LAGER</t>
  </si>
  <si>
    <t>Shepherd Neame Brewery</t>
  </si>
  <si>
    <t>SAMUEL ADAMS NOBLE PILS</t>
  </si>
  <si>
    <t>SAN MIGUEL</t>
  </si>
  <si>
    <t>Espagne</t>
  </si>
  <si>
    <t>SANT ERWANN</t>
  </si>
  <si>
    <t>SINGHA BEER</t>
  </si>
  <si>
    <t>Thaïlande</t>
  </si>
  <si>
    <t>SUN LIK BEER</t>
  </si>
  <si>
    <t>Chine</t>
  </si>
  <si>
    <t>SUPER BALADIN</t>
  </si>
  <si>
    <t>SUPER BOCK</t>
  </si>
  <si>
    <t>T</t>
  </si>
  <si>
    <t>TAPIS BAR CUVEE DES TROLLS</t>
  </si>
  <si>
    <t>TAPIS BAR LINDEMANS</t>
  </si>
  <si>
    <t>THORNBRIDGE JAIPUR</t>
  </si>
  <si>
    <t>THORNBRIDGE KIPLING</t>
  </si>
  <si>
    <t>THORNBRIDGE RAVEN</t>
  </si>
  <si>
    <t>THORNBRIDGE RUSSIAN IMPERIAL STOUT</t>
  </si>
  <si>
    <t>THORNBRIDGE TZARA</t>
  </si>
  <si>
    <t>TIREUSE PERFECT DRAFT HD 3260</t>
  </si>
  <si>
    <t>TONGERLO BLONDE</t>
  </si>
  <si>
    <t>TONGERLO BRUNE</t>
  </si>
  <si>
    <t>TONGERLO PRIOR</t>
  </si>
  <si>
    <t>TRAPPE BLONDE</t>
  </si>
  <si>
    <t>TRAPPE BOCK</t>
  </si>
  <si>
    <t>TRAPPE DUBBEL</t>
  </si>
  <si>
    <t>TRAPPE ISIDOR</t>
  </si>
  <si>
    <t>TRAPPE PUUR</t>
  </si>
  <si>
    <t>TRAPPE QUADRUPLE</t>
  </si>
  <si>
    <t>TRAPPE TRIPLE</t>
  </si>
  <si>
    <t>TRAPPE WIT</t>
  </si>
  <si>
    <t>TRIPLE SECRET DES MOINES</t>
  </si>
  <si>
    <t>TROIS MONTS 75</t>
  </si>
  <si>
    <t>TROPICALE ANANAS</t>
  </si>
  <si>
    <t>Tropic'Ale</t>
  </si>
  <si>
    <t>TROPICALE BIERE DE NOEL</t>
  </si>
  <si>
    <t>Brasserie de l'ilet</t>
  </si>
  <si>
    <t>TROPICALE BLONDE</t>
  </si>
  <si>
    <t>TROPICALE BLONDE 75</t>
  </si>
  <si>
    <t>TROPICALE CITRA</t>
  </si>
  <si>
    <t>TROPICALE KAFRINE DO FE</t>
  </si>
  <si>
    <t>TROPICALE LETCHI</t>
  </si>
  <si>
    <t>TROPICALE LETCHI 75</t>
  </si>
  <si>
    <t>TROPICALE LIBERTINE</t>
  </si>
  <si>
    <t>TROPICALE AMBRE LA DOUCE</t>
  </si>
  <si>
    <t>Ambre</t>
  </si>
  <si>
    <t>TROPICALE CASCADE NIAGARA</t>
  </si>
  <si>
    <t>TYSKIE</t>
  </si>
  <si>
    <t>Pologne</t>
  </si>
  <si>
    <t>U</t>
  </si>
  <si>
    <t>V</t>
  </si>
  <si>
    <t>VERRE ACHEL</t>
  </si>
  <si>
    <t>VERRE AFFLIGEM</t>
  </si>
  <si>
    <t>VERRE BARBAR</t>
  </si>
  <si>
    <t>VERRE BELZEBUTH</t>
  </si>
  <si>
    <t>VERRE BITBURGER</t>
  </si>
  <si>
    <t>VERRE BREWDOG 25</t>
  </si>
  <si>
    <t>VERRE BREWDOG 33</t>
  </si>
  <si>
    <t>VERRE BREWDOG 50</t>
  </si>
  <si>
    <t>VERRE BUSH</t>
  </si>
  <si>
    <t>VERRE CAROLUS 25</t>
  </si>
  <si>
    <t>VERRE CAROLUS 33</t>
  </si>
  <si>
    <t>VERRE CHARLES QUINT</t>
  </si>
  <si>
    <t>VERRE CHARLES QUINT GRES</t>
  </si>
  <si>
    <t>VERRE CHIMAY</t>
  </si>
  <si>
    <t>VERRE CUVEE DES TROLLS</t>
  </si>
  <si>
    <t>VERRE DELIRIUM</t>
  </si>
  <si>
    <t>VERRE DEUS</t>
  </si>
  <si>
    <t>VERRE DUVEL</t>
  </si>
  <si>
    <t>VERRE EKU</t>
  </si>
  <si>
    <t>VERRE ERDINGER</t>
  </si>
  <si>
    <t>VERRE FRANZISKANER</t>
  </si>
  <si>
    <t>VERRE GRIMBERGEN 25</t>
  </si>
  <si>
    <t>VERRE GRIMBERGEN 33</t>
  </si>
  <si>
    <t>VERRE GUINNESS 25</t>
  </si>
  <si>
    <t>VERRE GUINNESS 50</t>
  </si>
  <si>
    <t>VERRE HINANO</t>
  </si>
  <si>
    <t>VERRE HOEGAARDEN BLANCHE</t>
  </si>
  <si>
    <t>VERRE HOEGAARDEN GRAND CRU</t>
  </si>
  <si>
    <t>VERRE HOEGAARDEN ROSEE</t>
  </si>
  <si>
    <t>VERRE HOPUS 33</t>
  </si>
  <si>
    <t>VERRE HOPUS 6</t>
  </si>
  <si>
    <t>VERRE KARMELIET TRIPEL 25</t>
  </si>
  <si>
    <t>VERRE KARMELIET TRIPEL 33</t>
  </si>
  <si>
    <t>VERRE KWAK SEUL</t>
  </si>
  <si>
    <t>VERRE KWAK 1</t>
  </si>
  <si>
    <t>VERRE KWAK 2</t>
  </si>
  <si>
    <t>VERRE KWAK 4</t>
  </si>
  <si>
    <t>VERRE LEFFE 25</t>
  </si>
  <si>
    <t>VERRE LEFFE 33</t>
  </si>
  <si>
    <t>VERRE LEFFE 50</t>
  </si>
  <si>
    <t>VERRE LEFFE ROYALE</t>
  </si>
  <si>
    <t>VERRE LEVRETTE</t>
  </si>
  <si>
    <t>VERRE LINDEMANS 33</t>
  </si>
  <si>
    <t>VERRE LINDEMANS FARO</t>
  </si>
  <si>
    <t>VERRE LINDEMANS KRIEK</t>
  </si>
  <si>
    <t>VERRE MAREDSOUS</t>
  </si>
  <si>
    <t>VERRE MOINETTE</t>
  </si>
  <si>
    <t>VERRE MONT BLANC</t>
  </si>
  <si>
    <t>VERRE MONT DES CATS</t>
  </si>
  <si>
    <t>VERRE ORVAL</t>
  </si>
  <si>
    <t>VERRE PALM</t>
  </si>
  <si>
    <t>VERRE PAULANER</t>
  </si>
  <si>
    <t>VERRE PETRUS 25</t>
  </si>
  <si>
    <t>VERRE PETRUS 33</t>
  </si>
  <si>
    <t>VERRE PIETRA</t>
  </si>
  <si>
    <t>VERRE PILSNER URQUELL</t>
  </si>
  <si>
    <t>VERRE PIRAAT</t>
  </si>
  <si>
    <t>VERRE QUEUE DE CHARRUE</t>
  </si>
  <si>
    <t>VERRE RINCE COCHON</t>
  </si>
  <si>
    <t>VERRE RINCE COCHON ROUGE</t>
  </si>
  <si>
    <t>VERRE ROCHEFORT GRES</t>
  </si>
  <si>
    <t>VERRE SAINT BERNARDUS</t>
  </si>
  <si>
    <t>VERRE SAMUEL ADAMS</t>
  </si>
  <si>
    <t>VERRE TONGERLO 33</t>
  </si>
  <si>
    <t>VERRE TONGERLO PRIOR 33</t>
  </si>
  <si>
    <t>VERRE TRAPPE</t>
  </si>
  <si>
    <t>VERRE TROIS MONTS</t>
  </si>
  <si>
    <t>VERRE WATERLOO</t>
  </si>
  <si>
    <t>VERRE WESTMALLE</t>
  </si>
  <si>
    <t>VERRE WESTVELTEREN</t>
  </si>
  <si>
    <t>VERTE DU MONT BLANC</t>
  </si>
  <si>
    <t>VIOLETTE DU MONT BLANC</t>
  </si>
  <si>
    <t>W</t>
  </si>
  <si>
    <t>WARSTEINER</t>
  </si>
  <si>
    <t>WEED</t>
  </si>
  <si>
    <t>WEIHENSTEPHANER VITUS</t>
  </si>
  <si>
    <t>WESTMALLE DOUBLE</t>
  </si>
  <si>
    <t>WESTMALLE TRIPLE</t>
  </si>
  <si>
    <t>WESTVLETEREN 12</t>
  </si>
  <si>
    <t>WESTVLETEREN 6</t>
  </si>
  <si>
    <t>WESTVLETEREN 8</t>
  </si>
  <si>
    <t>X</t>
  </si>
  <si>
    <t>Y</t>
  </si>
  <si>
    <t>Z</t>
  </si>
  <si>
    <t>ZYWIEC</t>
  </si>
  <si>
    <t>0000000000</t>
  </si>
  <si>
    <t>0000000001</t>
  </si>
  <si>
    <t>0000000002</t>
  </si>
  <si>
    <t>PICARO BRUNE</t>
  </si>
  <si>
    <t>CDL PELLEHAUT</t>
  </si>
  <si>
    <t>CDL MILLESIME 2007</t>
  </si>
  <si>
    <t>CDL PARADE</t>
  </si>
  <si>
    <t>Mois</t>
  </si>
  <si>
    <t>Vente Esp</t>
  </si>
  <si>
    <t>Vente CB</t>
  </si>
  <si>
    <t>Vente Chq</t>
  </si>
  <si>
    <t>CA</t>
  </si>
  <si>
    <t>Verif</t>
  </si>
  <si>
    <t>Vente Vir</t>
  </si>
  <si>
    <t>Année 2013</t>
  </si>
  <si>
    <t>Nb opération</t>
  </si>
  <si>
    <t>Moyenne</t>
  </si>
  <si>
    <t>Année 2014</t>
  </si>
  <si>
    <t>Total journalier</t>
  </si>
  <si>
    <t>CB</t>
  </si>
  <si>
    <t>Esp</t>
  </si>
  <si>
    <t>CHQ</t>
  </si>
  <si>
    <t>ESP</t>
  </si>
  <si>
    <t>Chq</t>
  </si>
  <si>
    <t>CHR</t>
  </si>
  <si>
    <t>chMP</t>
  </si>
  <si>
    <t>chmp</t>
  </si>
  <si>
    <t>chr</t>
  </si>
  <si>
    <t>CHAMPAGNECDL</t>
  </si>
  <si>
    <t>CreMant cdl</t>
  </si>
  <si>
    <t>Champagne cdl</t>
  </si>
  <si>
    <t>CDL</t>
  </si>
  <si>
    <t>Vir</t>
  </si>
  <si>
    <t>CIDRE</t>
  </si>
  <si>
    <t>cdl</t>
  </si>
  <si>
    <t>Chr</t>
  </si>
  <si>
    <t>CHR 35</t>
  </si>
  <si>
    <t>JCR Blanc *2</t>
  </si>
  <si>
    <t>FACT 19</t>
  </si>
  <si>
    <t>Fact CHR 44</t>
  </si>
  <si>
    <t>Fact CHR 45</t>
  </si>
  <si>
    <t>FACT CHR 46</t>
  </si>
  <si>
    <t>Fact CHR</t>
  </si>
  <si>
    <t>FACT CHR 52</t>
  </si>
  <si>
    <t>PARTICULIER</t>
  </si>
  <si>
    <t>DEGUSTATION 7</t>
  </si>
  <si>
    <t>DEGUSTATION 7,5</t>
  </si>
  <si>
    <t>DEGUSTATION 8</t>
  </si>
  <si>
    <t>DEGUSTATION 8,5</t>
  </si>
  <si>
    <t>DEGUSTATION 9</t>
  </si>
  <si>
    <t>DEGUSTATION 9,5</t>
  </si>
  <si>
    <t>DEGUSTATION 10</t>
  </si>
  <si>
    <t>SAC CADEAU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</si>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</sst>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0000000"/>
    <numFmt numFmtId="165" formatCode="0.0000"/>
    <numFmt numFmtId="166" formatCode="0.000"/>
    <numFmt numFmtId="167" formatCode="#,##0.00\ &quot;€&quot;"/>
    <numFmt numFmtId="168" formatCode="0_ ;\-0\ "/>
    <numFmt numFmtId="169" formatCode="[$-40C]mmm\-yy;@"/>
    <numFmt numFmtId="170" formatCode="0.0000000"/>
  </numFmts>
  <fonts count="4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Designio"/>
      <family val="3"/>
    </font>
    <font>
      <sz val="14"/>
      <color theme="0"/>
      <name val="Calibri"/>
      <scheme val="minor"/>
    </font>
    <font>
      <b/>
      <sz val="20"/>
      <color theme="1"/>
      <name val="Calibri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scheme val="minor"/>
    </font>
    <font>
      <b/>
      <sz val="18"/>
      <color theme="1"/>
      <name val="Calibri"/>
      <scheme val="minor"/>
    </font>
    <font>
      <sz val="9"/>
      <color theme="4" tint="-0.249977111117893"/>
      <name val="Calibri"/>
      <family val="2"/>
      <scheme val="minor"/>
    </font>
    <font>
      <sz val="11"/>
      <color rgb="FF000000"/>
      <name val="Calibri"/>
    </font>
    <font>
      <sz val="22"/>
      <color theme="8" tint="-0.249977111117893"/>
      <name val="Calibri"/>
      <family val="2"/>
      <scheme val="minor"/>
    </font>
    <font>
      <sz val="28"/>
      <color theme="8" tint="-0.249977111117893"/>
      <name val="Calibri"/>
      <family val="2"/>
      <scheme val="minor"/>
    </font>
    <font>
      <sz val="8"/>
      <color indexed="10"/>
      <name val="Tahoma"/>
      <family val="2"/>
    </font>
    <font>
      <sz val="10"/>
      <name val="Designio"/>
      <family val="3"/>
    </font>
    <font>
      <sz val="8"/>
      <name val="Designio"/>
      <family val="3"/>
    </font>
    <font>
      <sz val="10"/>
      <color theme="0"/>
      <name val="Designio"/>
      <family val="3"/>
    </font>
    <font>
      <sz val="8"/>
      <color theme="0"/>
      <name val="Designio"/>
      <family val="3"/>
    </font>
    <font>
      <sz val="12"/>
      <name val="Designio"/>
      <family val="3"/>
    </font>
    <font>
      <sz val="10"/>
      <color theme="1"/>
      <name val="Designio"/>
      <family val="3"/>
    </font>
    <font>
      <b/>
      <sz val="10"/>
      <name val="Designio"/>
      <family val="3"/>
    </font>
    <font>
      <sz val="12"/>
      <color theme="0"/>
      <name val="Designio"/>
      <family val="3"/>
    </font>
    <font>
      <sz val="11"/>
      <color theme="1"/>
      <name val="Designio"/>
      <family val="3"/>
    </font>
    <font>
      <u/>
      <sz val="10"/>
      <name val="Designio"/>
      <family val="3"/>
    </font>
    <font>
      <sz val="11"/>
      <name val="Designio"/>
      <family val="3"/>
    </font>
    <font>
      <i/>
      <sz val="10"/>
      <color theme="1"/>
      <name val="Calibri"/>
      <scheme val="minor"/>
    </font>
    <font>
      <b/>
      <sz val="11"/>
      <color theme="1"/>
      <name val="Designio"/>
      <family val="3"/>
    </font>
    <font>
      <b/>
      <i/>
      <sz val="11"/>
      <color theme="1"/>
      <name val="Designio"/>
      <family val="3"/>
    </font>
    <font>
      <sz val="11"/>
      <color theme="0" tint="-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2" tint="-0.499984740745262"/>
      <name val="Calibri"/>
      <family val="2"/>
      <scheme val="minor"/>
    </font>
    <font>
      <sz val="9"/>
      <name val="Designio"/>
      <family val="3"/>
    </font>
    <font>
      <sz val="9"/>
      <color theme="1"/>
      <name val="Designio"/>
      <family val="3"/>
    </font>
  </fonts>
  <fills count="15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2" fillId="0" borderId="0" pivotButton="1"/>
    <xf numFmtId="44" fontId="12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23">
    <xf numFmtId="0" fontId="0" fillId="0" borderId="0" xfId="0"/>
    <xf numFmtId="0" fontId="3" fillId="3" borderId="0" xfId="0" quotePrefix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 wrapText="1"/>
    </xf>
    <xf numFmtId="0" fontId="3" fillId="3" borderId="0" xfId="0" quotePrefix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44" fontId="4" fillId="5" borderId="4" xfId="1" applyFont="1" applyFill="1" applyBorder="1" applyAlignment="1">
      <alignment horizontal="center" vertical="center"/>
    </xf>
    <xf numFmtId="14" fontId="7" fillId="5" borderId="2" xfId="0" applyNumberFormat="1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14" fontId="0" fillId="0" borderId="0" xfId="0" applyNumberFormat="1"/>
    <xf numFmtId="0" fontId="0" fillId="5" borderId="0" xfId="0" applyFill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4" fontId="6" fillId="5" borderId="4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8" borderId="0" xfId="0" applyNumberFormat="1" applyFill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3" fillId="0" borderId="0" xfId="2" applyFont="1" applyAlignment="1">
      <alignment vertical="top"/>
    </xf>
    <xf numFmtId="0" fontId="14" fillId="0" borderId="0" xfId="2" applyFont="1" applyAlignment="1">
      <alignment vertical="top"/>
    </xf>
    <xf numFmtId="0" fontId="15" fillId="3" borderId="1" xfId="2" applyFont="1" applyFill="1" applyBorder="1" applyAlignment="1">
      <alignment horizontal="center" vertical="center"/>
    </xf>
    <xf numFmtId="0" fontId="15" fillId="0" borderId="0" xfId="2" applyFont="1" applyAlignment="1">
      <alignment vertical="top"/>
    </xf>
    <xf numFmtId="0" fontId="16" fillId="0" borderId="0" xfId="2" applyFont="1" applyAlignment="1">
      <alignment vertical="top"/>
    </xf>
    <xf numFmtId="44" fontId="14" fillId="0" borderId="0" xfId="2" applyNumberFormat="1" applyFont="1" applyAlignment="1">
      <alignment vertical="top"/>
    </xf>
    <xf numFmtId="0" fontId="17" fillId="0" borderId="0" xfId="2" applyFont="1" applyAlignment="1">
      <alignment vertical="top"/>
    </xf>
    <xf numFmtId="0" fontId="20" fillId="3" borderId="1" xfId="2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0" fontId="18" fillId="5" borderId="1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10" fillId="4" borderId="0" xfId="0" applyFont="1" applyFill="1" applyAlignment="1" applyProtection="1">
      <alignment horizontal="center" vertical="center"/>
    </xf>
    <xf numFmtId="0" fontId="0" fillId="4" borderId="0" xfId="0" applyFill="1" applyAlignment="1" applyProtection="1">
      <alignment horizontal="right" vertical="center"/>
    </xf>
    <xf numFmtId="0" fontId="19" fillId="5" borderId="14" xfId="2" applyFont="1" applyFill="1" applyBorder="1" applyAlignment="1">
      <alignment horizontal="center" vertical="center"/>
    </xf>
    <xf numFmtId="0" fontId="21" fillId="5" borderId="15" xfId="0" applyFont="1" applyFill="1" applyBorder="1" applyAlignment="1">
      <alignment horizontal="left" vertical="center"/>
    </xf>
    <xf numFmtId="14" fontId="18" fillId="5" borderId="15" xfId="0" applyNumberFormat="1" applyFont="1" applyFill="1" applyBorder="1" applyAlignment="1">
      <alignment horizontal="left" vertical="center"/>
    </xf>
    <xf numFmtId="0" fontId="13" fillId="5" borderId="0" xfId="2" applyFont="1" applyFill="1" applyBorder="1" applyAlignment="1">
      <alignment vertical="center"/>
    </xf>
    <xf numFmtId="164" fontId="20" fillId="3" borderId="14" xfId="0" applyNumberFormat="1" applyFont="1" applyFill="1" applyBorder="1" applyAlignment="1">
      <alignment horizontal="center" vertical="center" wrapText="1"/>
    </xf>
    <xf numFmtId="0" fontId="20" fillId="3" borderId="16" xfId="0" quotePrefix="1" applyFont="1" applyFill="1" applyBorder="1" applyAlignment="1">
      <alignment horizontal="center" vertical="center" wrapText="1"/>
    </xf>
    <xf numFmtId="0" fontId="20" fillId="3" borderId="16" xfId="0" applyFont="1" applyFill="1" applyBorder="1" applyAlignment="1">
      <alignment horizontal="center" vertical="center" wrapText="1"/>
    </xf>
    <xf numFmtId="0" fontId="20" fillId="3" borderId="15" xfId="0" applyFont="1" applyFill="1" applyBorder="1" applyAlignment="1">
      <alignment horizontal="center" vertical="center" wrapText="1"/>
    </xf>
    <xf numFmtId="0" fontId="26" fillId="4" borderId="0" xfId="0" applyFont="1" applyFill="1" applyAlignment="1">
      <alignment horizontal="center" vertical="center"/>
    </xf>
    <xf numFmtId="0" fontId="8" fillId="9" borderId="1" xfId="0" applyFont="1" applyFill="1" applyBorder="1" applyAlignment="1" applyProtection="1">
      <alignment horizontal="center" vertical="center" wrapText="1"/>
      <protection locked="0"/>
    </xf>
    <xf numFmtId="0" fontId="21" fillId="2" borderId="1" xfId="0" applyNumberFormat="1" applyFont="1" applyFill="1" applyBorder="1" applyAlignment="1" applyProtection="1">
      <alignment horizontal="center" vertical="center"/>
    </xf>
    <xf numFmtId="0" fontId="27" fillId="4" borderId="0" xfId="0" applyFont="1" applyFill="1" applyAlignment="1" applyProtection="1">
      <alignment horizontal="center" vertical="center"/>
    </xf>
    <xf numFmtId="0" fontId="27" fillId="4" borderId="0" xfId="0" applyFont="1" applyFill="1" applyAlignment="1">
      <alignment horizontal="center" vertical="center"/>
    </xf>
    <xf numFmtId="2" fontId="18" fillId="5" borderId="12" xfId="0" applyNumberFormat="1" applyFont="1" applyFill="1" applyBorder="1" applyAlignment="1">
      <alignment horizontal="center" vertical="center"/>
    </xf>
    <xf numFmtId="2" fontId="18" fillId="5" borderId="5" xfId="0" applyNumberFormat="1" applyFont="1" applyFill="1" applyBorder="1" applyAlignment="1">
      <alignment horizontal="center" vertical="center"/>
    </xf>
    <xf numFmtId="2" fontId="18" fillId="5" borderId="13" xfId="0" applyNumberFormat="1" applyFont="1" applyFill="1" applyBorder="1" applyAlignment="1">
      <alignment horizontal="center" vertical="center"/>
    </xf>
    <xf numFmtId="167" fontId="17" fillId="0" borderId="1" xfId="3" applyNumberFormat="1" applyFont="1" applyBorder="1" applyAlignment="1">
      <alignment horizontal="right" vertical="center"/>
    </xf>
    <xf numFmtId="1" fontId="21" fillId="0" borderId="0" xfId="0" quotePrefix="1" applyNumberFormat="1" applyFont="1" applyFill="1" applyBorder="1" applyAlignment="1" applyProtection="1">
      <alignment horizontal="center" vertical="center"/>
    </xf>
    <xf numFmtId="1" fontId="21" fillId="0" borderId="0" xfId="0" applyNumberFormat="1" applyFont="1" applyFill="1" applyBorder="1" applyAlignment="1" applyProtection="1">
      <alignment horizontal="center" vertical="center"/>
    </xf>
    <xf numFmtId="2" fontId="0" fillId="7" borderId="0" xfId="4" applyNumberFormat="1" applyFont="1" applyFill="1" applyAlignment="1">
      <alignment horizontal="center" vertical="center"/>
    </xf>
    <xf numFmtId="168" fontId="0" fillId="5" borderId="0" xfId="4" applyNumberFormat="1" applyFont="1" applyFill="1" applyBorder="1" applyAlignment="1" applyProtection="1">
      <alignment horizontal="left" vertical="center"/>
      <protection locked="0"/>
    </xf>
    <xf numFmtId="2" fontId="0" fillId="7" borderId="0" xfId="0" applyNumberFormat="1" applyFill="1" applyAlignment="1">
      <alignment horizontal="center" vertical="center"/>
    </xf>
    <xf numFmtId="1" fontId="0" fillId="5" borderId="0" xfId="0" applyNumberFormat="1" applyFill="1" applyAlignment="1" applyProtection="1">
      <alignment horizontal="center" vertical="center"/>
      <protection locked="0"/>
    </xf>
    <xf numFmtId="1" fontId="21" fillId="2" borderId="1" xfId="0" applyNumberFormat="1" applyFont="1" applyFill="1" applyBorder="1" applyAlignment="1" applyProtection="1">
      <alignment horizontal="center" vertical="center"/>
    </xf>
    <xf numFmtId="164" fontId="13" fillId="0" borderId="1" xfId="0" applyNumberFormat="1" applyFont="1" applyFill="1" applyBorder="1" applyAlignment="1" applyProtection="1">
      <alignment horizontal="center" vertical="center"/>
    </xf>
    <xf numFmtId="0" fontId="13" fillId="2" borderId="1" xfId="0" applyFont="1" applyFill="1" applyBorder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 wrapText="1"/>
    </xf>
    <xf numFmtId="0" fontId="21" fillId="0" borderId="0" xfId="0" applyFont="1" applyProtection="1"/>
    <xf numFmtId="0" fontId="21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165" fontId="21" fillId="0" borderId="0" xfId="0" applyNumberFormat="1" applyFont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166" fontId="23" fillId="0" borderId="0" xfId="0" applyNumberFormat="1" applyFont="1" applyAlignment="1" applyProtection="1">
      <alignment horizontal="center" vertical="center"/>
    </xf>
    <xf numFmtId="2" fontId="23" fillId="0" borderId="0" xfId="0" applyNumberFormat="1" applyFont="1" applyAlignment="1" applyProtection="1">
      <alignment horizontal="center" vertical="center"/>
    </xf>
    <xf numFmtId="2" fontId="21" fillId="0" borderId="0" xfId="0" applyNumberFormat="1" applyFont="1" applyAlignment="1" applyProtection="1">
      <alignment horizontal="center" vertical="center"/>
    </xf>
    <xf numFmtId="0" fontId="21" fillId="0" borderId="0" xfId="0" quotePrefix="1" applyFont="1" applyProtection="1"/>
    <xf numFmtId="166" fontId="23" fillId="3" borderId="0" xfId="0" applyNumberFormat="1" applyFont="1" applyFill="1" applyAlignment="1" applyProtection="1">
      <alignment horizontal="center" vertical="center"/>
    </xf>
    <xf numFmtId="1" fontId="21" fillId="0" borderId="0" xfId="0" applyNumberFormat="1" applyFont="1" applyAlignment="1" applyProtection="1">
      <alignment horizontal="center" vertical="center"/>
    </xf>
    <xf numFmtId="2" fontId="23" fillId="0" borderId="0" xfId="0" quotePrefix="1" applyNumberFormat="1" applyFont="1" applyAlignment="1" applyProtection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28" fillId="5" borderId="0" xfId="0" applyFont="1" applyFill="1" applyAlignment="1">
      <alignment horizontal="center" vertical="center"/>
    </xf>
    <xf numFmtId="0" fontId="30" fillId="3" borderId="9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3" borderId="0" xfId="0" applyFont="1" applyFill="1" applyAlignment="1">
      <alignment horizontal="center"/>
    </xf>
    <xf numFmtId="0" fontId="31" fillId="3" borderId="0" xfId="0" applyFont="1" applyFill="1" applyAlignment="1">
      <alignment horizontal="center"/>
    </xf>
    <xf numFmtId="169" fontId="0" fillId="0" borderId="14" xfId="0" applyNumberFormat="1" applyBorder="1" applyAlignment="1">
      <alignment horizontal="center" vertical="center"/>
    </xf>
    <xf numFmtId="0" fontId="0" fillId="0" borderId="16" xfId="0" applyBorder="1"/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29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2" fillId="7" borderId="0" xfId="0" applyFont="1" applyFill="1" applyAlignment="1">
      <alignment horizontal="center" vertical="center"/>
    </xf>
    <xf numFmtId="0" fontId="0" fillId="4" borderId="16" xfId="0" applyFill="1" applyBorder="1"/>
    <xf numFmtId="0" fontId="0" fillId="4" borderId="16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/>
    </xf>
    <xf numFmtId="169" fontId="0" fillId="4" borderId="14" xfId="0" applyNumberFormat="1" applyFill="1" applyBorder="1" applyAlignment="1">
      <alignment horizontal="center" vertical="center"/>
    </xf>
    <xf numFmtId="0" fontId="29" fillId="10" borderId="0" xfId="0" applyFont="1" applyFill="1" applyAlignment="1">
      <alignment horizontal="center" vertical="center"/>
    </xf>
    <xf numFmtId="2" fontId="0" fillId="10" borderId="0" xfId="0" applyNumberFormat="1" applyFill="1" applyAlignment="1">
      <alignment horizontal="center" vertical="center"/>
    </xf>
    <xf numFmtId="2" fontId="32" fillId="10" borderId="0" xfId="0" applyNumberFormat="1" applyFont="1" applyFill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33" fillId="0" borderId="0" xfId="0" applyFont="1" applyFill="1" applyAlignment="1">
      <alignment horizontal="center"/>
    </xf>
    <xf numFmtId="0" fontId="28" fillId="0" borderId="0" xfId="0" applyFont="1" applyFill="1" applyAlignment="1">
      <alignment horizontal="center" vertical="center"/>
    </xf>
    <xf numFmtId="0" fontId="33" fillId="0" borderId="0" xfId="0" applyFont="1" applyFill="1"/>
    <xf numFmtId="14" fontId="34" fillId="0" borderId="0" xfId="0" applyNumberFormat="1" applyFont="1" applyFill="1" applyAlignment="1">
      <alignment horizontal="center"/>
    </xf>
    <xf numFmtId="14" fontId="35" fillId="0" borderId="0" xfId="0" applyNumberFormat="1" applyFont="1" applyFill="1" applyAlignment="1">
      <alignment horizontal="center"/>
    </xf>
    <xf numFmtId="0" fontId="35" fillId="11" borderId="0" xfId="0" applyFont="1" applyFill="1" applyAlignment="1">
      <alignment horizontal="center"/>
    </xf>
    <xf numFmtId="0" fontId="35" fillId="0" borderId="0" xfId="0" applyFont="1" applyFill="1" applyAlignment="1">
      <alignment horizontal="center"/>
    </xf>
    <xf numFmtId="0" fontId="34" fillId="0" borderId="0" xfId="0" applyFont="1" applyFill="1" applyAlignment="1">
      <alignment horizontal="center"/>
    </xf>
    <xf numFmtId="16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0" fillId="5" borderId="0" xfId="0" applyFont="1" applyFill="1" applyAlignment="1">
      <alignment horizontal="center" vertical="center"/>
    </xf>
    <xf numFmtId="16" fontId="0" fillId="4" borderId="1" xfId="0" applyNumberFormat="1" applyFill="1" applyBorder="1"/>
    <xf numFmtId="0" fontId="0" fillId="4" borderId="1" xfId="0" applyFill="1" applyBorder="1"/>
    <xf numFmtId="166" fontId="0" fillId="4" borderId="1" xfId="0" applyNumberFormat="1" applyFill="1" applyBorder="1"/>
    <xf numFmtId="16" fontId="0" fillId="0" borderId="1" xfId="0" applyNumberFormat="1" applyBorder="1"/>
    <xf numFmtId="0" fontId="0" fillId="0" borderId="1" xfId="0" applyBorder="1"/>
    <xf numFmtId="166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4" borderId="12" xfId="0" applyFill="1" applyBorder="1"/>
    <xf numFmtId="0" fontId="0" fillId="0" borderId="0" xfId="0" applyFill="1" applyBorder="1"/>
    <xf numFmtId="11" fontId="0" fillId="0" borderId="1" xfId="0" applyNumberFormat="1" applyBorder="1" applyAlignment="1">
      <alignment horizontal="center"/>
    </xf>
    <xf numFmtId="14" fontId="28" fillId="9" borderId="1" xfId="0" applyNumberFormat="1" applyFont="1" applyFill="1" applyBorder="1" applyAlignment="1">
      <alignment horizontal="center"/>
    </xf>
    <xf numFmtId="0" fontId="28" fillId="9" borderId="1" xfId="0" applyFont="1" applyFill="1" applyBorder="1" applyAlignment="1">
      <alignment horizontal="center"/>
    </xf>
    <xf numFmtId="0" fontId="28" fillId="9" borderId="0" xfId="0" applyFont="1" applyFill="1"/>
    <xf numFmtId="14" fontId="0" fillId="9" borderId="1" xfId="0" applyNumberForma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0" xfId="0" applyFill="1"/>
    <xf numFmtId="14" fontId="0" fillId="0" borderId="1" xfId="0" applyNumberFormat="1" applyFill="1" applyBorder="1" applyAlignment="1">
      <alignment horizontal="center"/>
    </xf>
    <xf numFmtId="0" fontId="0" fillId="9" borderId="0" xfId="0" quotePrefix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30" fillId="0" borderId="0" xfId="0" applyFont="1" applyFill="1" applyAlignment="1">
      <alignment horizontal="center" vertical="center"/>
    </xf>
    <xf numFmtId="0" fontId="36" fillId="9" borderId="0" xfId="0" applyFont="1" applyFill="1" applyAlignment="1">
      <alignment horizontal="center" vertical="center"/>
    </xf>
    <xf numFmtId="0" fontId="30" fillId="9" borderId="0" xfId="0" applyFont="1" applyFill="1" applyAlignment="1">
      <alignment horizontal="center" vertical="center"/>
    </xf>
    <xf numFmtId="14" fontId="0" fillId="12" borderId="1" xfId="0" applyNumberForma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30" fillId="12" borderId="0" xfId="0" applyFont="1" applyFill="1" applyAlignment="1">
      <alignment horizontal="center" vertical="center"/>
    </xf>
    <xf numFmtId="0" fontId="0" fillId="12" borderId="0" xfId="0" applyFill="1"/>
    <xf numFmtId="14" fontId="33" fillId="9" borderId="1" xfId="0" applyNumberFormat="1" applyFont="1" applyFill="1" applyBorder="1" applyAlignment="1">
      <alignment horizontal="center"/>
    </xf>
    <xf numFmtId="0" fontId="33" fillId="9" borderId="1" xfId="0" applyFont="1" applyFill="1" applyBorder="1" applyAlignment="1">
      <alignment horizontal="center"/>
    </xf>
    <xf numFmtId="0" fontId="33" fillId="9" borderId="0" xfId="0" applyFont="1" applyFill="1" applyAlignment="1">
      <alignment horizontal="center" vertical="center"/>
    </xf>
    <xf numFmtId="0" fontId="33" fillId="9" borderId="0" xfId="0" applyFont="1" applyFill="1"/>
    <xf numFmtId="0" fontId="0" fillId="0" borderId="1" xfId="0" applyFill="1" applyBorder="1" applyAlignment="1">
      <alignment horizontal="center"/>
    </xf>
    <xf numFmtId="0" fontId="0" fillId="0" borderId="0" xfId="0" applyFill="1"/>
    <xf numFmtId="14" fontId="0" fillId="13" borderId="1" xfId="0" applyNumberForma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30" fillId="13" borderId="0" xfId="0" applyFont="1" applyFill="1" applyAlignment="1">
      <alignment horizontal="center" vertical="center"/>
    </xf>
    <xf numFmtId="0" fontId="0" fillId="13" borderId="0" xfId="0" applyFill="1"/>
    <xf numFmtId="0" fontId="28" fillId="9" borderId="0" xfId="0" applyFont="1" applyFill="1" applyAlignment="1">
      <alignment horizontal="center" vertical="center"/>
    </xf>
    <xf numFmtId="20" fontId="0" fillId="0" borderId="0" xfId="0" applyNumberFormat="1"/>
    <xf numFmtId="0" fontId="33" fillId="0" borderId="0" xfId="0" applyFont="1" applyFill="1" applyAlignment="1"/>
    <xf numFmtId="0" fontId="0" fillId="4" borderId="1" xfId="0" applyFill="1" applyBorder="1" applyAlignment="1"/>
    <xf numFmtId="0" fontId="0" fillId="0" borderId="1" xfId="0" applyBorder="1" applyAlignment="1"/>
    <xf numFmtId="170" fontId="0" fillId="0" borderId="0" xfId="0" applyNumberFormat="1" applyAlignment="1"/>
    <xf numFmtId="0" fontId="0" fillId="0" borderId="0" xfId="0" applyFill="1" applyAlignment="1"/>
    <xf numFmtId="14" fontId="38" fillId="14" borderId="0" xfId="0" applyNumberFormat="1" applyFont="1" applyFill="1" applyAlignment="1">
      <alignment horizontal="center" vertical="center"/>
    </xf>
    <xf numFmtId="44" fontId="38" fillId="14" borderId="0" xfId="1" applyFont="1" applyFill="1" applyAlignment="1">
      <alignment horizontal="center" vertical="center"/>
    </xf>
    <xf numFmtId="0" fontId="38" fillId="14" borderId="0" xfId="0" applyFont="1" applyFill="1" applyAlignment="1">
      <alignment horizontal="center" vertical="center"/>
    </xf>
    <xf numFmtId="1" fontId="3" fillId="3" borderId="0" xfId="0" applyNumberFormat="1" applyFont="1" applyFill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" fontId="0" fillId="0" borderId="0" xfId="0" applyNumberFormat="1"/>
    <xf numFmtId="0" fontId="11" fillId="4" borderId="0" xfId="0" applyFont="1" applyFill="1" applyAlignment="1">
      <alignment horizontal="center" vertical="center"/>
    </xf>
    <xf numFmtId="0" fontId="14" fillId="0" borderId="0" xfId="2" applyFont="1" applyAlignment="1">
      <alignment horizontal="center" vertical="top"/>
    </xf>
    <xf numFmtId="0" fontId="24" fillId="5" borderId="16" xfId="0" applyFont="1" applyFill="1" applyBorder="1" applyAlignment="1">
      <alignment horizontal="center"/>
    </xf>
    <xf numFmtId="0" fontId="13" fillId="0" borderId="0" xfId="2" applyFont="1" applyAlignment="1">
      <alignment horizontal="center" vertical="top"/>
    </xf>
    <xf numFmtId="0" fontId="19" fillId="5" borderId="8" xfId="2" applyFont="1" applyFill="1" applyBorder="1" applyAlignment="1">
      <alignment horizontal="center" vertical="center" wrapText="1"/>
    </xf>
    <xf numFmtId="0" fontId="19" fillId="5" borderId="9" xfId="2" applyFont="1" applyFill="1" applyBorder="1" applyAlignment="1">
      <alignment horizontal="center" vertical="center" wrapText="1"/>
    </xf>
    <xf numFmtId="0" fontId="19" fillId="5" borderId="7" xfId="2" applyFont="1" applyFill="1" applyBorder="1" applyAlignment="1">
      <alignment horizontal="center" vertical="center" wrapText="1"/>
    </xf>
    <xf numFmtId="0" fontId="19" fillId="5" borderId="6" xfId="2" applyFont="1" applyFill="1" applyBorder="1" applyAlignment="1">
      <alignment horizontal="center" vertical="center" wrapText="1"/>
    </xf>
    <xf numFmtId="0" fontId="19" fillId="5" borderId="10" xfId="2" applyFont="1" applyFill="1" applyBorder="1" applyAlignment="1">
      <alignment horizontal="center" vertical="center" wrapText="1"/>
    </xf>
    <xf numFmtId="0" fontId="19" fillId="5" borderId="11" xfId="2" applyFont="1" applyFill="1" applyBorder="1" applyAlignment="1">
      <alignment horizontal="center" vertical="center" wrapText="1"/>
    </xf>
    <xf numFmtId="0" fontId="25" fillId="5" borderId="8" xfId="0" applyFont="1" applyFill="1" applyBorder="1" applyAlignment="1">
      <alignment horizontal="center" vertical="center" wrapText="1"/>
    </xf>
    <xf numFmtId="0" fontId="25" fillId="5" borderId="9" xfId="0" applyFont="1" applyFill="1" applyBorder="1" applyAlignment="1">
      <alignment horizontal="center" vertical="center" wrapText="1"/>
    </xf>
    <xf numFmtId="0" fontId="25" fillId="5" borderId="7" xfId="0" applyFont="1" applyFill="1" applyBorder="1" applyAlignment="1">
      <alignment horizontal="center" vertical="center" wrapText="1"/>
    </xf>
    <xf numFmtId="0" fontId="25" fillId="5" borderId="6" xfId="0" applyFont="1" applyFill="1" applyBorder="1" applyAlignment="1">
      <alignment horizontal="center" vertical="center" wrapText="1"/>
    </xf>
    <xf numFmtId="0" fontId="25" fillId="5" borderId="10" xfId="0" applyFont="1" applyFill="1" applyBorder="1" applyAlignment="1">
      <alignment horizontal="center" vertical="center" wrapText="1"/>
    </xf>
    <xf numFmtId="0" fontId="25" fillId="5" borderId="11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24" fillId="5" borderId="0" xfId="0" applyFont="1" applyFill="1" applyBorder="1" applyAlignment="1">
      <alignment horizontal="center"/>
    </xf>
    <xf numFmtId="0" fontId="19" fillId="5" borderId="3" xfId="2" applyFont="1" applyFill="1" applyBorder="1" applyAlignment="1">
      <alignment horizontal="center" vertical="center"/>
    </xf>
    <xf numFmtId="14" fontId="18" fillId="5" borderId="4" xfId="0" applyNumberFormat="1" applyFont="1" applyFill="1" applyBorder="1" applyAlignment="1">
      <alignment horizontal="left" vertical="center"/>
    </xf>
    <xf numFmtId="0" fontId="21" fillId="5" borderId="4" xfId="0" applyFont="1" applyFill="1" applyBorder="1" applyAlignment="1">
      <alignment horizontal="left" vertical="center"/>
    </xf>
    <xf numFmtId="168" fontId="0" fillId="5" borderId="0" xfId="0" applyNumberFormat="1" applyFill="1" applyAlignment="1">
      <alignment horizontal="center" vertical="center"/>
    </xf>
    <xf numFmtId="164" fontId="2" fillId="11" borderId="8" xfId="0" applyNumberFormat="1" applyFont="1" applyFill="1" applyBorder="1" applyAlignment="1">
      <alignment horizontal="center" vertical="center" wrapText="1"/>
    </xf>
    <xf numFmtId="0" fontId="2" fillId="11" borderId="17" xfId="0" quotePrefix="1" applyFont="1" applyFill="1" applyBorder="1" applyAlignment="1">
      <alignment horizontal="center" vertical="center" wrapText="1"/>
    </xf>
    <xf numFmtId="0" fontId="2" fillId="11" borderId="17" xfId="0" applyFont="1" applyFill="1" applyBorder="1" applyAlignment="1">
      <alignment horizontal="center" vertical="center" wrapText="1"/>
    </xf>
    <xf numFmtId="0" fontId="2" fillId="11" borderId="9" xfId="0" applyFont="1" applyFill="1" applyBorder="1" applyAlignment="1">
      <alignment horizontal="center" vertical="center" wrapText="1"/>
    </xf>
    <xf numFmtId="168" fontId="0" fillId="5" borderId="0" xfId="0" applyNumberFormat="1" applyFill="1" applyBorder="1" applyAlignment="1">
      <alignment horizontal="center" vertical="center"/>
    </xf>
    <xf numFmtId="0" fontId="15" fillId="5" borderId="0" xfId="2" applyFont="1" applyFill="1" applyBorder="1" applyAlignment="1">
      <alignment horizontal="center" vertical="center"/>
    </xf>
    <xf numFmtId="167" fontId="17" fillId="5" borderId="0" xfId="3" applyNumberFormat="1" applyFont="1" applyFill="1" applyBorder="1" applyAlignment="1">
      <alignment horizontal="right" vertical="center"/>
    </xf>
    <xf numFmtId="0" fontId="16" fillId="5" borderId="0" xfId="2" applyFont="1" applyFill="1" applyBorder="1" applyAlignment="1">
      <alignment vertical="top"/>
    </xf>
    <xf numFmtId="0" fontId="14" fillId="5" borderId="0" xfId="2" applyFont="1" applyFill="1" applyBorder="1" applyAlignment="1">
      <alignment vertical="top"/>
    </xf>
    <xf numFmtId="0" fontId="0" fillId="5" borderId="0" xfId="0" applyFill="1" applyBorder="1" applyAlignment="1">
      <alignment horizontal="center" vertical="center"/>
    </xf>
    <xf numFmtId="0" fontId="17" fillId="5" borderId="0" xfId="2" applyFont="1" applyFill="1" applyBorder="1" applyAlignment="1">
      <alignment vertical="top"/>
    </xf>
    <xf numFmtId="0" fontId="13" fillId="5" borderId="0" xfId="2" applyFont="1" applyFill="1" applyBorder="1" applyAlignment="1">
      <alignment vertical="top"/>
    </xf>
    <xf numFmtId="0" fontId="15" fillId="5" borderId="0" xfId="2" applyFont="1" applyFill="1" applyBorder="1" applyAlignment="1">
      <alignment vertical="top"/>
    </xf>
    <xf numFmtId="167" fontId="17" fillId="5" borderId="4" xfId="3" applyNumberFormat="1" applyFont="1" applyFill="1" applyBorder="1" applyAlignment="1">
      <alignment horizontal="right" vertical="center"/>
    </xf>
    <xf numFmtId="0" fontId="15" fillId="11" borderId="3" xfId="2" applyFont="1" applyFill="1" applyBorder="1" applyAlignment="1">
      <alignment horizontal="center" vertical="center"/>
    </xf>
    <xf numFmtId="0" fontId="39" fillId="5" borderId="18" xfId="2" applyFont="1" applyFill="1" applyBorder="1" applyAlignment="1">
      <alignment horizontal="center" vertical="center" wrapText="1"/>
    </xf>
    <xf numFmtId="0" fontId="39" fillId="5" borderId="19" xfId="2" applyFont="1" applyFill="1" applyBorder="1" applyAlignment="1">
      <alignment horizontal="center" vertical="center" wrapText="1"/>
    </xf>
    <xf numFmtId="0" fontId="39" fillId="5" borderId="20" xfId="2" applyFont="1" applyFill="1" applyBorder="1" applyAlignment="1">
      <alignment horizontal="center" vertical="center" wrapText="1"/>
    </xf>
    <xf numFmtId="0" fontId="39" fillId="5" borderId="21" xfId="2" applyFont="1" applyFill="1" applyBorder="1" applyAlignment="1">
      <alignment horizontal="center" vertical="center" wrapText="1"/>
    </xf>
    <xf numFmtId="0" fontId="39" fillId="5" borderId="22" xfId="2" applyFont="1" applyFill="1" applyBorder="1" applyAlignment="1">
      <alignment horizontal="center" vertical="center" wrapText="1"/>
    </xf>
    <xf numFmtId="0" fontId="39" fillId="5" borderId="23" xfId="2" applyFont="1" applyFill="1" applyBorder="1" applyAlignment="1">
      <alignment horizontal="center" vertical="center" wrapText="1"/>
    </xf>
    <xf numFmtId="168" fontId="40" fillId="5" borderId="8" xfId="0" applyNumberFormat="1" applyFont="1" applyFill="1" applyBorder="1" applyAlignment="1">
      <alignment horizontal="center" vertical="center"/>
    </xf>
    <xf numFmtId="168" fontId="40" fillId="5" borderId="17" xfId="0" applyNumberFormat="1" applyFont="1" applyFill="1" applyBorder="1" applyAlignment="1">
      <alignment horizontal="center" vertical="center"/>
    </xf>
    <xf numFmtId="168" fontId="40" fillId="5" borderId="9" xfId="0" applyNumberFormat="1" applyFont="1" applyFill="1" applyBorder="1" applyAlignment="1">
      <alignment horizontal="center" vertical="center"/>
    </xf>
    <xf numFmtId="168" fontId="40" fillId="5" borderId="7" xfId="0" applyNumberFormat="1" applyFont="1" applyFill="1" applyBorder="1" applyAlignment="1">
      <alignment horizontal="center" vertical="center"/>
    </xf>
    <xf numFmtId="168" fontId="40" fillId="5" borderId="0" xfId="0" applyNumberFormat="1" applyFont="1" applyFill="1" applyBorder="1" applyAlignment="1">
      <alignment horizontal="center" vertical="center"/>
    </xf>
    <xf numFmtId="168" fontId="40" fillId="5" borderId="6" xfId="0" applyNumberFormat="1" applyFont="1" applyFill="1" applyBorder="1" applyAlignment="1">
      <alignment horizontal="center" vertical="center"/>
    </xf>
    <xf numFmtId="168" fontId="40" fillId="5" borderId="10" xfId="0" applyNumberFormat="1" applyFont="1" applyFill="1" applyBorder="1" applyAlignment="1">
      <alignment horizontal="center" vertical="center"/>
    </xf>
    <xf numFmtId="168" fontId="40" fillId="5" borderId="24" xfId="0" applyNumberFormat="1" applyFont="1" applyFill="1" applyBorder="1" applyAlignment="1">
      <alignment horizontal="center" vertical="center"/>
    </xf>
    <xf numFmtId="168" fontId="40" fillId="5" borderId="11" xfId="0" applyNumberFormat="1" applyFont="1" applyFill="1" applyBorder="1" applyAlignment="1">
      <alignment horizontal="center" vertical="center"/>
    </xf>
    <xf numFmtId="0" fontId="14" fillId="5" borderId="0" xfId="2" applyFont="1" applyFill="1" applyAlignment="1">
      <alignment horizontal="center" vertical="top"/>
    </xf>
    <xf numFmtId="0" fontId="25" fillId="5" borderId="18" xfId="0" applyFont="1" applyFill="1" applyBorder="1" applyAlignment="1" applyProtection="1">
      <alignment horizontal="center" vertical="center" wrapText="1"/>
    </xf>
    <xf numFmtId="0" fontId="25" fillId="5" borderId="19" xfId="0" applyFont="1" applyFill="1" applyBorder="1" applyAlignment="1" applyProtection="1">
      <alignment horizontal="center" vertical="center" wrapText="1"/>
    </xf>
    <xf numFmtId="0" fontId="25" fillId="5" borderId="20" xfId="0" applyFont="1" applyFill="1" applyBorder="1" applyAlignment="1" applyProtection="1">
      <alignment horizontal="center" vertical="center" wrapText="1"/>
    </xf>
    <xf numFmtId="0" fontId="25" fillId="5" borderId="21" xfId="0" applyFont="1" applyFill="1" applyBorder="1" applyAlignment="1" applyProtection="1">
      <alignment horizontal="center" vertical="center" wrapText="1"/>
    </xf>
    <xf numFmtId="0" fontId="25" fillId="5" borderId="22" xfId="0" applyFont="1" applyFill="1" applyBorder="1" applyAlignment="1" applyProtection="1">
      <alignment horizontal="center" vertical="center" wrapText="1"/>
    </xf>
    <xf numFmtId="0" fontId="25" fillId="5" borderId="23" xfId="0" applyFont="1" applyFill="1" applyBorder="1" applyAlignment="1" applyProtection="1">
      <alignment horizontal="center" vertical="center" wrapText="1"/>
    </xf>
  </cellXfs>
  <cellStyles count="5">
    <cellStyle name="Milliers" xfId="4" builtinId="3"/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4065300730070538"/>
          <c:y val="5.3038655574487989E-2"/>
          <c:w val="0.63220712160337156"/>
          <c:h val="0.77541365975076004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tint val="50000"/>
                      <a:satMod val="300000"/>
                    </a:schemeClr>
                  </a:gs>
                  <a:gs pos="35000">
                    <a:schemeClr val="accent1">
                      <a:tint val="37000"/>
                      <a:satMod val="300000"/>
                    </a:schemeClr>
                  </a:gs>
                  <a:gs pos="100000">
                    <a:schemeClr val="accent1">
                      <a:tint val="15000"/>
                      <a:satMod val="350000"/>
                    </a:schemeClr>
                  </a:gs>
                </a:gsLst>
                <a:lin ang="16200000" scaled="1"/>
              </a:gra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>
                <a:outerShdw blurRad="40000" dist="20000" dir="5400000" rotWithShape="0">
                  <a:srgbClr val="000000">
                    <a:alpha val="38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tint val="50000"/>
                      <a:satMod val="300000"/>
                    </a:schemeClr>
                  </a:gs>
                  <a:gs pos="35000">
                    <a:schemeClr val="accent2">
                      <a:tint val="37000"/>
                      <a:satMod val="300000"/>
                    </a:schemeClr>
                  </a:gs>
                  <a:gs pos="100000">
                    <a:schemeClr val="accent2">
                      <a:tint val="15000"/>
                      <a:satMod val="350000"/>
                    </a:schemeClr>
                  </a:gs>
                </a:gsLst>
                <a:lin ang="16200000" scaled="1"/>
              </a:gradFill>
              <a:ln w="9525" cap="flat" cmpd="sng" algn="ctr">
                <a:solidFill>
                  <a:schemeClr val="accent2">
                    <a:shade val="95000"/>
                  </a:schemeClr>
                </a:solidFill>
                <a:round/>
              </a:ln>
              <a:effectLst>
                <a:outerShdw blurRad="40000" dist="20000" dir="5400000" rotWithShape="0">
                  <a:srgbClr val="000000">
                    <a:alpha val="38000"/>
                  </a:srgbClr>
                </a:outerShdw>
              </a:effectLst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tint val="50000"/>
                      <a:satMod val="300000"/>
                    </a:schemeClr>
                  </a:gs>
                  <a:gs pos="35000">
                    <a:schemeClr val="accent3">
                      <a:tint val="37000"/>
                      <a:satMod val="300000"/>
                    </a:schemeClr>
                  </a:gs>
                  <a:gs pos="100000">
                    <a:schemeClr val="accent3">
                      <a:tint val="15000"/>
                      <a:satMod val="350000"/>
                    </a:schemeClr>
                  </a:gs>
                </a:gsLst>
                <a:lin ang="16200000" scaled="1"/>
              </a:gradFill>
              <a:ln w="9525" cap="flat" cmpd="sng" algn="ctr">
                <a:solidFill>
                  <a:schemeClr val="accent3">
                    <a:shade val="95000"/>
                  </a:schemeClr>
                </a:solidFill>
                <a:round/>
              </a:ln>
              <a:effectLst>
                <a:outerShdw blurRad="40000" dist="20000" dir="5400000" rotWithShape="0">
                  <a:srgbClr val="000000">
                    <a:alpha val="38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tint val="50000"/>
                      <a:satMod val="300000"/>
                    </a:schemeClr>
                  </a:gs>
                  <a:gs pos="35000">
                    <a:schemeClr val="accent4">
                      <a:tint val="37000"/>
                      <a:satMod val="300000"/>
                    </a:schemeClr>
                  </a:gs>
                  <a:gs pos="100000">
                    <a:schemeClr val="accent4">
                      <a:tint val="15000"/>
                      <a:satMod val="350000"/>
                    </a:schemeClr>
                  </a:gs>
                </a:gsLst>
                <a:lin ang="16200000" scaled="1"/>
              </a:gradFill>
              <a:ln w="9525" cap="flat" cmpd="sng" algn="ctr">
                <a:solidFill>
                  <a:schemeClr val="accent4">
                    <a:shade val="95000"/>
                  </a:schemeClr>
                </a:solidFill>
                <a:round/>
              </a:ln>
              <a:effectLst>
                <a:outerShdw blurRad="40000" dist="20000" dir="5400000" rotWithShape="0">
                  <a:srgbClr val="000000">
                    <a:alpha val="38000"/>
                  </a:srgbClr>
                </a:outerShdw>
              </a:effectLst>
            </c:spPr>
          </c:dPt>
          <c:dLbls>
            <c:dLbl>
              <c:idx val="0"/>
              <c:layout>
                <c:manualLayout>
                  <c:x val="-1.8190070288567006E-2"/>
                  <c:y val="0.1894817290194268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3913847164863658"/>
                      <c:h val="0.19121792623032977"/>
                    </c:manualLayout>
                  </c15:layout>
                </c:ext>
              </c:extLst>
            </c:dLbl>
            <c:dLbl>
              <c:idx val="1"/>
              <c:layout>
                <c:manualLayout>
                  <c:x val="0.29381132944481358"/>
                  <c:y val="-0.1877725284339458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38291152035495929"/>
                      <c:h val="0.29803174603174604"/>
                    </c:manualLayout>
                  </c15:layout>
                </c:ext>
              </c:extLst>
            </c:dLbl>
            <c:dLbl>
              <c:idx val="2"/>
              <c:layout>
                <c:manualLayout>
                  <c:x val="5.6394083543404812E-2"/>
                  <c:y val="0.1113615798025246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2672592616031529"/>
                      <c:h val="0.17739682539682539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[1]Vente!$B$1:$E$1</c:f>
              <c:strCache>
                <c:ptCount val="4"/>
                <c:pt idx="0">
                  <c:v>Vente Esp</c:v>
                </c:pt>
                <c:pt idx="1">
                  <c:v>Vente CB</c:v>
                </c:pt>
                <c:pt idx="3">
                  <c:v>Vente Chq</c:v>
                </c:pt>
              </c:strCache>
            </c:strRef>
          </c:cat>
          <c:val>
            <c:numRef>
              <c:f>[1]Vente!$B$9:$E$9</c:f>
              <c:numCache>
                <c:formatCode>General</c:formatCode>
                <c:ptCount val="4"/>
                <c:pt idx="0">
                  <c:v>8610.1200000000008</c:v>
                </c:pt>
                <c:pt idx="1">
                  <c:v>20492.640000000003</c:v>
                </c:pt>
                <c:pt idx="3">
                  <c:v>3238.2200000000003</c:v>
                </c:pt>
              </c:numCache>
            </c:numRef>
          </c:val>
        </c:ser>
        <c:dLbls>
          <c:dLblPos val="inEnd"/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0</xdr:row>
          <xdr:rowOff>114300</xdr:rowOff>
        </xdr:from>
        <xdr:to>
          <xdr:col>3</xdr:col>
          <xdr:colOff>457200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828675</xdr:colOff>
          <xdr:row>2</xdr:row>
          <xdr:rowOff>123824</xdr:rowOff>
        </xdr:from>
        <xdr:to>
          <xdr:col>5</xdr:col>
          <xdr:colOff>876300</xdr:colOff>
          <xdr:row>3</xdr:row>
          <xdr:rowOff>342899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0</xdr:row>
          <xdr:rowOff>114300</xdr:rowOff>
        </xdr:from>
        <xdr:to>
          <xdr:col>3</xdr:col>
          <xdr:colOff>457200</xdr:colOff>
          <xdr:row>2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3</xdr:row>
          <xdr:rowOff>28575</xdr:rowOff>
        </xdr:from>
        <xdr:to>
          <xdr:col>5</xdr:col>
          <xdr:colOff>1419225</xdr:colOff>
          <xdr:row>4</xdr:row>
          <xdr:rowOff>57150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0</xdr:row>
          <xdr:rowOff>114300</xdr:rowOff>
        </xdr:from>
        <xdr:to>
          <xdr:col>3</xdr:col>
          <xdr:colOff>457200</xdr:colOff>
          <xdr:row>2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695325</xdr:colOff>
          <xdr:row>2</xdr:row>
          <xdr:rowOff>152400</xdr:rowOff>
        </xdr:from>
        <xdr:to>
          <xdr:col>5</xdr:col>
          <xdr:colOff>219075</xdr:colOff>
          <xdr:row>3</xdr:row>
          <xdr:rowOff>428625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74084</xdr:colOff>
      <xdr:row>1</xdr:row>
      <xdr:rowOff>0</xdr:rowOff>
    </xdr:from>
    <xdr:to>
      <xdr:col>17</xdr:col>
      <xdr:colOff>751416</xdr:colOff>
      <xdr:row>11</xdr:row>
      <xdr:rowOff>74084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oalen/Google%20Drive/EURL%20ESPRIT%20BULLES/Gestion/Vente%20Journali&#232;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oalen/Google%20Drive/EURL%20ESPRIT%20BULLES/Vente%20Journali&#232;re%20-%20Sto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"/>
      <sheetName val="Fiche détaill"/>
      <sheetName val="Evolution du CA"/>
      <sheetName val="Caisse"/>
    </sheetNames>
    <sheetDataSet>
      <sheetData sheetId="0">
        <row r="1">
          <cell r="B1" t="str">
            <v>Vente Esp</v>
          </cell>
          <cell r="C1" t="str">
            <v>Vente CB</v>
          </cell>
          <cell r="E1" t="str">
            <v>Vente Chq</v>
          </cell>
        </row>
        <row r="9">
          <cell r="B9">
            <v>8610.1200000000008</v>
          </cell>
          <cell r="C9">
            <v>20492.640000000003</v>
          </cell>
          <cell r="E9">
            <v>3238.2200000000003</v>
          </cell>
        </row>
        <row r="10">
          <cell r="F10">
            <v>1034</v>
          </cell>
        </row>
        <row r="16">
          <cell r="F16">
            <v>67</v>
          </cell>
          <cell r="H16">
            <v>0</v>
          </cell>
          <cell r="P16">
            <v>0</v>
          </cell>
          <cell r="R16">
            <v>562.65000000000009</v>
          </cell>
        </row>
        <row r="17">
          <cell r="F17">
            <v>307.65000000000003</v>
          </cell>
          <cell r="H17">
            <v>50.65</v>
          </cell>
          <cell r="P17">
            <v>0</v>
          </cell>
          <cell r="R17">
            <v>126.6</v>
          </cell>
        </row>
        <row r="18">
          <cell r="F18">
            <v>286.14999999999998</v>
          </cell>
          <cell r="H18">
            <v>47.85</v>
          </cell>
          <cell r="P18">
            <v>0</v>
          </cell>
          <cell r="R18">
            <v>77.55</v>
          </cell>
        </row>
        <row r="19">
          <cell r="F19">
            <v>50.150000000000006</v>
          </cell>
          <cell r="H19">
            <v>96.100000000000009</v>
          </cell>
          <cell r="P19">
            <v>338.4</v>
          </cell>
          <cell r="R19">
            <v>137.30000000000001</v>
          </cell>
        </row>
        <row r="20">
          <cell r="F20">
            <v>359.24999999999994</v>
          </cell>
          <cell r="H20">
            <v>46.5</v>
          </cell>
          <cell r="P20">
            <v>0</v>
          </cell>
          <cell r="R20">
            <v>186.9</v>
          </cell>
        </row>
        <row r="21">
          <cell r="F21">
            <v>69.900000000000006</v>
          </cell>
          <cell r="H21">
            <v>108.35</v>
          </cell>
          <cell r="P21">
            <v>193.4</v>
          </cell>
          <cell r="R21">
            <v>205.2</v>
          </cell>
        </row>
        <row r="22">
          <cell r="F22">
            <v>70.849999999999994</v>
          </cell>
          <cell r="H22">
            <v>402.3</v>
          </cell>
          <cell r="P22">
            <v>205.25</v>
          </cell>
          <cell r="R22">
            <v>69.400000000000006</v>
          </cell>
        </row>
        <row r="23">
          <cell r="F23">
            <v>20.3</v>
          </cell>
          <cell r="H23">
            <v>7.7</v>
          </cell>
          <cell r="P23">
            <v>216.3</v>
          </cell>
          <cell r="R23">
            <v>657.29</v>
          </cell>
        </row>
        <row r="24">
          <cell r="F24">
            <v>7</v>
          </cell>
          <cell r="H24">
            <v>125.24999999999997</v>
          </cell>
          <cell r="P24">
            <v>256.65000000000003</v>
          </cell>
          <cell r="R24">
            <v>28.25</v>
          </cell>
        </row>
        <row r="25">
          <cell r="F25">
            <v>69.55</v>
          </cell>
          <cell r="H25">
            <v>98.3</v>
          </cell>
          <cell r="P25">
            <v>448.15999999999991</v>
          </cell>
          <cell r="R25">
            <v>17.3</v>
          </cell>
        </row>
        <row r="26">
          <cell r="F26">
            <v>198.85000000000002</v>
          </cell>
          <cell r="H26">
            <v>39.85</v>
          </cell>
          <cell r="P26">
            <v>564.54999999999995</v>
          </cell>
          <cell r="R26">
            <v>19.399999999999999</v>
          </cell>
        </row>
        <row r="27">
          <cell r="F27">
            <v>89.75</v>
          </cell>
          <cell r="H27">
            <v>204.7</v>
          </cell>
          <cell r="P27">
            <v>0</v>
          </cell>
          <cell r="R27">
            <v>301.84999999999997</v>
          </cell>
        </row>
        <row r="28">
          <cell r="H28">
            <v>99.999999999999986</v>
          </cell>
          <cell r="P28">
            <v>135.19999999999999</v>
          </cell>
          <cell r="R28">
            <v>86.9</v>
          </cell>
        </row>
        <row r="29">
          <cell r="H29">
            <v>166.25</v>
          </cell>
          <cell r="P29">
            <v>312.14999999999998</v>
          </cell>
          <cell r="R29">
            <v>278.39999999999998</v>
          </cell>
        </row>
        <row r="30">
          <cell r="H30">
            <v>31.4</v>
          </cell>
          <cell r="P30">
            <v>243.39999999999998</v>
          </cell>
          <cell r="R30">
            <v>256.29999999999995</v>
          </cell>
        </row>
        <row r="31">
          <cell r="H31">
            <v>44.7</v>
          </cell>
          <cell r="P31">
            <v>277.09999999999997</v>
          </cell>
          <cell r="R31">
            <v>43.2</v>
          </cell>
        </row>
        <row r="32">
          <cell r="H32">
            <v>68.45</v>
          </cell>
          <cell r="P32">
            <v>553.98</v>
          </cell>
          <cell r="R32">
            <v>132.35</v>
          </cell>
        </row>
        <row r="33">
          <cell r="H33">
            <v>57.8</v>
          </cell>
          <cell r="P33">
            <v>261.95</v>
          </cell>
          <cell r="R33">
            <v>68</v>
          </cell>
        </row>
        <row r="34">
          <cell r="H34">
            <v>18</v>
          </cell>
          <cell r="P34">
            <v>8.5</v>
          </cell>
          <cell r="R34">
            <v>136.15</v>
          </cell>
        </row>
        <row r="35">
          <cell r="H35">
            <v>315.8</v>
          </cell>
          <cell r="P35">
            <v>222.9</v>
          </cell>
          <cell r="R35">
            <v>166.7</v>
          </cell>
        </row>
        <row r="36">
          <cell r="H36">
            <v>289</v>
          </cell>
          <cell r="P36">
            <v>172.87</v>
          </cell>
          <cell r="R36">
            <v>56.349999999999994</v>
          </cell>
        </row>
        <row r="37">
          <cell r="H37">
            <v>106.75</v>
          </cell>
          <cell r="P37">
            <v>134.65</v>
          </cell>
          <cell r="R37">
            <v>368.6</v>
          </cell>
        </row>
        <row r="38">
          <cell r="H38">
            <v>77.05</v>
          </cell>
          <cell r="P38">
            <v>263.20000000000005</v>
          </cell>
          <cell r="R38">
            <v>57.25</v>
          </cell>
        </row>
        <row r="39">
          <cell r="H39">
            <v>97.899999999999991</v>
          </cell>
          <cell r="P39">
            <v>521.03</v>
          </cell>
          <cell r="R39">
            <v>57.2</v>
          </cell>
        </row>
        <row r="40">
          <cell r="H40">
            <v>8.1</v>
          </cell>
          <cell r="P40">
            <v>503.05</v>
          </cell>
          <cell r="R40">
            <v>50.4</v>
          </cell>
        </row>
        <row r="41">
          <cell r="H41">
            <v>211.06000000000003</v>
          </cell>
          <cell r="P41">
            <v>23.8</v>
          </cell>
          <cell r="R41">
            <v>32.799999999999997</v>
          </cell>
        </row>
        <row r="42">
          <cell r="H42">
            <v>52.95</v>
          </cell>
          <cell r="P42">
            <v>7.3</v>
          </cell>
          <cell r="R42">
            <v>308.89999999999998</v>
          </cell>
        </row>
        <row r="43">
          <cell r="H43">
            <v>119.75</v>
          </cell>
          <cell r="P43">
            <v>15.9</v>
          </cell>
          <cell r="R43">
            <v>148.95000000000002</v>
          </cell>
        </row>
        <row r="44">
          <cell r="H44">
            <v>0</v>
          </cell>
          <cell r="P44">
            <v>82.15</v>
          </cell>
        </row>
        <row r="45">
          <cell r="H45">
            <v>35.85</v>
          </cell>
          <cell r="P45">
            <v>75.400000000000006</v>
          </cell>
        </row>
        <row r="46">
          <cell r="P46">
            <v>293.45000000000005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"/>
      <sheetName val="Fiche détaill"/>
      <sheetName val="Evolution du CA"/>
      <sheetName val="détail des ventes"/>
      <sheetName val="Graphique des sorties"/>
      <sheetName val="Stock"/>
      <sheetName val="Produit Recu"/>
      <sheetName val="Caisse"/>
      <sheetName val="Inventaire"/>
    </sheetNames>
    <sheetDataSet>
      <sheetData sheetId="0">
        <row r="2">
          <cell r="J2">
            <v>2261.61</v>
          </cell>
        </row>
      </sheetData>
      <sheetData sheetId="1"/>
      <sheetData sheetId="2"/>
      <sheetData sheetId="3"/>
      <sheetData sheetId="4"/>
      <sheetData sheetId="5">
        <row r="1">
          <cell r="G1">
            <v>5546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67"/>
  <sheetViews>
    <sheetView tabSelected="1" workbookViewId="0">
      <selection activeCell="B7" sqref="B7:B56"/>
    </sheetView>
  </sheetViews>
  <sheetFormatPr baseColWidth="10" defaultColWidth="11" defaultRowHeight="14.25"/>
  <cols>
    <col min="1" max="1" width="10.375" style="3" customWidth="1"/>
    <col min="2" max="2" width="29.875" style="3" bestFit="1" customWidth="1"/>
    <col min="3" max="3" width="36" style="3" customWidth="1"/>
    <col min="4" max="4" width="12.125" style="3" customWidth="1"/>
    <col min="5" max="5" width="15.375" style="3" customWidth="1"/>
    <col min="6" max="6" width="18.75" style="3" customWidth="1"/>
    <col min="7" max="7" width="22.125" style="3" customWidth="1"/>
    <col min="8" max="8" width="11" style="3"/>
    <col min="9" max="9" width="5.125" style="4" customWidth="1"/>
    <col min="10" max="10" width="14.875" style="4" bestFit="1" customWidth="1"/>
    <col min="11" max="11" width="13.625" style="4" bestFit="1" customWidth="1"/>
    <col min="12" max="12" width="5" style="4" bestFit="1" customWidth="1"/>
    <col min="13" max="13" width="19.125" style="4" bestFit="1" customWidth="1"/>
    <col min="14" max="14" width="11.625" style="4" bestFit="1" customWidth="1"/>
    <col min="15" max="15" width="5.125" style="4" customWidth="1"/>
    <col min="16" max="16384" width="11" style="3"/>
  </cols>
  <sheetData>
    <row r="1" spans="2:14" ht="15.75" thickBot="1">
      <c r="J1" s="182" t="s">
        <v>50</v>
      </c>
      <c r="K1" s="184" t="str">
        <f ca="1">CONCATENATE(YEAR(TODAY()),"-",COUNTIF(Vente!E2:E200000,"PARTICULIER"))</f>
        <v>2014-10</v>
      </c>
      <c r="L1" s="40"/>
      <c r="M1" s="182" t="s">
        <v>49</v>
      </c>
      <c r="N1" s="183">
        <f ca="1">TODAY()</f>
        <v>41825</v>
      </c>
    </row>
    <row r="2" spans="2:14" ht="27" thickBot="1">
      <c r="B2" s="12">
        <f ca="1">TODAY()</f>
        <v>41825</v>
      </c>
      <c r="E2" s="10" t="s">
        <v>35</v>
      </c>
      <c r="F2" s="18">
        <f>SUM(F7:F194)</f>
        <v>0</v>
      </c>
      <c r="J2" s="181" t="s">
        <v>53</v>
      </c>
      <c r="K2" s="181"/>
      <c r="L2" s="40"/>
      <c r="M2" s="181" t="s">
        <v>52</v>
      </c>
      <c r="N2" s="181"/>
    </row>
    <row r="3" spans="2:14" ht="12" customHeight="1">
      <c r="J3" s="217"/>
      <c r="K3" s="218"/>
      <c r="M3" s="201" t="s">
        <v>55</v>
      </c>
      <c r="N3" s="202"/>
    </row>
    <row r="4" spans="2:14" ht="27">
      <c r="B4" s="13" t="s">
        <v>34</v>
      </c>
      <c r="C4" s="21" t="s">
        <v>42</v>
      </c>
      <c r="D4" s="35"/>
      <c r="E4" s="36"/>
      <c r="F4" s="48" t="s">
        <v>641</v>
      </c>
      <c r="J4" s="219"/>
      <c r="K4" s="220"/>
      <c r="M4" s="203"/>
      <c r="N4" s="204"/>
    </row>
    <row r="5" spans="2:14" ht="10.5" customHeight="1" thickBot="1">
      <c r="J5" s="221"/>
      <c r="K5" s="222"/>
      <c r="M5" s="205"/>
      <c r="N5" s="206"/>
    </row>
    <row r="6" spans="2:14" ht="36">
      <c r="B6" s="6" t="s">
        <v>43</v>
      </c>
      <c r="C6" s="7" t="s">
        <v>31</v>
      </c>
      <c r="D6" s="8" t="s">
        <v>675</v>
      </c>
      <c r="E6" s="8" t="s">
        <v>36</v>
      </c>
      <c r="F6" s="8" t="s">
        <v>37</v>
      </c>
    </row>
    <row r="7" spans="2:14" ht="15">
      <c r="B7" s="57"/>
      <c r="C7" s="5" t="str">
        <f>IF(B7="","",IF(ISERROR(VLOOKUP(B7,Matrice!A:W,4,FALSE)),"Aucun code correspondant",VLOOKUP(B7,Matrice!A:W,4,FALSE)))</f>
        <v/>
      </c>
      <c r="D7" s="15"/>
      <c r="E7" s="56" t="str">
        <f>IF(ISBLANK(B7),"",VLOOKUP(B7,Matrice!A:W,22,FALSE))</f>
        <v/>
      </c>
      <c r="F7" s="20" t="str">
        <f>IF(ISBLANK(D7),"",E7*D7)</f>
        <v/>
      </c>
      <c r="J7" s="186" t="s">
        <v>43</v>
      </c>
      <c r="K7" s="187" t="s">
        <v>31</v>
      </c>
      <c r="L7" s="188" t="s">
        <v>675</v>
      </c>
      <c r="M7" s="188" t="s">
        <v>36</v>
      </c>
      <c r="N7" s="189" t="s">
        <v>37</v>
      </c>
    </row>
    <row r="8" spans="2:14">
      <c r="B8" s="57"/>
      <c r="C8" s="5" t="str">
        <f>IF(B8="","",IF(ISERROR(VLOOKUP(B8,Matrice!A:W,4,FALSE)),"Aucun code correspondant",VLOOKUP(B8,Matrice!A:W,4,FALSE)))</f>
        <v/>
      </c>
      <c r="D8" s="15"/>
      <c r="E8" s="56" t="str">
        <f>IF(ISBLANK(B8),"",VLOOKUP(B8,Matrice!A:W,22,FALSE))</f>
        <v/>
      </c>
      <c r="F8" s="20" t="str">
        <f t="shared" ref="F8:F46" si="0">IF(ISBLANK(D8),"",E8*D8)</f>
        <v/>
      </c>
      <c r="J8" s="207" t="str">
        <f>IF(B7="","",B7)</f>
        <v/>
      </c>
      <c r="K8" s="208" t="str">
        <f t="shared" ref="K8:N8" si="1">IF(C7="","",C7)</f>
        <v/>
      </c>
      <c r="L8" s="208" t="str">
        <f t="shared" si="1"/>
        <v/>
      </c>
      <c r="M8" s="208" t="str">
        <f t="shared" si="1"/>
        <v/>
      </c>
      <c r="N8" s="209" t="str">
        <f t="shared" si="1"/>
        <v/>
      </c>
    </row>
    <row r="9" spans="2:14">
      <c r="B9" s="57"/>
      <c r="C9" s="5" t="str">
        <f>IF(B9="","",IF(ISERROR(VLOOKUP(B9,Matrice!A:W,4,FALSE)),"Aucun code correspondant",VLOOKUP(B9,Matrice!A:W,4,FALSE)))</f>
        <v/>
      </c>
      <c r="D9" s="15"/>
      <c r="E9" s="56" t="str">
        <f>IF(ISBLANK(B9),"",VLOOKUP(B9,Matrice!A:W,22,FALSE))</f>
        <v/>
      </c>
      <c r="F9" s="20" t="str">
        <f t="shared" si="0"/>
        <v/>
      </c>
      <c r="J9" s="210" t="str">
        <f t="shared" ref="J9:J29" si="2">IF(B8="","",B8)</f>
        <v/>
      </c>
      <c r="K9" s="211" t="str">
        <f t="shared" ref="K9:K30" si="3">IF(C8="","",C8)</f>
        <v/>
      </c>
      <c r="L9" s="211" t="str">
        <f t="shared" ref="L9:L30" si="4">IF(D8="","",D8)</f>
        <v/>
      </c>
      <c r="M9" s="211" t="str">
        <f t="shared" ref="M9:M30" si="5">IF(E8="","",E8)</f>
        <v/>
      </c>
      <c r="N9" s="212" t="str">
        <f t="shared" ref="N9:N30" si="6">IF(F8="","",F8)</f>
        <v/>
      </c>
    </row>
    <row r="10" spans="2:14">
      <c r="B10" s="57"/>
      <c r="C10" s="5" t="str">
        <f>IF(B10="","",IF(ISERROR(VLOOKUP(B10,Matrice!A:W,4,FALSE)),"Aucun code correspondant",VLOOKUP(B10,Matrice!A:W,4,FALSE)))</f>
        <v/>
      </c>
      <c r="D10" s="15"/>
      <c r="E10" s="56" t="str">
        <f>IF(ISBLANK(B10),"",VLOOKUP(B10,Matrice!A:W,22,FALSE))</f>
        <v/>
      </c>
      <c r="F10" s="20" t="str">
        <f t="shared" si="0"/>
        <v/>
      </c>
      <c r="J10" s="210" t="str">
        <f t="shared" si="2"/>
        <v/>
      </c>
      <c r="K10" s="211" t="str">
        <f t="shared" si="3"/>
        <v/>
      </c>
      <c r="L10" s="211" t="str">
        <f t="shared" si="4"/>
        <v/>
      </c>
      <c r="M10" s="211" t="str">
        <f t="shared" si="5"/>
        <v/>
      </c>
      <c r="N10" s="212" t="str">
        <f t="shared" si="6"/>
        <v/>
      </c>
    </row>
    <row r="11" spans="2:14">
      <c r="B11" s="57"/>
      <c r="C11" s="5" t="str">
        <f>IF(B11="","",IF(ISERROR(VLOOKUP(B11,Matrice!A:W,4,FALSE)),"Aucun code correspondant",VLOOKUP(B11,Matrice!A:W,4,FALSE)))</f>
        <v/>
      </c>
      <c r="D11" s="15"/>
      <c r="E11" s="56" t="str">
        <f>IF(ISBLANK(B11),"",VLOOKUP(B11,Matrice!A:W,22,FALSE))</f>
        <v/>
      </c>
      <c r="F11" s="20" t="str">
        <f t="shared" si="0"/>
        <v/>
      </c>
      <c r="J11" s="210" t="str">
        <f t="shared" si="2"/>
        <v/>
      </c>
      <c r="K11" s="211" t="str">
        <f t="shared" si="3"/>
        <v/>
      </c>
      <c r="L11" s="211" t="str">
        <f t="shared" si="4"/>
        <v/>
      </c>
      <c r="M11" s="211" t="str">
        <f t="shared" si="5"/>
        <v/>
      </c>
      <c r="N11" s="212" t="str">
        <f t="shared" si="6"/>
        <v/>
      </c>
    </row>
    <row r="12" spans="2:14">
      <c r="B12" s="57"/>
      <c r="C12" s="5" t="str">
        <f>IF(B12="","",IF(ISERROR(VLOOKUP(B12,Matrice!A:W,4,FALSE)),"Aucun code correspondant",VLOOKUP(B12,Matrice!A:W,4,FALSE)))</f>
        <v/>
      </c>
      <c r="D12" s="15"/>
      <c r="E12" s="56" t="str">
        <f>IF(ISBLANK(B12),"",VLOOKUP(B12,Matrice!A:W,22,FALSE))</f>
        <v/>
      </c>
      <c r="F12" s="20" t="str">
        <f t="shared" si="0"/>
        <v/>
      </c>
      <c r="J12" s="210" t="str">
        <f t="shared" si="2"/>
        <v/>
      </c>
      <c r="K12" s="211" t="str">
        <f t="shared" si="3"/>
        <v/>
      </c>
      <c r="L12" s="211" t="str">
        <f t="shared" si="4"/>
        <v/>
      </c>
      <c r="M12" s="211" t="str">
        <f t="shared" si="5"/>
        <v/>
      </c>
      <c r="N12" s="212" t="str">
        <f t="shared" si="6"/>
        <v/>
      </c>
    </row>
    <row r="13" spans="2:14">
      <c r="B13" s="57"/>
      <c r="C13" s="5" t="str">
        <f>IF(B13="","",IF(ISERROR(VLOOKUP(B13,Matrice!A:W,4,FALSE)),"Aucun code correspondant",VLOOKUP(B13,Matrice!A:W,4,FALSE)))</f>
        <v/>
      </c>
      <c r="D13" s="15"/>
      <c r="E13" s="56" t="str">
        <f>IF(ISBLANK(B13),"",VLOOKUP(B13,Matrice!A:W,22,FALSE))</f>
        <v/>
      </c>
      <c r="F13" s="20" t="str">
        <f t="shared" si="0"/>
        <v/>
      </c>
      <c r="J13" s="210" t="str">
        <f t="shared" si="2"/>
        <v/>
      </c>
      <c r="K13" s="211" t="str">
        <f t="shared" si="3"/>
        <v/>
      </c>
      <c r="L13" s="211" t="str">
        <f t="shared" si="4"/>
        <v/>
      </c>
      <c r="M13" s="211" t="str">
        <f t="shared" si="5"/>
        <v/>
      </c>
      <c r="N13" s="212" t="str">
        <f t="shared" si="6"/>
        <v/>
      </c>
    </row>
    <row r="14" spans="2:14">
      <c r="B14" s="57"/>
      <c r="C14" s="5" t="str">
        <f>IF(B14="","",IF(ISERROR(VLOOKUP(B14,Matrice!A:W,4,FALSE)),"Aucun code correspondant",VLOOKUP(B14,Matrice!A:W,4,FALSE)))</f>
        <v/>
      </c>
      <c r="D14" s="15"/>
      <c r="E14" s="56" t="str">
        <f>IF(ISBLANK(B14),"",VLOOKUP(B14,Matrice!A:W,22,FALSE))</f>
        <v/>
      </c>
      <c r="F14" s="20" t="str">
        <f t="shared" si="0"/>
        <v/>
      </c>
      <c r="J14" s="210" t="str">
        <f t="shared" si="2"/>
        <v/>
      </c>
      <c r="K14" s="211" t="str">
        <f t="shared" si="3"/>
        <v/>
      </c>
      <c r="L14" s="211" t="str">
        <f t="shared" si="4"/>
        <v/>
      </c>
      <c r="M14" s="211" t="str">
        <f t="shared" si="5"/>
        <v/>
      </c>
      <c r="N14" s="212" t="str">
        <f t="shared" si="6"/>
        <v/>
      </c>
    </row>
    <row r="15" spans="2:14">
      <c r="B15" s="57"/>
      <c r="C15" s="5" t="str">
        <f>IF(B15="","",IF(ISERROR(VLOOKUP(B15,Matrice!A:W,4,FALSE)),"Aucun code correspondant",VLOOKUP(B15,Matrice!A:W,4,FALSE)))</f>
        <v/>
      </c>
      <c r="D15" s="15"/>
      <c r="E15" s="56" t="str">
        <f>IF(ISBLANK(B15),"",VLOOKUP(B15,Matrice!A:W,22,FALSE))</f>
        <v/>
      </c>
      <c r="F15" s="20" t="str">
        <f t="shared" si="0"/>
        <v/>
      </c>
      <c r="J15" s="210" t="str">
        <f t="shared" si="2"/>
        <v/>
      </c>
      <c r="K15" s="211" t="str">
        <f t="shared" si="3"/>
        <v/>
      </c>
      <c r="L15" s="211" t="str">
        <f t="shared" si="4"/>
        <v/>
      </c>
      <c r="M15" s="211" t="str">
        <f t="shared" si="5"/>
        <v/>
      </c>
      <c r="N15" s="212" t="str">
        <f t="shared" si="6"/>
        <v/>
      </c>
    </row>
    <row r="16" spans="2:14">
      <c r="B16" s="57"/>
      <c r="C16" s="5" t="str">
        <f>IF(B16="","",IF(ISERROR(VLOOKUP(B16,Matrice!A:W,4,FALSE)),"Aucun code correspondant",VLOOKUP(B16,Matrice!A:W,4,FALSE)))</f>
        <v/>
      </c>
      <c r="D16" s="15"/>
      <c r="E16" s="56" t="str">
        <f>IF(ISBLANK(B16),"",VLOOKUP(B16,Matrice!A:W,22,FALSE))</f>
        <v/>
      </c>
      <c r="F16" s="20" t="str">
        <f t="shared" si="0"/>
        <v/>
      </c>
      <c r="J16" s="210" t="str">
        <f t="shared" si="2"/>
        <v/>
      </c>
      <c r="K16" s="211" t="str">
        <f t="shared" si="3"/>
        <v/>
      </c>
      <c r="L16" s="211" t="str">
        <f t="shared" si="4"/>
        <v/>
      </c>
      <c r="M16" s="211" t="str">
        <f t="shared" si="5"/>
        <v/>
      </c>
      <c r="N16" s="212" t="str">
        <f t="shared" si="6"/>
        <v/>
      </c>
    </row>
    <row r="17" spans="2:14">
      <c r="B17" s="57"/>
      <c r="C17" s="5" t="str">
        <f>IF(B17="","",IF(ISERROR(VLOOKUP(B17,Matrice!A:W,4,FALSE)),"Aucun code correspondant",VLOOKUP(B17,Matrice!A:W,4,FALSE)))</f>
        <v/>
      </c>
      <c r="D17" s="15"/>
      <c r="E17" s="56" t="str">
        <f>IF(ISBLANK(B17),"",VLOOKUP(B17,Matrice!A:W,22,FALSE))</f>
        <v/>
      </c>
      <c r="F17" s="20" t="str">
        <f t="shared" si="0"/>
        <v/>
      </c>
      <c r="J17" s="210" t="str">
        <f t="shared" si="2"/>
        <v/>
      </c>
      <c r="K17" s="211" t="str">
        <f t="shared" si="3"/>
        <v/>
      </c>
      <c r="L17" s="211" t="str">
        <f t="shared" si="4"/>
        <v/>
      </c>
      <c r="M17" s="211" t="str">
        <f t="shared" si="5"/>
        <v/>
      </c>
      <c r="N17" s="212" t="str">
        <f t="shared" si="6"/>
        <v/>
      </c>
    </row>
    <row r="18" spans="2:14">
      <c r="B18" s="57"/>
      <c r="C18" s="5" t="str">
        <f>IF(B18="","",IF(ISERROR(VLOOKUP(B18,Matrice!A:W,4,FALSE)),"Aucun code correspondant",VLOOKUP(B18,Matrice!A:W,4,FALSE)))</f>
        <v/>
      </c>
      <c r="D18" s="15"/>
      <c r="E18" s="56" t="str">
        <f>IF(ISBLANK(B18),"",VLOOKUP(B18,Matrice!A:W,22,FALSE))</f>
        <v/>
      </c>
      <c r="F18" s="20" t="str">
        <f t="shared" si="0"/>
        <v/>
      </c>
      <c r="J18" s="210" t="str">
        <f t="shared" si="2"/>
        <v/>
      </c>
      <c r="K18" s="211" t="str">
        <f t="shared" si="3"/>
        <v/>
      </c>
      <c r="L18" s="211" t="str">
        <f t="shared" si="4"/>
        <v/>
      </c>
      <c r="M18" s="211" t="str">
        <f t="shared" si="5"/>
        <v/>
      </c>
      <c r="N18" s="212" t="str">
        <f t="shared" si="6"/>
        <v/>
      </c>
    </row>
    <row r="19" spans="2:14">
      <c r="B19" s="57"/>
      <c r="C19" s="5" t="str">
        <f>IF(B19="","",IF(ISERROR(VLOOKUP(B19,Matrice!A:W,4,FALSE)),"Aucun code correspondant",VLOOKUP(B19,Matrice!A:W,4,FALSE)))</f>
        <v/>
      </c>
      <c r="D19" s="15"/>
      <c r="E19" s="56" t="str">
        <f>IF(ISBLANK(B19),"",VLOOKUP(B19,Matrice!A:W,22,FALSE))</f>
        <v/>
      </c>
      <c r="F19" s="20" t="str">
        <f t="shared" si="0"/>
        <v/>
      </c>
      <c r="J19" s="210" t="str">
        <f t="shared" si="2"/>
        <v/>
      </c>
      <c r="K19" s="211" t="str">
        <f t="shared" si="3"/>
        <v/>
      </c>
      <c r="L19" s="211" t="str">
        <f t="shared" si="4"/>
        <v/>
      </c>
      <c r="M19" s="211" t="str">
        <f t="shared" si="5"/>
        <v/>
      </c>
      <c r="N19" s="212" t="str">
        <f t="shared" si="6"/>
        <v/>
      </c>
    </row>
    <row r="20" spans="2:14">
      <c r="B20" s="57"/>
      <c r="C20" s="5" t="str">
        <f>IF(B20="","",IF(ISERROR(VLOOKUP(B20,Matrice!A:W,4,FALSE)),"Aucun code correspondant",VLOOKUP(B20,Matrice!A:W,4,FALSE)))</f>
        <v/>
      </c>
      <c r="D20" s="15"/>
      <c r="E20" s="56" t="str">
        <f>IF(ISBLANK(B20),"",VLOOKUP(B20,Matrice!A:W,22,FALSE))</f>
        <v/>
      </c>
      <c r="F20" s="20" t="str">
        <f t="shared" si="0"/>
        <v/>
      </c>
      <c r="J20" s="210" t="str">
        <f t="shared" si="2"/>
        <v/>
      </c>
      <c r="K20" s="211" t="str">
        <f t="shared" si="3"/>
        <v/>
      </c>
      <c r="L20" s="211" t="str">
        <f t="shared" si="4"/>
        <v/>
      </c>
      <c r="M20" s="211" t="str">
        <f t="shared" si="5"/>
        <v/>
      </c>
      <c r="N20" s="212" t="str">
        <f t="shared" si="6"/>
        <v/>
      </c>
    </row>
    <row r="21" spans="2:14">
      <c r="B21" s="57"/>
      <c r="C21" s="5" t="str">
        <f>IF(B21="","",IF(ISERROR(VLOOKUP(B21,Matrice!A:W,4,FALSE)),"Aucun code correspondant",VLOOKUP(B21,Matrice!A:W,4,FALSE)))</f>
        <v/>
      </c>
      <c r="D21" s="15"/>
      <c r="E21" s="56" t="str">
        <f>IF(ISBLANK(B21),"",VLOOKUP(B21,Matrice!A:W,22,FALSE))</f>
        <v/>
      </c>
      <c r="F21" s="20" t="str">
        <f t="shared" si="0"/>
        <v/>
      </c>
      <c r="J21" s="210" t="str">
        <f t="shared" si="2"/>
        <v/>
      </c>
      <c r="K21" s="211" t="str">
        <f t="shared" si="3"/>
        <v/>
      </c>
      <c r="L21" s="211" t="str">
        <f t="shared" si="4"/>
        <v/>
      </c>
      <c r="M21" s="211" t="str">
        <f t="shared" si="5"/>
        <v/>
      </c>
      <c r="N21" s="212" t="str">
        <f t="shared" si="6"/>
        <v/>
      </c>
    </row>
    <row r="22" spans="2:14">
      <c r="B22" s="57"/>
      <c r="C22" s="5" t="str">
        <f>IF(B22="","",IF(ISERROR(VLOOKUP(B22,Matrice!A:W,4,FALSE)),"Aucun code correspondant",VLOOKUP(B22,Matrice!A:W,4,FALSE)))</f>
        <v/>
      </c>
      <c r="D22" s="15"/>
      <c r="E22" s="56" t="str">
        <f>IF(ISBLANK(B22),"",VLOOKUP(B22,Matrice!A:W,22,FALSE))</f>
        <v/>
      </c>
      <c r="F22" s="20" t="str">
        <f t="shared" si="0"/>
        <v/>
      </c>
      <c r="J22" s="210" t="str">
        <f t="shared" si="2"/>
        <v/>
      </c>
      <c r="K22" s="211" t="str">
        <f t="shared" si="3"/>
        <v/>
      </c>
      <c r="L22" s="211" t="str">
        <f t="shared" si="4"/>
        <v/>
      </c>
      <c r="M22" s="211" t="str">
        <f t="shared" si="5"/>
        <v/>
      </c>
      <c r="N22" s="212" t="str">
        <f t="shared" si="6"/>
        <v/>
      </c>
    </row>
    <row r="23" spans="2:14">
      <c r="B23" s="57"/>
      <c r="C23" s="5" t="str">
        <f>IF(B23="","",IF(ISERROR(VLOOKUP(B23,Matrice!A:W,4,FALSE)),"Aucun code correspondant",VLOOKUP(B23,Matrice!A:W,4,FALSE)))</f>
        <v/>
      </c>
      <c r="D23" s="15"/>
      <c r="E23" s="56" t="str">
        <f>IF(ISBLANK(B23),"",VLOOKUP(B23,Matrice!A:W,22,FALSE))</f>
        <v/>
      </c>
      <c r="F23" s="20" t="str">
        <f t="shared" si="0"/>
        <v/>
      </c>
      <c r="J23" s="210" t="str">
        <f t="shared" si="2"/>
        <v/>
      </c>
      <c r="K23" s="211" t="str">
        <f t="shared" si="3"/>
        <v/>
      </c>
      <c r="L23" s="211" t="str">
        <f t="shared" si="4"/>
        <v/>
      </c>
      <c r="M23" s="211" t="str">
        <f t="shared" si="5"/>
        <v/>
      </c>
      <c r="N23" s="212" t="str">
        <f t="shared" si="6"/>
        <v/>
      </c>
    </row>
    <row r="24" spans="2:14">
      <c r="B24" s="57"/>
      <c r="C24" s="5" t="str">
        <f>IF(B24="","",IF(ISERROR(VLOOKUP(B24,Matrice!A:W,4,FALSE)),"Aucun code correspondant",VLOOKUP(B24,Matrice!A:W,4,FALSE)))</f>
        <v/>
      </c>
      <c r="D24" s="15"/>
      <c r="E24" s="56" t="str">
        <f>IF(ISBLANK(B24),"",VLOOKUP(B24,Matrice!A:W,22,FALSE))</f>
        <v/>
      </c>
      <c r="F24" s="20" t="str">
        <f t="shared" si="0"/>
        <v/>
      </c>
      <c r="J24" s="210" t="str">
        <f t="shared" si="2"/>
        <v/>
      </c>
      <c r="K24" s="211" t="str">
        <f t="shared" si="3"/>
        <v/>
      </c>
      <c r="L24" s="211" t="str">
        <f t="shared" si="4"/>
        <v/>
      </c>
      <c r="M24" s="211" t="str">
        <f t="shared" si="5"/>
        <v/>
      </c>
      <c r="N24" s="212" t="str">
        <f t="shared" si="6"/>
        <v/>
      </c>
    </row>
    <row r="25" spans="2:14">
      <c r="B25" s="57"/>
      <c r="C25" s="5" t="str">
        <f>IF(B25="","",IF(ISERROR(VLOOKUP(B25,Matrice!A:W,4,FALSE)),"Aucun code correspondant",VLOOKUP(B25,Matrice!A:W,4,FALSE)))</f>
        <v/>
      </c>
      <c r="D25" s="15"/>
      <c r="E25" s="56" t="str">
        <f>IF(ISBLANK(B25),"",VLOOKUP(B25,Matrice!A:W,22,FALSE))</f>
        <v/>
      </c>
      <c r="F25" s="20" t="str">
        <f t="shared" si="0"/>
        <v/>
      </c>
      <c r="J25" s="210" t="str">
        <f t="shared" si="2"/>
        <v/>
      </c>
      <c r="K25" s="211" t="str">
        <f t="shared" si="3"/>
        <v/>
      </c>
      <c r="L25" s="211" t="str">
        <f t="shared" si="4"/>
        <v/>
      </c>
      <c r="M25" s="211" t="str">
        <f t="shared" si="5"/>
        <v/>
      </c>
      <c r="N25" s="212" t="str">
        <f t="shared" si="6"/>
        <v/>
      </c>
    </row>
    <row r="26" spans="2:14">
      <c r="B26" s="57"/>
      <c r="C26" s="5" t="str">
        <f>IF(B26="","",IF(ISERROR(VLOOKUP(B26,Matrice!A:W,4,FALSE)),"Aucun code correspondant",VLOOKUP(B26,Matrice!A:W,4,FALSE)))</f>
        <v/>
      </c>
      <c r="D26" s="15"/>
      <c r="E26" s="56" t="str">
        <f>IF(ISBLANK(B26),"",VLOOKUP(B26,Matrice!A:W,22,FALSE))</f>
        <v/>
      </c>
      <c r="F26" s="20" t="str">
        <f t="shared" si="0"/>
        <v/>
      </c>
      <c r="J26" s="210" t="str">
        <f t="shared" si="2"/>
        <v/>
      </c>
      <c r="K26" s="211" t="str">
        <f t="shared" si="3"/>
        <v/>
      </c>
      <c r="L26" s="211" t="str">
        <f t="shared" si="4"/>
        <v/>
      </c>
      <c r="M26" s="211" t="str">
        <f t="shared" si="5"/>
        <v/>
      </c>
      <c r="N26" s="212" t="str">
        <f t="shared" si="6"/>
        <v/>
      </c>
    </row>
    <row r="27" spans="2:14">
      <c r="B27" s="57"/>
      <c r="C27" s="5" t="str">
        <f>IF(B27="","",IF(ISERROR(VLOOKUP(B27,Matrice!A:W,4,FALSE)),"Aucun code correspondant",VLOOKUP(B27,Matrice!A:W,4,FALSE)))</f>
        <v/>
      </c>
      <c r="D27" s="15"/>
      <c r="E27" s="56" t="str">
        <f>IF(ISBLANK(B27),"",VLOOKUP(B27,Matrice!A:W,22,FALSE))</f>
        <v/>
      </c>
      <c r="F27" s="20" t="str">
        <f t="shared" si="0"/>
        <v/>
      </c>
      <c r="J27" s="210" t="str">
        <f t="shared" si="2"/>
        <v/>
      </c>
      <c r="K27" s="211" t="str">
        <f t="shared" si="3"/>
        <v/>
      </c>
      <c r="L27" s="211" t="str">
        <f t="shared" si="4"/>
        <v/>
      </c>
      <c r="M27" s="211" t="str">
        <f t="shared" si="5"/>
        <v/>
      </c>
      <c r="N27" s="212" t="str">
        <f t="shared" si="6"/>
        <v/>
      </c>
    </row>
    <row r="28" spans="2:14">
      <c r="B28" s="57"/>
      <c r="C28" s="5" t="str">
        <f>IF(B28="","",IF(ISERROR(VLOOKUP(B28,Matrice!A:W,4,FALSE)),"Aucun code correspondant",VLOOKUP(B28,Matrice!A:W,4,FALSE)))</f>
        <v/>
      </c>
      <c r="D28" s="15"/>
      <c r="E28" s="56" t="str">
        <f>IF(ISBLANK(B28),"",VLOOKUP(B28,Matrice!A:W,22,FALSE))</f>
        <v/>
      </c>
      <c r="F28" s="20" t="str">
        <f t="shared" si="0"/>
        <v/>
      </c>
      <c r="J28" s="210" t="str">
        <f t="shared" si="2"/>
        <v/>
      </c>
      <c r="K28" s="211" t="str">
        <f t="shared" si="3"/>
        <v/>
      </c>
      <c r="L28" s="211" t="str">
        <f t="shared" si="4"/>
        <v/>
      </c>
      <c r="M28" s="211" t="str">
        <f t="shared" si="5"/>
        <v/>
      </c>
      <c r="N28" s="212" t="str">
        <f t="shared" si="6"/>
        <v/>
      </c>
    </row>
    <row r="29" spans="2:14">
      <c r="B29" s="57"/>
      <c r="C29" s="5" t="str">
        <f>IF(B29="","",IF(ISERROR(VLOOKUP(B29,Matrice!A:W,4,FALSE)),"Aucun code correspondant",VLOOKUP(B29,Matrice!A:W,4,FALSE)))</f>
        <v/>
      </c>
      <c r="D29" s="15"/>
      <c r="E29" s="56" t="str">
        <f>IF(ISBLANK(B29),"",VLOOKUP(B29,Matrice!A:W,22,FALSE))</f>
        <v/>
      </c>
      <c r="F29" s="20" t="str">
        <f t="shared" si="0"/>
        <v/>
      </c>
      <c r="J29" s="210" t="str">
        <f t="shared" si="2"/>
        <v/>
      </c>
      <c r="K29" s="211" t="str">
        <f t="shared" si="3"/>
        <v/>
      </c>
      <c r="L29" s="211" t="str">
        <f t="shared" si="4"/>
        <v/>
      </c>
      <c r="M29" s="211" t="str">
        <f t="shared" si="5"/>
        <v/>
      </c>
      <c r="N29" s="212" t="str">
        <f t="shared" si="6"/>
        <v/>
      </c>
    </row>
    <row r="30" spans="2:14">
      <c r="B30" s="57"/>
      <c r="C30" s="5" t="str">
        <f>IF(B30="","",IF(ISERROR(VLOOKUP(B30,Matrice!A:W,4,FALSE)),"Aucun code correspondant",VLOOKUP(B30,Matrice!A:W,4,FALSE)))</f>
        <v/>
      </c>
      <c r="D30" s="15"/>
      <c r="E30" s="56" t="str">
        <f>IF(ISBLANK(B30),"",VLOOKUP(B30,Matrice!A:W,22,FALSE))</f>
        <v/>
      </c>
      <c r="F30" s="20" t="str">
        <f t="shared" si="0"/>
        <v/>
      </c>
      <c r="J30" s="210" t="str">
        <f>IF(B29="","",B29)</f>
        <v/>
      </c>
      <c r="K30" s="211" t="str">
        <f t="shared" si="3"/>
        <v/>
      </c>
      <c r="L30" s="211" t="str">
        <f t="shared" si="4"/>
        <v/>
      </c>
      <c r="M30" s="211" t="str">
        <f t="shared" si="5"/>
        <v/>
      </c>
      <c r="N30" s="212" t="str">
        <f t="shared" si="6"/>
        <v/>
      </c>
    </row>
    <row r="31" spans="2:14">
      <c r="B31" s="57"/>
      <c r="C31" s="5" t="str">
        <f>IF(B31="","",IF(ISERROR(VLOOKUP(B31,Matrice!A:W,4,FALSE)),"Aucun code correspondant",VLOOKUP(B31,Matrice!A:W,4,FALSE)))</f>
        <v/>
      </c>
      <c r="D31" s="15"/>
      <c r="E31" s="56" t="str">
        <f>IF(ISBLANK(B31),"",VLOOKUP(B31,Matrice!A:W,22,FALSE))</f>
        <v/>
      </c>
      <c r="F31" s="20" t="str">
        <f t="shared" si="0"/>
        <v/>
      </c>
      <c r="J31" s="210" t="str">
        <f t="shared" ref="J31:J44" si="7">IF(B30="","",B30)</f>
        <v/>
      </c>
      <c r="K31" s="211" t="str">
        <f t="shared" ref="K31:K67" si="8">IF(C30="","",C30)</f>
        <v/>
      </c>
      <c r="L31" s="211" t="str">
        <f t="shared" ref="L31:L67" si="9">IF(D30="","",D30)</f>
        <v/>
      </c>
      <c r="M31" s="211" t="str">
        <f t="shared" ref="M31:M67" si="10">IF(E30="","",E30)</f>
        <v/>
      </c>
      <c r="N31" s="212" t="str">
        <f t="shared" ref="N31:N67" si="11">IF(F30="","",F30)</f>
        <v/>
      </c>
    </row>
    <row r="32" spans="2:14">
      <c r="B32" s="57"/>
      <c r="C32" s="5" t="str">
        <f>IF(B32="","",IF(ISERROR(VLOOKUP(B32,Matrice!A:W,4,FALSE)),"Aucun code correspondant",VLOOKUP(B32,Matrice!A:W,4,FALSE)))</f>
        <v/>
      </c>
      <c r="D32" s="15"/>
      <c r="E32" s="56" t="str">
        <f>IF(ISBLANK(B32),"",VLOOKUP(B32,Matrice!A:W,22,FALSE))</f>
        <v/>
      </c>
      <c r="F32" s="20" t="str">
        <f t="shared" si="0"/>
        <v/>
      </c>
      <c r="J32" s="213" t="str">
        <f t="shared" si="7"/>
        <v/>
      </c>
      <c r="K32" s="214" t="str">
        <f t="shared" si="8"/>
        <v/>
      </c>
      <c r="L32" s="214" t="str">
        <f t="shared" si="9"/>
        <v/>
      </c>
      <c r="M32" s="214" t="str">
        <f t="shared" si="10"/>
        <v/>
      </c>
      <c r="N32" s="215" t="str">
        <f t="shared" si="11"/>
        <v/>
      </c>
    </row>
    <row r="33" spans="2:15" ht="15" thickBot="1">
      <c r="B33" s="57"/>
      <c r="C33" s="5" t="str">
        <f>IF(B33="","",IF(ISERROR(VLOOKUP(B33,Matrice!A:W,4,FALSE)),"Aucun code correspondant",VLOOKUP(B33,Matrice!A:W,4,FALSE)))</f>
        <v/>
      </c>
      <c r="D33" s="15"/>
      <c r="E33" s="56" t="str">
        <f>IF(ISBLANK(B33),"",VLOOKUP(B33,Matrice!A:W,22,FALSE))</f>
        <v/>
      </c>
      <c r="F33" s="20" t="str">
        <f t="shared" si="0"/>
        <v/>
      </c>
      <c r="I33" s="195"/>
      <c r="J33" s="190" t="str">
        <f t="shared" si="7"/>
        <v/>
      </c>
      <c r="K33" s="190" t="str">
        <f t="shared" si="8"/>
        <v/>
      </c>
      <c r="L33" s="190" t="str">
        <f t="shared" si="9"/>
        <v/>
      </c>
      <c r="M33" s="190" t="str">
        <f t="shared" si="10"/>
        <v/>
      </c>
      <c r="N33" s="190" t="str">
        <f t="shared" si="11"/>
        <v/>
      </c>
      <c r="O33" s="195"/>
    </row>
    <row r="34" spans="2:15" ht="16.5" thickBot="1">
      <c r="B34" s="57"/>
      <c r="C34" s="5" t="str">
        <f>IF(B34="","",IF(ISERROR(VLOOKUP(B34,Matrice!A:W,4,FALSE)),"Aucun code correspondant",VLOOKUP(B34,Matrice!A:W,4,FALSE)))</f>
        <v/>
      </c>
      <c r="D34" s="15"/>
      <c r="E34" s="56" t="str">
        <f>IF(ISBLANK(B34),"",VLOOKUP(B34,Matrice!A:W,22,FALSE))</f>
        <v/>
      </c>
      <c r="F34" s="20" t="str">
        <f t="shared" si="0"/>
        <v/>
      </c>
      <c r="I34" s="195"/>
      <c r="J34" s="196"/>
      <c r="K34" s="196"/>
      <c r="L34" s="196"/>
      <c r="M34" s="200" t="s">
        <v>35</v>
      </c>
      <c r="N34" s="199">
        <f>SUM(N8:N32)</f>
        <v>0</v>
      </c>
      <c r="O34" s="195"/>
    </row>
    <row r="35" spans="2:15">
      <c r="B35" s="57"/>
      <c r="C35" s="5" t="str">
        <f>IF(B35="","",IF(ISERROR(VLOOKUP(B35,Matrice!A:W,4,FALSE)),"Aucun code correspondant",VLOOKUP(B35,Matrice!A:W,4,FALSE)))</f>
        <v/>
      </c>
      <c r="D35" s="15"/>
      <c r="E35" s="56" t="str">
        <f>IF(ISBLANK(B35),"",VLOOKUP(B35,Matrice!A:W,22,FALSE))</f>
        <v/>
      </c>
      <c r="F35" s="20" t="str">
        <f t="shared" si="0"/>
        <v/>
      </c>
      <c r="I35" s="195"/>
      <c r="J35" s="197" t="s">
        <v>51</v>
      </c>
      <c r="K35" s="197"/>
      <c r="L35" s="197"/>
      <c r="M35" s="198"/>
      <c r="N35" s="194"/>
      <c r="O35" s="195"/>
    </row>
    <row r="36" spans="2:15" ht="15.75">
      <c r="B36" s="57"/>
      <c r="C36" s="5" t="str">
        <f>IF(B36="","",IF(ISERROR(VLOOKUP(B36,Matrice!A:W,4,FALSE)),"Aucun code correspondant",VLOOKUP(B36,Matrice!A:W,4,FALSE)))</f>
        <v/>
      </c>
      <c r="D36" s="15"/>
      <c r="E36" s="56" t="str">
        <f>IF(ISBLANK(B36),"",VLOOKUP(B36,Matrice!A:W,22,FALSE))</f>
        <v/>
      </c>
      <c r="F36" s="20" t="str">
        <f t="shared" si="0"/>
        <v/>
      </c>
      <c r="I36" s="195"/>
      <c r="J36" s="197"/>
      <c r="K36" s="197"/>
      <c r="L36" s="194"/>
      <c r="M36" s="191"/>
      <c r="N36" s="192"/>
      <c r="O36" s="195"/>
    </row>
    <row r="37" spans="2:15">
      <c r="B37" s="57"/>
      <c r="C37" s="5" t="str">
        <f>IF(B37="","",IF(ISERROR(VLOOKUP(B37,Matrice!A:W,4,FALSE)),"Aucun code correspondant",VLOOKUP(B37,Matrice!A:W,4,FALSE)))</f>
        <v/>
      </c>
      <c r="D37" s="15"/>
      <c r="E37" s="56" t="str">
        <f>IF(ISBLANK(B37),"",VLOOKUP(B37,Matrice!A:W,22,FALSE))</f>
        <v/>
      </c>
      <c r="F37" s="20" t="str">
        <f t="shared" si="0"/>
        <v/>
      </c>
      <c r="I37" s="195"/>
      <c r="J37" s="197"/>
      <c r="K37" s="197"/>
      <c r="L37" s="194"/>
      <c r="M37" s="193"/>
      <c r="N37" s="194"/>
      <c r="O37" s="195"/>
    </row>
    <row r="38" spans="2:15">
      <c r="B38" s="57"/>
      <c r="C38" s="5" t="str">
        <f>IF(B38="","",IF(ISERROR(VLOOKUP(B38,Matrice!A:W,4,FALSE)),"Aucun code correspondant",VLOOKUP(B38,Matrice!A:W,4,FALSE)))</f>
        <v/>
      </c>
      <c r="D38" s="15"/>
      <c r="E38" s="56" t="str">
        <f>IF(ISBLANK(B38),"",VLOOKUP(B38,Matrice!A:W,22,FALSE))</f>
        <v/>
      </c>
      <c r="F38" s="20" t="str">
        <f t="shared" si="0"/>
        <v/>
      </c>
      <c r="I38" s="163" t="s">
        <v>47</v>
      </c>
      <c r="J38" s="163"/>
      <c r="K38" s="163"/>
      <c r="L38" s="163"/>
      <c r="M38" s="163"/>
      <c r="N38" s="163"/>
      <c r="O38" s="163"/>
    </row>
    <row r="39" spans="2:15">
      <c r="B39" s="57"/>
      <c r="C39" s="5" t="str">
        <f>IF(B39="","",IF(ISERROR(VLOOKUP(B39,Matrice!A:W,4,FALSE)),"Aucun code correspondant",VLOOKUP(B39,Matrice!A:W,4,FALSE)))</f>
        <v/>
      </c>
      <c r="D39" s="15"/>
      <c r="E39" s="56" t="str">
        <f>IF(ISBLANK(B39),"",VLOOKUP(B39,Matrice!A:W,22,FALSE))</f>
        <v/>
      </c>
      <c r="F39" s="20" t="str">
        <f t="shared" si="0"/>
        <v/>
      </c>
      <c r="I39" s="163" t="s">
        <v>48</v>
      </c>
      <c r="J39" s="163"/>
      <c r="K39" s="163"/>
      <c r="L39" s="163"/>
      <c r="M39" s="163"/>
      <c r="N39" s="163"/>
      <c r="O39" s="163"/>
    </row>
    <row r="40" spans="2:15">
      <c r="B40" s="57"/>
      <c r="C40" s="5" t="str">
        <f>IF(B40="","",IF(ISERROR(VLOOKUP(B40,Matrice!A:W,4,FALSE)),"Aucun code correspondant",VLOOKUP(B40,Matrice!A:W,4,FALSE)))</f>
        <v/>
      </c>
      <c r="D40" s="15"/>
      <c r="E40" s="56" t="str">
        <f>IF(ISBLANK(B40),"",VLOOKUP(B40,Matrice!A:W,22,FALSE))</f>
        <v/>
      </c>
      <c r="F40" s="20" t="str">
        <f t="shared" si="0"/>
        <v/>
      </c>
      <c r="I40" s="195"/>
      <c r="J40" s="197"/>
      <c r="K40" s="197"/>
      <c r="L40" s="194"/>
      <c r="M40" s="195"/>
      <c r="N40" s="195"/>
      <c r="O40" s="195"/>
    </row>
    <row r="41" spans="2:15">
      <c r="B41" s="57"/>
      <c r="C41" s="5" t="str">
        <f>IF(B41="","",IF(ISERROR(VLOOKUP(B41,Matrice!A:W,4,FALSE)),"Aucun code correspondant",VLOOKUP(B41,Matrice!A:W,4,FALSE)))</f>
        <v/>
      </c>
      <c r="D41" s="15"/>
      <c r="E41" s="56" t="str">
        <f>IF(ISBLANK(B41),"",VLOOKUP(B41,Matrice!A:W,22,FALSE))</f>
        <v/>
      </c>
      <c r="F41" s="20" t="str">
        <f t="shared" si="0"/>
        <v/>
      </c>
      <c r="I41" s="195"/>
      <c r="J41" s="194"/>
      <c r="K41" s="194"/>
      <c r="L41" s="194"/>
      <c r="M41" s="194"/>
      <c r="N41" s="194"/>
      <c r="O41" s="194"/>
    </row>
    <row r="42" spans="2:15">
      <c r="B42" s="57"/>
      <c r="C42" s="5" t="str">
        <f>IF(B42="","",IF(ISERROR(VLOOKUP(B42,Matrice!A:W,4,FALSE)),"Aucun code correspondant",VLOOKUP(B42,Matrice!A:W,4,FALSE)))</f>
        <v/>
      </c>
      <c r="D42" s="15"/>
      <c r="E42" s="56" t="str">
        <f>IF(ISBLANK(B42),"",VLOOKUP(B42,Matrice!A:W,22,FALSE))</f>
        <v/>
      </c>
      <c r="F42" s="20" t="str">
        <f t="shared" si="0"/>
        <v/>
      </c>
    </row>
    <row r="43" spans="2:15">
      <c r="B43" s="57"/>
      <c r="C43" s="5" t="str">
        <f>IF(B43="","",IF(ISERROR(VLOOKUP(B43,Matrice!A:W,4,FALSE)),"Aucun code correspondant",VLOOKUP(B43,Matrice!A:W,4,FALSE)))</f>
        <v/>
      </c>
      <c r="D43" s="15"/>
      <c r="E43" s="56" t="str">
        <f>IF(ISBLANK(B43),"",VLOOKUP(B43,Matrice!A:W,22,FALSE))</f>
        <v/>
      </c>
      <c r="F43" s="20" t="str">
        <f t="shared" si="0"/>
        <v/>
      </c>
    </row>
    <row r="44" spans="2:15">
      <c r="B44" s="57"/>
      <c r="C44" s="5" t="str">
        <f>IF(B44="","",IF(ISERROR(VLOOKUP(B44,Matrice!A:W,4,FALSE)),"Aucun code correspondant",VLOOKUP(B44,Matrice!A:W,4,FALSE)))</f>
        <v/>
      </c>
      <c r="D44" s="15"/>
      <c r="E44" s="56" t="str">
        <f>IF(ISBLANK(B44),"",VLOOKUP(B44,Matrice!A:W,22,FALSE))</f>
        <v/>
      </c>
      <c r="F44" s="20" t="str">
        <f t="shared" si="0"/>
        <v/>
      </c>
      <c r="J44" s="185" t="str">
        <f t="shared" si="7"/>
        <v/>
      </c>
      <c r="K44" s="185" t="str">
        <f t="shared" si="8"/>
        <v/>
      </c>
      <c r="L44" s="185" t="str">
        <f t="shared" si="9"/>
        <v/>
      </c>
      <c r="M44" s="185" t="str">
        <f t="shared" si="10"/>
        <v/>
      </c>
      <c r="N44" s="185" t="str">
        <f t="shared" si="11"/>
        <v/>
      </c>
    </row>
    <row r="45" spans="2:15">
      <c r="B45" s="57"/>
      <c r="C45" s="5" t="str">
        <f>IF(B45="","",IF(ISERROR(VLOOKUP(B45,Matrice!A:W,4,FALSE)),"Aucun code correspondant",VLOOKUP(B45,Matrice!A:W,4,FALSE)))</f>
        <v/>
      </c>
      <c r="D45" s="15"/>
      <c r="E45" s="56" t="str">
        <f>IF(ISBLANK(B45),"",VLOOKUP(B45,Matrice!A:W,22,FALSE))</f>
        <v/>
      </c>
      <c r="F45" s="20" t="str">
        <f t="shared" si="0"/>
        <v/>
      </c>
      <c r="J45" s="185" t="str">
        <f>IF(B44="","",B44)</f>
        <v/>
      </c>
      <c r="K45" s="185" t="str">
        <f t="shared" si="8"/>
        <v/>
      </c>
      <c r="L45" s="185" t="str">
        <f t="shared" si="9"/>
        <v/>
      </c>
      <c r="M45" s="185" t="str">
        <f t="shared" si="10"/>
        <v/>
      </c>
      <c r="N45" s="185" t="str">
        <f t="shared" si="11"/>
        <v/>
      </c>
    </row>
    <row r="46" spans="2:15">
      <c r="B46" s="57"/>
      <c r="C46" s="5" t="str">
        <f>IF(B46="","",IF(ISERROR(VLOOKUP(B46,Matrice!A:W,4,FALSE)),"Aucun code correspondant",VLOOKUP(B46,Matrice!A:W,4,FALSE)))</f>
        <v/>
      </c>
      <c r="D46" s="15"/>
      <c r="E46" s="56" t="str">
        <f>IF(ISBLANK(B46),"",VLOOKUP(B46,Matrice!A:W,22,FALSE))</f>
        <v/>
      </c>
      <c r="F46" s="20" t="str">
        <f t="shared" si="0"/>
        <v/>
      </c>
      <c r="J46" s="185" t="str">
        <f t="shared" ref="J46:J66" si="12">IF(B45="","",B45)</f>
        <v/>
      </c>
      <c r="K46" s="185" t="str">
        <f t="shared" si="8"/>
        <v/>
      </c>
      <c r="L46" s="185" t="str">
        <f t="shared" si="9"/>
        <v/>
      </c>
      <c r="M46" s="185" t="str">
        <f t="shared" si="10"/>
        <v/>
      </c>
      <c r="N46" s="185" t="str">
        <f t="shared" si="11"/>
        <v/>
      </c>
    </row>
    <row r="47" spans="2:15">
      <c r="B47" s="57"/>
      <c r="C47" s="5" t="str">
        <f>IF(B47="","",IF(ISERROR(VLOOKUP(B47,Matrice!A:W,4,FALSE)),"Aucun code correspondant",VLOOKUP(B47,Matrice!A:W,4,FALSE)))</f>
        <v/>
      </c>
      <c r="D47" s="15"/>
      <c r="E47" s="56" t="str">
        <f>IF(ISBLANK(B47),"",VLOOKUP(B47,Matrice!A:W,22,FALSE))</f>
        <v/>
      </c>
      <c r="F47" s="20" t="str">
        <f t="shared" ref="F47:F56" si="13">IF(ISBLANK(D47),"",E47*D47)</f>
        <v/>
      </c>
      <c r="J47" s="185" t="str">
        <f t="shared" si="12"/>
        <v/>
      </c>
      <c r="K47" s="185" t="str">
        <f t="shared" si="8"/>
        <v/>
      </c>
      <c r="L47" s="185" t="str">
        <f t="shared" si="9"/>
        <v/>
      </c>
      <c r="M47" s="185" t="str">
        <f t="shared" si="10"/>
        <v/>
      </c>
      <c r="N47" s="185" t="str">
        <f t="shared" si="11"/>
        <v/>
      </c>
    </row>
    <row r="48" spans="2:15">
      <c r="B48" s="57"/>
      <c r="C48" s="5" t="str">
        <f>IF(B48="","",IF(ISERROR(VLOOKUP(B48,Matrice!A:W,4,FALSE)),"Aucun code correspondant",VLOOKUP(B48,Matrice!A:W,4,FALSE)))</f>
        <v/>
      </c>
      <c r="D48" s="15"/>
      <c r="E48" s="56" t="str">
        <f>IF(ISBLANK(B48),"",VLOOKUP(B48,Matrice!A:W,22,FALSE))</f>
        <v/>
      </c>
      <c r="F48" s="20" t="str">
        <f t="shared" si="13"/>
        <v/>
      </c>
      <c r="J48" s="185" t="str">
        <f t="shared" si="12"/>
        <v/>
      </c>
      <c r="K48" s="185" t="str">
        <f t="shared" si="8"/>
        <v/>
      </c>
      <c r="L48" s="185" t="str">
        <f t="shared" si="9"/>
        <v/>
      </c>
      <c r="M48" s="185" t="str">
        <f t="shared" si="10"/>
        <v/>
      </c>
      <c r="N48" s="185" t="str">
        <f t="shared" si="11"/>
        <v/>
      </c>
    </row>
    <row r="49" spans="2:14">
      <c r="B49" s="57"/>
      <c r="C49" s="5" t="str">
        <f>IF(B49="","",IF(ISERROR(VLOOKUP(B49,Matrice!A:W,4,FALSE)),"Aucun code correspondant",VLOOKUP(B49,Matrice!A:W,4,FALSE)))</f>
        <v/>
      </c>
      <c r="D49" s="15"/>
      <c r="E49" s="56" t="str">
        <f>IF(ISBLANK(B49),"",VLOOKUP(B49,Matrice!A:W,22,FALSE))</f>
        <v/>
      </c>
      <c r="F49" s="20" t="str">
        <f t="shared" si="13"/>
        <v/>
      </c>
      <c r="J49" s="185" t="str">
        <f t="shared" si="12"/>
        <v/>
      </c>
      <c r="K49" s="185" t="str">
        <f t="shared" si="8"/>
        <v/>
      </c>
      <c r="L49" s="185" t="str">
        <f t="shared" si="9"/>
        <v/>
      </c>
      <c r="M49" s="185" t="str">
        <f t="shared" si="10"/>
        <v/>
      </c>
      <c r="N49" s="185" t="str">
        <f t="shared" si="11"/>
        <v/>
      </c>
    </row>
    <row r="50" spans="2:14">
      <c r="B50" s="57"/>
      <c r="C50" s="5" t="str">
        <f>IF(B50="","",IF(ISERROR(VLOOKUP(B50,Matrice!A:W,4,FALSE)),"Aucun code correspondant",VLOOKUP(B50,Matrice!A:W,4,FALSE)))</f>
        <v/>
      </c>
      <c r="D50" s="15"/>
      <c r="E50" s="56" t="str">
        <f>IF(ISBLANK(B50),"",VLOOKUP(B50,Matrice!A:W,22,FALSE))</f>
        <v/>
      </c>
      <c r="F50" s="20" t="str">
        <f t="shared" si="13"/>
        <v/>
      </c>
      <c r="J50" s="185" t="str">
        <f t="shared" si="12"/>
        <v/>
      </c>
      <c r="K50" s="185" t="str">
        <f t="shared" si="8"/>
        <v/>
      </c>
      <c r="L50" s="185" t="str">
        <f t="shared" si="9"/>
        <v/>
      </c>
      <c r="M50" s="185" t="str">
        <f t="shared" si="10"/>
        <v/>
      </c>
      <c r="N50" s="185" t="str">
        <f t="shared" si="11"/>
        <v/>
      </c>
    </row>
    <row r="51" spans="2:14">
      <c r="B51" s="57"/>
      <c r="C51" s="5" t="str">
        <f>IF(B51="","",IF(ISERROR(VLOOKUP(B51,Matrice!A:W,4,FALSE)),"Aucun code correspondant",VLOOKUP(B51,Matrice!A:W,4,FALSE)))</f>
        <v/>
      </c>
      <c r="D51" s="15"/>
      <c r="E51" s="56" t="str">
        <f>IF(ISBLANK(B51),"",VLOOKUP(B51,Matrice!A:W,22,FALSE))</f>
        <v/>
      </c>
      <c r="F51" s="20" t="str">
        <f t="shared" si="13"/>
        <v/>
      </c>
      <c r="J51" s="185" t="str">
        <f t="shared" si="12"/>
        <v/>
      </c>
      <c r="K51" s="185" t="str">
        <f t="shared" si="8"/>
        <v/>
      </c>
      <c r="L51" s="185" t="str">
        <f t="shared" si="9"/>
        <v/>
      </c>
      <c r="M51" s="185" t="str">
        <f t="shared" si="10"/>
        <v/>
      </c>
      <c r="N51" s="185" t="str">
        <f t="shared" si="11"/>
        <v/>
      </c>
    </row>
    <row r="52" spans="2:14">
      <c r="B52" s="57"/>
      <c r="C52" s="5" t="str">
        <f>IF(B52="","",IF(ISERROR(VLOOKUP(B52,Matrice!A:W,4,FALSE)),"Aucun code correspondant",VLOOKUP(B52,Matrice!A:W,4,FALSE)))</f>
        <v/>
      </c>
      <c r="D52" s="15"/>
      <c r="E52" s="56" t="str">
        <f>IF(ISBLANK(B52),"",VLOOKUP(B52,Matrice!A:W,22,FALSE))</f>
        <v/>
      </c>
      <c r="F52" s="20" t="str">
        <f t="shared" si="13"/>
        <v/>
      </c>
      <c r="J52" s="185" t="str">
        <f t="shared" si="12"/>
        <v/>
      </c>
      <c r="K52" s="185" t="str">
        <f t="shared" si="8"/>
        <v/>
      </c>
      <c r="L52" s="185" t="str">
        <f t="shared" si="9"/>
        <v/>
      </c>
      <c r="M52" s="185" t="str">
        <f t="shared" si="10"/>
        <v/>
      </c>
      <c r="N52" s="185" t="str">
        <f t="shared" si="11"/>
        <v/>
      </c>
    </row>
    <row r="53" spans="2:14">
      <c r="B53" s="57"/>
      <c r="C53" s="5" t="str">
        <f>IF(B53="","",IF(ISERROR(VLOOKUP(B53,Matrice!A:W,4,FALSE)),"Aucun code correspondant",VLOOKUP(B53,Matrice!A:W,4,FALSE)))</f>
        <v/>
      </c>
      <c r="D53" s="15"/>
      <c r="E53" s="56" t="str">
        <f>IF(ISBLANK(B53),"",VLOOKUP(B53,Matrice!A:W,22,FALSE))</f>
        <v/>
      </c>
      <c r="F53" s="20" t="str">
        <f t="shared" si="13"/>
        <v/>
      </c>
      <c r="J53" s="185" t="str">
        <f t="shared" si="12"/>
        <v/>
      </c>
      <c r="K53" s="185" t="str">
        <f t="shared" si="8"/>
        <v/>
      </c>
      <c r="L53" s="185" t="str">
        <f t="shared" si="9"/>
        <v/>
      </c>
      <c r="M53" s="185" t="str">
        <f t="shared" si="10"/>
        <v/>
      </c>
      <c r="N53" s="185" t="str">
        <f t="shared" si="11"/>
        <v/>
      </c>
    </row>
    <row r="54" spans="2:14">
      <c r="B54" s="57"/>
      <c r="C54" s="5" t="str">
        <f>IF(B54="","",IF(ISERROR(VLOOKUP(B54,Matrice!A:W,4,FALSE)),"Aucun code correspondant",VLOOKUP(B54,Matrice!A:W,4,FALSE)))</f>
        <v/>
      </c>
      <c r="D54" s="15"/>
      <c r="E54" s="56" t="str">
        <f>IF(ISBLANK(B54),"",VLOOKUP(B54,Matrice!A:W,22,FALSE))</f>
        <v/>
      </c>
      <c r="F54" s="20" t="str">
        <f t="shared" si="13"/>
        <v/>
      </c>
      <c r="J54" s="185" t="str">
        <f t="shared" si="12"/>
        <v/>
      </c>
      <c r="K54" s="185" t="str">
        <f t="shared" si="8"/>
        <v/>
      </c>
      <c r="L54" s="185" t="str">
        <f t="shared" si="9"/>
        <v/>
      </c>
      <c r="M54" s="185" t="str">
        <f t="shared" si="10"/>
        <v/>
      </c>
      <c r="N54" s="185" t="str">
        <f t="shared" si="11"/>
        <v/>
      </c>
    </row>
    <row r="55" spans="2:14">
      <c r="B55" s="57"/>
      <c r="C55" s="5" t="str">
        <f>IF(B55="","",IF(ISERROR(VLOOKUP(B55,Matrice!A:W,4,FALSE)),"Aucun code correspondant",VLOOKUP(B55,Matrice!A:W,4,FALSE)))</f>
        <v/>
      </c>
      <c r="D55" s="15"/>
      <c r="E55" s="56" t="str">
        <f>IF(ISBLANK(B55),"",VLOOKUP(B55,Matrice!A:W,22,FALSE))</f>
        <v/>
      </c>
      <c r="F55" s="20" t="str">
        <f t="shared" si="13"/>
        <v/>
      </c>
      <c r="J55" s="185" t="str">
        <f t="shared" si="12"/>
        <v/>
      </c>
      <c r="K55" s="185" t="str">
        <f t="shared" si="8"/>
        <v/>
      </c>
      <c r="L55" s="185" t="str">
        <f t="shared" si="9"/>
        <v/>
      </c>
      <c r="M55" s="185" t="str">
        <f t="shared" si="10"/>
        <v/>
      </c>
      <c r="N55" s="185" t="str">
        <f t="shared" si="11"/>
        <v/>
      </c>
    </row>
    <row r="56" spans="2:14">
      <c r="B56" s="57"/>
      <c r="C56" s="5" t="str">
        <f>IF(B56="","",IF(ISERROR(VLOOKUP(B56,Matrice!A:W,4,FALSE)),"Aucun code correspondant",VLOOKUP(B56,Matrice!A:W,4,FALSE)))</f>
        <v/>
      </c>
      <c r="D56" s="15"/>
      <c r="E56" s="56" t="str">
        <f>IF(ISBLANK(B56),"",VLOOKUP(B56,Matrice!A:W,22,FALSE))</f>
        <v/>
      </c>
      <c r="F56" s="20" t="str">
        <f t="shared" si="13"/>
        <v/>
      </c>
      <c r="J56" s="185" t="str">
        <f t="shared" si="12"/>
        <v/>
      </c>
      <c r="K56" s="185" t="str">
        <f t="shared" si="8"/>
        <v/>
      </c>
      <c r="L56" s="185" t="str">
        <f t="shared" si="9"/>
        <v/>
      </c>
      <c r="M56" s="185" t="str">
        <f t="shared" si="10"/>
        <v/>
      </c>
      <c r="N56" s="185" t="str">
        <f t="shared" si="11"/>
        <v/>
      </c>
    </row>
    <row r="57" spans="2:14">
      <c r="J57" s="185" t="str">
        <f t="shared" si="12"/>
        <v/>
      </c>
      <c r="K57" s="185" t="str">
        <f t="shared" si="8"/>
        <v/>
      </c>
      <c r="L57" s="185" t="str">
        <f t="shared" si="9"/>
        <v/>
      </c>
      <c r="M57" s="185" t="str">
        <f t="shared" si="10"/>
        <v/>
      </c>
      <c r="N57" s="185" t="str">
        <f t="shared" si="11"/>
        <v/>
      </c>
    </row>
    <row r="58" spans="2:14">
      <c r="J58" s="185" t="str">
        <f t="shared" si="12"/>
        <v/>
      </c>
      <c r="K58" s="185" t="str">
        <f t="shared" si="8"/>
        <v/>
      </c>
      <c r="L58" s="185" t="str">
        <f t="shared" si="9"/>
        <v/>
      </c>
      <c r="M58" s="185" t="str">
        <f t="shared" si="10"/>
        <v/>
      </c>
      <c r="N58" s="185" t="str">
        <f t="shared" si="11"/>
        <v/>
      </c>
    </row>
    <row r="59" spans="2:14">
      <c r="J59" s="185" t="str">
        <f t="shared" si="12"/>
        <v/>
      </c>
      <c r="K59" s="185" t="str">
        <f t="shared" si="8"/>
        <v/>
      </c>
      <c r="L59" s="185" t="str">
        <f t="shared" si="9"/>
        <v/>
      </c>
      <c r="M59" s="185" t="str">
        <f t="shared" si="10"/>
        <v/>
      </c>
      <c r="N59" s="185" t="str">
        <f t="shared" si="11"/>
        <v/>
      </c>
    </row>
    <row r="60" spans="2:14">
      <c r="J60" s="185" t="str">
        <f t="shared" si="12"/>
        <v/>
      </c>
      <c r="K60" s="185" t="str">
        <f t="shared" si="8"/>
        <v/>
      </c>
      <c r="L60" s="185" t="str">
        <f t="shared" si="9"/>
        <v/>
      </c>
      <c r="M60" s="185" t="str">
        <f t="shared" si="10"/>
        <v/>
      </c>
      <c r="N60" s="185" t="str">
        <f t="shared" si="11"/>
        <v/>
      </c>
    </row>
    <row r="61" spans="2:14">
      <c r="J61" s="185" t="str">
        <f t="shared" si="12"/>
        <v/>
      </c>
      <c r="K61" s="185" t="str">
        <f t="shared" si="8"/>
        <v/>
      </c>
      <c r="L61" s="185" t="str">
        <f t="shared" si="9"/>
        <v/>
      </c>
      <c r="M61" s="185" t="str">
        <f t="shared" si="10"/>
        <v/>
      </c>
      <c r="N61" s="185" t="str">
        <f t="shared" si="11"/>
        <v/>
      </c>
    </row>
    <row r="62" spans="2:14">
      <c r="J62" s="185" t="str">
        <f t="shared" si="12"/>
        <v/>
      </c>
      <c r="K62" s="185" t="str">
        <f t="shared" si="8"/>
        <v/>
      </c>
      <c r="L62" s="185" t="str">
        <f t="shared" si="9"/>
        <v/>
      </c>
      <c r="M62" s="185" t="str">
        <f t="shared" si="10"/>
        <v/>
      </c>
      <c r="N62" s="185" t="str">
        <f t="shared" si="11"/>
        <v/>
      </c>
    </row>
    <row r="63" spans="2:14">
      <c r="J63" s="185" t="str">
        <f t="shared" si="12"/>
        <v/>
      </c>
      <c r="K63" s="185" t="str">
        <f t="shared" si="8"/>
        <v/>
      </c>
      <c r="L63" s="185" t="str">
        <f t="shared" si="9"/>
        <v/>
      </c>
      <c r="M63" s="185" t="str">
        <f t="shared" si="10"/>
        <v/>
      </c>
      <c r="N63" s="185" t="str">
        <f t="shared" si="11"/>
        <v/>
      </c>
    </row>
    <row r="64" spans="2:14">
      <c r="J64" s="185" t="str">
        <f t="shared" si="12"/>
        <v/>
      </c>
      <c r="K64" s="185" t="str">
        <f t="shared" si="8"/>
        <v/>
      </c>
      <c r="L64" s="185" t="str">
        <f t="shared" si="9"/>
        <v/>
      </c>
      <c r="M64" s="185" t="str">
        <f t="shared" si="10"/>
        <v/>
      </c>
      <c r="N64" s="185" t="str">
        <f t="shared" si="11"/>
        <v/>
      </c>
    </row>
    <row r="65" spans="10:14">
      <c r="J65" s="185" t="str">
        <f t="shared" si="12"/>
        <v/>
      </c>
      <c r="K65" s="185" t="str">
        <f t="shared" si="8"/>
        <v/>
      </c>
      <c r="L65" s="185" t="str">
        <f t="shared" si="9"/>
        <v/>
      </c>
      <c r="M65" s="185" t="str">
        <f t="shared" si="10"/>
        <v/>
      </c>
      <c r="N65" s="185" t="str">
        <f t="shared" si="11"/>
        <v/>
      </c>
    </row>
    <row r="66" spans="10:14">
      <c r="J66" s="185" t="str">
        <f t="shared" si="12"/>
        <v/>
      </c>
      <c r="K66" s="185" t="str">
        <f t="shared" si="8"/>
        <v/>
      </c>
      <c r="L66" s="185" t="str">
        <f t="shared" si="9"/>
        <v/>
      </c>
      <c r="M66" s="185" t="str">
        <f t="shared" si="10"/>
        <v/>
      </c>
      <c r="N66" s="185" t="str">
        <f t="shared" si="11"/>
        <v/>
      </c>
    </row>
    <row r="67" spans="10:14">
      <c r="J67" s="185" t="str">
        <f>IF(B66="","",B66)</f>
        <v/>
      </c>
      <c r="K67" s="185" t="str">
        <f t="shared" si="8"/>
        <v/>
      </c>
      <c r="L67" s="185" t="str">
        <f t="shared" si="9"/>
        <v/>
      </c>
      <c r="M67" s="185" t="str">
        <f t="shared" si="10"/>
        <v/>
      </c>
      <c r="N67" s="185" t="str">
        <f t="shared" si="11"/>
        <v/>
      </c>
    </row>
  </sheetData>
  <sheetProtection sheet="1" objects="1" scenarios="1" selectLockedCells="1"/>
  <mergeCells count="6">
    <mergeCell ref="I38:O38"/>
    <mergeCell ref="I39:O39"/>
    <mergeCell ref="J2:K2"/>
    <mergeCell ref="M2:N2"/>
    <mergeCell ref="J3:K5"/>
    <mergeCell ref="M3:N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2.ValiderLaSaisie">
                <anchor moveWithCells="1" sizeWithCells="1">
                  <from>
                    <xdr:col>2</xdr:col>
                    <xdr:colOff>561975</xdr:colOff>
                    <xdr:row>0</xdr:row>
                    <xdr:rowOff>114300</xdr:rowOff>
                  </from>
                  <to>
                    <xdr:col>3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dule2.Imprimer_particulier">
                <anchor moveWithCells="1" sizeWithCells="1">
                  <from>
                    <xdr:col>4</xdr:col>
                    <xdr:colOff>828675</xdr:colOff>
                    <xdr:row>2</xdr:row>
                    <xdr:rowOff>123825</xdr:rowOff>
                  </from>
                  <to>
                    <xdr:col>5</xdr:col>
                    <xdr:colOff>876300</xdr:colOff>
                    <xdr:row>3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O67"/>
  <sheetViews>
    <sheetView workbookViewId="0">
      <selection activeCell="B7" sqref="B7:B56"/>
    </sheetView>
  </sheetViews>
  <sheetFormatPr baseColWidth="10" defaultColWidth="11" defaultRowHeight="14.25"/>
  <cols>
    <col min="1" max="1" width="10.375" style="3" customWidth="1"/>
    <col min="2" max="2" width="29.875" style="3" bestFit="1" customWidth="1"/>
    <col min="3" max="3" width="36" style="3" customWidth="1"/>
    <col min="4" max="4" width="12.125" style="3" customWidth="1"/>
    <col min="5" max="5" width="15.375" style="3" customWidth="1"/>
    <col min="6" max="6" width="18.75" style="3" customWidth="1"/>
    <col min="7" max="7" width="22.125" style="3" customWidth="1"/>
    <col min="8" max="8" width="11" style="3"/>
    <col min="9" max="9" width="5.125" style="4" customWidth="1"/>
    <col min="10" max="10" width="14.875" style="4" bestFit="1" customWidth="1"/>
    <col min="11" max="11" width="13.625" style="4" bestFit="1" customWidth="1"/>
    <col min="12" max="12" width="5" style="4" bestFit="1" customWidth="1"/>
    <col min="13" max="13" width="19.125" style="4" bestFit="1" customWidth="1"/>
    <col min="14" max="14" width="11.625" style="4" bestFit="1" customWidth="1"/>
    <col min="15" max="15" width="5.125" style="4" customWidth="1"/>
    <col min="16" max="16384" width="11" style="3"/>
  </cols>
  <sheetData>
    <row r="1" spans="2:14" ht="15.75" thickBot="1">
      <c r="J1" s="182" t="s">
        <v>50</v>
      </c>
      <c r="K1" s="184" t="str">
        <f ca="1">CONCATENATE(YEAR(TODAY()),"-",COUNTIF(Vente!E2:E200000,"PARTICULIER"))</f>
        <v>2014-10</v>
      </c>
      <c r="L1" s="40"/>
      <c r="M1" s="182" t="s">
        <v>49</v>
      </c>
      <c r="N1" s="183">
        <f ca="1">TODAY()</f>
        <v>41825</v>
      </c>
    </row>
    <row r="2" spans="2:14" ht="27" thickBot="1">
      <c r="B2" s="12">
        <f ca="1">TODAY()</f>
        <v>41825</v>
      </c>
      <c r="E2" s="10" t="s">
        <v>35</v>
      </c>
      <c r="F2" s="18">
        <f>SUM(F7:F194)</f>
        <v>0</v>
      </c>
      <c r="J2" s="181" t="s">
        <v>53</v>
      </c>
      <c r="K2" s="181"/>
      <c r="L2" s="40"/>
      <c r="M2" s="181" t="s">
        <v>52</v>
      </c>
      <c r="N2" s="181"/>
    </row>
    <row r="3" spans="2:14">
      <c r="J3" s="217"/>
      <c r="K3" s="218"/>
      <c r="M3" s="201" t="s">
        <v>55</v>
      </c>
      <c r="N3" s="202"/>
    </row>
    <row r="4" spans="2:14" ht="27">
      <c r="B4" s="13" t="s">
        <v>34</v>
      </c>
      <c r="C4" s="21" t="s">
        <v>42</v>
      </c>
      <c r="D4" s="35"/>
      <c r="E4" s="36"/>
      <c r="F4" s="48"/>
      <c r="J4" s="219"/>
      <c r="K4" s="220"/>
      <c r="M4" s="203"/>
      <c r="N4" s="204"/>
    </row>
    <row r="5" spans="2:14" ht="15" thickBot="1">
      <c r="J5" s="221"/>
      <c r="K5" s="222"/>
      <c r="M5" s="205"/>
      <c r="N5" s="206"/>
    </row>
    <row r="6" spans="2:14" ht="36">
      <c r="B6" s="6" t="s">
        <v>43</v>
      </c>
      <c r="C6" s="7" t="s">
        <v>31</v>
      </c>
      <c r="D6" s="8" t="s">
        <v>675</v>
      </c>
      <c r="E6" s="8" t="s">
        <v>36</v>
      </c>
      <c r="F6" s="8" t="s">
        <v>37</v>
      </c>
    </row>
    <row r="7" spans="2:14" ht="15">
      <c r="B7" s="57"/>
      <c r="C7" s="5" t="str">
        <f>IF(B7="","",IF(ISERROR(VLOOKUP(B7,Matrice!A:W,4,FALSE)),"Aucun code correspondant",VLOOKUP(B7,Matrice!A:W,4,FALSE)))</f>
        <v/>
      </c>
      <c r="D7" s="15"/>
      <c r="E7" s="56" t="str">
        <f>IF(ISBLANK(B7),"",VLOOKUP(B7,Matrice!A:W,22,FALSE))</f>
        <v/>
      </c>
      <c r="F7" s="20" t="str">
        <f>IF(ISBLANK(D7),"",E7*D7)</f>
        <v/>
      </c>
      <c r="J7" s="186" t="s">
        <v>43</v>
      </c>
      <c r="K7" s="187" t="s">
        <v>31</v>
      </c>
      <c r="L7" s="188" t="s">
        <v>675</v>
      </c>
      <c r="M7" s="188" t="s">
        <v>36</v>
      </c>
      <c r="N7" s="189" t="s">
        <v>37</v>
      </c>
    </row>
    <row r="8" spans="2:14">
      <c r="B8" s="57"/>
      <c r="C8" s="5" t="str">
        <f>IF(B8="","",IF(ISERROR(VLOOKUP(B8,Matrice!A:W,4,FALSE)),"Aucun code correspondant",VLOOKUP(B8,Matrice!A:W,4,FALSE)))</f>
        <v/>
      </c>
      <c r="D8" s="15"/>
      <c r="E8" s="56" t="str">
        <f>IF(ISBLANK(B8),"",VLOOKUP(B8,Matrice!A:W,22,FALSE))</f>
        <v/>
      </c>
      <c r="F8" s="20" t="str">
        <f t="shared" ref="F8:F56" si="0">IF(ISBLANK(D8),"",E8*D8)</f>
        <v/>
      </c>
      <c r="J8" s="207" t="str">
        <f>IF(B7="","",B7)</f>
        <v/>
      </c>
      <c r="K8" s="208" t="str">
        <f t="shared" ref="K8:N23" si="1">IF(C7="","",C7)</f>
        <v/>
      </c>
      <c r="L8" s="208" t="str">
        <f t="shared" si="1"/>
        <v/>
      </c>
      <c r="M8" s="208" t="str">
        <f t="shared" si="1"/>
        <v/>
      </c>
      <c r="N8" s="209" t="str">
        <f t="shared" si="1"/>
        <v/>
      </c>
    </row>
    <row r="9" spans="2:14">
      <c r="B9" s="57"/>
      <c r="C9" s="5" t="str">
        <f>IF(B9="","",IF(ISERROR(VLOOKUP(B9,Matrice!A:W,4,FALSE)),"Aucun code correspondant",VLOOKUP(B9,Matrice!A:W,4,FALSE)))</f>
        <v/>
      </c>
      <c r="D9" s="15"/>
      <c r="E9" s="56" t="str">
        <f>IF(ISBLANK(B9),"",VLOOKUP(B9,Matrice!A:W,22,FALSE))</f>
        <v/>
      </c>
      <c r="F9" s="20" t="str">
        <f t="shared" si="0"/>
        <v/>
      </c>
      <c r="J9" s="210" t="str">
        <f t="shared" ref="J9:N29" si="2">IF(B8="","",B8)</f>
        <v/>
      </c>
      <c r="K9" s="211" t="str">
        <f t="shared" si="1"/>
        <v/>
      </c>
      <c r="L9" s="211" t="str">
        <f t="shared" si="1"/>
        <v/>
      </c>
      <c r="M9" s="211" t="str">
        <f t="shared" si="1"/>
        <v/>
      </c>
      <c r="N9" s="212" t="str">
        <f t="shared" si="1"/>
        <v/>
      </c>
    </row>
    <row r="10" spans="2:14">
      <c r="B10" s="57"/>
      <c r="C10" s="5" t="str">
        <f>IF(B10="","",IF(ISERROR(VLOOKUP(B10,Matrice!A:W,4,FALSE)),"Aucun code correspondant",VLOOKUP(B10,Matrice!A:W,4,FALSE)))</f>
        <v/>
      </c>
      <c r="D10" s="15"/>
      <c r="E10" s="56" t="str">
        <f>IF(ISBLANK(B10),"",VLOOKUP(B10,Matrice!A:W,22,FALSE))</f>
        <v/>
      </c>
      <c r="F10" s="20" t="str">
        <f t="shared" si="0"/>
        <v/>
      </c>
      <c r="J10" s="210" t="str">
        <f t="shared" si="2"/>
        <v/>
      </c>
      <c r="K10" s="211" t="str">
        <f t="shared" si="1"/>
        <v/>
      </c>
      <c r="L10" s="211" t="str">
        <f t="shared" si="1"/>
        <v/>
      </c>
      <c r="M10" s="211" t="str">
        <f t="shared" si="1"/>
        <v/>
      </c>
      <c r="N10" s="212" t="str">
        <f t="shared" si="1"/>
        <v/>
      </c>
    </row>
    <row r="11" spans="2:14">
      <c r="B11" s="57"/>
      <c r="C11" s="5" t="str">
        <f>IF(B11="","",IF(ISERROR(VLOOKUP(B11,Matrice!A:W,4,FALSE)),"Aucun code correspondant",VLOOKUP(B11,Matrice!A:W,4,FALSE)))</f>
        <v/>
      </c>
      <c r="D11" s="15"/>
      <c r="E11" s="56" t="str">
        <f>IF(ISBLANK(B11),"",VLOOKUP(B11,Matrice!A:W,22,FALSE))</f>
        <v/>
      </c>
      <c r="F11" s="20" t="str">
        <f t="shared" si="0"/>
        <v/>
      </c>
      <c r="J11" s="210" t="str">
        <f t="shared" si="2"/>
        <v/>
      </c>
      <c r="K11" s="211" t="str">
        <f t="shared" si="1"/>
        <v/>
      </c>
      <c r="L11" s="211" t="str">
        <f t="shared" si="1"/>
        <v/>
      </c>
      <c r="M11" s="211" t="str">
        <f t="shared" si="1"/>
        <v/>
      </c>
      <c r="N11" s="212" t="str">
        <f t="shared" si="1"/>
        <v/>
      </c>
    </row>
    <row r="12" spans="2:14">
      <c r="B12" s="57"/>
      <c r="C12" s="5" t="str">
        <f>IF(B12="","",IF(ISERROR(VLOOKUP(B12,Matrice!A:W,4,FALSE)),"Aucun code correspondant",VLOOKUP(B12,Matrice!A:W,4,FALSE)))</f>
        <v/>
      </c>
      <c r="D12" s="15"/>
      <c r="E12" s="56" t="str">
        <f>IF(ISBLANK(B12),"",VLOOKUP(B12,Matrice!A:W,22,FALSE))</f>
        <v/>
      </c>
      <c r="F12" s="20" t="str">
        <f t="shared" si="0"/>
        <v/>
      </c>
      <c r="J12" s="210" t="str">
        <f t="shared" si="2"/>
        <v/>
      </c>
      <c r="K12" s="211" t="str">
        <f t="shared" si="1"/>
        <v/>
      </c>
      <c r="L12" s="211" t="str">
        <f t="shared" si="1"/>
        <v/>
      </c>
      <c r="M12" s="211" t="str">
        <f t="shared" si="1"/>
        <v/>
      </c>
      <c r="N12" s="212" t="str">
        <f t="shared" si="1"/>
        <v/>
      </c>
    </row>
    <row r="13" spans="2:14">
      <c r="B13" s="57"/>
      <c r="C13" s="5" t="str">
        <f>IF(B13="","",IF(ISERROR(VLOOKUP(B13,Matrice!A:W,4,FALSE)),"Aucun code correspondant",VLOOKUP(B13,Matrice!A:W,4,FALSE)))</f>
        <v/>
      </c>
      <c r="D13" s="15"/>
      <c r="E13" s="56" t="str">
        <f>IF(ISBLANK(B13),"",VLOOKUP(B13,Matrice!A:W,22,FALSE))</f>
        <v/>
      </c>
      <c r="F13" s="20" t="str">
        <f t="shared" si="0"/>
        <v/>
      </c>
      <c r="J13" s="210" t="str">
        <f t="shared" si="2"/>
        <v/>
      </c>
      <c r="K13" s="211" t="str">
        <f t="shared" si="1"/>
        <v/>
      </c>
      <c r="L13" s="211" t="str">
        <f t="shared" si="1"/>
        <v/>
      </c>
      <c r="M13" s="211" t="str">
        <f t="shared" si="1"/>
        <v/>
      </c>
      <c r="N13" s="212" t="str">
        <f t="shared" si="1"/>
        <v/>
      </c>
    </row>
    <row r="14" spans="2:14">
      <c r="B14" s="57"/>
      <c r="C14" s="5" t="str">
        <f>IF(B14="","",IF(ISERROR(VLOOKUP(B14,Matrice!A:W,4,FALSE)),"Aucun code correspondant",VLOOKUP(B14,Matrice!A:W,4,FALSE)))</f>
        <v/>
      </c>
      <c r="D14" s="15"/>
      <c r="E14" s="56" t="str">
        <f>IF(ISBLANK(B14),"",VLOOKUP(B14,Matrice!A:W,22,FALSE))</f>
        <v/>
      </c>
      <c r="F14" s="20" t="str">
        <f t="shared" si="0"/>
        <v/>
      </c>
      <c r="J14" s="210" t="str">
        <f t="shared" si="2"/>
        <v/>
      </c>
      <c r="K14" s="211" t="str">
        <f t="shared" si="1"/>
        <v/>
      </c>
      <c r="L14" s="211" t="str">
        <f t="shared" si="1"/>
        <v/>
      </c>
      <c r="M14" s="211" t="str">
        <f t="shared" si="1"/>
        <v/>
      </c>
      <c r="N14" s="212" t="str">
        <f t="shared" si="1"/>
        <v/>
      </c>
    </row>
    <row r="15" spans="2:14">
      <c r="B15" s="57"/>
      <c r="C15" s="5" t="str">
        <f>IF(B15="","",IF(ISERROR(VLOOKUP(B15,Matrice!A:W,4,FALSE)),"Aucun code correspondant",VLOOKUP(B15,Matrice!A:W,4,FALSE)))</f>
        <v/>
      </c>
      <c r="D15" s="15"/>
      <c r="E15" s="56" t="str">
        <f>IF(ISBLANK(B15),"",VLOOKUP(B15,Matrice!A:W,22,FALSE))</f>
        <v/>
      </c>
      <c r="F15" s="20" t="str">
        <f t="shared" si="0"/>
        <v/>
      </c>
      <c r="J15" s="210" t="str">
        <f t="shared" si="2"/>
        <v/>
      </c>
      <c r="K15" s="211" t="str">
        <f t="shared" si="1"/>
        <v/>
      </c>
      <c r="L15" s="211" t="str">
        <f t="shared" si="1"/>
        <v/>
      </c>
      <c r="M15" s="211" t="str">
        <f t="shared" si="1"/>
        <v/>
      </c>
      <c r="N15" s="212" t="str">
        <f t="shared" si="1"/>
        <v/>
      </c>
    </row>
    <row r="16" spans="2:14">
      <c r="B16" s="57"/>
      <c r="C16" s="5" t="str">
        <f>IF(B16="","",IF(ISERROR(VLOOKUP(B16,Matrice!A:W,4,FALSE)),"Aucun code correspondant",VLOOKUP(B16,Matrice!A:W,4,FALSE)))</f>
        <v/>
      </c>
      <c r="D16" s="15"/>
      <c r="E16" s="56" t="str">
        <f>IF(ISBLANK(B16),"",VLOOKUP(B16,Matrice!A:W,22,FALSE))</f>
        <v/>
      </c>
      <c r="F16" s="20" t="str">
        <f t="shared" si="0"/>
        <v/>
      </c>
      <c r="J16" s="210" t="str">
        <f t="shared" si="2"/>
        <v/>
      </c>
      <c r="K16" s="211" t="str">
        <f t="shared" si="1"/>
        <v/>
      </c>
      <c r="L16" s="211" t="str">
        <f t="shared" si="1"/>
        <v/>
      </c>
      <c r="M16" s="211" t="str">
        <f t="shared" si="1"/>
        <v/>
      </c>
      <c r="N16" s="212" t="str">
        <f t="shared" si="1"/>
        <v/>
      </c>
    </row>
    <row r="17" spans="2:14">
      <c r="B17" s="57"/>
      <c r="C17" s="5" t="str">
        <f>IF(B17="","",IF(ISERROR(VLOOKUP(B17,Matrice!A:W,4,FALSE)),"Aucun code correspondant",VLOOKUP(B17,Matrice!A:W,4,FALSE)))</f>
        <v/>
      </c>
      <c r="D17" s="15"/>
      <c r="E17" s="56" t="str">
        <f>IF(ISBLANK(B17),"",VLOOKUP(B17,Matrice!A:W,22,FALSE))</f>
        <v/>
      </c>
      <c r="F17" s="20" t="str">
        <f t="shared" si="0"/>
        <v/>
      </c>
      <c r="J17" s="210" t="str">
        <f t="shared" si="2"/>
        <v/>
      </c>
      <c r="K17" s="211" t="str">
        <f t="shared" si="1"/>
        <v/>
      </c>
      <c r="L17" s="211" t="str">
        <f t="shared" si="1"/>
        <v/>
      </c>
      <c r="M17" s="211" t="str">
        <f t="shared" si="1"/>
        <v/>
      </c>
      <c r="N17" s="212" t="str">
        <f t="shared" si="1"/>
        <v/>
      </c>
    </row>
    <row r="18" spans="2:14">
      <c r="B18" s="57"/>
      <c r="C18" s="5" t="str">
        <f>IF(B18="","",IF(ISERROR(VLOOKUP(B18,Matrice!A:W,4,FALSE)),"Aucun code correspondant",VLOOKUP(B18,Matrice!A:W,4,FALSE)))</f>
        <v/>
      </c>
      <c r="D18" s="15"/>
      <c r="E18" s="56" t="str">
        <f>IF(ISBLANK(B18),"",VLOOKUP(B18,Matrice!A:W,22,FALSE))</f>
        <v/>
      </c>
      <c r="F18" s="20" t="str">
        <f t="shared" si="0"/>
        <v/>
      </c>
      <c r="J18" s="210" t="str">
        <f t="shared" si="2"/>
        <v/>
      </c>
      <c r="K18" s="211" t="str">
        <f t="shared" si="1"/>
        <v/>
      </c>
      <c r="L18" s="211" t="str">
        <f t="shared" si="1"/>
        <v/>
      </c>
      <c r="M18" s="211" t="str">
        <f t="shared" si="1"/>
        <v/>
      </c>
      <c r="N18" s="212" t="str">
        <f t="shared" si="1"/>
        <v/>
      </c>
    </row>
    <row r="19" spans="2:14">
      <c r="B19" s="57"/>
      <c r="C19" s="5" t="str">
        <f>IF(B19="","",IF(ISERROR(VLOOKUP(B19,Matrice!A:W,4,FALSE)),"Aucun code correspondant",VLOOKUP(B19,Matrice!A:W,4,FALSE)))</f>
        <v/>
      </c>
      <c r="D19" s="15"/>
      <c r="E19" s="56" t="str">
        <f>IF(ISBLANK(B19),"",VLOOKUP(B19,Matrice!A:W,22,FALSE))</f>
        <v/>
      </c>
      <c r="F19" s="20" t="str">
        <f t="shared" si="0"/>
        <v/>
      </c>
      <c r="J19" s="210" t="str">
        <f t="shared" si="2"/>
        <v/>
      </c>
      <c r="K19" s="211" t="str">
        <f t="shared" si="1"/>
        <v/>
      </c>
      <c r="L19" s="211" t="str">
        <f t="shared" si="1"/>
        <v/>
      </c>
      <c r="M19" s="211" t="str">
        <f t="shared" si="1"/>
        <v/>
      </c>
      <c r="N19" s="212" t="str">
        <f t="shared" si="1"/>
        <v/>
      </c>
    </row>
    <row r="20" spans="2:14">
      <c r="B20" s="57"/>
      <c r="C20" s="5" t="str">
        <f>IF(B20="","",IF(ISERROR(VLOOKUP(B20,Matrice!A:W,4,FALSE)),"Aucun code correspondant",VLOOKUP(B20,Matrice!A:W,4,FALSE)))</f>
        <v/>
      </c>
      <c r="D20" s="15"/>
      <c r="E20" s="56" t="str">
        <f>IF(ISBLANK(B20),"",VLOOKUP(B20,Matrice!A:W,22,FALSE))</f>
        <v/>
      </c>
      <c r="F20" s="20" t="str">
        <f t="shared" si="0"/>
        <v/>
      </c>
      <c r="J20" s="210" t="str">
        <f t="shared" si="2"/>
        <v/>
      </c>
      <c r="K20" s="211" t="str">
        <f t="shared" si="1"/>
        <v/>
      </c>
      <c r="L20" s="211" t="str">
        <f t="shared" si="1"/>
        <v/>
      </c>
      <c r="M20" s="211" t="str">
        <f t="shared" si="1"/>
        <v/>
      </c>
      <c r="N20" s="212" t="str">
        <f t="shared" si="1"/>
        <v/>
      </c>
    </row>
    <row r="21" spans="2:14">
      <c r="B21" s="57"/>
      <c r="C21" s="5" t="str">
        <f>IF(B21="","",IF(ISERROR(VLOOKUP(B21,Matrice!A:W,4,FALSE)),"Aucun code correspondant",VLOOKUP(B21,Matrice!A:W,4,FALSE)))</f>
        <v/>
      </c>
      <c r="D21" s="15"/>
      <c r="E21" s="56" t="str">
        <f>IF(ISBLANK(B21),"",VLOOKUP(B21,Matrice!A:W,22,FALSE))</f>
        <v/>
      </c>
      <c r="F21" s="20" t="str">
        <f t="shared" si="0"/>
        <v/>
      </c>
      <c r="J21" s="210" t="str">
        <f t="shared" si="2"/>
        <v/>
      </c>
      <c r="K21" s="211" t="str">
        <f t="shared" si="1"/>
        <v/>
      </c>
      <c r="L21" s="211" t="str">
        <f t="shared" si="1"/>
        <v/>
      </c>
      <c r="M21" s="211" t="str">
        <f t="shared" si="1"/>
        <v/>
      </c>
      <c r="N21" s="212" t="str">
        <f t="shared" si="1"/>
        <v/>
      </c>
    </row>
    <row r="22" spans="2:14">
      <c r="B22" s="57"/>
      <c r="C22" s="5" t="str">
        <f>IF(B22="","",IF(ISERROR(VLOOKUP(B22,Matrice!A:W,4,FALSE)),"Aucun code correspondant",VLOOKUP(B22,Matrice!A:W,4,FALSE)))</f>
        <v/>
      </c>
      <c r="D22" s="15"/>
      <c r="E22" s="56" t="str">
        <f>IF(ISBLANK(B22),"",VLOOKUP(B22,Matrice!A:W,22,FALSE))</f>
        <v/>
      </c>
      <c r="F22" s="20" t="str">
        <f t="shared" si="0"/>
        <v/>
      </c>
      <c r="J22" s="210" t="str">
        <f t="shared" si="2"/>
        <v/>
      </c>
      <c r="K22" s="211" t="str">
        <f t="shared" si="1"/>
        <v/>
      </c>
      <c r="L22" s="211" t="str">
        <f t="shared" si="1"/>
        <v/>
      </c>
      <c r="M22" s="211" t="str">
        <f t="shared" si="1"/>
        <v/>
      </c>
      <c r="N22" s="212" t="str">
        <f t="shared" si="1"/>
        <v/>
      </c>
    </row>
    <row r="23" spans="2:14">
      <c r="B23" s="57"/>
      <c r="C23" s="5" t="str">
        <f>IF(B23="","",IF(ISERROR(VLOOKUP(B23,Matrice!A:W,4,FALSE)),"Aucun code correspondant",VLOOKUP(B23,Matrice!A:W,4,FALSE)))</f>
        <v/>
      </c>
      <c r="D23" s="15"/>
      <c r="E23" s="56" t="str">
        <f>IF(ISBLANK(B23),"",VLOOKUP(B23,Matrice!A:W,22,FALSE))</f>
        <v/>
      </c>
      <c r="F23" s="20" t="str">
        <f t="shared" si="0"/>
        <v/>
      </c>
      <c r="J23" s="210" t="str">
        <f t="shared" si="2"/>
        <v/>
      </c>
      <c r="K23" s="211" t="str">
        <f t="shared" si="1"/>
        <v/>
      </c>
      <c r="L23" s="211" t="str">
        <f t="shared" si="1"/>
        <v/>
      </c>
      <c r="M23" s="211" t="str">
        <f t="shared" si="1"/>
        <v/>
      </c>
      <c r="N23" s="212" t="str">
        <f t="shared" si="1"/>
        <v/>
      </c>
    </row>
    <row r="24" spans="2:14">
      <c r="B24" s="57"/>
      <c r="C24" s="5" t="str">
        <f>IF(B24="","",IF(ISERROR(VLOOKUP(B24,Matrice!A:W,4,FALSE)),"Aucun code correspondant",VLOOKUP(B24,Matrice!A:W,4,FALSE)))</f>
        <v/>
      </c>
      <c r="D24" s="15"/>
      <c r="E24" s="56" t="str">
        <f>IF(ISBLANK(B24),"",VLOOKUP(B24,Matrice!A:W,22,FALSE))</f>
        <v/>
      </c>
      <c r="F24" s="20" t="str">
        <f t="shared" si="0"/>
        <v/>
      </c>
      <c r="J24" s="210" t="str">
        <f t="shared" si="2"/>
        <v/>
      </c>
      <c r="K24" s="211" t="str">
        <f t="shared" si="2"/>
        <v/>
      </c>
      <c r="L24" s="211" t="str">
        <f t="shared" si="2"/>
        <v/>
      </c>
      <c r="M24" s="211" t="str">
        <f t="shared" si="2"/>
        <v/>
      </c>
      <c r="N24" s="212" t="str">
        <f t="shared" si="2"/>
        <v/>
      </c>
    </row>
    <row r="25" spans="2:14">
      <c r="B25" s="57"/>
      <c r="C25" s="5" t="str">
        <f>IF(B25="","",IF(ISERROR(VLOOKUP(B25,Matrice!A:W,4,FALSE)),"Aucun code correspondant",VLOOKUP(B25,Matrice!A:W,4,FALSE)))</f>
        <v/>
      </c>
      <c r="D25" s="15"/>
      <c r="E25" s="56" t="str">
        <f>IF(ISBLANK(B25),"",VLOOKUP(B25,Matrice!A:W,22,FALSE))</f>
        <v/>
      </c>
      <c r="F25" s="20" t="str">
        <f t="shared" si="0"/>
        <v/>
      </c>
      <c r="J25" s="210" t="str">
        <f t="shared" si="2"/>
        <v/>
      </c>
      <c r="K25" s="211" t="str">
        <f t="shared" si="2"/>
        <v/>
      </c>
      <c r="L25" s="211" t="str">
        <f t="shared" si="2"/>
        <v/>
      </c>
      <c r="M25" s="211" t="str">
        <f t="shared" si="2"/>
        <v/>
      </c>
      <c r="N25" s="212" t="str">
        <f t="shared" si="2"/>
        <v/>
      </c>
    </row>
    <row r="26" spans="2:14">
      <c r="B26" s="57"/>
      <c r="C26" s="5" t="str">
        <f>IF(B26="","",IF(ISERROR(VLOOKUP(B26,Matrice!A:W,4,FALSE)),"Aucun code correspondant",VLOOKUP(B26,Matrice!A:W,4,FALSE)))</f>
        <v/>
      </c>
      <c r="D26" s="15"/>
      <c r="E26" s="56" t="str">
        <f>IF(ISBLANK(B26),"",VLOOKUP(B26,Matrice!A:W,22,FALSE))</f>
        <v/>
      </c>
      <c r="F26" s="20" t="str">
        <f t="shared" si="0"/>
        <v/>
      </c>
      <c r="J26" s="210" t="str">
        <f t="shared" si="2"/>
        <v/>
      </c>
      <c r="K26" s="211" t="str">
        <f t="shared" si="2"/>
        <v/>
      </c>
      <c r="L26" s="211" t="str">
        <f t="shared" si="2"/>
        <v/>
      </c>
      <c r="M26" s="211" t="str">
        <f t="shared" si="2"/>
        <v/>
      </c>
      <c r="N26" s="212" t="str">
        <f t="shared" si="2"/>
        <v/>
      </c>
    </row>
    <row r="27" spans="2:14">
      <c r="B27" s="57"/>
      <c r="C27" s="5" t="str">
        <f>IF(B27="","",IF(ISERROR(VLOOKUP(B27,Matrice!A:W,4,FALSE)),"Aucun code correspondant",VLOOKUP(B27,Matrice!A:W,4,FALSE)))</f>
        <v/>
      </c>
      <c r="D27" s="15"/>
      <c r="E27" s="56" t="str">
        <f>IF(ISBLANK(B27),"",VLOOKUP(B27,Matrice!A:W,22,FALSE))</f>
        <v/>
      </c>
      <c r="F27" s="20" t="str">
        <f t="shared" si="0"/>
        <v/>
      </c>
      <c r="J27" s="210" t="str">
        <f t="shared" si="2"/>
        <v/>
      </c>
      <c r="K27" s="211" t="str">
        <f t="shared" si="2"/>
        <v/>
      </c>
      <c r="L27" s="211" t="str">
        <f t="shared" si="2"/>
        <v/>
      </c>
      <c r="M27" s="211" t="str">
        <f t="shared" si="2"/>
        <v/>
      </c>
      <c r="N27" s="212" t="str">
        <f t="shared" si="2"/>
        <v/>
      </c>
    </row>
    <row r="28" spans="2:14">
      <c r="B28" s="57"/>
      <c r="C28" s="5" t="str">
        <f>IF(B28="","",IF(ISERROR(VLOOKUP(B28,Matrice!A:W,4,FALSE)),"Aucun code correspondant",VLOOKUP(B28,Matrice!A:W,4,FALSE)))</f>
        <v/>
      </c>
      <c r="D28" s="15"/>
      <c r="E28" s="56" t="str">
        <f>IF(ISBLANK(B28),"",VLOOKUP(B28,Matrice!A:W,22,FALSE))</f>
        <v/>
      </c>
      <c r="F28" s="20" t="str">
        <f t="shared" si="0"/>
        <v/>
      </c>
      <c r="J28" s="210" t="str">
        <f t="shared" si="2"/>
        <v/>
      </c>
      <c r="K28" s="211" t="str">
        <f t="shared" si="2"/>
        <v/>
      </c>
      <c r="L28" s="211" t="str">
        <f t="shared" si="2"/>
        <v/>
      </c>
      <c r="M28" s="211" t="str">
        <f t="shared" si="2"/>
        <v/>
      </c>
      <c r="N28" s="212" t="str">
        <f t="shared" si="2"/>
        <v/>
      </c>
    </row>
    <row r="29" spans="2:14">
      <c r="B29" s="57"/>
      <c r="C29" s="5" t="str">
        <f>IF(B29="","",IF(ISERROR(VLOOKUP(B29,Matrice!A:W,4,FALSE)),"Aucun code correspondant",VLOOKUP(B29,Matrice!A:W,4,FALSE)))</f>
        <v/>
      </c>
      <c r="D29" s="15"/>
      <c r="E29" s="56" t="str">
        <f>IF(ISBLANK(B29),"",VLOOKUP(B29,Matrice!A:W,22,FALSE))</f>
        <v/>
      </c>
      <c r="F29" s="20" t="str">
        <f t="shared" si="0"/>
        <v/>
      </c>
      <c r="J29" s="210" t="str">
        <f t="shared" si="2"/>
        <v/>
      </c>
      <c r="K29" s="211" t="str">
        <f t="shared" si="2"/>
        <v/>
      </c>
      <c r="L29" s="211" t="str">
        <f t="shared" si="2"/>
        <v/>
      </c>
      <c r="M29" s="211" t="str">
        <f t="shared" si="2"/>
        <v/>
      </c>
      <c r="N29" s="212" t="str">
        <f t="shared" si="2"/>
        <v/>
      </c>
    </row>
    <row r="30" spans="2:14">
      <c r="B30" s="57"/>
      <c r="C30" s="5" t="str">
        <f>IF(B30="","",IF(ISERROR(VLOOKUP(B30,Matrice!A:W,4,FALSE)),"Aucun code correspondant",VLOOKUP(B30,Matrice!A:W,4,FALSE)))</f>
        <v/>
      </c>
      <c r="D30" s="15"/>
      <c r="E30" s="56" t="str">
        <f>IF(ISBLANK(B30),"",VLOOKUP(B30,Matrice!A:W,22,FALSE))</f>
        <v/>
      </c>
      <c r="F30" s="20" t="str">
        <f t="shared" si="0"/>
        <v/>
      </c>
      <c r="J30" s="210" t="str">
        <f>IF(B29="","",B29)</f>
        <v/>
      </c>
      <c r="K30" s="211" t="str">
        <f t="shared" ref="K30:N51" si="3">IF(C29="","",C29)</f>
        <v/>
      </c>
      <c r="L30" s="211" t="str">
        <f t="shared" si="3"/>
        <v/>
      </c>
      <c r="M30" s="211" t="str">
        <f t="shared" si="3"/>
        <v/>
      </c>
      <c r="N30" s="212" t="str">
        <f t="shared" si="3"/>
        <v/>
      </c>
    </row>
    <row r="31" spans="2:14">
      <c r="B31" s="57"/>
      <c r="C31" s="5" t="str">
        <f>IF(B31="","",IF(ISERROR(VLOOKUP(B31,Matrice!A:W,4,FALSE)),"Aucun code correspondant",VLOOKUP(B31,Matrice!A:W,4,FALSE)))</f>
        <v/>
      </c>
      <c r="D31" s="15"/>
      <c r="E31" s="56" t="str">
        <f>IF(ISBLANK(B31),"",VLOOKUP(B31,Matrice!A:W,22,FALSE))</f>
        <v/>
      </c>
      <c r="F31" s="20" t="str">
        <f t="shared" si="0"/>
        <v/>
      </c>
      <c r="J31" s="210" t="str">
        <f t="shared" ref="J31:J44" si="4">IF(B30="","",B30)</f>
        <v/>
      </c>
      <c r="K31" s="211" t="str">
        <f t="shared" si="3"/>
        <v/>
      </c>
      <c r="L31" s="211" t="str">
        <f t="shared" si="3"/>
        <v/>
      </c>
      <c r="M31" s="211" t="str">
        <f t="shared" si="3"/>
        <v/>
      </c>
      <c r="N31" s="212" t="str">
        <f t="shared" si="3"/>
        <v/>
      </c>
    </row>
    <row r="32" spans="2:14">
      <c r="B32" s="57"/>
      <c r="C32" s="5" t="str">
        <f>IF(B32="","",IF(ISERROR(VLOOKUP(B32,Matrice!A:W,4,FALSE)),"Aucun code correspondant",VLOOKUP(B32,Matrice!A:W,4,FALSE)))</f>
        <v/>
      </c>
      <c r="D32" s="15"/>
      <c r="E32" s="56" t="str">
        <f>IF(ISBLANK(B32),"",VLOOKUP(B32,Matrice!A:W,22,FALSE))</f>
        <v/>
      </c>
      <c r="F32" s="20" t="str">
        <f t="shared" si="0"/>
        <v/>
      </c>
      <c r="J32" s="213" t="str">
        <f t="shared" si="4"/>
        <v/>
      </c>
      <c r="K32" s="214" t="str">
        <f t="shared" si="3"/>
        <v/>
      </c>
      <c r="L32" s="214" t="str">
        <f t="shared" si="3"/>
        <v/>
      </c>
      <c r="M32" s="214" t="str">
        <f t="shared" si="3"/>
        <v/>
      </c>
      <c r="N32" s="215" t="str">
        <f t="shared" si="3"/>
        <v/>
      </c>
    </row>
    <row r="33" spans="2:15" ht="15" thickBot="1">
      <c r="B33" s="57"/>
      <c r="C33" s="5" t="str">
        <f>IF(B33="","",IF(ISERROR(VLOOKUP(B33,Matrice!A:W,4,FALSE)),"Aucun code correspondant",VLOOKUP(B33,Matrice!A:W,4,FALSE)))</f>
        <v/>
      </c>
      <c r="D33" s="15"/>
      <c r="E33" s="56" t="str">
        <f>IF(ISBLANK(B33),"",VLOOKUP(B33,Matrice!A:W,22,FALSE))</f>
        <v/>
      </c>
      <c r="F33" s="20" t="str">
        <f t="shared" si="0"/>
        <v/>
      </c>
      <c r="I33" s="195"/>
      <c r="J33" s="190" t="str">
        <f t="shared" si="4"/>
        <v/>
      </c>
      <c r="K33" s="190" t="str">
        <f t="shared" si="3"/>
        <v/>
      </c>
      <c r="L33" s="190" t="str">
        <f t="shared" si="3"/>
        <v/>
      </c>
      <c r="M33" s="190" t="str">
        <f t="shared" si="3"/>
        <v/>
      </c>
      <c r="N33" s="190" t="str">
        <f t="shared" si="3"/>
        <v/>
      </c>
      <c r="O33" s="195"/>
    </row>
    <row r="34" spans="2:15" ht="16.5" thickBot="1">
      <c r="B34" s="57"/>
      <c r="C34" s="5" t="str">
        <f>IF(B34="","",IF(ISERROR(VLOOKUP(B34,Matrice!A:W,4,FALSE)),"Aucun code correspondant",VLOOKUP(B34,Matrice!A:W,4,FALSE)))</f>
        <v/>
      </c>
      <c r="D34" s="15"/>
      <c r="E34" s="56" t="str">
        <f>IF(ISBLANK(B34),"",VLOOKUP(B34,Matrice!A:W,22,FALSE))</f>
        <v/>
      </c>
      <c r="F34" s="20" t="str">
        <f t="shared" si="0"/>
        <v/>
      </c>
      <c r="I34" s="195"/>
      <c r="J34" s="196"/>
      <c r="K34" s="196"/>
      <c r="L34" s="196"/>
      <c r="M34" s="200" t="s">
        <v>35</v>
      </c>
      <c r="N34" s="199">
        <f>SUM(N8:N32)</f>
        <v>0</v>
      </c>
      <c r="O34" s="195"/>
    </row>
    <row r="35" spans="2:15">
      <c r="B35" s="57"/>
      <c r="C35" s="5" t="str">
        <f>IF(B35="","",IF(ISERROR(VLOOKUP(B35,Matrice!A:W,4,FALSE)),"Aucun code correspondant",VLOOKUP(B35,Matrice!A:W,4,FALSE)))</f>
        <v/>
      </c>
      <c r="D35" s="15"/>
      <c r="E35" s="56" t="str">
        <f>IF(ISBLANK(B35),"",VLOOKUP(B35,Matrice!A:W,22,FALSE))</f>
        <v/>
      </c>
      <c r="F35" s="20" t="str">
        <f t="shared" si="0"/>
        <v/>
      </c>
      <c r="I35" s="195"/>
      <c r="J35" s="197" t="s">
        <v>51</v>
      </c>
      <c r="K35" s="197"/>
      <c r="L35" s="197"/>
      <c r="M35" s="198"/>
      <c r="N35" s="194"/>
      <c r="O35" s="195"/>
    </row>
    <row r="36" spans="2:15" ht="15.75">
      <c r="B36" s="57"/>
      <c r="C36" s="5" t="str">
        <f>IF(B36="","",IF(ISERROR(VLOOKUP(B36,Matrice!A:W,4,FALSE)),"Aucun code correspondant",VLOOKUP(B36,Matrice!A:W,4,FALSE)))</f>
        <v/>
      </c>
      <c r="D36" s="15"/>
      <c r="E36" s="56" t="str">
        <f>IF(ISBLANK(B36),"",VLOOKUP(B36,Matrice!A:W,22,FALSE))</f>
        <v/>
      </c>
      <c r="F36" s="20" t="str">
        <f t="shared" si="0"/>
        <v/>
      </c>
      <c r="I36" s="195"/>
      <c r="J36" s="197"/>
      <c r="K36" s="197"/>
      <c r="L36" s="194"/>
      <c r="M36" s="191"/>
      <c r="N36" s="192"/>
      <c r="O36" s="195"/>
    </row>
    <row r="37" spans="2:15">
      <c r="B37" s="57"/>
      <c r="C37" s="5" t="str">
        <f>IF(B37="","",IF(ISERROR(VLOOKUP(B37,Matrice!A:W,4,FALSE)),"Aucun code correspondant",VLOOKUP(B37,Matrice!A:W,4,FALSE)))</f>
        <v/>
      </c>
      <c r="D37" s="15"/>
      <c r="E37" s="56" t="str">
        <f>IF(ISBLANK(B37),"",VLOOKUP(B37,Matrice!A:W,22,FALSE))</f>
        <v/>
      </c>
      <c r="F37" s="20" t="str">
        <f t="shared" si="0"/>
        <v/>
      </c>
      <c r="I37" s="195"/>
      <c r="J37" s="197"/>
      <c r="K37" s="197"/>
      <c r="L37" s="194"/>
      <c r="M37" s="193"/>
      <c r="N37" s="194"/>
      <c r="O37" s="195"/>
    </row>
    <row r="38" spans="2:15">
      <c r="B38" s="57"/>
      <c r="C38" s="5" t="str">
        <f>IF(B38="","",IF(ISERROR(VLOOKUP(B38,Matrice!A:W,4,FALSE)),"Aucun code correspondant",VLOOKUP(B38,Matrice!A:W,4,FALSE)))</f>
        <v/>
      </c>
      <c r="D38" s="15"/>
      <c r="E38" s="56" t="str">
        <f>IF(ISBLANK(B38),"",VLOOKUP(B38,Matrice!A:W,22,FALSE))</f>
        <v/>
      </c>
      <c r="F38" s="20" t="str">
        <f t="shared" si="0"/>
        <v/>
      </c>
      <c r="I38" s="216" t="s">
        <v>47</v>
      </c>
      <c r="J38" s="216"/>
      <c r="K38" s="216"/>
      <c r="L38" s="216"/>
      <c r="M38" s="216"/>
      <c r="N38" s="216"/>
      <c r="O38" s="216"/>
    </row>
    <row r="39" spans="2:15">
      <c r="B39" s="57"/>
      <c r="C39" s="5" t="str">
        <f>IF(B39="","",IF(ISERROR(VLOOKUP(B39,Matrice!A:W,4,FALSE)),"Aucun code correspondant",VLOOKUP(B39,Matrice!A:W,4,FALSE)))</f>
        <v/>
      </c>
      <c r="D39" s="15"/>
      <c r="E39" s="56" t="str">
        <f>IF(ISBLANK(B39),"",VLOOKUP(B39,Matrice!A:W,22,FALSE))</f>
        <v/>
      </c>
      <c r="F39" s="20" t="str">
        <f t="shared" si="0"/>
        <v/>
      </c>
      <c r="I39" s="216" t="s">
        <v>48</v>
      </c>
      <c r="J39" s="216"/>
      <c r="K39" s="216"/>
      <c r="L39" s="216"/>
      <c r="M39" s="216"/>
      <c r="N39" s="216"/>
      <c r="O39" s="216"/>
    </row>
    <row r="40" spans="2:15">
      <c r="B40" s="57"/>
      <c r="C40" s="5" t="str">
        <f>IF(B40="","",IF(ISERROR(VLOOKUP(B40,Matrice!A:W,4,FALSE)),"Aucun code correspondant",VLOOKUP(B40,Matrice!A:W,4,FALSE)))</f>
        <v/>
      </c>
      <c r="D40" s="15"/>
      <c r="E40" s="56" t="str">
        <f>IF(ISBLANK(B40),"",VLOOKUP(B40,Matrice!A:W,22,FALSE))</f>
        <v/>
      </c>
      <c r="F40" s="20" t="str">
        <f t="shared" si="0"/>
        <v/>
      </c>
      <c r="I40" s="195"/>
      <c r="J40" s="197"/>
      <c r="K40" s="197"/>
      <c r="L40" s="194"/>
      <c r="M40" s="195"/>
      <c r="N40" s="195"/>
      <c r="O40" s="195"/>
    </row>
    <row r="41" spans="2:15">
      <c r="B41" s="57"/>
      <c r="C41" s="5" t="str">
        <f>IF(B41="","",IF(ISERROR(VLOOKUP(B41,Matrice!A:W,4,FALSE)),"Aucun code correspondant",VLOOKUP(B41,Matrice!A:W,4,FALSE)))</f>
        <v/>
      </c>
      <c r="D41" s="15"/>
      <c r="E41" s="56" t="str">
        <f>IF(ISBLANK(B41),"",VLOOKUP(B41,Matrice!A:W,22,FALSE))</f>
        <v/>
      </c>
      <c r="F41" s="20" t="str">
        <f t="shared" si="0"/>
        <v/>
      </c>
      <c r="I41" s="195"/>
      <c r="J41" s="194"/>
      <c r="K41" s="194"/>
      <c r="L41" s="194"/>
      <c r="M41" s="194"/>
      <c r="N41" s="194"/>
      <c r="O41" s="194"/>
    </row>
    <row r="42" spans="2:15">
      <c r="B42" s="57"/>
      <c r="C42" s="5" t="str">
        <f>IF(B42="","",IF(ISERROR(VLOOKUP(B42,Matrice!A:W,4,FALSE)),"Aucun code correspondant",VLOOKUP(B42,Matrice!A:W,4,FALSE)))</f>
        <v/>
      </c>
      <c r="D42" s="15"/>
      <c r="E42" s="56" t="str">
        <f>IF(ISBLANK(B42),"",VLOOKUP(B42,Matrice!A:W,22,FALSE))</f>
        <v/>
      </c>
      <c r="F42" s="20" t="str">
        <f t="shared" si="0"/>
        <v/>
      </c>
    </row>
    <row r="43" spans="2:15">
      <c r="B43" s="57"/>
      <c r="C43" s="5" t="str">
        <f>IF(B43="","",IF(ISERROR(VLOOKUP(B43,Matrice!A:W,4,FALSE)),"Aucun code correspondant",VLOOKUP(B43,Matrice!A:W,4,FALSE)))</f>
        <v/>
      </c>
      <c r="D43" s="15"/>
      <c r="E43" s="56" t="str">
        <f>IF(ISBLANK(B43),"",VLOOKUP(B43,Matrice!A:W,22,FALSE))</f>
        <v/>
      </c>
      <c r="F43" s="20" t="str">
        <f t="shared" si="0"/>
        <v/>
      </c>
    </row>
    <row r="44" spans="2:15">
      <c r="B44" s="57"/>
      <c r="C44" s="5" t="str">
        <f>IF(B44="","",IF(ISERROR(VLOOKUP(B44,Matrice!A:W,4,FALSE)),"Aucun code correspondant",VLOOKUP(B44,Matrice!A:W,4,FALSE)))</f>
        <v/>
      </c>
      <c r="D44" s="15"/>
      <c r="E44" s="56" t="str">
        <f>IF(ISBLANK(B44),"",VLOOKUP(B44,Matrice!A:W,22,FALSE))</f>
        <v/>
      </c>
      <c r="F44" s="20" t="str">
        <f t="shared" si="0"/>
        <v/>
      </c>
      <c r="J44" s="185" t="str">
        <f t="shared" si="4"/>
        <v/>
      </c>
      <c r="K44" s="185" t="str">
        <f t="shared" si="3"/>
        <v/>
      </c>
      <c r="L44" s="185" t="str">
        <f t="shared" si="3"/>
        <v/>
      </c>
      <c r="M44" s="185" t="str">
        <f t="shared" si="3"/>
        <v/>
      </c>
      <c r="N44" s="185" t="str">
        <f t="shared" si="3"/>
        <v/>
      </c>
    </row>
    <row r="45" spans="2:15">
      <c r="B45" s="57"/>
      <c r="C45" s="5" t="str">
        <f>IF(B45="","",IF(ISERROR(VLOOKUP(B45,Matrice!A:W,4,FALSE)),"Aucun code correspondant",VLOOKUP(B45,Matrice!A:W,4,FALSE)))</f>
        <v/>
      </c>
      <c r="D45" s="15"/>
      <c r="E45" s="56" t="str">
        <f>IF(ISBLANK(B45),"",VLOOKUP(B45,Matrice!A:W,22,FALSE))</f>
        <v/>
      </c>
      <c r="F45" s="20" t="str">
        <f t="shared" si="0"/>
        <v/>
      </c>
      <c r="J45" s="185" t="str">
        <f>IF(B44="","",B44)</f>
        <v/>
      </c>
      <c r="K45" s="185" t="str">
        <f t="shared" si="3"/>
        <v/>
      </c>
      <c r="L45" s="185" t="str">
        <f t="shared" si="3"/>
        <v/>
      </c>
      <c r="M45" s="185" t="str">
        <f t="shared" si="3"/>
        <v/>
      </c>
      <c r="N45" s="185" t="str">
        <f t="shared" si="3"/>
        <v/>
      </c>
    </row>
    <row r="46" spans="2:15">
      <c r="B46" s="57"/>
      <c r="C46" s="5" t="str">
        <f>IF(B46="","",IF(ISERROR(VLOOKUP(B46,Matrice!A:W,4,FALSE)),"Aucun code correspondant",VLOOKUP(B46,Matrice!A:W,4,FALSE)))</f>
        <v/>
      </c>
      <c r="D46" s="15"/>
      <c r="E46" s="56" t="str">
        <f>IF(ISBLANK(B46),"",VLOOKUP(B46,Matrice!A:W,22,FALSE))</f>
        <v/>
      </c>
      <c r="F46" s="20" t="str">
        <f t="shared" si="0"/>
        <v/>
      </c>
      <c r="J46" s="185" t="str">
        <f t="shared" ref="J46:N66" si="5">IF(B45="","",B45)</f>
        <v/>
      </c>
      <c r="K46" s="185" t="str">
        <f t="shared" si="3"/>
        <v/>
      </c>
      <c r="L46" s="185" t="str">
        <f t="shared" si="3"/>
        <v/>
      </c>
      <c r="M46" s="185" t="str">
        <f t="shared" si="3"/>
        <v/>
      </c>
      <c r="N46" s="185" t="str">
        <f t="shared" si="3"/>
        <v/>
      </c>
    </row>
    <row r="47" spans="2:15">
      <c r="B47" s="57"/>
      <c r="C47" s="5" t="str">
        <f>IF(B47="","",IF(ISERROR(VLOOKUP(B47,Matrice!A:W,4,FALSE)),"Aucun code correspondant",VLOOKUP(B47,Matrice!A:W,4,FALSE)))</f>
        <v/>
      </c>
      <c r="D47" s="15"/>
      <c r="E47" s="56" t="str">
        <f>IF(ISBLANK(B47),"",VLOOKUP(B47,Matrice!A:W,22,FALSE))</f>
        <v/>
      </c>
      <c r="F47" s="20" t="str">
        <f t="shared" si="0"/>
        <v/>
      </c>
      <c r="J47" s="185" t="str">
        <f t="shared" si="5"/>
        <v/>
      </c>
      <c r="K47" s="185" t="str">
        <f t="shared" si="3"/>
        <v/>
      </c>
      <c r="L47" s="185" t="str">
        <f t="shared" si="3"/>
        <v/>
      </c>
      <c r="M47" s="185" t="str">
        <f t="shared" si="3"/>
        <v/>
      </c>
      <c r="N47" s="185" t="str">
        <f t="shared" si="3"/>
        <v/>
      </c>
    </row>
    <row r="48" spans="2:15">
      <c r="B48" s="57"/>
      <c r="C48" s="5" t="str">
        <f>IF(B48="","",IF(ISERROR(VLOOKUP(B48,Matrice!A:W,4,FALSE)),"Aucun code correspondant",VLOOKUP(B48,Matrice!A:W,4,FALSE)))</f>
        <v/>
      </c>
      <c r="D48" s="15"/>
      <c r="E48" s="56" t="str">
        <f>IF(ISBLANK(B48),"",VLOOKUP(B48,Matrice!A:W,22,FALSE))</f>
        <v/>
      </c>
      <c r="F48" s="20" t="str">
        <f t="shared" si="0"/>
        <v/>
      </c>
      <c r="J48" s="185" t="str">
        <f t="shared" si="5"/>
        <v/>
      </c>
      <c r="K48" s="185" t="str">
        <f t="shared" si="3"/>
        <v/>
      </c>
      <c r="L48" s="185" t="str">
        <f t="shared" si="3"/>
        <v/>
      </c>
      <c r="M48" s="185" t="str">
        <f t="shared" si="3"/>
        <v/>
      </c>
      <c r="N48" s="185" t="str">
        <f t="shared" si="3"/>
        <v/>
      </c>
    </row>
    <row r="49" spans="2:14">
      <c r="B49" s="57"/>
      <c r="C49" s="5" t="str">
        <f>IF(B49="","",IF(ISERROR(VLOOKUP(B49,Matrice!A:W,4,FALSE)),"Aucun code correspondant",VLOOKUP(B49,Matrice!A:W,4,FALSE)))</f>
        <v/>
      </c>
      <c r="D49" s="15"/>
      <c r="E49" s="56" t="str">
        <f>IF(ISBLANK(B49),"",VLOOKUP(B49,Matrice!A:W,22,FALSE))</f>
        <v/>
      </c>
      <c r="F49" s="20" t="str">
        <f t="shared" si="0"/>
        <v/>
      </c>
      <c r="J49" s="185" t="str">
        <f t="shared" si="5"/>
        <v/>
      </c>
      <c r="K49" s="185" t="str">
        <f t="shared" si="3"/>
        <v/>
      </c>
      <c r="L49" s="185" t="str">
        <f t="shared" si="3"/>
        <v/>
      </c>
      <c r="M49" s="185" t="str">
        <f t="shared" si="3"/>
        <v/>
      </c>
      <c r="N49" s="185" t="str">
        <f t="shared" si="3"/>
        <v/>
      </c>
    </row>
    <row r="50" spans="2:14">
      <c r="B50" s="57"/>
      <c r="C50" s="5" t="str">
        <f>IF(B50="","",IF(ISERROR(VLOOKUP(B50,Matrice!A:W,4,FALSE)),"Aucun code correspondant",VLOOKUP(B50,Matrice!A:W,4,FALSE)))</f>
        <v/>
      </c>
      <c r="D50" s="15"/>
      <c r="E50" s="56" t="str">
        <f>IF(ISBLANK(B50),"",VLOOKUP(B50,Matrice!A:W,22,FALSE))</f>
        <v/>
      </c>
      <c r="F50" s="20" t="str">
        <f t="shared" si="0"/>
        <v/>
      </c>
      <c r="J50" s="185" t="str">
        <f t="shared" si="5"/>
        <v/>
      </c>
      <c r="K50" s="185" t="str">
        <f t="shared" si="3"/>
        <v/>
      </c>
      <c r="L50" s="185" t="str">
        <f t="shared" si="3"/>
        <v/>
      </c>
      <c r="M50" s="185" t="str">
        <f t="shared" si="3"/>
        <v/>
      </c>
      <c r="N50" s="185" t="str">
        <f t="shared" si="3"/>
        <v/>
      </c>
    </row>
    <row r="51" spans="2:14">
      <c r="B51" s="57"/>
      <c r="C51" s="5" t="str">
        <f>IF(B51="","",IF(ISERROR(VLOOKUP(B51,Matrice!A:W,4,FALSE)),"Aucun code correspondant",VLOOKUP(B51,Matrice!A:W,4,FALSE)))</f>
        <v/>
      </c>
      <c r="D51" s="15"/>
      <c r="E51" s="56" t="str">
        <f>IF(ISBLANK(B51),"",VLOOKUP(B51,Matrice!A:W,22,FALSE))</f>
        <v/>
      </c>
      <c r="F51" s="20" t="str">
        <f t="shared" si="0"/>
        <v/>
      </c>
      <c r="J51" s="185" t="str">
        <f t="shared" si="5"/>
        <v/>
      </c>
      <c r="K51" s="185" t="str">
        <f t="shared" si="3"/>
        <v/>
      </c>
      <c r="L51" s="185" t="str">
        <f t="shared" si="3"/>
        <v/>
      </c>
      <c r="M51" s="185" t="str">
        <f t="shared" si="3"/>
        <v/>
      </c>
      <c r="N51" s="185" t="str">
        <f t="shared" si="3"/>
        <v/>
      </c>
    </row>
    <row r="52" spans="2:14">
      <c r="B52" s="57"/>
      <c r="C52" s="5" t="str">
        <f>IF(B52="","",IF(ISERROR(VLOOKUP(B52,Matrice!A:W,4,FALSE)),"Aucun code correspondant",VLOOKUP(B52,Matrice!A:W,4,FALSE)))</f>
        <v/>
      </c>
      <c r="D52" s="15"/>
      <c r="E52" s="56" t="str">
        <f>IF(ISBLANK(B52),"",VLOOKUP(B52,Matrice!A:W,22,FALSE))</f>
        <v/>
      </c>
      <c r="F52" s="20" t="str">
        <f t="shared" si="0"/>
        <v/>
      </c>
      <c r="J52" s="185" t="str">
        <f t="shared" si="5"/>
        <v/>
      </c>
      <c r="K52" s="185" t="str">
        <f t="shared" si="5"/>
        <v/>
      </c>
      <c r="L52" s="185" t="str">
        <f t="shared" si="5"/>
        <v/>
      </c>
      <c r="M52" s="185" t="str">
        <f t="shared" si="5"/>
        <v/>
      </c>
      <c r="N52" s="185" t="str">
        <f t="shared" si="5"/>
        <v/>
      </c>
    </row>
    <row r="53" spans="2:14">
      <c r="B53" s="57"/>
      <c r="C53" s="5" t="str">
        <f>IF(B53="","",IF(ISERROR(VLOOKUP(B53,Matrice!A:W,4,FALSE)),"Aucun code correspondant",VLOOKUP(B53,Matrice!A:W,4,FALSE)))</f>
        <v/>
      </c>
      <c r="D53" s="15"/>
      <c r="E53" s="56" t="str">
        <f>IF(ISBLANK(B53),"",VLOOKUP(B53,Matrice!A:W,22,FALSE))</f>
        <v/>
      </c>
      <c r="F53" s="20" t="str">
        <f t="shared" si="0"/>
        <v/>
      </c>
      <c r="J53" s="185" t="str">
        <f t="shared" si="5"/>
        <v/>
      </c>
      <c r="K53" s="185" t="str">
        <f t="shared" si="5"/>
        <v/>
      </c>
      <c r="L53" s="185" t="str">
        <f t="shared" si="5"/>
        <v/>
      </c>
      <c r="M53" s="185" t="str">
        <f t="shared" si="5"/>
        <v/>
      </c>
      <c r="N53" s="185" t="str">
        <f t="shared" si="5"/>
        <v/>
      </c>
    </row>
    <row r="54" spans="2:14">
      <c r="B54" s="57"/>
      <c r="C54" s="5" t="str">
        <f>IF(B54="","",IF(ISERROR(VLOOKUP(B54,Matrice!A:W,4,FALSE)),"Aucun code correspondant",VLOOKUP(B54,Matrice!A:W,4,FALSE)))</f>
        <v/>
      </c>
      <c r="D54" s="15"/>
      <c r="E54" s="56" t="str">
        <f>IF(ISBLANK(B54),"",VLOOKUP(B54,Matrice!A:W,22,FALSE))</f>
        <v/>
      </c>
      <c r="F54" s="20" t="str">
        <f t="shared" si="0"/>
        <v/>
      </c>
      <c r="J54" s="185" t="str">
        <f t="shared" si="5"/>
        <v/>
      </c>
      <c r="K54" s="185" t="str">
        <f t="shared" si="5"/>
        <v/>
      </c>
      <c r="L54" s="185" t="str">
        <f t="shared" si="5"/>
        <v/>
      </c>
      <c r="M54" s="185" t="str">
        <f t="shared" si="5"/>
        <v/>
      </c>
      <c r="N54" s="185" t="str">
        <f t="shared" si="5"/>
        <v/>
      </c>
    </row>
    <row r="55" spans="2:14">
      <c r="B55" s="57"/>
      <c r="C55" s="5" t="str">
        <f>IF(B55="","",IF(ISERROR(VLOOKUP(B55,Matrice!A:W,4,FALSE)),"Aucun code correspondant",VLOOKUP(B55,Matrice!A:W,4,FALSE)))</f>
        <v/>
      </c>
      <c r="D55" s="15"/>
      <c r="E55" s="56" t="str">
        <f>IF(ISBLANK(B55),"",VLOOKUP(B55,Matrice!A:W,22,FALSE))</f>
        <v/>
      </c>
      <c r="F55" s="20" t="str">
        <f t="shared" si="0"/>
        <v/>
      </c>
      <c r="J55" s="185" t="str">
        <f t="shared" si="5"/>
        <v/>
      </c>
      <c r="K55" s="185" t="str">
        <f t="shared" si="5"/>
        <v/>
      </c>
      <c r="L55" s="185" t="str">
        <f t="shared" si="5"/>
        <v/>
      </c>
      <c r="M55" s="185" t="str">
        <f t="shared" si="5"/>
        <v/>
      </c>
      <c r="N55" s="185" t="str">
        <f t="shared" si="5"/>
        <v/>
      </c>
    </row>
    <row r="56" spans="2:14">
      <c r="B56" s="57"/>
      <c r="C56" s="5" t="str">
        <f>IF(B56="","",IF(ISERROR(VLOOKUP(B56,Matrice!A:W,4,FALSE)),"Aucun code correspondant",VLOOKUP(B56,Matrice!A:W,4,FALSE)))</f>
        <v/>
      </c>
      <c r="D56" s="15"/>
      <c r="E56" s="56" t="str">
        <f>IF(ISBLANK(B56),"",VLOOKUP(B56,Matrice!A:W,22,FALSE))</f>
        <v/>
      </c>
      <c r="F56" s="20" t="str">
        <f t="shared" si="0"/>
        <v/>
      </c>
      <c r="J56" s="185" t="str">
        <f t="shared" si="5"/>
        <v/>
      </c>
      <c r="K56" s="185" t="str">
        <f t="shared" si="5"/>
        <v/>
      </c>
      <c r="L56" s="185" t="str">
        <f t="shared" si="5"/>
        <v/>
      </c>
      <c r="M56" s="185" t="str">
        <f t="shared" si="5"/>
        <v/>
      </c>
      <c r="N56" s="185" t="str">
        <f t="shared" si="5"/>
        <v/>
      </c>
    </row>
    <row r="57" spans="2:14">
      <c r="J57" s="185" t="str">
        <f t="shared" si="5"/>
        <v/>
      </c>
      <c r="K57" s="185" t="str">
        <f t="shared" si="5"/>
        <v/>
      </c>
      <c r="L57" s="185" t="str">
        <f t="shared" si="5"/>
        <v/>
      </c>
      <c r="M57" s="185" t="str">
        <f t="shared" si="5"/>
        <v/>
      </c>
      <c r="N57" s="185" t="str">
        <f t="shared" si="5"/>
        <v/>
      </c>
    </row>
    <row r="58" spans="2:14">
      <c r="J58" s="185" t="str">
        <f t="shared" si="5"/>
        <v/>
      </c>
      <c r="K58" s="185" t="str">
        <f t="shared" si="5"/>
        <v/>
      </c>
      <c r="L58" s="185" t="str">
        <f t="shared" si="5"/>
        <v/>
      </c>
      <c r="M58" s="185" t="str">
        <f t="shared" si="5"/>
        <v/>
      </c>
      <c r="N58" s="185" t="str">
        <f t="shared" si="5"/>
        <v/>
      </c>
    </row>
    <row r="59" spans="2:14">
      <c r="J59" s="185" t="str">
        <f t="shared" si="5"/>
        <v/>
      </c>
      <c r="K59" s="185" t="str">
        <f t="shared" si="5"/>
        <v/>
      </c>
      <c r="L59" s="185" t="str">
        <f t="shared" si="5"/>
        <v/>
      </c>
      <c r="M59" s="185" t="str">
        <f t="shared" si="5"/>
        <v/>
      </c>
      <c r="N59" s="185" t="str">
        <f t="shared" si="5"/>
        <v/>
      </c>
    </row>
    <row r="60" spans="2:14">
      <c r="J60" s="185" t="str">
        <f t="shared" si="5"/>
        <v/>
      </c>
      <c r="K60" s="185" t="str">
        <f t="shared" si="5"/>
        <v/>
      </c>
      <c r="L60" s="185" t="str">
        <f t="shared" si="5"/>
        <v/>
      </c>
      <c r="M60" s="185" t="str">
        <f t="shared" si="5"/>
        <v/>
      </c>
      <c r="N60" s="185" t="str">
        <f t="shared" si="5"/>
        <v/>
      </c>
    </row>
    <row r="61" spans="2:14">
      <c r="J61" s="185" t="str">
        <f t="shared" si="5"/>
        <v/>
      </c>
      <c r="K61" s="185" t="str">
        <f t="shared" si="5"/>
        <v/>
      </c>
      <c r="L61" s="185" t="str">
        <f t="shared" si="5"/>
        <v/>
      </c>
      <c r="M61" s="185" t="str">
        <f t="shared" si="5"/>
        <v/>
      </c>
      <c r="N61" s="185" t="str">
        <f t="shared" si="5"/>
        <v/>
      </c>
    </row>
    <row r="62" spans="2:14">
      <c r="J62" s="185" t="str">
        <f t="shared" si="5"/>
        <v/>
      </c>
      <c r="K62" s="185" t="str">
        <f t="shared" si="5"/>
        <v/>
      </c>
      <c r="L62" s="185" t="str">
        <f t="shared" si="5"/>
        <v/>
      </c>
      <c r="M62" s="185" t="str">
        <f t="shared" si="5"/>
        <v/>
      </c>
      <c r="N62" s="185" t="str">
        <f t="shared" si="5"/>
        <v/>
      </c>
    </row>
    <row r="63" spans="2:14">
      <c r="J63" s="185" t="str">
        <f t="shared" si="5"/>
        <v/>
      </c>
      <c r="K63" s="185" t="str">
        <f t="shared" si="5"/>
        <v/>
      </c>
      <c r="L63" s="185" t="str">
        <f t="shared" si="5"/>
        <v/>
      </c>
      <c r="M63" s="185" t="str">
        <f t="shared" si="5"/>
        <v/>
      </c>
      <c r="N63" s="185" t="str">
        <f t="shared" si="5"/>
        <v/>
      </c>
    </row>
    <row r="64" spans="2:14">
      <c r="J64" s="185" t="str">
        <f t="shared" si="5"/>
        <v/>
      </c>
      <c r="K64" s="185" t="str">
        <f t="shared" si="5"/>
        <v/>
      </c>
      <c r="L64" s="185" t="str">
        <f t="shared" si="5"/>
        <v/>
      </c>
      <c r="M64" s="185" t="str">
        <f t="shared" si="5"/>
        <v/>
      </c>
      <c r="N64" s="185" t="str">
        <f t="shared" si="5"/>
        <v/>
      </c>
    </row>
    <row r="65" spans="10:14">
      <c r="J65" s="185" t="str">
        <f t="shared" si="5"/>
        <v/>
      </c>
      <c r="K65" s="185" t="str">
        <f t="shared" si="5"/>
        <v/>
      </c>
      <c r="L65" s="185" t="str">
        <f t="shared" si="5"/>
        <v/>
      </c>
      <c r="M65" s="185" t="str">
        <f t="shared" si="5"/>
        <v/>
      </c>
      <c r="N65" s="185" t="str">
        <f t="shared" si="5"/>
        <v/>
      </c>
    </row>
    <row r="66" spans="10:14">
      <c r="J66" s="185" t="str">
        <f t="shared" si="5"/>
        <v/>
      </c>
      <c r="K66" s="185" t="str">
        <f t="shared" si="5"/>
        <v/>
      </c>
      <c r="L66" s="185" t="str">
        <f t="shared" si="5"/>
        <v/>
      </c>
      <c r="M66" s="185" t="str">
        <f t="shared" si="5"/>
        <v/>
      </c>
      <c r="N66" s="185" t="str">
        <f t="shared" si="5"/>
        <v/>
      </c>
    </row>
    <row r="67" spans="10:14">
      <c r="J67" s="185" t="str">
        <f>IF(B66="","",B66)</f>
        <v/>
      </c>
      <c r="K67" s="185" t="str">
        <f t="shared" ref="K67:N103" si="6">IF(C66="","",C66)</f>
        <v/>
      </c>
      <c r="L67" s="185" t="str">
        <f t="shared" si="6"/>
        <v/>
      </c>
      <c r="M67" s="185" t="str">
        <f t="shared" si="6"/>
        <v/>
      </c>
      <c r="N67" s="185" t="str">
        <f t="shared" si="6"/>
        <v/>
      </c>
    </row>
  </sheetData>
  <sheetProtection sheet="1" objects="1" scenarios="1" selectLockedCells="1"/>
  <mergeCells count="6">
    <mergeCell ref="J2:K2"/>
    <mergeCell ref="M2:N2"/>
    <mergeCell ref="J3:K5"/>
    <mergeCell ref="M3:N5"/>
    <mergeCell ref="I38:O38"/>
    <mergeCell ref="I39:O3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ValiderLaSaisie2">
                <anchor moveWithCells="1" sizeWithCells="1">
                  <from>
                    <xdr:col>2</xdr:col>
                    <xdr:colOff>561975</xdr:colOff>
                    <xdr:row>0</xdr:row>
                    <xdr:rowOff>114300</xdr:rowOff>
                  </from>
                  <to>
                    <xdr:col>3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Module4.Imprimer_particulier">
                <anchor moveWithCells="1" sizeWithCells="1">
                  <from>
                    <xdr:col>5</xdr:col>
                    <xdr:colOff>200025</xdr:colOff>
                    <xdr:row>3</xdr:row>
                    <xdr:rowOff>28575</xdr:rowOff>
                  </from>
                  <to>
                    <xdr:col>5</xdr:col>
                    <xdr:colOff>1419225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O56"/>
  <sheetViews>
    <sheetView workbookViewId="0">
      <selection activeCell="D7" sqref="D7"/>
    </sheetView>
  </sheetViews>
  <sheetFormatPr baseColWidth="10" defaultColWidth="11" defaultRowHeight="14.25"/>
  <cols>
    <col min="1" max="1" width="10.375" style="3" customWidth="1"/>
    <col min="2" max="2" width="33" style="3" customWidth="1"/>
    <col min="3" max="3" width="36" style="3" customWidth="1"/>
    <col min="4" max="4" width="12.125" style="3" customWidth="1"/>
    <col min="5" max="5" width="18.375" style="3" customWidth="1"/>
    <col min="6" max="6" width="18.25" style="3" customWidth="1"/>
    <col min="7" max="7" width="22.125" style="3" customWidth="1"/>
    <col min="8" max="8" width="11" style="3"/>
    <col min="9" max="9" width="6.75" style="4" customWidth="1"/>
    <col min="10" max="10" width="16.5" style="4" customWidth="1"/>
    <col min="11" max="11" width="21.375" style="4" customWidth="1"/>
    <col min="12" max="12" width="11.375" style="4" customWidth="1"/>
    <col min="13" max="13" width="13" style="4" customWidth="1"/>
    <col min="14" max="14" width="12.125" style="4" customWidth="1"/>
    <col min="15" max="15" width="6.5" style="4" customWidth="1"/>
    <col min="16" max="16384" width="11" style="3"/>
  </cols>
  <sheetData>
    <row r="1" spans="2:14" ht="15" customHeight="1" thickBot="1">
      <c r="J1" s="37" t="s">
        <v>50</v>
      </c>
      <c r="K1" s="38" t="str">
        <f ca="1">CONCATENATE(YEAR(TODAY()),"-",COUNTIF(Vente!E2:E200000,"CHR")+26)</f>
        <v>2014-55</v>
      </c>
      <c r="L1" s="40"/>
      <c r="M1" s="37" t="s">
        <v>49</v>
      </c>
      <c r="N1" s="39">
        <f ca="1">TODAY()</f>
        <v>41825</v>
      </c>
    </row>
    <row r="2" spans="2:14" ht="32.25" customHeight="1" thickBot="1">
      <c r="B2" s="12">
        <f ca="1">TODAY()</f>
        <v>41825</v>
      </c>
      <c r="E2" s="10" t="s">
        <v>35</v>
      </c>
      <c r="F2" s="11">
        <f>SUM(F7:F56)</f>
        <v>0</v>
      </c>
      <c r="J2" s="164" t="s">
        <v>53</v>
      </c>
      <c r="K2" s="164"/>
      <c r="L2" s="40"/>
      <c r="M2" s="164" t="s">
        <v>52</v>
      </c>
      <c r="N2" s="164"/>
    </row>
    <row r="3" spans="2:14" ht="14.25" customHeight="1">
      <c r="B3" s="45" t="s">
        <v>54</v>
      </c>
      <c r="J3" s="172">
        <f>B4</f>
        <v>0</v>
      </c>
      <c r="K3" s="173"/>
      <c r="M3" s="166" t="s">
        <v>55</v>
      </c>
      <c r="N3" s="167"/>
    </row>
    <row r="4" spans="2:14" ht="36.75" customHeight="1">
      <c r="B4" s="46"/>
      <c r="C4" s="162" t="s">
        <v>41</v>
      </c>
      <c r="D4" s="162"/>
      <c r="F4" s="49"/>
      <c r="J4" s="174"/>
      <c r="K4" s="175"/>
      <c r="M4" s="168"/>
      <c r="N4" s="169"/>
    </row>
    <row r="5" spans="2:14" ht="15" customHeight="1">
      <c r="J5" s="174"/>
      <c r="K5" s="175"/>
      <c r="M5" s="168"/>
      <c r="N5" s="169"/>
    </row>
    <row r="6" spans="2:14" ht="18">
      <c r="B6" s="6" t="s">
        <v>0</v>
      </c>
      <c r="C6" s="7" t="s">
        <v>31</v>
      </c>
      <c r="D6" s="8" t="s">
        <v>32</v>
      </c>
      <c r="E6" s="8" t="s">
        <v>39</v>
      </c>
      <c r="F6" s="8" t="s">
        <v>40</v>
      </c>
      <c r="J6" s="176"/>
      <c r="K6" s="177"/>
      <c r="L6" s="22"/>
      <c r="M6" s="170"/>
      <c r="N6" s="171"/>
    </row>
    <row r="7" spans="2:14">
      <c r="B7" s="59"/>
      <c r="C7" s="5" t="str">
        <f>IF(B7="","",IF(ISERROR(VLOOKUP(B7,Matrice!A:W,4,FALSE)),"Aucun code correspondant",VLOOKUP(B7,Matrice!A:W,4,FALSE)))</f>
        <v/>
      </c>
      <c r="D7" s="15"/>
      <c r="E7" s="58" t="str">
        <f>IF(ISBLANK(B7),"",VLOOKUP(B7,Matrice!A:W,21,FALSE))</f>
        <v/>
      </c>
      <c r="F7" s="20" t="str">
        <f>IF(ISBLANK(D7),"",E7*D7*1.085)</f>
        <v/>
      </c>
    </row>
    <row r="8" spans="2:14">
      <c r="B8" s="59"/>
      <c r="C8" s="5" t="str">
        <f>IF(B8="","",IF(ISERROR(VLOOKUP(B8,Matrice!A:W,4,FALSE)),"Aucun code correspondant",VLOOKUP(B8,Matrice!A:W,4,FALSE)))</f>
        <v/>
      </c>
      <c r="D8" s="15"/>
      <c r="E8" s="58" t="str">
        <f>IF(ISBLANK(B8),"",VLOOKUP(B8,Matrice!A:W,21,FALSE))</f>
        <v/>
      </c>
      <c r="F8" s="20" t="str">
        <f t="shared" ref="F8:F56" si="0">IF(ISBLANK(D8),"",E8*D8*1.085)</f>
        <v/>
      </c>
    </row>
    <row r="9" spans="2:14" ht="15.75">
      <c r="B9" s="59"/>
      <c r="C9" s="5" t="str">
        <f>IF(B9="","",IF(ISERROR(VLOOKUP(B9,Matrice!A:W,4,FALSE)),"Aucun code correspondant",VLOOKUP(B9,Matrice!A:W,4,FALSE)))</f>
        <v/>
      </c>
      <c r="D9" s="15"/>
      <c r="E9" s="58" t="str">
        <f>IF(ISBLANK(B9),"",VLOOKUP(B9,Matrice!A:W,21,FALSE))</f>
        <v/>
      </c>
      <c r="F9" s="20" t="str">
        <f t="shared" si="0"/>
        <v/>
      </c>
      <c r="J9" s="41" t="s">
        <v>0</v>
      </c>
      <c r="K9" s="42" t="s">
        <v>31</v>
      </c>
      <c r="L9" s="43" t="s">
        <v>32</v>
      </c>
      <c r="M9" s="43" t="s">
        <v>39</v>
      </c>
      <c r="N9" s="44" t="s">
        <v>40</v>
      </c>
    </row>
    <row r="10" spans="2:14">
      <c r="B10" s="59"/>
      <c r="C10" s="5" t="str">
        <f>IF(B10="","",IF(ISERROR(VLOOKUP(B10,Matrice!A:W,4,FALSE)),"Aucun code correspondant",VLOOKUP(B10,Matrice!A:W,4,FALSE)))</f>
        <v/>
      </c>
      <c r="D10" s="15"/>
      <c r="E10" s="58" t="str">
        <f>IF(ISBLANK(B10),"",VLOOKUP(B10,Matrice!A:W,21,FALSE))</f>
        <v/>
      </c>
      <c r="F10" s="20" t="str">
        <f t="shared" si="0"/>
        <v/>
      </c>
      <c r="J10" s="30" t="str">
        <f t="shared" ref="J10:J34" si="1">IF(B7="","",B7)</f>
        <v/>
      </c>
      <c r="K10" s="30" t="str">
        <f t="shared" ref="K10:K34" si="2">IF(C7="","",C7)</f>
        <v/>
      </c>
      <c r="L10" s="30" t="str">
        <f t="shared" ref="L10:L34" si="3">IF(D7="","",D7)</f>
        <v/>
      </c>
      <c r="M10" s="50" t="str">
        <f t="shared" ref="M10:M34" si="4">IF(E7="","",E7)</f>
        <v/>
      </c>
      <c r="N10" s="50" t="str">
        <f t="shared" ref="N10:N34" si="5">IF(F7="","",F7)</f>
        <v/>
      </c>
    </row>
    <row r="11" spans="2:14">
      <c r="B11" s="59"/>
      <c r="C11" s="5" t="str">
        <f>IF(B11="","",IF(ISERROR(VLOOKUP(B11,Matrice!A:W,4,FALSE)),"Aucun code correspondant",VLOOKUP(B11,Matrice!A:W,4,FALSE)))</f>
        <v/>
      </c>
      <c r="D11" s="15"/>
      <c r="E11" s="58" t="str">
        <f>IF(ISBLANK(B11),"",VLOOKUP(B11,Matrice!A:W,21,FALSE))</f>
        <v/>
      </c>
      <c r="F11" s="20" t="str">
        <f t="shared" si="0"/>
        <v/>
      </c>
      <c r="J11" s="31" t="str">
        <f t="shared" si="1"/>
        <v/>
      </c>
      <c r="K11" s="31" t="str">
        <f t="shared" si="2"/>
        <v/>
      </c>
      <c r="L11" s="31" t="str">
        <f t="shared" si="3"/>
        <v/>
      </c>
      <c r="M11" s="51" t="str">
        <f t="shared" si="4"/>
        <v/>
      </c>
      <c r="N11" s="51" t="str">
        <f t="shared" si="5"/>
        <v/>
      </c>
    </row>
    <row r="12" spans="2:14">
      <c r="B12" s="59"/>
      <c r="C12" s="5" t="str">
        <f>IF(B12="","",IF(ISERROR(VLOOKUP(B12,Matrice!A:W,4,FALSE)),"Aucun code correspondant",VLOOKUP(B12,Matrice!A:W,4,FALSE)))</f>
        <v/>
      </c>
      <c r="D12" s="15"/>
      <c r="E12" s="58" t="str">
        <f>IF(ISBLANK(B12),"",VLOOKUP(B12,Matrice!A:W,21,FALSE))</f>
        <v/>
      </c>
      <c r="F12" s="20" t="str">
        <f t="shared" si="0"/>
        <v/>
      </c>
      <c r="J12" s="31" t="str">
        <f t="shared" si="1"/>
        <v/>
      </c>
      <c r="K12" s="31" t="str">
        <f t="shared" si="2"/>
        <v/>
      </c>
      <c r="L12" s="31" t="str">
        <f t="shared" si="3"/>
        <v/>
      </c>
      <c r="M12" s="51" t="str">
        <f t="shared" si="4"/>
        <v/>
      </c>
      <c r="N12" s="51" t="str">
        <f t="shared" si="5"/>
        <v/>
      </c>
    </row>
    <row r="13" spans="2:14">
      <c r="B13" s="59"/>
      <c r="C13" s="5" t="str">
        <f>IF(B13="","",IF(ISERROR(VLOOKUP(B13,Matrice!A:W,4,FALSE)),"Aucun code correspondant",VLOOKUP(B13,Matrice!A:W,4,FALSE)))</f>
        <v/>
      </c>
      <c r="D13" s="15"/>
      <c r="E13" s="58" t="str">
        <f>IF(ISBLANK(B13),"",VLOOKUP(B13,Matrice!A:W,21,FALSE))</f>
        <v/>
      </c>
      <c r="F13" s="20" t="str">
        <f t="shared" si="0"/>
        <v/>
      </c>
      <c r="J13" s="31" t="str">
        <f t="shared" si="1"/>
        <v/>
      </c>
      <c r="K13" s="31" t="str">
        <f t="shared" si="2"/>
        <v/>
      </c>
      <c r="L13" s="31" t="str">
        <f t="shared" si="3"/>
        <v/>
      </c>
      <c r="M13" s="51" t="str">
        <f t="shared" si="4"/>
        <v/>
      </c>
      <c r="N13" s="51" t="str">
        <f t="shared" si="5"/>
        <v/>
      </c>
    </row>
    <row r="14" spans="2:14">
      <c r="B14" s="59"/>
      <c r="C14" s="5" t="str">
        <f>IF(B14="","",IF(ISERROR(VLOOKUP(B14,Matrice!A:W,4,FALSE)),"Aucun code correspondant",VLOOKUP(B14,Matrice!A:W,4,FALSE)))</f>
        <v/>
      </c>
      <c r="D14" s="15"/>
      <c r="E14" s="58" t="str">
        <f>IF(ISBLANK(B14),"",VLOOKUP(B14,Matrice!A:W,21,FALSE))</f>
        <v/>
      </c>
      <c r="F14" s="20" t="str">
        <f t="shared" si="0"/>
        <v/>
      </c>
      <c r="J14" s="31" t="str">
        <f t="shared" si="1"/>
        <v/>
      </c>
      <c r="K14" s="31" t="str">
        <f t="shared" si="2"/>
        <v/>
      </c>
      <c r="L14" s="31" t="str">
        <f t="shared" si="3"/>
        <v/>
      </c>
      <c r="M14" s="51" t="str">
        <f t="shared" si="4"/>
        <v/>
      </c>
      <c r="N14" s="51" t="str">
        <f t="shared" si="5"/>
        <v/>
      </c>
    </row>
    <row r="15" spans="2:14">
      <c r="B15" s="59"/>
      <c r="C15" s="5" t="str">
        <f>IF(B15="","",IF(ISERROR(VLOOKUP(B15,Matrice!A:W,4,FALSE)),"Aucun code correspondant",VLOOKUP(B15,Matrice!A:W,4,FALSE)))</f>
        <v/>
      </c>
      <c r="D15" s="15"/>
      <c r="E15" s="58" t="str">
        <f>IF(ISBLANK(B15),"",VLOOKUP(B15,Matrice!A:W,21,FALSE))</f>
        <v/>
      </c>
      <c r="F15" s="20" t="str">
        <f t="shared" si="0"/>
        <v/>
      </c>
      <c r="J15" s="31" t="str">
        <f t="shared" si="1"/>
        <v/>
      </c>
      <c r="K15" s="31" t="str">
        <f t="shared" si="2"/>
        <v/>
      </c>
      <c r="L15" s="31" t="str">
        <f t="shared" si="3"/>
        <v/>
      </c>
      <c r="M15" s="51" t="str">
        <f t="shared" si="4"/>
        <v/>
      </c>
      <c r="N15" s="51" t="str">
        <f t="shared" si="5"/>
        <v/>
      </c>
    </row>
    <row r="16" spans="2:14">
      <c r="B16" s="59"/>
      <c r="C16" s="5" t="str">
        <f>IF(B16="","",IF(ISERROR(VLOOKUP(B16,Matrice!A:W,4,FALSE)),"Aucun code correspondant",VLOOKUP(B16,Matrice!A:W,4,FALSE)))</f>
        <v/>
      </c>
      <c r="D16" s="15"/>
      <c r="E16" s="58" t="str">
        <f>IF(ISBLANK(B16),"",VLOOKUP(B16,Matrice!A:W,21,FALSE))</f>
        <v/>
      </c>
      <c r="F16" s="20" t="str">
        <f t="shared" si="0"/>
        <v/>
      </c>
      <c r="J16" s="31" t="str">
        <f t="shared" si="1"/>
        <v/>
      </c>
      <c r="K16" s="31" t="str">
        <f t="shared" si="2"/>
        <v/>
      </c>
      <c r="L16" s="31" t="str">
        <f t="shared" si="3"/>
        <v/>
      </c>
      <c r="M16" s="51" t="str">
        <f t="shared" si="4"/>
        <v/>
      </c>
      <c r="N16" s="51" t="str">
        <f t="shared" si="5"/>
        <v/>
      </c>
    </row>
    <row r="17" spans="2:14">
      <c r="B17" s="59"/>
      <c r="C17" s="5" t="str">
        <f>IF(B17="","",IF(ISERROR(VLOOKUP(B17,Matrice!A:W,4,FALSE)),"Aucun code correspondant",VLOOKUP(B17,Matrice!A:W,4,FALSE)))</f>
        <v/>
      </c>
      <c r="D17" s="15"/>
      <c r="E17" s="58" t="str">
        <f>IF(ISBLANK(B17),"",VLOOKUP(B17,Matrice!A:W,21,FALSE))</f>
        <v/>
      </c>
      <c r="F17" s="20" t="str">
        <f t="shared" si="0"/>
        <v/>
      </c>
      <c r="J17" s="31" t="str">
        <f t="shared" si="1"/>
        <v/>
      </c>
      <c r="K17" s="31" t="str">
        <f t="shared" si="2"/>
        <v/>
      </c>
      <c r="L17" s="31" t="str">
        <f t="shared" si="3"/>
        <v/>
      </c>
      <c r="M17" s="51" t="str">
        <f t="shared" si="4"/>
        <v/>
      </c>
      <c r="N17" s="51" t="str">
        <f t="shared" si="5"/>
        <v/>
      </c>
    </row>
    <row r="18" spans="2:14">
      <c r="B18" s="59"/>
      <c r="C18" s="5" t="str">
        <f>IF(B18="","",IF(ISERROR(VLOOKUP(B18,Matrice!A:W,4,FALSE)),"Aucun code correspondant",VLOOKUP(B18,Matrice!A:W,4,FALSE)))</f>
        <v/>
      </c>
      <c r="D18" s="15"/>
      <c r="E18" s="58" t="str">
        <f>IF(ISBLANK(B18),"",VLOOKUP(B18,Matrice!A:W,21,FALSE))</f>
        <v/>
      </c>
      <c r="F18" s="20" t="str">
        <f t="shared" si="0"/>
        <v/>
      </c>
      <c r="J18" s="31" t="str">
        <f t="shared" si="1"/>
        <v/>
      </c>
      <c r="K18" s="31" t="str">
        <f t="shared" si="2"/>
        <v/>
      </c>
      <c r="L18" s="31" t="str">
        <f t="shared" si="3"/>
        <v/>
      </c>
      <c r="M18" s="51" t="str">
        <f t="shared" si="4"/>
        <v/>
      </c>
      <c r="N18" s="51" t="str">
        <f t="shared" si="5"/>
        <v/>
      </c>
    </row>
    <row r="19" spans="2:14">
      <c r="B19" s="59"/>
      <c r="C19" s="5" t="str">
        <f>IF(B19="","",IF(ISERROR(VLOOKUP(B19,Matrice!A:W,4,FALSE)),"Aucun code correspondant",VLOOKUP(B19,Matrice!A:W,4,FALSE)))</f>
        <v/>
      </c>
      <c r="D19" s="15"/>
      <c r="E19" s="58" t="str">
        <f>IF(ISBLANK(B19),"",VLOOKUP(B19,Matrice!A:W,21,FALSE))</f>
        <v/>
      </c>
      <c r="F19" s="20" t="str">
        <f t="shared" si="0"/>
        <v/>
      </c>
      <c r="J19" s="31" t="str">
        <f t="shared" si="1"/>
        <v/>
      </c>
      <c r="K19" s="31" t="str">
        <f t="shared" si="2"/>
        <v/>
      </c>
      <c r="L19" s="31" t="str">
        <f t="shared" si="3"/>
        <v/>
      </c>
      <c r="M19" s="51" t="str">
        <f t="shared" si="4"/>
        <v/>
      </c>
      <c r="N19" s="51" t="str">
        <f t="shared" si="5"/>
        <v/>
      </c>
    </row>
    <row r="20" spans="2:14">
      <c r="B20" s="59"/>
      <c r="C20" s="5" t="str">
        <f>IF(B20="","",IF(ISERROR(VLOOKUP(B20,Matrice!A:W,4,FALSE)),"Aucun code correspondant",VLOOKUP(B20,Matrice!A:W,4,FALSE)))</f>
        <v/>
      </c>
      <c r="D20" s="15"/>
      <c r="E20" s="58" t="str">
        <f>IF(ISBLANK(B20),"",VLOOKUP(B20,Matrice!A:W,21,FALSE))</f>
        <v/>
      </c>
      <c r="F20" s="20" t="str">
        <f t="shared" si="0"/>
        <v/>
      </c>
      <c r="J20" s="31" t="str">
        <f t="shared" si="1"/>
        <v/>
      </c>
      <c r="K20" s="31" t="str">
        <f t="shared" si="2"/>
        <v/>
      </c>
      <c r="L20" s="31" t="str">
        <f t="shared" si="3"/>
        <v/>
      </c>
      <c r="M20" s="51" t="str">
        <f t="shared" si="4"/>
        <v/>
      </c>
      <c r="N20" s="51" t="str">
        <f t="shared" si="5"/>
        <v/>
      </c>
    </row>
    <row r="21" spans="2:14">
      <c r="B21" s="59"/>
      <c r="C21" s="5" t="str">
        <f>IF(B21="","",IF(ISERROR(VLOOKUP(B21,Matrice!A:W,4,FALSE)),"Aucun code correspondant",VLOOKUP(B21,Matrice!A:W,4,FALSE)))</f>
        <v/>
      </c>
      <c r="D21" s="15"/>
      <c r="E21" s="58" t="str">
        <f>IF(ISBLANK(B21),"",VLOOKUP(B21,Matrice!A:W,21,FALSE))</f>
        <v/>
      </c>
      <c r="F21" s="20" t="str">
        <f t="shared" si="0"/>
        <v/>
      </c>
      <c r="J21" s="31" t="str">
        <f t="shared" si="1"/>
        <v/>
      </c>
      <c r="K21" s="31" t="str">
        <f t="shared" si="2"/>
        <v/>
      </c>
      <c r="L21" s="31" t="str">
        <f t="shared" si="3"/>
        <v/>
      </c>
      <c r="M21" s="51" t="str">
        <f t="shared" si="4"/>
        <v/>
      </c>
      <c r="N21" s="51" t="str">
        <f t="shared" si="5"/>
        <v/>
      </c>
    </row>
    <row r="22" spans="2:14">
      <c r="B22" s="59"/>
      <c r="C22" s="5" t="str">
        <f>IF(B22="","",IF(ISERROR(VLOOKUP(B22,Matrice!A:W,4,FALSE)),"Aucun code correspondant",VLOOKUP(B22,Matrice!A:W,4,FALSE)))</f>
        <v/>
      </c>
      <c r="D22" s="15"/>
      <c r="E22" s="58" t="str">
        <f>IF(ISBLANK(B22),"",VLOOKUP(B22,Matrice!A:W,21,FALSE))</f>
        <v/>
      </c>
      <c r="F22" s="20" t="str">
        <f t="shared" si="0"/>
        <v/>
      </c>
      <c r="J22" s="31" t="str">
        <f t="shared" si="1"/>
        <v/>
      </c>
      <c r="K22" s="31" t="str">
        <f t="shared" si="2"/>
        <v/>
      </c>
      <c r="L22" s="31" t="str">
        <f t="shared" si="3"/>
        <v/>
      </c>
      <c r="M22" s="51" t="str">
        <f t="shared" si="4"/>
        <v/>
      </c>
      <c r="N22" s="51" t="str">
        <f t="shared" si="5"/>
        <v/>
      </c>
    </row>
    <row r="23" spans="2:14">
      <c r="B23" s="59"/>
      <c r="C23" s="5" t="str">
        <f>IF(B23="","",IF(ISERROR(VLOOKUP(B23,Matrice!A:W,4,FALSE)),"Aucun code correspondant",VLOOKUP(B23,Matrice!A:W,4,FALSE)))</f>
        <v/>
      </c>
      <c r="D23" s="15"/>
      <c r="E23" s="58" t="str">
        <f>IF(ISBLANK(B23),"",VLOOKUP(B23,Matrice!A:W,21,FALSE))</f>
        <v/>
      </c>
      <c r="F23" s="20" t="str">
        <f t="shared" si="0"/>
        <v/>
      </c>
      <c r="J23" s="31" t="str">
        <f t="shared" si="1"/>
        <v/>
      </c>
      <c r="K23" s="31" t="str">
        <f t="shared" si="2"/>
        <v/>
      </c>
      <c r="L23" s="31" t="str">
        <f t="shared" si="3"/>
        <v/>
      </c>
      <c r="M23" s="51" t="str">
        <f t="shared" si="4"/>
        <v/>
      </c>
      <c r="N23" s="51" t="str">
        <f t="shared" si="5"/>
        <v/>
      </c>
    </row>
    <row r="24" spans="2:14">
      <c r="B24" s="59"/>
      <c r="C24" s="5" t="str">
        <f>IF(B24="","",IF(ISERROR(VLOOKUP(B24,Matrice!A:W,4,FALSE)),"Aucun code correspondant",VLOOKUP(B24,Matrice!A:W,4,FALSE)))</f>
        <v/>
      </c>
      <c r="D24" s="15"/>
      <c r="E24" s="58" t="str">
        <f>IF(ISBLANK(B24),"",VLOOKUP(B24,Matrice!A:W,21,FALSE))</f>
        <v/>
      </c>
      <c r="F24" s="20" t="str">
        <f t="shared" si="0"/>
        <v/>
      </c>
      <c r="J24" s="31" t="str">
        <f t="shared" si="1"/>
        <v/>
      </c>
      <c r="K24" s="31" t="str">
        <f t="shared" si="2"/>
        <v/>
      </c>
      <c r="L24" s="31" t="str">
        <f t="shared" si="3"/>
        <v/>
      </c>
      <c r="M24" s="51" t="str">
        <f t="shared" si="4"/>
        <v/>
      </c>
      <c r="N24" s="51" t="str">
        <f t="shared" si="5"/>
        <v/>
      </c>
    </row>
    <row r="25" spans="2:14">
      <c r="B25" s="59"/>
      <c r="C25" s="5" t="str">
        <f>IF(B25="","",IF(ISERROR(VLOOKUP(B25,Matrice!A:W,4,FALSE)),"Aucun code correspondant",VLOOKUP(B25,Matrice!A:W,4,FALSE)))</f>
        <v/>
      </c>
      <c r="D25" s="15"/>
      <c r="E25" s="58" t="str">
        <f>IF(ISBLANK(B25),"",VLOOKUP(B25,Matrice!A:W,21,FALSE))</f>
        <v/>
      </c>
      <c r="F25" s="20" t="str">
        <f t="shared" si="0"/>
        <v/>
      </c>
      <c r="J25" s="31" t="str">
        <f t="shared" si="1"/>
        <v/>
      </c>
      <c r="K25" s="31" t="str">
        <f t="shared" si="2"/>
        <v/>
      </c>
      <c r="L25" s="31" t="str">
        <f t="shared" si="3"/>
        <v/>
      </c>
      <c r="M25" s="51" t="str">
        <f t="shared" si="4"/>
        <v/>
      </c>
      <c r="N25" s="51" t="str">
        <f t="shared" si="5"/>
        <v/>
      </c>
    </row>
    <row r="26" spans="2:14">
      <c r="B26" s="59"/>
      <c r="C26" s="5" t="str">
        <f>IF(B26="","",IF(ISERROR(VLOOKUP(B26,Matrice!A:W,4,FALSE)),"Aucun code correspondant",VLOOKUP(B26,Matrice!A:W,4,FALSE)))</f>
        <v/>
      </c>
      <c r="D26" s="15"/>
      <c r="E26" s="58" t="str">
        <f>IF(ISBLANK(B26),"",VLOOKUP(B26,Matrice!A:W,21,FALSE))</f>
        <v/>
      </c>
      <c r="F26" s="20" t="str">
        <f t="shared" si="0"/>
        <v/>
      </c>
      <c r="J26" s="31" t="str">
        <f t="shared" si="1"/>
        <v/>
      </c>
      <c r="K26" s="31" t="str">
        <f t="shared" si="2"/>
        <v/>
      </c>
      <c r="L26" s="31" t="str">
        <f t="shared" si="3"/>
        <v/>
      </c>
      <c r="M26" s="51" t="str">
        <f t="shared" si="4"/>
        <v/>
      </c>
      <c r="N26" s="51" t="str">
        <f t="shared" si="5"/>
        <v/>
      </c>
    </row>
    <row r="27" spans="2:14">
      <c r="B27" s="59"/>
      <c r="C27" s="5" t="str">
        <f>IF(B27="","",IF(ISERROR(VLOOKUP(B27,Matrice!A:W,4,FALSE)),"Aucun code correspondant",VLOOKUP(B27,Matrice!A:W,4,FALSE)))</f>
        <v/>
      </c>
      <c r="D27" s="15"/>
      <c r="E27" s="58" t="str">
        <f>IF(ISBLANK(B27),"",VLOOKUP(B27,Matrice!A:W,21,FALSE))</f>
        <v/>
      </c>
      <c r="F27" s="20" t="str">
        <f t="shared" si="0"/>
        <v/>
      </c>
      <c r="J27" s="31" t="str">
        <f t="shared" si="1"/>
        <v/>
      </c>
      <c r="K27" s="31" t="str">
        <f t="shared" si="2"/>
        <v/>
      </c>
      <c r="L27" s="31" t="str">
        <f t="shared" si="3"/>
        <v/>
      </c>
      <c r="M27" s="51" t="str">
        <f t="shared" si="4"/>
        <v/>
      </c>
      <c r="N27" s="51" t="str">
        <f t="shared" si="5"/>
        <v/>
      </c>
    </row>
    <row r="28" spans="2:14">
      <c r="B28" s="59"/>
      <c r="C28" s="5" t="str">
        <f>IF(B28="","",IF(ISERROR(VLOOKUP(B28,Matrice!A:W,4,FALSE)),"Aucun code correspondant",VLOOKUP(B28,Matrice!A:W,4,FALSE)))</f>
        <v/>
      </c>
      <c r="D28" s="15"/>
      <c r="E28" s="58" t="str">
        <f>IF(ISBLANK(B28),"",VLOOKUP(B28,Matrice!A:W,21,FALSE))</f>
        <v/>
      </c>
      <c r="F28" s="20" t="str">
        <f t="shared" si="0"/>
        <v/>
      </c>
      <c r="J28" s="31" t="str">
        <f t="shared" si="1"/>
        <v/>
      </c>
      <c r="K28" s="31" t="str">
        <f t="shared" si="2"/>
        <v/>
      </c>
      <c r="L28" s="31" t="str">
        <f t="shared" si="3"/>
        <v/>
      </c>
      <c r="M28" s="51" t="str">
        <f t="shared" si="4"/>
        <v/>
      </c>
      <c r="N28" s="51" t="str">
        <f t="shared" si="5"/>
        <v/>
      </c>
    </row>
    <row r="29" spans="2:14">
      <c r="B29" s="59"/>
      <c r="C29" s="5" t="str">
        <f>IF(B29="","",IF(ISERROR(VLOOKUP(B29,Matrice!A:W,4,FALSE)),"Aucun code correspondant",VLOOKUP(B29,Matrice!A:W,4,FALSE)))</f>
        <v/>
      </c>
      <c r="D29" s="15"/>
      <c r="E29" s="58" t="str">
        <f>IF(ISBLANK(B29),"",VLOOKUP(B29,Matrice!A:W,21,FALSE))</f>
        <v/>
      </c>
      <c r="F29" s="20" t="str">
        <f t="shared" si="0"/>
        <v/>
      </c>
      <c r="J29" s="31" t="str">
        <f t="shared" si="1"/>
        <v/>
      </c>
      <c r="K29" s="31" t="str">
        <f t="shared" si="2"/>
        <v/>
      </c>
      <c r="L29" s="31" t="str">
        <f t="shared" si="3"/>
        <v/>
      </c>
      <c r="M29" s="51" t="str">
        <f t="shared" si="4"/>
        <v/>
      </c>
      <c r="N29" s="51" t="str">
        <f t="shared" si="5"/>
        <v/>
      </c>
    </row>
    <row r="30" spans="2:14">
      <c r="B30" s="59"/>
      <c r="C30" s="5" t="str">
        <f>IF(B30="","",IF(ISERROR(VLOOKUP(B30,Matrice!A:W,4,FALSE)),"Aucun code correspondant",VLOOKUP(B30,Matrice!A:W,4,FALSE)))</f>
        <v/>
      </c>
      <c r="D30" s="15"/>
      <c r="E30" s="58" t="str">
        <f>IF(ISBLANK(B30),"",VLOOKUP(B30,Matrice!A:W,21,FALSE))</f>
        <v/>
      </c>
      <c r="F30" s="20" t="str">
        <f t="shared" si="0"/>
        <v/>
      </c>
      <c r="J30" s="31" t="str">
        <f t="shared" si="1"/>
        <v/>
      </c>
      <c r="K30" s="31" t="str">
        <f t="shared" si="2"/>
        <v/>
      </c>
      <c r="L30" s="31" t="str">
        <f t="shared" si="3"/>
        <v/>
      </c>
      <c r="M30" s="51" t="str">
        <f t="shared" si="4"/>
        <v/>
      </c>
      <c r="N30" s="51" t="str">
        <f t="shared" si="5"/>
        <v/>
      </c>
    </row>
    <row r="31" spans="2:14">
      <c r="B31" s="59"/>
      <c r="C31" s="5" t="str">
        <f>IF(B31="","",IF(ISERROR(VLOOKUP(B31,Matrice!A:W,4,FALSE)),"Aucun code correspondant",VLOOKUP(B31,Matrice!A:W,4,FALSE)))</f>
        <v/>
      </c>
      <c r="D31" s="15"/>
      <c r="E31" s="58" t="str">
        <f>IF(ISBLANK(B31),"",VLOOKUP(B31,Matrice!A:W,21,FALSE))</f>
        <v/>
      </c>
      <c r="F31" s="20" t="str">
        <f t="shared" si="0"/>
        <v/>
      </c>
      <c r="J31" s="31" t="str">
        <f t="shared" si="1"/>
        <v/>
      </c>
      <c r="K31" s="31" t="str">
        <f t="shared" si="2"/>
        <v/>
      </c>
      <c r="L31" s="31" t="str">
        <f t="shared" si="3"/>
        <v/>
      </c>
      <c r="M31" s="51" t="str">
        <f t="shared" si="4"/>
        <v/>
      </c>
      <c r="N31" s="51" t="str">
        <f t="shared" si="5"/>
        <v/>
      </c>
    </row>
    <row r="32" spans="2:14">
      <c r="B32" s="59"/>
      <c r="C32" s="5" t="str">
        <f>IF(B32="","",IF(ISERROR(VLOOKUP(B32,Matrice!A:W,4,FALSE)),"Aucun code correspondant",VLOOKUP(B32,Matrice!A:W,4,FALSE)))</f>
        <v/>
      </c>
      <c r="D32" s="15"/>
      <c r="E32" s="58" t="str">
        <f>IF(ISBLANK(B32),"",VLOOKUP(B32,Matrice!A:W,21,FALSE))</f>
        <v/>
      </c>
      <c r="F32" s="20" t="str">
        <f t="shared" si="0"/>
        <v/>
      </c>
      <c r="J32" s="31" t="str">
        <f t="shared" si="1"/>
        <v/>
      </c>
      <c r="K32" s="31" t="str">
        <f t="shared" si="2"/>
        <v/>
      </c>
      <c r="L32" s="31" t="str">
        <f t="shared" si="3"/>
        <v/>
      </c>
      <c r="M32" s="51" t="str">
        <f t="shared" si="4"/>
        <v/>
      </c>
      <c r="N32" s="51" t="str">
        <f t="shared" si="5"/>
        <v/>
      </c>
    </row>
    <row r="33" spans="2:15">
      <c r="B33" s="59"/>
      <c r="C33" s="5" t="str">
        <f>IF(B33="","",IF(ISERROR(VLOOKUP(B33,Matrice!A:W,4,FALSE)),"Aucun code correspondant",VLOOKUP(B33,Matrice!A:W,4,FALSE)))</f>
        <v/>
      </c>
      <c r="D33" s="15"/>
      <c r="E33" s="58" t="str">
        <f>IF(ISBLANK(B33),"",VLOOKUP(B33,Matrice!A:W,21,FALSE))</f>
        <v/>
      </c>
      <c r="F33" s="20" t="str">
        <f t="shared" si="0"/>
        <v/>
      </c>
      <c r="J33" s="31" t="str">
        <f t="shared" si="1"/>
        <v/>
      </c>
      <c r="K33" s="31" t="str">
        <f t="shared" si="2"/>
        <v/>
      </c>
      <c r="L33" s="31" t="str">
        <f t="shared" si="3"/>
        <v/>
      </c>
      <c r="M33" s="51" t="str">
        <f t="shared" si="4"/>
        <v/>
      </c>
      <c r="N33" s="51" t="str">
        <f t="shared" si="5"/>
        <v/>
      </c>
    </row>
    <row r="34" spans="2:15" ht="14.25" customHeight="1">
      <c r="B34" s="59"/>
      <c r="C34" s="5" t="str">
        <f>IF(B34="","",IF(ISERROR(VLOOKUP(B34,Matrice!A:W,4,FALSE)),"Aucun code correspondant",VLOOKUP(B34,Matrice!A:W,4,FALSE)))</f>
        <v/>
      </c>
      <c r="D34" s="15"/>
      <c r="E34" s="58" t="str">
        <f>IF(ISBLANK(B34),"",VLOOKUP(B34,Matrice!A:W,21,FALSE))</f>
        <v/>
      </c>
      <c r="F34" s="20" t="str">
        <f t="shared" si="0"/>
        <v/>
      </c>
      <c r="J34" s="32" t="str">
        <f t="shared" si="1"/>
        <v/>
      </c>
      <c r="K34" s="32" t="str">
        <f t="shared" si="2"/>
        <v/>
      </c>
      <c r="L34" s="32" t="str">
        <f t="shared" si="3"/>
        <v/>
      </c>
      <c r="M34" s="52" t="str">
        <f t="shared" si="4"/>
        <v/>
      </c>
      <c r="N34" s="52" t="str">
        <f t="shared" si="5"/>
        <v/>
      </c>
    </row>
    <row r="35" spans="2:15" ht="14.25" customHeight="1">
      <c r="B35" s="59"/>
      <c r="C35" s="5" t="str">
        <f>IF(B35="","",IF(ISERROR(VLOOKUP(B35,Matrice!A:W,4,FALSE)),"Aucun code correspondant",VLOOKUP(B35,Matrice!A:W,4,FALSE)))</f>
        <v/>
      </c>
      <c r="D35" s="15"/>
      <c r="E35" s="58" t="str">
        <f>IF(ISBLANK(B35),"",VLOOKUP(B35,Matrice!A:W,21,FALSE))</f>
        <v/>
      </c>
      <c r="F35" s="20" t="str">
        <f t="shared" si="0"/>
        <v/>
      </c>
    </row>
    <row r="36" spans="2:15" ht="14.25" customHeight="1">
      <c r="B36" s="59"/>
      <c r="C36" s="5" t="str">
        <f>IF(B36="","",IF(ISERROR(VLOOKUP(B36,Matrice!A:W,4,FALSE)),"Aucun code correspondant",VLOOKUP(B36,Matrice!A:W,4,FALSE)))</f>
        <v/>
      </c>
      <c r="D36" s="15"/>
      <c r="E36" s="58" t="str">
        <f>IF(ISBLANK(B36),"",VLOOKUP(B36,Matrice!A:W,21,FALSE))</f>
        <v/>
      </c>
      <c r="F36" s="20" t="str">
        <f t="shared" si="0"/>
        <v/>
      </c>
      <c r="J36" s="28"/>
      <c r="K36" s="28"/>
      <c r="L36" s="28"/>
      <c r="M36" s="29" t="s">
        <v>44</v>
      </c>
      <c r="N36" s="53">
        <f>N42*0.915</f>
        <v>0</v>
      </c>
    </row>
    <row r="37" spans="2:15" ht="14.25" customHeight="1">
      <c r="B37" s="59"/>
      <c r="C37" s="5" t="str">
        <f>IF(B37="","",IF(ISERROR(VLOOKUP(B37,Matrice!A:W,4,FALSE)),"Aucun code correspondant",VLOOKUP(B37,Matrice!A:W,4,FALSE)))</f>
        <v/>
      </c>
      <c r="D37" s="15"/>
      <c r="E37" s="58" t="str">
        <f>IF(ISBLANK(B37),"",VLOOKUP(B37,Matrice!A:W,21,FALSE))</f>
        <v/>
      </c>
      <c r="F37" s="20" t="str">
        <f t="shared" si="0"/>
        <v/>
      </c>
      <c r="J37" s="165" t="s">
        <v>51</v>
      </c>
      <c r="K37" s="165"/>
      <c r="L37" s="22"/>
      <c r="M37" s="25"/>
      <c r="N37" s="23"/>
    </row>
    <row r="38" spans="2:15" ht="14.25" customHeight="1">
      <c r="B38" s="59"/>
      <c r="C38" s="5" t="str">
        <f>IF(B38="","",IF(ISERROR(VLOOKUP(B38,Matrice!A:W,4,FALSE)),"Aucun code correspondant",VLOOKUP(B38,Matrice!A:W,4,FALSE)))</f>
        <v/>
      </c>
      <c r="D38" s="15"/>
      <c r="E38" s="58" t="str">
        <f>IF(ISBLANK(B38),"",VLOOKUP(B38,Matrice!A:W,21,FALSE))</f>
        <v/>
      </c>
      <c r="F38" s="20" t="str">
        <f t="shared" si="0"/>
        <v/>
      </c>
      <c r="J38" s="165"/>
      <c r="K38" s="165"/>
      <c r="L38" s="23"/>
      <c r="M38" s="24" t="s">
        <v>45</v>
      </c>
      <c r="N38" s="53">
        <f>N42*0.085</f>
        <v>0</v>
      </c>
    </row>
    <row r="39" spans="2:15" ht="14.25" customHeight="1">
      <c r="B39" s="59"/>
      <c r="C39" s="5" t="str">
        <f>IF(B39="","",IF(ISERROR(VLOOKUP(B39,Matrice!A:W,4,FALSE)),"Aucun code correspondant",VLOOKUP(B39,Matrice!A:W,4,FALSE)))</f>
        <v/>
      </c>
      <c r="D39" s="15"/>
      <c r="E39" s="58" t="str">
        <f>IF(ISBLANK(B39),"",VLOOKUP(B39,Matrice!A:W,21,FALSE))</f>
        <v/>
      </c>
      <c r="F39" s="20" t="str">
        <f t="shared" si="0"/>
        <v/>
      </c>
      <c r="J39" s="165"/>
      <c r="K39" s="165"/>
      <c r="L39" s="23"/>
      <c r="M39" s="26"/>
      <c r="N39" s="23"/>
    </row>
    <row r="40" spans="2:15" ht="14.25" customHeight="1">
      <c r="B40" s="59"/>
      <c r="C40" s="5" t="str">
        <f>IF(B40="","",IF(ISERROR(VLOOKUP(B40,Matrice!A:W,4,FALSE)),"Aucun code correspondant",VLOOKUP(B40,Matrice!A:W,4,FALSE)))</f>
        <v/>
      </c>
      <c r="D40" s="15"/>
      <c r="E40" s="58" t="str">
        <f>IF(ISBLANK(B40),"",VLOOKUP(B40,Matrice!A:W,21,FALSE))</f>
        <v/>
      </c>
      <c r="F40" s="20" t="str">
        <f t="shared" si="0"/>
        <v/>
      </c>
      <c r="J40" s="165"/>
      <c r="K40" s="165"/>
      <c r="L40" s="23"/>
      <c r="M40" s="24" t="s">
        <v>46</v>
      </c>
      <c r="N40" s="53"/>
    </row>
    <row r="41" spans="2:15" ht="14.25" customHeight="1">
      <c r="B41" s="59"/>
      <c r="C41" s="5" t="str">
        <f>IF(B41="","",IF(ISERROR(VLOOKUP(B41,Matrice!A:W,4,FALSE)),"Aucun code correspondant",VLOOKUP(B41,Matrice!A:W,4,FALSE)))</f>
        <v/>
      </c>
      <c r="D41" s="15"/>
      <c r="E41" s="58" t="str">
        <f>IF(ISBLANK(B41),"",VLOOKUP(B41,Matrice!A:W,21,FALSE))</f>
        <v/>
      </c>
      <c r="F41" s="20" t="str">
        <f t="shared" si="0"/>
        <v/>
      </c>
      <c r="J41" s="165"/>
      <c r="K41" s="165"/>
      <c r="L41" s="23"/>
      <c r="M41" s="26"/>
      <c r="N41" s="27"/>
    </row>
    <row r="42" spans="2:15" ht="14.25" customHeight="1">
      <c r="B42" s="59"/>
      <c r="C42" s="5" t="str">
        <f>IF(B42="","",IF(ISERROR(VLOOKUP(B42,Matrice!A:W,4,FALSE)),"Aucun code correspondant",VLOOKUP(B42,Matrice!A:W,4,FALSE)))</f>
        <v/>
      </c>
      <c r="D42" s="15"/>
      <c r="E42" s="58" t="str">
        <f>IF(ISBLANK(B42),"",VLOOKUP(B42,Matrice!A:W,21,FALSE))</f>
        <v/>
      </c>
      <c r="F42" s="20" t="str">
        <f t="shared" si="0"/>
        <v/>
      </c>
      <c r="J42" s="165"/>
      <c r="K42" s="165"/>
      <c r="L42" s="23"/>
      <c r="M42" s="24" t="s">
        <v>35</v>
      </c>
      <c r="N42" s="53">
        <f>SUM(N10:N34)-N40</f>
        <v>0</v>
      </c>
    </row>
    <row r="43" spans="2:15" ht="14.25" customHeight="1">
      <c r="B43" s="59"/>
      <c r="C43" s="5" t="str">
        <f>IF(B43="","",IF(ISERROR(VLOOKUP(B43,Matrice!A:W,4,FALSE)),"Aucun code correspondant",VLOOKUP(B43,Matrice!A:W,4,FALSE)))</f>
        <v/>
      </c>
      <c r="D43" s="15"/>
      <c r="E43" s="58" t="str">
        <f>IF(ISBLANK(B43),"",VLOOKUP(B43,Matrice!A:W,21,FALSE))</f>
        <v/>
      </c>
      <c r="F43" s="20" t="str">
        <f t="shared" si="0"/>
        <v/>
      </c>
      <c r="J43" s="23"/>
      <c r="K43" s="23"/>
      <c r="L43" s="23"/>
      <c r="M43" s="23"/>
      <c r="N43" s="23"/>
      <c r="O43" s="23"/>
    </row>
    <row r="44" spans="2:15" ht="14.25" customHeight="1">
      <c r="B44" s="59"/>
      <c r="C44" s="5" t="str">
        <f>IF(B44="","",IF(ISERROR(VLOOKUP(B44,Matrice!A:W,4,FALSE)),"Aucun code correspondant",VLOOKUP(B44,Matrice!A:W,4,FALSE)))</f>
        <v/>
      </c>
      <c r="D44" s="15"/>
      <c r="E44" s="58" t="str">
        <f>IF(ISBLANK(B44),"",VLOOKUP(B44,Matrice!A:W,21,FALSE))</f>
        <v/>
      </c>
      <c r="F44" s="20" t="str">
        <f t="shared" si="0"/>
        <v/>
      </c>
      <c r="I44" s="163" t="s">
        <v>47</v>
      </c>
      <c r="J44" s="163"/>
      <c r="K44" s="163"/>
      <c r="L44" s="163"/>
      <c r="M44" s="163"/>
      <c r="N44" s="163"/>
      <c r="O44" s="163"/>
    </row>
    <row r="45" spans="2:15" ht="14.25" customHeight="1">
      <c r="B45" s="59"/>
      <c r="C45" s="5" t="str">
        <f>IF(B45="","",IF(ISERROR(VLOOKUP(B45,Matrice!A:W,4,FALSE)),"Aucun code correspondant",VLOOKUP(B45,Matrice!A:W,4,FALSE)))</f>
        <v/>
      </c>
      <c r="D45" s="15"/>
      <c r="E45" s="58" t="str">
        <f>IF(ISBLANK(B45),"",VLOOKUP(B45,Matrice!A:W,21,FALSE))</f>
        <v/>
      </c>
      <c r="F45" s="20" t="str">
        <f t="shared" si="0"/>
        <v/>
      </c>
      <c r="I45" s="163" t="s">
        <v>48</v>
      </c>
      <c r="J45" s="163"/>
      <c r="K45" s="163"/>
      <c r="L45" s="163"/>
      <c r="M45" s="163"/>
      <c r="N45" s="163"/>
      <c r="O45" s="163"/>
    </row>
    <row r="46" spans="2:15" ht="14.25" customHeight="1">
      <c r="B46" s="59"/>
      <c r="C46" s="5" t="str">
        <f>IF(B46="","",IF(ISERROR(VLOOKUP(B46,Matrice!A:W,4,FALSE)),"Aucun code correspondant",VLOOKUP(B46,Matrice!A:W,4,FALSE)))</f>
        <v/>
      </c>
      <c r="D46" s="15"/>
      <c r="E46" s="58" t="str">
        <f>IF(ISBLANK(B46),"",VLOOKUP(B46,Matrice!A:W,21,FALSE))</f>
        <v/>
      </c>
      <c r="F46" s="20" t="str">
        <f t="shared" si="0"/>
        <v/>
      </c>
    </row>
    <row r="47" spans="2:15">
      <c r="B47" s="59"/>
      <c r="C47" s="5" t="str">
        <f>IF(B47="","",IF(ISERROR(VLOOKUP(B47,Matrice!A:W,4,FALSE)),"Aucun code correspondant",VLOOKUP(B47,Matrice!A:W,4,FALSE)))</f>
        <v/>
      </c>
      <c r="D47" s="15"/>
      <c r="E47" s="58" t="str">
        <f>IF(ISBLANK(B47),"",VLOOKUP(B47,Matrice!A:W,21,FALSE))</f>
        <v/>
      </c>
      <c r="F47" s="20" t="str">
        <f t="shared" si="0"/>
        <v/>
      </c>
    </row>
    <row r="48" spans="2:15">
      <c r="B48" s="59"/>
      <c r="C48" s="5" t="str">
        <f>IF(B48="","",IF(ISERROR(VLOOKUP(B48,Matrice!A:W,4,FALSE)),"Aucun code correspondant",VLOOKUP(B48,Matrice!A:W,4,FALSE)))</f>
        <v/>
      </c>
      <c r="D48" s="15"/>
      <c r="E48" s="58" t="str">
        <f>IF(ISBLANK(B48),"",VLOOKUP(B48,Matrice!A:W,21,FALSE))</f>
        <v/>
      </c>
      <c r="F48" s="20" t="str">
        <f t="shared" si="0"/>
        <v/>
      </c>
    </row>
    <row r="49" spans="2:6">
      <c r="B49" s="59"/>
      <c r="C49" s="5" t="str">
        <f>IF(B49="","",IF(ISERROR(VLOOKUP(B49,Matrice!A:W,4,FALSE)),"Aucun code correspondant",VLOOKUP(B49,Matrice!A:W,4,FALSE)))</f>
        <v/>
      </c>
      <c r="D49" s="15"/>
      <c r="E49" s="58" t="str">
        <f>IF(ISBLANK(B49),"",VLOOKUP(B49,Matrice!A:W,21,FALSE))</f>
        <v/>
      </c>
      <c r="F49" s="20" t="str">
        <f t="shared" si="0"/>
        <v/>
      </c>
    </row>
    <row r="50" spans="2:6">
      <c r="B50" s="59"/>
      <c r="C50" s="5" t="str">
        <f>IF(B50="","",IF(ISERROR(VLOOKUP(B50,Matrice!A:W,4,FALSE)),"Aucun code correspondant",VLOOKUP(B50,Matrice!A:W,4,FALSE)))</f>
        <v/>
      </c>
      <c r="D50" s="15"/>
      <c r="E50" s="58" t="str">
        <f>IF(ISBLANK(B50),"",VLOOKUP(B50,Matrice!A:W,21,FALSE))</f>
        <v/>
      </c>
      <c r="F50" s="20" t="str">
        <f t="shared" si="0"/>
        <v/>
      </c>
    </row>
    <row r="51" spans="2:6">
      <c r="B51" s="59"/>
      <c r="C51" s="5" t="str">
        <f>IF(B51="","",IF(ISERROR(VLOOKUP(B51,Matrice!A:W,4,FALSE)),"Aucun code correspondant",VLOOKUP(B51,Matrice!A:W,4,FALSE)))</f>
        <v/>
      </c>
      <c r="D51" s="15"/>
      <c r="E51" s="58" t="str">
        <f>IF(ISBLANK(B51),"",VLOOKUP(B51,Matrice!A:W,21,FALSE))</f>
        <v/>
      </c>
      <c r="F51" s="20" t="str">
        <f t="shared" si="0"/>
        <v/>
      </c>
    </row>
    <row r="52" spans="2:6">
      <c r="B52" s="59"/>
      <c r="C52" s="5" t="str">
        <f>IF(B52="","",IF(ISERROR(VLOOKUP(B52,Matrice!A:W,4,FALSE)),"Aucun code correspondant",VLOOKUP(B52,Matrice!A:W,4,FALSE)))</f>
        <v/>
      </c>
      <c r="D52" s="15"/>
      <c r="E52" s="58" t="str">
        <f>IF(ISBLANK(B52),"",VLOOKUP(B52,Matrice!A:W,21,FALSE))</f>
        <v/>
      </c>
      <c r="F52" s="20" t="str">
        <f t="shared" si="0"/>
        <v/>
      </c>
    </row>
    <row r="53" spans="2:6">
      <c r="B53" s="59"/>
      <c r="C53" s="5" t="str">
        <f>IF(B53="","",IF(ISERROR(VLOOKUP(B53,Matrice!A:W,4,FALSE)),"Aucun code correspondant",VLOOKUP(B53,Matrice!A:W,4,FALSE)))</f>
        <v/>
      </c>
      <c r="D53" s="15"/>
      <c r="E53" s="58" t="str">
        <f>IF(ISBLANK(B53),"",VLOOKUP(B53,Matrice!A:W,21,FALSE))</f>
        <v/>
      </c>
      <c r="F53" s="20" t="str">
        <f t="shared" si="0"/>
        <v/>
      </c>
    </row>
    <row r="54" spans="2:6">
      <c r="B54" s="59"/>
      <c r="C54" s="5" t="str">
        <f>IF(B54="","",IF(ISERROR(VLOOKUP(B54,Matrice!A:W,4,FALSE)),"Aucun code correspondant",VLOOKUP(B54,Matrice!A:W,4,FALSE)))</f>
        <v/>
      </c>
      <c r="D54" s="15"/>
      <c r="E54" s="58" t="str">
        <f>IF(ISBLANK(B54),"",VLOOKUP(B54,Matrice!A:W,21,FALSE))</f>
        <v/>
      </c>
      <c r="F54" s="20" t="str">
        <f t="shared" si="0"/>
        <v/>
      </c>
    </row>
    <row r="55" spans="2:6">
      <c r="B55" s="59"/>
      <c r="C55" s="5" t="str">
        <f>IF(B55="","",IF(ISERROR(VLOOKUP(B55,Matrice!A:W,4,FALSE)),"Aucun code correspondant",VLOOKUP(B55,Matrice!A:W,4,FALSE)))</f>
        <v/>
      </c>
      <c r="D55" s="15"/>
      <c r="E55" s="58" t="str">
        <f>IF(ISBLANK(B55),"",VLOOKUP(B55,Matrice!A:W,21,FALSE))</f>
        <v/>
      </c>
      <c r="F55" s="20" t="str">
        <f t="shared" si="0"/>
        <v/>
      </c>
    </row>
    <row r="56" spans="2:6">
      <c r="B56" s="59"/>
      <c r="C56" s="5" t="str">
        <f>IF(B56="","",IF(ISERROR(VLOOKUP(B56,Matrice!A:W,4,FALSE)),"Aucun code correspondant",VLOOKUP(B56,Matrice!A:W,4,FALSE)))</f>
        <v/>
      </c>
      <c r="D56" s="15"/>
      <c r="E56" s="58" t="str">
        <f>IF(ISBLANK(B56),"",VLOOKUP(B56,Matrice!A:W,21,FALSE))</f>
        <v/>
      </c>
      <c r="F56" s="20" t="str">
        <f t="shared" si="0"/>
        <v/>
      </c>
    </row>
  </sheetData>
  <sheetProtection sheet="1" objects="1" scenarios="1" selectLockedCells="1"/>
  <mergeCells count="8">
    <mergeCell ref="C4:D4"/>
    <mergeCell ref="I45:O45"/>
    <mergeCell ref="I44:O44"/>
    <mergeCell ref="J2:K2"/>
    <mergeCell ref="J37:K42"/>
    <mergeCell ref="M3:N6"/>
    <mergeCell ref="J3:K6"/>
    <mergeCell ref="M2:N2"/>
  </mergeCells>
  <pageMargins left="0.25" right="0.25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odule3.ValiderLaSaisie">
                <anchor moveWithCells="1" sizeWithCells="1">
                  <from>
                    <xdr:col>2</xdr:col>
                    <xdr:colOff>561975</xdr:colOff>
                    <xdr:row>0</xdr:row>
                    <xdr:rowOff>114300</xdr:rowOff>
                  </from>
                  <to>
                    <xdr:col>3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imprimerFacture">
                <anchor moveWithCells="1" sizeWithCells="1">
                  <from>
                    <xdr:col>4</xdr:col>
                    <xdr:colOff>695325</xdr:colOff>
                    <xdr:row>2</xdr:row>
                    <xdr:rowOff>152400</xdr:rowOff>
                  </from>
                  <to>
                    <xdr:col>5</xdr:col>
                    <xdr:colOff>219075</xdr:colOff>
                    <xdr:row>3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'Client CHR'!$A$1:$A$26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461"/>
  <sheetViews>
    <sheetView zoomScaleNormal="10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A2" sqref="A2"/>
    </sheetView>
  </sheetViews>
  <sheetFormatPr baseColWidth="10" defaultRowHeight="15"/>
  <cols>
    <col min="1" max="1" width="14.25" style="74" bestFit="1" customWidth="1"/>
    <col min="2" max="2" width="9.375" style="64" bestFit="1" customWidth="1"/>
    <col min="3" max="3" width="6.375" style="64" bestFit="1" customWidth="1"/>
    <col min="4" max="4" width="27.5" style="64" bestFit="1" customWidth="1"/>
    <col min="5" max="5" width="5.625" style="64" bestFit="1" customWidth="1"/>
    <col min="6" max="16384" width="11" style="64"/>
  </cols>
  <sheetData>
    <row r="1" spans="1:26" ht="30">
      <c r="A1" s="60" t="s">
        <v>0</v>
      </c>
      <c r="B1" s="61" t="s">
        <v>1</v>
      </c>
      <c r="C1" s="62" t="s">
        <v>2</v>
      </c>
      <c r="D1" s="47" t="s">
        <v>3</v>
      </c>
      <c r="E1" s="63" t="s">
        <v>4</v>
      </c>
      <c r="F1" s="63" t="s">
        <v>5</v>
      </c>
      <c r="G1" s="63" t="s">
        <v>6</v>
      </c>
      <c r="H1" s="63" t="s">
        <v>7</v>
      </c>
      <c r="I1" s="63" t="s">
        <v>8</v>
      </c>
      <c r="J1" s="63" t="s">
        <v>1</v>
      </c>
      <c r="K1" s="63" t="s">
        <v>9</v>
      </c>
      <c r="L1" s="63" t="s">
        <v>10</v>
      </c>
      <c r="M1" s="63" t="s">
        <v>11</v>
      </c>
      <c r="N1" s="63" t="s">
        <v>12</v>
      </c>
      <c r="O1" s="63" t="s">
        <v>13</v>
      </c>
      <c r="P1" s="63" t="s">
        <v>14</v>
      </c>
      <c r="Q1" s="63" t="s">
        <v>15</v>
      </c>
      <c r="R1" s="63" t="s">
        <v>16</v>
      </c>
      <c r="S1" s="63" t="s">
        <v>17</v>
      </c>
      <c r="T1" s="63" t="s">
        <v>18</v>
      </c>
      <c r="U1" s="63" t="s">
        <v>19</v>
      </c>
      <c r="V1" s="63" t="s">
        <v>30</v>
      </c>
      <c r="W1" s="63" t="s">
        <v>20</v>
      </c>
    </row>
    <row r="2" spans="1:26">
      <c r="A2" s="54" t="s">
        <v>622</v>
      </c>
      <c r="B2" s="65" t="s">
        <v>64</v>
      </c>
      <c r="C2" s="65" t="s">
        <v>65</v>
      </c>
      <c r="D2" s="66" t="s">
        <v>63</v>
      </c>
      <c r="E2" s="65" t="s">
        <v>65</v>
      </c>
      <c r="F2" s="65" t="s">
        <v>65</v>
      </c>
      <c r="G2" s="65" t="s">
        <v>65</v>
      </c>
      <c r="H2" s="64" t="s">
        <v>65</v>
      </c>
      <c r="I2" s="65" t="s">
        <v>65</v>
      </c>
      <c r="J2" s="65" t="s">
        <v>65</v>
      </c>
      <c r="K2" s="65" t="s">
        <v>65</v>
      </c>
      <c r="L2" s="65" t="s">
        <v>65</v>
      </c>
      <c r="M2" s="65" t="s">
        <v>65</v>
      </c>
      <c r="N2" s="65" t="s">
        <v>65</v>
      </c>
      <c r="O2" s="65" t="s">
        <v>65</v>
      </c>
      <c r="P2" s="65" t="s">
        <v>65</v>
      </c>
      <c r="Q2" s="65" t="s">
        <v>65</v>
      </c>
      <c r="R2" s="67" t="s">
        <v>65</v>
      </c>
      <c r="S2" s="65" t="s">
        <v>65</v>
      </c>
      <c r="T2" s="68" t="s">
        <v>65</v>
      </c>
      <c r="U2" s="69" t="s">
        <v>65</v>
      </c>
      <c r="V2" s="69" t="s">
        <v>65</v>
      </c>
      <c r="W2" s="68" t="e">
        <f t="shared" ref="W2:W5" si="0">+CONCATENATE(FIXED(V2/C2,2)," €/L")</f>
        <v>#VALUE!</v>
      </c>
      <c r="X2" s="65"/>
      <c r="Y2" s="65"/>
      <c r="Z2" s="65"/>
    </row>
    <row r="3" spans="1:26">
      <c r="A3" s="54" t="s">
        <v>623</v>
      </c>
      <c r="B3" s="65" t="s">
        <v>21</v>
      </c>
      <c r="C3" s="65" t="s">
        <v>65</v>
      </c>
      <c r="D3" s="66" t="s">
        <v>66</v>
      </c>
      <c r="E3" s="65" t="s">
        <v>65</v>
      </c>
      <c r="F3" s="65" t="s">
        <v>65</v>
      </c>
      <c r="G3" s="65" t="s">
        <v>65</v>
      </c>
      <c r="H3" s="64" t="s">
        <v>65</v>
      </c>
      <c r="I3" s="65" t="s">
        <v>65</v>
      </c>
      <c r="J3" s="65" t="s">
        <v>65</v>
      </c>
      <c r="K3" s="65" t="s">
        <v>65</v>
      </c>
      <c r="L3" s="65" t="s">
        <v>65</v>
      </c>
      <c r="M3" s="65" t="s">
        <v>65</v>
      </c>
      <c r="N3" s="65" t="s">
        <v>65</v>
      </c>
      <c r="O3" s="65" t="s">
        <v>65</v>
      </c>
      <c r="P3" s="65" t="s">
        <v>65</v>
      </c>
      <c r="Q3" s="65" t="s">
        <v>65</v>
      </c>
      <c r="R3" s="67" t="s">
        <v>65</v>
      </c>
      <c r="S3" s="65" t="s">
        <v>65</v>
      </c>
      <c r="T3" s="68" t="s">
        <v>65</v>
      </c>
      <c r="U3" s="69" t="s">
        <v>65</v>
      </c>
      <c r="V3" s="69" t="s">
        <v>65</v>
      </c>
      <c r="W3" s="68" t="e">
        <f t="shared" si="0"/>
        <v>#VALUE!</v>
      </c>
      <c r="X3" s="65"/>
      <c r="Y3" s="65"/>
      <c r="Z3" s="65"/>
    </row>
    <row r="4" spans="1:26">
      <c r="A4" s="54" t="s">
        <v>624</v>
      </c>
      <c r="B4" s="65" t="s">
        <v>68</v>
      </c>
      <c r="C4" s="65" t="s">
        <v>65</v>
      </c>
      <c r="D4" s="66" t="s">
        <v>67</v>
      </c>
      <c r="E4" s="65" t="s">
        <v>65</v>
      </c>
      <c r="F4" s="65" t="s">
        <v>62</v>
      </c>
      <c r="G4" s="65" t="s">
        <v>65</v>
      </c>
      <c r="H4" s="64" t="s">
        <v>65</v>
      </c>
      <c r="I4" s="65" t="s">
        <v>65</v>
      </c>
      <c r="J4" s="65" t="s">
        <v>65</v>
      </c>
      <c r="K4" s="65" t="s">
        <v>65</v>
      </c>
      <c r="L4" s="65" t="s">
        <v>65</v>
      </c>
      <c r="M4" s="65" t="s">
        <v>65</v>
      </c>
      <c r="N4" s="65" t="s">
        <v>65</v>
      </c>
      <c r="O4" s="65" t="s">
        <v>65</v>
      </c>
      <c r="P4" s="65" t="s">
        <v>65</v>
      </c>
      <c r="Q4" s="65" t="s">
        <v>65</v>
      </c>
      <c r="R4" s="67" t="s">
        <v>65</v>
      </c>
      <c r="S4" s="65" t="s">
        <v>65</v>
      </c>
      <c r="T4" s="68" t="s">
        <v>65</v>
      </c>
      <c r="U4" s="69" t="s">
        <v>65</v>
      </c>
      <c r="V4" s="69" t="s">
        <v>65</v>
      </c>
      <c r="W4" s="70" t="e">
        <f t="shared" si="0"/>
        <v>#VALUE!</v>
      </c>
      <c r="X4" s="65"/>
      <c r="Y4" s="65"/>
      <c r="Z4" s="65"/>
    </row>
    <row r="5" spans="1:26">
      <c r="A5" s="55" t="s">
        <v>65</v>
      </c>
      <c r="B5" s="65" t="s">
        <v>65</v>
      </c>
      <c r="C5" s="65" t="s">
        <v>65</v>
      </c>
      <c r="D5" s="66" t="s">
        <v>69</v>
      </c>
      <c r="E5" s="65" t="s">
        <v>65</v>
      </c>
      <c r="F5" s="65" t="s">
        <v>65</v>
      </c>
      <c r="G5" s="65" t="s">
        <v>65</v>
      </c>
      <c r="H5" s="64" t="s">
        <v>65</v>
      </c>
      <c r="I5" s="65" t="s">
        <v>65</v>
      </c>
      <c r="J5" s="65" t="s">
        <v>65</v>
      </c>
      <c r="K5" s="65" t="s">
        <v>65</v>
      </c>
      <c r="L5" s="65" t="s">
        <v>65</v>
      </c>
      <c r="M5" s="65" t="s">
        <v>65</v>
      </c>
      <c r="N5" s="65" t="s">
        <v>65</v>
      </c>
      <c r="O5" s="65" t="s">
        <v>65</v>
      </c>
      <c r="P5" s="65" t="s">
        <v>65</v>
      </c>
      <c r="Q5" s="65" t="s">
        <v>65</v>
      </c>
      <c r="R5" s="67" t="s">
        <v>65</v>
      </c>
      <c r="S5" s="65" t="s">
        <v>65</v>
      </c>
      <c r="T5" s="68" t="s">
        <v>65</v>
      </c>
      <c r="U5" s="69" t="s">
        <v>65</v>
      </c>
      <c r="V5" s="69" t="s">
        <v>65</v>
      </c>
      <c r="W5" s="75" t="e">
        <f t="shared" si="0"/>
        <v>#VALUE!</v>
      </c>
      <c r="X5" s="70"/>
      <c r="Y5" s="65"/>
      <c r="Z5" s="65"/>
    </row>
    <row r="6" spans="1:26">
      <c r="A6" s="55"/>
      <c r="B6" s="65" t="s">
        <v>21</v>
      </c>
      <c r="C6" s="65">
        <v>0.33</v>
      </c>
      <c r="D6" s="66" t="s">
        <v>22</v>
      </c>
      <c r="E6" s="65">
        <v>8</v>
      </c>
      <c r="F6" s="65" t="s">
        <v>70</v>
      </c>
      <c r="G6" s="65"/>
      <c r="H6" s="64" t="s">
        <v>65</v>
      </c>
      <c r="I6" s="65"/>
      <c r="J6" s="65" t="s">
        <v>71</v>
      </c>
      <c r="K6" s="65" t="s">
        <v>72</v>
      </c>
      <c r="L6" s="65"/>
      <c r="M6" s="65"/>
      <c r="N6" s="65"/>
      <c r="O6" s="65"/>
      <c r="P6" s="65"/>
      <c r="Q6" s="65"/>
      <c r="R6" s="67"/>
      <c r="S6" s="65" t="s">
        <v>73</v>
      </c>
      <c r="T6" s="68">
        <v>24</v>
      </c>
      <c r="U6" s="69">
        <v>3.21</v>
      </c>
      <c r="V6" s="69">
        <v>4.0999999999999996</v>
      </c>
      <c r="W6" s="70" t="str">
        <f>+CONCATENATE(FIXED(V6/C6,2)," €/L")</f>
        <v>12,42 €/L</v>
      </c>
      <c r="X6" s="70"/>
      <c r="Y6" s="71"/>
      <c r="Z6" s="65"/>
    </row>
    <row r="7" spans="1:26">
      <c r="A7" s="55"/>
      <c r="B7" s="65" t="s">
        <v>21</v>
      </c>
      <c r="C7" s="65">
        <v>0.33</v>
      </c>
      <c r="D7" s="66" t="s">
        <v>23</v>
      </c>
      <c r="E7" s="65">
        <v>8</v>
      </c>
      <c r="F7" s="65" t="s">
        <v>70</v>
      </c>
      <c r="G7" s="65"/>
      <c r="H7" s="64" t="s">
        <v>65</v>
      </c>
      <c r="I7" s="65"/>
      <c r="J7" s="65" t="s">
        <v>71</v>
      </c>
      <c r="K7" s="65" t="s">
        <v>74</v>
      </c>
      <c r="L7" s="65"/>
      <c r="M7" s="65"/>
      <c r="N7" s="65"/>
      <c r="O7" s="65"/>
      <c r="P7" s="65"/>
      <c r="Q7" s="65"/>
      <c r="R7" s="67"/>
      <c r="S7" s="65" t="s">
        <v>73</v>
      </c>
      <c r="T7" s="68">
        <v>24</v>
      </c>
      <c r="U7" s="69">
        <v>3.21</v>
      </c>
      <c r="V7" s="69">
        <v>4.0999999999999996</v>
      </c>
      <c r="W7" s="70" t="str">
        <f t="shared" ref="W7:W70" si="1">+CONCATENATE(FIXED(V7/C7,2)," €/L")</f>
        <v>12,42 €/L</v>
      </c>
      <c r="X7" s="70"/>
      <c r="Y7" s="71"/>
      <c r="Z7" s="65"/>
    </row>
    <row r="8" spans="1:26">
      <c r="A8" s="55">
        <v>5411098100049</v>
      </c>
      <c r="B8" s="65" t="s">
        <v>21</v>
      </c>
      <c r="C8" s="65">
        <v>0.33</v>
      </c>
      <c r="D8" s="66" t="s">
        <v>75</v>
      </c>
      <c r="E8" s="65">
        <v>7</v>
      </c>
      <c r="F8" s="65" t="s">
        <v>70</v>
      </c>
      <c r="G8" s="65"/>
      <c r="H8" s="64" t="s">
        <v>65</v>
      </c>
      <c r="I8" s="65"/>
      <c r="J8" s="65"/>
      <c r="K8" s="65" t="s">
        <v>72</v>
      </c>
      <c r="L8" s="65"/>
      <c r="M8" s="65"/>
      <c r="N8" s="65"/>
      <c r="O8" s="65"/>
      <c r="P8" s="65"/>
      <c r="Q8" s="65"/>
      <c r="R8" s="67"/>
      <c r="S8" s="65" t="s">
        <v>76</v>
      </c>
      <c r="T8" s="68">
        <v>24</v>
      </c>
      <c r="U8" s="69"/>
      <c r="V8" s="69">
        <v>3.1</v>
      </c>
      <c r="W8" s="70" t="str">
        <f t="shared" si="1"/>
        <v>9,39 €/L</v>
      </c>
      <c r="X8" s="70"/>
      <c r="Y8" s="71"/>
      <c r="Z8" s="65"/>
    </row>
    <row r="9" spans="1:26">
      <c r="A9" s="55">
        <v>5411098100025</v>
      </c>
      <c r="B9" s="65" t="s">
        <v>21</v>
      </c>
      <c r="C9" s="65">
        <v>0.33</v>
      </c>
      <c r="D9" s="66" t="s">
        <v>77</v>
      </c>
      <c r="E9" s="65">
        <v>8</v>
      </c>
      <c r="F9" s="65" t="s">
        <v>70</v>
      </c>
      <c r="G9" s="65"/>
      <c r="H9" s="72" t="s">
        <v>65</v>
      </c>
      <c r="I9" s="65"/>
      <c r="J9" s="65"/>
      <c r="K9" s="65" t="s">
        <v>72</v>
      </c>
      <c r="L9" s="65"/>
      <c r="M9" s="65"/>
      <c r="N9" s="65"/>
      <c r="O9" s="65"/>
      <c r="P9" s="65"/>
      <c r="Q9" s="65"/>
      <c r="R9" s="67"/>
      <c r="S9" s="65" t="s">
        <v>76</v>
      </c>
      <c r="T9" s="68">
        <v>24</v>
      </c>
      <c r="U9" s="69"/>
      <c r="V9" s="69">
        <v>3.85</v>
      </c>
      <c r="W9" s="70" t="str">
        <f t="shared" si="1"/>
        <v>11,67 €/L</v>
      </c>
      <c r="X9" s="70"/>
      <c r="Y9" s="71"/>
      <c r="Z9" s="65"/>
    </row>
    <row r="10" spans="1:26">
      <c r="A10" s="55">
        <v>3770000661170</v>
      </c>
      <c r="B10" s="65" t="s">
        <v>21</v>
      </c>
      <c r="C10" s="65">
        <v>0.33</v>
      </c>
      <c r="D10" s="66" t="s">
        <v>78</v>
      </c>
      <c r="E10" s="65">
        <v>8</v>
      </c>
      <c r="F10" s="65" t="s">
        <v>79</v>
      </c>
      <c r="G10" s="65"/>
      <c r="H10" s="64" t="s">
        <v>65</v>
      </c>
      <c r="I10" s="65"/>
      <c r="J10" s="65"/>
      <c r="K10" s="65" t="s">
        <v>72</v>
      </c>
      <c r="L10" s="65"/>
      <c r="M10" s="65"/>
      <c r="N10" s="65"/>
      <c r="O10" s="65"/>
      <c r="P10" s="65"/>
      <c r="Q10" s="65"/>
      <c r="R10" s="67"/>
      <c r="S10" s="65" t="s">
        <v>76</v>
      </c>
      <c r="T10" s="68">
        <v>24</v>
      </c>
      <c r="U10" s="69"/>
      <c r="V10" s="69">
        <v>3.95</v>
      </c>
      <c r="W10" s="70" t="str">
        <f t="shared" si="1"/>
        <v>11,97 €/L</v>
      </c>
      <c r="X10" s="70"/>
      <c r="Y10" s="71"/>
      <c r="Z10" s="65"/>
    </row>
    <row r="11" spans="1:26">
      <c r="A11" s="55">
        <v>3770000661217</v>
      </c>
      <c r="B11" s="65" t="s">
        <v>21</v>
      </c>
      <c r="C11" s="65">
        <v>0.33</v>
      </c>
      <c r="D11" s="66" t="s">
        <v>80</v>
      </c>
      <c r="E11" s="65">
        <v>8.5</v>
      </c>
      <c r="F11" s="65" t="s">
        <v>79</v>
      </c>
      <c r="G11" s="65"/>
      <c r="H11" s="64" t="s">
        <v>65</v>
      </c>
      <c r="I11" s="65"/>
      <c r="J11" s="65"/>
      <c r="K11" s="65" t="s">
        <v>74</v>
      </c>
      <c r="L11" s="65"/>
      <c r="M11" s="65"/>
      <c r="N11" s="65"/>
      <c r="O11" s="65"/>
      <c r="P11" s="65"/>
      <c r="Q11" s="65"/>
      <c r="R11" s="67"/>
      <c r="S11" s="65" t="s">
        <v>76</v>
      </c>
      <c r="T11" s="68">
        <v>24</v>
      </c>
      <c r="U11" s="69"/>
      <c r="V11" s="69">
        <v>4.25</v>
      </c>
      <c r="W11" s="70" t="str">
        <f t="shared" si="1"/>
        <v>12,88 €/L</v>
      </c>
      <c r="X11" s="70"/>
      <c r="Y11" s="71"/>
      <c r="Z11" s="65"/>
    </row>
    <row r="12" spans="1:26">
      <c r="A12" s="55"/>
      <c r="B12" s="65" t="s">
        <v>21</v>
      </c>
      <c r="C12" s="65">
        <v>0.33</v>
      </c>
      <c r="D12" s="66" t="s">
        <v>81</v>
      </c>
      <c r="E12" s="65">
        <v>4.8</v>
      </c>
      <c r="F12" s="65" t="s">
        <v>79</v>
      </c>
      <c r="G12" s="65"/>
      <c r="I12" s="65"/>
      <c r="J12" s="65"/>
      <c r="K12" s="65" t="s">
        <v>82</v>
      </c>
      <c r="L12" s="65"/>
      <c r="M12" s="65"/>
      <c r="N12" s="65"/>
      <c r="O12" s="65"/>
      <c r="P12" s="65"/>
      <c r="Q12" s="65"/>
      <c r="R12" s="67"/>
      <c r="S12" s="65" t="s">
        <v>76</v>
      </c>
      <c r="T12" s="68">
        <v>12</v>
      </c>
      <c r="U12" s="69"/>
      <c r="V12" s="69">
        <v>3.65</v>
      </c>
      <c r="W12" s="70" t="str">
        <f t="shared" si="1"/>
        <v>11,06 €/L</v>
      </c>
      <c r="X12" s="70"/>
      <c r="Y12" s="71"/>
      <c r="Z12" s="65"/>
    </row>
    <row r="13" spans="1:26">
      <c r="A13" s="55"/>
      <c r="B13" s="65" t="s">
        <v>21</v>
      </c>
      <c r="C13" s="65">
        <v>0.33</v>
      </c>
      <c r="D13" s="66" t="s">
        <v>83</v>
      </c>
      <c r="E13" s="65">
        <v>5</v>
      </c>
      <c r="F13" s="65" t="s">
        <v>79</v>
      </c>
      <c r="G13" s="65"/>
      <c r="I13" s="65"/>
      <c r="J13" s="65"/>
      <c r="K13" s="65" t="s">
        <v>72</v>
      </c>
      <c r="L13" s="65"/>
      <c r="M13" s="65"/>
      <c r="N13" s="65"/>
      <c r="O13" s="65"/>
      <c r="P13" s="65"/>
      <c r="Q13" s="65"/>
      <c r="R13" s="67"/>
      <c r="S13" s="65" t="s">
        <v>76</v>
      </c>
      <c r="T13" s="68">
        <v>12</v>
      </c>
      <c r="U13" s="69"/>
      <c r="V13" s="69">
        <v>3.9</v>
      </c>
      <c r="W13" s="70" t="str">
        <f t="shared" si="1"/>
        <v>11,82 €/L</v>
      </c>
      <c r="X13" s="70"/>
      <c r="Y13" s="71"/>
      <c r="Z13" s="65"/>
    </row>
    <row r="14" spans="1:26">
      <c r="A14" s="55"/>
      <c r="B14" s="65" t="s">
        <v>21</v>
      </c>
      <c r="C14" s="65">
        <v>0.33</v>
      </c>
      <c r="D14" s="66" t="s">
        <v>84</v>
      </c>
      <c r="E14" s="65">
        <v>7.7</v>
      </c>
      <c r="F14" s="65" t="s">
        <v>79</v>
      </c>
      <c r="G14" s="65"/>
      <c r="I14" s="65"/>
      <c r="J14" s="65"/>
      <c r="K14" s="65" t="s">
        <v>72</v>
      </c>
      <c r="L14" s="65"/>
      <c r="M14" s="65"/>
      <c r="N14" s="65"/>
      <c r="O14" s="65"/>
      <c r="P14" s="65"/>
      <c r="Q14" s="65"/>
      <c r="R14" s="67"/>
      <c r="S14" s="65" t="s">
        <v>76</v>
      </c>
      <c r="T14" s="68">
        <v>12</v>
      </c>
      <c r="U14" s="69"/>
      <c r="V14" s="69">
        <v>3.9</v>
      </c>
      <c r="W14" s="70" t="str">
        <f t="shared" si="1"/>
        <v>11,82 €/L</v>
      </c>
      <c r="X14" s="70"/>
      <c r="Y14" s="71"/>
      <c r="Z14" s="65"/>
    </row>
    <row r="15" spans="1:26">
      <c r="A15" s="55"/>
      <c r="B15" s="65" t="s">
        <v>21</v>
      </c>
      <c r="C15" s="65">
        <v>0.33</v>
      </c>
      <c r="D15" s="66" t="s">
        <v>85</v>
      </c>
      <c r="E15" s="65">
        <v>5</v>
      </c>
      <c r="F15" s="65" t="s">
        <v>86</v>
      </c>
      <c r="G15" s="65"/>
      <c r="I15" s="65"/>
      <c r="J15" s="65" t="s">
        <v>87</v>
      </c>
      <c r="K15" s="65" t="s">
        <v>72</v>
      </c>
      <c r="L15" s="65"/>
      <c r="M15" s="65"/>
      <c r="N15" s="65"/>
      <c r="O15" s="65"/>
      <c r="P15" s="65"/>
      <c r="Q15" s="65"/>
      <c r="R15" s="67"/>
      <c r="S15" s="65" t="s">
        <v>76</v>
      </c>
      <c r="T15" s="68">
        <v>24</v>
      </c>
      <c r="U15" s="69"/>
      <c r="V15" s="69">
        <v>3.35</v>
      </c>
      <c r="W15" s="70" t="str">
        <f t="shared" si="1"/>
        <v>10,15 €/L</v>
      </c>
      <c r="X15" s="70"/>
      <c r="Y15" s="71"/>
      <c r="Z15" s="65"/>
    </row>
    <row r="16" spans="1:26">
      <c r="A16" s="55" t="s">
        <v>65</v>
      </c>
      <c r="B16" s="65" t="s">
        <v>65</v>
      </c>
      <c r="C16" s="65" t="s">
        <v>65</v>
      </c>
      <c r="D16" s="66" t="s">
        <v>88</v>
      </c>
      <c r="E16" s="65" t="s">
        <v>65</v>
      </c>
      <c r="F16" s="65" t="s">
        <v>65</v>
      </c>
      <c r="G16" s="65" t="s">
        <v>65</v>
      </c>
      <c r="I16" s="65" t="s">
        <v>65</v>
      </c>
      <c r="J16" s="65" t="s">
        <v>65</v>
      </c>
      <c r="K16" s="65" t="s">
        <v>65</v>
      </c>
      <c r="L16" s="65" t="s">
        <v>65</v>
      </c>
      <c r="M16" s="65" t="s">
        <v>65</v>
      </c>
      <c r="N16" s="65" t="s">
        <v>65</v>
      </c>
      <c r="O16" s="65" t="s">
        <v>65</v>
      </c>
      <c r="P16" s="65" t="s">
        <v>65</v>
      </c>
      <c r="Q16" s="65" t="s">
        <v>65</v>
      </c>
      <c r="R16" s="67" t="s">
        <v>65</v>
      </c>
      <c r="S16" s="65" t="s">
        <v>65</v>
      </c>
      <c r="T16" s="68" t="s">
        <v>65</v>
      </c>
      <c r="U16" s="69" t="s">
        <v>65</v>
      </c>
      <c r="V16" s="69" t="s">
        <v>65</v>
      </c>
      <c r="W16" s="75" t="e">
        <f t="shared" si="1"/>
        <v>#VALUE!</v>
      </c>
      <c r="X16" s="70"/>
      <c r="Y16" s="71"/>
      <c r="Z16" s="65"/>
    </row>
    <row r="17" spans="1:26">
      <c r="A17" s="55">
        <v>5000264012776</v>
      </c>
      <c r="B17" s="65" t="s">
        <v>21</v>
      </c>
      <c r="C17" s="65">
        <v>0.5</v>
      </c>
      <c r="D17" s="66" t="s">
        <v>89</v>
      </c>
      <c r="E17" s="65">
        <v>5.2</v>
      </c>
      <c r="F17" s="65" t="s">
        <v>90</v>
      </c>
      <c r="G17" s="65"/>
      <c r="I17" s="65"/>
      <c r="J17" s="65" t="s">
        <v>91</v>
      </c>
      <c r="K17" s="65" t="s">
        <v>92</v>
      </c>
      <c r="L17" s="65"/>
      <c r="M17" s="65"/>
      <c r="N17" s="65"/>
      <c r="O17" s="65"/>
      <c r="P17" s="65"/>
      <c r="Q17" s="65"/>
      <c r="R17" s="67">
        <v>1.8769444444444401</v>
      </c>
      <c r="S17" s="65" t="s">
        <v>76</v>
      </c>
      <c r="T17" s="68">
        <v>12</v>
      </c>
      <c r="U17" s="69">
        <v>4.4000000000000004</v>
      </c>
      <c r="V17" s="73">
        <v>6.5</v>
      </c>
      <c r="W17" s="70" t="str">
        <f t="shared" si="1"/>
        <v>13,00 €/L</v>
      </c>
      <c r="X17" s="70"/>
      <c r="Y17" s="71"/>
      <c r="Z17" s="65"/>
    </row>
    <row r="18" spans="1:26">
      <c r="A18" s="55">
        <v>5411676100805</v>
      </c>
      <c r="B18" s="65" t="s">
        <v>21</v>
      </c>
      <c r="C18" s="65">
        <v>0.33</v>
      </c>
      <c r="D18" s="66" t="s">
        <v>24</v>
      </c>
      <c r="E18" s="65">
        <v>8</v>
      </c>
      <c r="F18" s="65" t="s">
        <v>70</v>
      </c>
      <c r="G18" s="65"/>
      <c r="I18" s="65"/>
      <c r="J18" s="65" t="s">
        <v>91</v>
      </c>
      <c r="K18" s="65" t="s">
        <v>72</v>
      </c>
      <c r="L18" s="65"/>
      <c r="M18" s="65"/>
      <c r="N18" s="65"/>
      <c r="O18" s="65"/>
      <c r="P18" s="65"/>
      <c r="Q18" s="65"/>
      <c r="R18" s="67">
        <v>1.02539583333333</v>
      </c>
      <c r="S18" s="65" t="s">
        <v>73</v>
      </c>
      <c r="T18" s="68">
        <v>20</v>
      </c>
      <c r="U18" s="69">
        <v>3.21</v>
      </c>
      <c r="V18" s="69">
        <v>3.95</v>
      </c>
      <c r="W18" s="70" t="str">
        <f t="shared" si="1"/>
        <v>11,97 €/L</v>
      </c>
      <c r="X18" s="70"/>
      <c r="Y18" s="71"/>
      <c r="Z18" s="65"/>
    </row>
    <row r="19" spans="1:26">
      <c r="B19" s="65" t="s">
        <v>21</v>
      </c>
      <c r="C19" s="65">
        <v>0.33</v>
      </c>
      <c r="D19" s="66" t="s">
        <v>93</v>
      </c>
      <c r="E19" s="65">
        <v>8.5</v>
      </c>
      <c r="F19" s="65" t="s">
        <v>70</v>
      </c>
      <c r="G19" s="65"/>
      <c r="I19" s="65"/>
      <c r="J19" s="65" t="s">
        <v>91</v>
      </c>
      <c r="K19" s="65" t="s">
        <v>74</v>
      </c>
      <c r="L19" s="65"/>
      <c r="M19" s="65"/>
      <c r="N19" s="65"/>
      <c r="O19" s="65"/>
      <c r="P19" s="65"/>
      <c r="Q19" s="65"/>
      <c r="R19" s="67"/>
      <c r="S19" s="65" t="s">
        <v>73</v>
      </c>
      <c r="T19" s="68">
        <v>20</v>
      </c>
      <c r="U19" s="69"/>
      <c r="V19" s="69">
        <v>4.9000000000000004</v>
      </c>
      <c r="W19" s="70" t="str">
        <f t="shared" si="1"/>
        <v>14,85 €/L</v>
      </c>
      <c r="X19" s="70"/>
      <c r="Y19" s="71"/>
      <c r="Z19" s="65"/>
    </row>
    <row r="20" spans="1:26">
      <c r="A20" s="55">
        <v>3572860001437</v>
      </c>
      <c r="B20" s="65" t="s">
        <v>21</v>
      </c>
      <c r="C20" s="65">
        <v>0.33</v>
      </c>
      <c r="D20" s="66" t="s">
        <v>94</v>
      </c>
      <c r="E20" s="65">
        <v>6.5</v>
      </c>
      <c r="F20" s="65" t="s">
        <v>79</v>
      </c>
      <c r="G20" s="65"/>
      <c r="I20" s="65"/>
      <c r="J20" s="65" t="s">
        <v>95</v>
      </c>
      <c r="K20" s="65" t="s">
        <v>72</v>
      </c>
      <c r="L20" s="65"/>
      <c r="M20" s="65"/>
      <c r="N20" s="65"/>
      <c r="O20" s="65"/>
      <c r="P20" s="65"/>
      <c r="Q20" s="65"/>
      <c r="R20" s="67">
        <v>0.9</v>
      </c>
      <c r="S20" s="65" t="s">
        <v>96</v>
      </c>
      <c r="T20" s="68">
        <v>24</v>
      </c>
      <c r="U20" s="69">
        <v>2.5499999999999998</v>
      </c>
      <c r="V20" s="69">
        <v>3.1</v>
      </c>
      <c r="W20" s="70" t="str">
        <f t="shared" si="1"/>
        <v>9,39 €/L</v>
      </c>
      <c r="X20" s="70"/>
      <c r="Y20" s="71"/>
      <c r="Z20" s="65"/>
    </row>
    <row r="21" spans="1:26">
      <c r="A21" s="74">
        <v>3347970000416</v>
      </c>
      <c r="B21" s="65" t="s">
        <v>21</v>
      </c>
      <c r="C21" s="65">
        <v>0.25</v>
      </c>
      <c r="D21" s="66" t="s">
        <v>97</v>
      </c>
      <c r="E21" s="65">
        <v>13</v>
      </c>
      <c r="F21" s="65" t="s">
        <v>79</v>
      </c>
      <c r="G21" s="65"/>
      <c r="I21" s="65"/>
      <c r="J21" s="65" t="s">
        <v>98</v>
      </c>
      <c r="K21" s="65" t="s">
        <v>72</v>
      </c>
      <c r="L21" s="65"/>
      <c r="M21" s="65"/>
      <c r="N21" s="65"/>
      <c r="O21" s="65"/>
      <c r="P21" s="65"/>
      <c r="Q21" s="65"/>
      <c r="R21" s="67"/>
      <c r="S21" s="65" t="s">
        <v>76</v>
      </c>
      <c r="T21" s="68">
        <v>24</v>
      </c>
      <c r="U21" s="69"/>
      <c r="V21" s="69">
        <v>4.1500000000000004</v>
      </c>
      <c r="W21" s="70" t="str">
        <f t="shared" si="1"/>
        <v>16,60 €/L</v>
      </c>
      <c r="X21" s="70"/>
      <c r="Y21" s="71"/>
      <c r="Z21" s="65"/>
    </row>
    <row r="22" spans="1:26">
      <c r="A22" s="74">
        <v>9120041150685</v>
      </c>
      <c r="B22" s="65" t="s">
        <v>21</v>
      </c>
      <c r="C22" s="65">
        <v>0.33</v>
      </c>
      <c r="D22" s="66" t="s">
        <v>99</v>
      </c>
      <c r="E22" s="65">
        <v>6.9</v>
      </c>
      <c r="F22" s="65" t="s">
        <v>100</v>
      </c>
      <c r="G22" s="65"/>
      <c r="I22" s="65"/>
      <c r="J22" s="65" t="s">
        <v>71</v>
      </c>
      <c r="K22" s="65" t="s">
        <v>72</v>
      </c>
      <c r="L22" s="65"/>
      <c r="M22" s="65"/>
      <c r="N22" s="65"/>
      <c r="O22" s="65"/>
      <c r="P22" s="65"/>
      <c r="Q22" s="65"/>
      <c r="R22" s="67">
        <v>3.1768999999999998</v>
      </c>
      <c r="S22" s="65" t="s">
        <v>76</v>
      </c>
      <c r="T22" s="68">
        <v>24</v>
      </c>
      <c r="U22" s="69"/>
      <c r="V22" s="69">
        <v>9.5</v>
      </c>
      <c r="W22" s="70" t="str">
        <f t="shared" si="1"/>
        <v>28,79 €/L</v>
      </c>
      <c r="X22" s="70"/>
      <c r="Y22" s="71"/>
      <c r="Z22" s="65"/>
    </row>
    <row r="23" spans="1:26">
      <c r="B23" s="65" t="s">
        <v>21</v>
      </c>
      <c r="C23" s="65">
        <v>0.33</v>
      </c>
      <c r="D23" s="66" t="s">
        <v>101</v>
      </c>
      <c r="E23" s="65">
        <v>8.5</v>
      </c>
      <c r="F23" s="65" t="s">
        <v>70</v>
      </c>
      <c r="G23" s="65"/>
      <c r="I23" s="65"/>
      <c r="J23" s="65" t="s">
        <v>102</v>
      </c>
      <c r="K23" s="65"/>
      <c r="L23" s="65"/>
      <c r="M23" s="65"/>
      <c r="N23" s="65"/>
      <c r="O23" s="65"/>
      <c r="P23" s="65"/>
      <c r="Q23" s="65"/>
      <c r="R23" s="67"/>
      <c r="S23" s="65" t="s">
        <v>73</v>
      </c>
      <c r="T23" s="68">
        <v>24</v>
      </c>
      <c r="U23" s="69"/>
      <c r="V23" s="69">
        <v>3.95</v>
      </c>
      <c r="W23" s="70" t="str">
        <f t="shared" si="1"/>
        <v>11,97 €/L</v>
      </c>
      <c r="X23" s="70"/>
      <c r="Y23" s="71"/>
      <c r="Z23" s="65"/>
    </row>
    <row r="24" spans="1:26">
      <c r="B24" s="65" t="s">
        <v>21</v>
      </c>
      <c r="C24" s="65">
        <v>0.33</v>
      </c>
      <c r="D24" s="66" t="s">
        <v>103</v>
      </c>
      <c r="E24" s="65">
        <v>4.8</v>
      </c>
      <c r="F24" s="65" t="s">
        <v>104</v>
      </c>
      <c r="G24" s="65"/>
      <c r="I24" s="65"/>
      <c r="J24" s="65" t="s">
        <v>87</v>
      </c>
      <c r="K24" s="65"/>
      <c r="L24" s="65"/>
      <c r="M24" s="65"/>
      <c r="N24" s="65"/>
      <c r="O24" s="65"/>
      <c r="P24" s="65"/>
      <c r="Q24" s="65"/>
      <c r="R24" s="67"/>
      <c r="S24" s="65" t="s">
        <v>76</v>
      </c>
      <c r="T24" s="68">
        <v>24</v>
      </c>
      <c r="U24" s="69"/>
      <c r="V24" s="69">
        <v>2.75</v>
      </c>
      <c r="W24" s="70" t="str">
        <f t="shared" si="1"/>
        <v>8,33 €/L</v>
      </c>
      <c r="X24" s="70"/>
      <c r="Y24" s="71"/>
      <c r="Z24" s="65"/>
    </row>
    <row r="25" spans="1:26">
      <c r="B25" s="65" t="s">
        <v>21</v>
      </c>
      <c r="C25" s="65">
        <v>5</v>
      </c>
      <c r="D25" s="66" t="s">
        <v>105</v>
      </c>
      <c r="E25" s="65">
        <v>4.8</v>
      </c>
      <c r="F25" s="65" t="s">
        <v>104</v>
      </c>
      <c r="G25" s="65"/>
      <c r="I25" s="65"/>
      <c r="J25" s="65" t="s">
        <v>87</v>
      </c>
      <c r="K25" s="65"/>
      <c r="L25" s="65"/>
      <c r="M25" s="65"/>
      <c r="N25" s="65"/>
      <c r="O25" s="65"/>
      <c r="P25" s="65"/>
      <c r="Q25" s="65"/>
      <c r="R25" s="67"/>
      <c r="S25" s="65" t="s">
        <v>76</v>
      </c>
      <c r="T25" s="68">
        <v>1</v>
      </c>
      <c r="U25" s="69"/>
      <c r="V25" s="69">
        <v>32.549999999999997</v>
      </c>
      <c r="W25" s="70" t="str">
        <f t="shared" si="1"/>
        <v>6,51 €/L</v>
      </c>
      <c r="X25" s="70"/>
      <c r="Y25" s="71"/>
      <c r="Z25" s="65"/>
    </row>
    <row r="26" spans="1:26">
      <c r="A26" s="74">
        <v>3760023240018</v>
      </c>
      <c r="B26" s="65" t="s">
        <v>21</v>
      </c>
      <c r="C26" s="65">
        <v>0.33</v>
      </c>
      <c r="D26" s="66" t="s">
        <v>106</v>
      </c>
      <c r="E26" s="65">
        <v>4.7</v>
      </c>
      <c r="F26" s="65" t="s">
        <v>79</v>
      </c>
      <c r="G26" s="65"/>
      <c r="I26" s="65"/>
      <c r="J26" s="65" t="s">
        <v>107</v>
      </c>
      <c r="K26" s="65" t="s">
        <v>82</v>
      </c>
      <c r="L26" s="65"/>
      <c r="M26" s="65"/>
      <c r="N26" s="65"/>
      <c r="O26" s="65"/>
      <c r="P26" s="65"/>
      <c r="Q26" s="65"/>
      <c r="R26" s="67">
        <v>1.5569999999999999</v>
      </c>
      <c r="S26" s="65" t="s">
        <v>76</v>
      </c>
      <c r="T26" s="68">
        <v>24</v>
      </c>
      <c r="U26" s="69">
        <v>3.75</v>
      </c>
      <c r="V26" s="69">
        <v>4.6500000000000004</v>
      </c>
      <c r="W26" s="70" t="str">
        <f t="shared" si="1"/>
        <v>14,09 €/L</v>
      </c>
      <c r="X26" s="70"/>
      <c r="Y26" s="71"/>
      <c r="Z26" s="65"/>
    </row>
    <row r="27" spans="1:26">
      <c r="A27" s="74">
        <v>3760023241015</v>
      </c>
      <c r="B27" s="65" t="s">
        <v>21</v>
      </c>
      <c r="C27" s="65">
        <v>0.33</v>
      </c>
      <c r="D27" s="66" t="s">
        <v>108</v>
      </c>
      <c r="E27" s="65">
        <v>5.8</v>
      </c>
      <c r="F27" s="65" t="s">
        <v>79</v>
      </c>
      <c r="G27" s="65"/>
      <c r="I27" s="65"/>
      <c r="J27" s="65" t="s">
        <v>109</v>
      </c>
      <c r="K27" s="65"/>
      <c r="L27" s="65"/>
      <c r="M27" s="65"/>
      <c r="N27" s="65"/>
      <c r="O27" s="65"/>
      <c r="P27" s="65"/>
      <c r="Q27" s="65"/>
      <c r="R27" s="67"/>
      <c r="S27" s="65" t="s">
        <v>76</v>
      </c>
      <c r="T27" s="68">
        <v>24</v>
      </c>
      <c r="U27" s="69"/>
      <c r="V27" s="69">
        <v>4.55</v>
      </c>
      <c r="W27" s="70" t="str">
        <f t="shared" si="1"/>
        <v>13,79 €/L</v>
      </c>
      <c r="X27" s="70"/>
      <c r="Y27" s="71"/>
      <c r="Z27" s="65"/>
    </row>
    <row r="28" spans="1:26">
      <c r="A28" s="74">
        <v>3434880006246</v>
      </c>
      <c r="B28" s="65" t="s">
        <v>21</v>
      </c>
      <c r="C28" s="65">
        <v>0.33</v>
      </c>
      <c r="D28" s="66" t="s">
        <v>110</v>
      </c>
      <c r="E28" s="65"/>
      <c r="F28" s="65" t="s">
        <v>70</v>
      </c>
      <c r="G28" s="65"/>
      <c r="I28" s="65"/>
      <c r="J28" s="65" t="s">
        <v>98</v>
      </c>
      <c r="K28" s="65" t="s">
        <v>111</v>
      </c>
      <c r="L28" s="65"/>
      <c r="M28" s="65"/>
      <c r="N28" s="65"/>
      <c r="O28" s="65"/>
      <c r="P28" s="65"/>
      <c r="Q28" s="65"/>
      <c r="R28" s="67"/>
      <c r="S28" s="65" t="s">
        <v>73</v>
      </c>
      <c r="T28" s="68">
        <v>12</v>
      </c>
      <c r="U28" s="69"/>
      <c r="V28" s="69"/>
      <c r="W28" s="70" t="str">
        <f t="shared" si="1"/>
        <v>0,00 €/L</v>
      </c>
      <c r="X28" s="70"/>
      <c r="Y28" s="71"/>
      <c r="Z28" s="65"/>
    </row>
    <row r="29" spans="1:26">
      <c r="A29" s="55"/>
      <c r="B29" s="65" t="s">
        <v>21</v>
      </c>
      <c r="C29" s="65">
        <v>0.33</v>
      </c>
      <c r="D29" s="66" t="s">
        <v>112</v>
      </c>
      <c r="E29" s="65"/>
      <c r="F29" s="65" t="s">
        <v>113</v>
      </c>
      <c r="G29" s="65"/>
      <c r="I29" s="65"/>
      <c r="J29" s="65" t="s">
        <v>114</v>
      </c>
      <c r="K29" s="65"/>
      <c r="L29" s="65"/>
      <c r="M29" s="65"/>
      <c r="N29" s="65"/>
      <c r="O29" s="65"/>
      <c r="P29" s="65"/>
      <c r="Q29" s="65"/>
      <c r="R29" s="67"/>
      <c r="S29" s="65" t="s">
        <v>96</v>
      </c>
      <c r="T29" s="68">
        <v>24</v>
      </c>
      <c r="U29" s="69"/>
      <c r="V29" s="69"/>
      <c r="W29" s="70" t="str">
        <f t="shared" si="1"/>
        <v>0,00 €/L</v>
      </c>
      <c r="X29" s="70"/>
      <c r="Y29" s="71"/>
      <c r="Z29" s="65"/>
    </row>
    <row r="30" spans="1:26">
      <c r="A30" s="74">
        <v>5060154911893</v>
      </c>
      <c r="B30" s="65" t="s">
        <v>21</v>
      </c>
      <c r="C30" s="65">
        <v>0.375</v>
      </c>
      <c r="D30" s="66" t="s">
        <v>115</v>
      </c>
      <c r="E30" s="65">
        <v>11.5</v>
      </c>
      <c r="F30" s="65" t="s">
        <v>113</v>
      </c>
      <c r="G30" s="65"/>
      <c r="I30" s="65"/>
      <c r="J30" s="65"/>
      <c r="K30" s="65"/>
      <c r="L30" s="65"/>
      <c r="M30" s="65"/>
      <c r="N30" s="65"/>
      <c r="O30" s="65"/>
      <c r="P30" s="65"/>
      <c r="Q30" s="65"/>
      <c r="R30" s="67"/>
      <c r="S30" s="65" t="s">
        <v>76</v>
      </c>
      <c r="T30" s="68">
        <v>6</v>
      </c>
      <c r="U30" s="69" t="s">
        <v>65</v>
      </c>
      <c r="V30" s="69">
        <v>31</v>
      </c>
      <c r="W30" s="70" t="str">
        <f t="shared" si="1"/>
        <v>82,67 €/L</v>
      </c>
      <c r="X30" s="70"/>
      <c r="Y30" s="71"/>
      <c r="Z30" s="65"/>
    </row>
    <row r="31" spans="1:26">
      <c r="A31" s="74">
        <v>5060154911985</v>
      </c>
      <c r="B31" s="65" t="s">
        <v>21</v>
      </c>
      <c r="C31" s="65">
        <v>0.375</v>
      </c>
      <c r="D31" s="66" t="s">
        <v>116</v>
      </c>
      <c r="E31" s="65">
        <v>12.8</v>
      </c>
      <c r="F31" s="65" t="s">
        <v>113</v>
      </c>
      <c r="G31" s="65"/>
      <c r="I31" s="65"/>
      <c r="J31" s="65"/>
      <c r="K31" s="65"/>
      <c r="L31" s="65"/>
      <c r="M31" s="65"/>
      <c r="N31" s="65"/>
      <c r="O31" s="65"/>
      <c r="P31" s="65"/>
      <c r="Q31" s="65"/>
      <c r="R31" s="67"/>
      <c r="S31" s="65" t="s">
        <v>76</v>
      </c>
      <c r="T31" s="68">
        <v>6</v>
      </c>
      <c r="U31" s="69" t="s">
        <v>65</v>
      </c>
      <c r="V31" s="69">
        <v>31</v>
      </c>
      <c r="W31" s="70" t="str">
        <f t="shared" si="1"/>
        <v>82,67 €/L</v>
      </c>
      <c r="X31" s="70"/>
      <c r="Y31" s="71"/>
      <c r="Z31" s="65"/>
    </row>
    <row r="32" spans="1:26">
      <c r="A32" s="74">
        <v>5060154912111</v>
      </c>
      <c r="B32" s="65" t="s">
        <v>21</v>
      </c>
      <c r="C32" s="65">
        <v>0.375</v>
      </c>
      <c r="D32" s="66" t="s">
        <v>117</v>
      </c>
      <c r="E32" s="65">
        <v>11.8</v>
      </c>
      <c r="F32" s="65" t="s">
        <v>113</v>
      </c>
      <c r="G32" s="65"/>
      <c r="I32" s="65"/>
      <c r="J32" s="65"/>
      <c r="K32" s="65"/>
      <c r="L32" s="65"/>
      <c r="M32" s="65"/>
      <c r="N32" s="65"/>
      <c r="O32" s="65"/>
      <c r="P32" s="65"/>
      <c r="Q32" s="65"/>
      <c r="R32" s="67"/>
      <c r="S32" s="65" t="s">
        <v>76</v>
      </c>
      <c r="T32" s="68">
        <v>6</v>
      </c>
      <c r="U32" s="69" t="s">
        <v>65</v>
      </c>
      <c r="V32" s="69">
        <v>31</v>
      </c>
      <c r="W32" s="70" t="str">
        <f t="shared" si="1"/>
        <v>82,67 €/L</v>
      </c>
      <c r="X32" s="70"/>
      <c r="Y32" s="71"/>
      <c r="Z32" s="65"/>
    </row>
    <row r="33" spans="1:26">
      <c r="A33" s="74">
        <v>5060154912326</v>
      </c>
      <c r="B33" s="65" t="s">
        <v>21</v>
      </c>
      <c r="C33" s="65">
        <v>0.375</v>
      </c>
      <c r="D33" s="66" t="s">
        <v>118</v>
      </c>
      <c r="E33" s="65">
        <v>11.3</v>
      </c>
      <c r="F33" s="65" t="s">
        <v>113</v>
      </c>
      <c r="G33" s="65"/>
      <c r="I33" s="65"/>
      <c r="J33" s="65"/>
      <c r="K33" s="65"/>
      <c r="L33" s="65"/>
      <c r="M33" s="65"/>
      <c r="N33" s="65"/>
      <c r="O33" s="65"/>
      <c r="P33" s="65"/>
      <c r="Q33" s="65"/>
      <c r="R33" s="67"/>
      <c r="S33" s="65" t="s">
        <v>76</v>
      </c>
      <c r="T33" s="68">
        <v>6</v>
      </c>
      <c r="U33" s="69" t="s">
        <v>65</v>
      </c>
      <c r="V33" s="69">
        <v>31</v>
      </c>
      <c r="W33" s="70" t="str">
        <f t="shared" si="1"/>
        <v>82,67 €/L</v>
      </c>
      <c r="X33" s="70"/>
      <c r="Y33" s="71"/>
      <c r="Z33" s="65"/>
    </row>
    <row r="34" spans="1:26">
      <c r="A34" s="74">
        <v>5060154911176</v>
      </c>
      <c r="B34" s="65" t="s">
        <v>21</v>
      </c>
      <c r="C34" s="65">
        <v>0.33</v>
      </c>
      <c r="D34" s="66" t="s">
        <v>119</v>
      </c>
      <c r="E34" s="65">
        <v>6.2</v>
      </c>
      <c r="F34" s="65" t="s">
        <v>113</v>
      </c>
      <c r="G34" s="65"/>
      <c r="I34" s="65"/>
      <c r="J34" s="65" t="s">
        <v>120</v>
      </c>
      <c r="K34" s="65"/>
      <c r="L34" s="65"/>
      <c r="M34" s="65"/>
      <c r="N34" s="65"/>
      <c r="O34" s="65"/>
      <c r="P34" s="65"/>
      <c r="Q34" s="65"/>
      <c r="R34" s="67"/>
      <c r="S34" s="65" t="s">
        <v>76</v>
      </c>
      <c r="T34" s="68">
        <v>24</v>
      </c>
      <c r="U34" s="69">
        <v>4.2</v>
      </c>
      <c r="V34" s="69">
        <v>6.15</v>
      </c>
      <c r="W34" s="70" t="str">
        <f t="shared" si="1"/>
        <v>18,64 €/L</v>
      </c>
      <c r="X34" s="70"/>
      <c r="Y34" s="71"/>
      <c r="Z34" s="65"/>
    </row>
    <row r="35" spans="1:26">
      <c r="A35" s="74">
        <v>5060154911794</v>
      </c>
      <c r="B35" s="65" t="s">
        <v>21</v>
      </c>
      <c r="C35" s="65">
        <v>0.33</v>
      </c>
      <c r="D35" s="66" t="s">
        <v>121</v>
      </c>
      <c r="E35" s="65">
        <v>3.8</v>
      </c>
      <c r="F35" s="65" t="s">
        <v>113</v>
      </c>
      <c r="G35" s="65"/>
      <c r="I35" s="65"/>
      <c r="J35" s="65" t="s">
        <v>109</v>
      </c>
      <c r="K35" s="65" t="s">
        <v>72</v>
      </c>
      <c r="L35" s="65"/>
      <c r="M35" s="65"/>
      <c r="N35" s="65"/>
      <c r="O35" s="65"/>
      <c r="P35" s="65"/>
      <c r="Q35" s="65"/>
      <c r="R35" s="67">
        <v>1.7949999999999999</v>
      </c>
      <c r="S35" s="65" t="s">
        <v>76</v>
      </c>
      <c r="T35" s="68">
        <v>24</v>
      </c>
      <c r="U35" s="69"/>
      <c r="V35" s="69">
        <v>5.65</v>
      </c>
      <c r="W35" s="70" t="str">
        <f t="shared" si="1"/>
        <v>17,12 €/L</v>
      </c>
      <c r="X35" s="70"/>
      <c r="Y35" s="71"/>
      <c r="Z35" s="65"/>
    </row>
    <row r="36" spans="1:26">
      <c r="B36" s="65" t="s">
        <v>21</v>
      </c>
      <c r="C36" s="65">
        <v>0.33</v>
      </c>
      <c r="D36" s="66" t="s">
        <v>122</v>
      </c>
      <c r="E36" s="65"/>
      <c r="F36" s="65" t="s">
        <v>113</v>
      </c>
      <c r="G36" s="65"/>
      <c r="I36" s="65"/>
      <c r="J36" s="65" t="s">
        <v>123</v>
      </c>
      <c r="K36" s="65"/>
      <c r="L36" s="65"/>
      <c r="M36" s="65"/>
      <c r="N36" s="65"/>
      <c r="O36" s="65"/>
      <c r="P36" s="65"/>
      <c r="Q36" s="65"/>
      <c r="R36" s="67">
        <v>2.5979999999999999</v>
      </c>
      <c r="S36" s="65" t="s">
        <v>76</v>
      </c>
      <c r="T36" s="68">
        <v>24</v>
      </c>
      <c r="U36" s="69"/>
      <c r="V36" s="69">
        <v>7.95</v>
      </c>
      <c r="W36" s="70" t="str">
        <f t="shared" si="1"/>
        <v>24,09 €/L</v>
      </c>
      <c r="X36" s="70"/>
      <c r="Y36" s="71"/>
      <c r="Z36" s="65"/>
    </row>
    <row r="37" spans="1:26">
      <c r="A37" s="74">
        <v>5060154910148</v>
      </c>
      <c r="B37" s="65" t="s">
        <v>21</v>
      </c>
      <c r="C37" s="65">
        <v>0.33</v>
      </c>
      <c r="D37" s="66" t="s">
        <v>124</v>
      </c>
      <c r="E37" s="65">
        <v>9.1999999999999993</v>
      </c>
      <c r="F37" s="65" t="s">
        <v>113</v>
      </c>
      <c r="G37" s="65"/>
      <c r="I37" s="65"/>
      <c r="J37" s="65" t="s">
        <v>125</v>
      </c>
      <c r="K37" s="65"/>
      <c r="L37" s="65"/>
      <c r="M37" s="65"/>
      <c r="N37" s="65"/>
      <c r="O37" s="65"/>
      <c r="P37" s="65"/>
      <c r="Q37" s="65"/>
      <c r="R37" s="67"/>
      <c r="S37" s="65" t="s">
        <v>76</v>
      </c>
      <c r="T37" s="68">
        <v>24</v>
      </c>
      <c r="U37" s="69">
        <v>5.0999999999999996</v>
      </c>
      <c r="V37" s="69">
        <v>6.95</v>
      </c>
      <c r="W37" s="70" t="str">
        <f t="shared" si="1"/>
        <v>21,06 €/L</v>
      </c>
      <c r="X37" s="70"/>
      <c r="Y37" s="71"/>
      <c r="Z37" s="65"/>
    </row>
    <row r="38" spans="1:26">
      <c r="A38" s="74">
        <v>5060154911824</v>
      </c>
      <c r="B38" s="65" t="s">
        <v>21</v>
      </c>
      <c r="C38" s="65">
        <v>0.33</v>
      </c>
      <c r="D38" s="66" t="s">
        <v>126</v>
      </c>
      <c r="E38" s="65">
        <v>7.2</v>
      </c>
      <c r="F38" s="65" t="s">
        <v>113</v>
      </c>
      <c r="G38" s="65"/>
      <c r="I38" s="65"/>
      <c r="J38" s="65" t="s">
        <v>127</v>
      </c>
      <c r="K38" s="65"/>
      <c r="L38" s="65"/>
      <c r="M38" s="65"/>
      <c r="N38" s="65"/>
      <c r="O38" s="65"/>
      <c r="P38" s="65"/>
      <c r="Q38" s="65"/>
      <c r="R38" s="67"/>
      <c r="S38" s="65" t="s">
        <v>76</v>
      </c>
      <c r="T38" s="68">
        <v>24</v>
      </c>
      <c r="U38" s="69">
        <v>5.2</v>
      </c>
      <c r="V38" s="69">
        <v>7.35</v>
      </c>
      <c r="W38" s="70" t="str">
        <f t="shared" si="1"/>
        <v>22,27 €/L</v>
      </c>
      <c r="X38" s="70"/>
      <c r="Y38" s="71"/>
      <c r="Z38" s="65"/>
    </row>
    <row r="39" spans="1:26">
      <c r="A39" s="74">
        <v>5060154910674</v>
      </c>
      <c r="B39" s="65" t="s">
        <v>21</v>
      </c>
      <c r="C39" s="65">
        <v>0.33</v>
      </c>
      <c r="D39" s="66" t="s">
        <v>128</v>
      </c>
      <c r="E39" s="65">
        <v>0.5</v>
      </c>
      <c r="F39" s="65" t="s">
        <v>113</v>
      </c>
      <c r="G39" s="65"/>
      <c r="I39" s="65"/>
      <c r="J39" s="65" t="s">
        <v>129</v>
      </c>
      <c r="K39" s="65"/>
      <c r="L39" s="65"/>
      <c r="M39" s="65"/>
      <c r="N39" s="65"/>
      <c r="O39" s="65"/>
      <c r="P39" s="65"/>
      <c r="Q39" s="65"/>
      <c r="R39" s="67"/>
      <c r="S39" s="65" t="s">
        <v>76</v>
      </c>
      <c r="T39" s="68">
        <v>24</v>
      </c>
      <c r="U39" s="69">
        <v>3.1</v>
      </c>
      <c r="V39" s="69">
        <v>3.85</v>
      </c>
      <c r="W39" s="70" t="str">
        <f t="shared" si="1"/>
        <v>11,67 €/L</v>
      </c>
      <c r="X39" s="70"/>
      <c r="Y39" s="71"/>
      <c r="Z39" s="65"/>
    </row>
    <row r="40" spans="1:26">
      <c r="A40" s="74">
        <v>5060154912043</v>
      </c>
      <c r="B40" s="65" t="s">
        <v>21</v>
      </c>
      <c r="C40" s="65">
        <v>0.33</v>
      </c>
      <c r="D40" s="66" t="s">
        <v>130</v>
      </c>
      <c r="E40" s="65">
        <v>15</v>
      </c>
      <c r="F40" s="65" t="s">
        <v>113</v>
      </c>
      <c r="G40" s="65"/>
      <c r="I40" s="65"/>
      <c r="J40" s="65"/>
      <c r="K40" s="65"/>
      <c r="L40" s="65"/>
      <c r="M40" s="65"/>
      <c r="N40" s="65"/>
      <c r="O40" s="65"/>
      <c r="P40" s="65"/>
      <c r="Q40" s="65"/>
      <c r="R40" s="67"/>
      <c r="S40" s="65" t="s">
        <v>76</v>
      </c>
      <c r="T40" s="68">
        <v>24</v>
      </c>
      <c r="U40" s="69">
        <v>10.3</v>
      </c>
      <c r="V40" s="69">
        <v>13.85</v>
      </c>
      <c r="W40" s="70" t="str">
        <f t="shared" si="1"/>
        <v>41,97 €/L</v>
      </c>
      <c r="X40" s="70"/>
      <c r="Y40" s="71"/>
      <c r="Z40" s="65"/>
    </row>
    <row r="41" spans="1:26">
      <c r="A41" s="74">
        <v>5060154910018</v>
      </c>
      <c r="B41" s="65" t="s">
        <v>21</v>
      </c>
      <c r="C41" s="65">
        <v>0.33</v>
      </c>
      <c r="D41" s="66" t="s">
        <v>131</v>
      </c>
      <c r="E41" s="65">
        <v>5.6</v>
      </c>
      <c r="F41" s="65" t="s">
        <v>113</v>
      </c>
      <c r="G41" s="65"/>
      <c r="I41" s="65"/>
      <c r="J41" s="65" t="s">
        <v>132</v>
      </c>
      <c r="K41" s="65"/>
      <c r="L41" s="65"/>
      <c r="M41" s="65"/>
      <c r="N41" s="65"/>
      <c r="O41" s="65"/>
      <c r="P41" s="65"/>
      <c r="Q41" s="65"/>
      <c r="R41" s="67"/>
      <c r="S41" s="65" t="s">
        <v>76</v>
      </c>
      <c r="T41" s="68">
        <v>24</v>
      </c>
      <c r="U41" s="69">
        <v>3.75</v>
      </c>
      <c r="V41" s="69">
        <v>4.8499999999999996</v>
      </c>
      <c r="W41" s="70" t="str">
        <f t="shared" si="1"/>
        <v>14,70 €/L</v>
      </c>
      <c r="X41" s="70"/>
      <c r="Y41" s="71"/>
      <c r="Z41" s="65"/>
    </row>
    <row r="42" spans="1:26">
      <c r="B42" s="65" t="s">
        <v>21</v>
      </c>
      <c r="C42" s="65">
        <v>0.375</v>
      </c>
      <c r="D42" s="66" t="s">
        <v>133</v>
      </c>
      <c r="E42" s="65">
        <v>32</v>
      </c>
      <c r="F42" s="65" t="s">
        <v>113</v>
      </c>
      <c r="G42" s="65"/>
      <c r="I42" s="65"/>
      <c r="J42" s="65" t="s">
        <v>134</v>
      </c>
      <c r="K42" s="65"/>
      <c r="L42" s="65"/>
      <c r="M42" s="65"/>
      <c r="N42" s="65"/>
      <c r="O42" s="65"/>
      <c r="P42" s="65"/>
      <c r="Q42" s="65"/>
      <c r="R42" s="67"/>
      <c r="S42" s="65" t="s">
        <v>76</v>
      </c>
      <c r="T42" s="68">
        <v>1</v>
      </c>
      <c r="U42" s="69">
        <v>108</v>
      </c>
      <c r="V42" s="69">
        <v>149</v>
      </c>
      <c r="W42" s="70" t="str">
        <f t="shared" si="1"/>
        <v>397,33 €/L</v>
      </c>
      <c r="X42" s="70"/>
      <c r="Y42" s="71"/>
      <c r="Z42" s="65"/>
    </row>
    <row r="43" spans="1:26">
      <c r="A43" s="74">
        <v>5060154910315</v>
      </c>
      <c r="B43" s="65" t="s">
        <v>21</v>
      </c>
      <c r="C43" s="65">
        <v>0.33</v>
      </c>
      <c r="D43" s="66" t="s">
        <v>135</v>
      </c>
      <c r="E43" s="65">
        <v>18.2</v>
      </c>
      <c r="F43" s="65" t="s">
        <v>113</v>
      </c>
      <c r="G43" s="65"/>
      <c r="I43" s="65"/>
      <c r="J43" s="65"/>
      <c r="K43" s="65"/>
      <c r="L43" s="65"/>
      <c r="M43" s="65"/>
      <c r="N43" s="65"/>
      <c r="O43" s="65"/>
      <c r="P43" s="65"/>
      <c r="Q43" s="65"/>
      <c r="R43" s="67"/>
      <c r="S43" s="65" t="s">
        <v>76</v>
      </c>
      <c r="T43" s="68">
        <v>24</v>
      </c>
      <c r="U43" s="69">
        <v>15.35</v>
      </c>
      <c r="V43" s="69">
        <v>19.95</v>
      </c>
      <c r="W43" s="70" t="str">
        <f t="shared" si="1"/>
        <v>60,45 €/L</v>
      </c>
      <c r="X43" s="70"/>
      <c r="Y43" s="71"/>
      <c r="Z43" s="65"/>
    </row>
    <row r="44" spans="1:26">
      <c r="A44" s="74">
        <v>5411081000332</v>
      </c>
      <c r="B44" s="65" t="s">
        <v>21</v>
      </c>
      <c r="C44" s="65">
        <v>0.33</v>
      </c>
      <c r="D44" s="66" t="s">
        <v>136</v>
      </c>
      <c r="E44" s="65">
        <v>9</v>
      </c>
      <c r="F44" s="65" t="s">
        <v>70</v>
      </c>
      <c r="G44" s="65"/>
      <c r="I44" s="65"/>
      <c r="J44" s="65" t="s">
        <v>137</v>
      </c>
      <c r="K44" s="65"/>
      <c r="L44" s="65"/>
      <c r="M44" s="65"/>
      <c r="N44" s="65"/>
      <c r="O44" s="65"/>
      <c r="P44" s="65"/>
      <c r="Q44" s="65"/>
      <c r="R44" s="67"/>
      <c r="S44" s="65" t="s">
        <v>73</v>
      </c>
      <c r="T44" s="68">
        <v>24</v>
      </c>
      <c r="U44" s="69">
        <v>2.5</v>
      </c>
      <c r="V44" s="69">
        <v>2.95</v>
      </c>
      <c r="W44" s="70" t="str">
        <f t="shared" si="1"/>
        <v>8,94 €/L</v>
      </c>
      <c r="X44" s="70"/>
      <c r="Y44" s="71"/>
      <c r="Z44" s="65"/>
    </row>
    <row r="45" spans="1:26">
      <c r="B45" s="65" t="s">
        <v>21</v>
      </c>
      <c r="C45" s="65">
        <v>0.75</v>
      </c>
      <c r="D45" s="66" t="s">
        <v>138</v>
      </c>
      <c r="E45" s="65">
        <v>9</v>
      </c>
      <c r="F45" s="65" t="s">
        <v>70</v>
      </c>
      <c r="G45" s="65"/>
      <c r="I45" s="65"/>
      <c r="J45" s="65"/>
      <c r="K45" s="65"/>
      <c r="L45" s="65"/>
      <c r="M45" s="65"/>
      <c r="N45" s="65"/>
      <c r="O45" s="65"/>
      <c r="P45" s="65"/>
      <c r="Q45" s="65"/>
      <c r="R45" s="67"/>
      <c r="S45" s="65" t="s">
        <v>73</v>
      </c>
      <c r="T45" s="68">
        <v>12</v>
      </c>
      <c r="U45" s="69"/>
      <c r="V45" s="69"/>
      <c r="W45" s="70" t="str">
        <f t="shared" si="1"/>
        <v>0,00 €/L</v>
      </c>
      <c r="X45" s="70"/>
      <c r="Y45" s="71"/>
      <c r="Z45" s="65"/>
    </row>
    <row r="46" spans="1:26">
      <c r="A46" s="74">
        <v>2437327600077</v>
      </c>
      <c r="B46" s="65" t="s">
        <v>29</v>
      </c>
      <c r="C46" s="65">
        <v>0.75</v>
      </c>
      <c r="D46" s="66" t="s">
        <v>139</v>
      </c>
      <c r="E46" s="65"/>
      <c r="F46" s="65" t="s">
        <v>79</v>
      </c>
      <c r="G46" s="65"/>
      <c r="I46" s="65"/>
      <c r="J46" s="65"/>
      <c r="K46" s="65"/>
      <c r="L46" s="65"/>
      <c r="M46" s="65"/>
      <c r="N46" s="65"/>
      <c r="O46" s="65"/>
      <c r="P46" s="65"/>
      <c r="Q46" s="65"/>
      <c r="R46" s="67">
        <v>2.52</v>
      </c>
      <c r="S46" s="65" t="s">
        <v>140</v>
      </c>
      <c r="T46" s="68">
        <v>12</v>
      </c>
      <c r="U46" s="69">
        <v>6.6108750000000001</v>
      </c>
      <c r="V46" s="69">
        <v>8.5</v>
      </c>
      <c r="W46" s="70" t="str">
        <f t="shared" si="1"/>
        <v>11,33 €/L</v>
      </c>
      <c r="X46" s="70"/>
      <c r="Y46" s="71"/>
      <c r="Z46" s="65"/>
    </row>
    <row r="47" spans="1:26">
      <c r="A47" s="74">
        <v>2437327600022</v>
      </c>
      <c r="B47" s="65" t="s">
        <v>29</v>
      </c>
      <c r="C47" s="65">
        <v>0.75</v>
      </c>
      <c r="D47" s="66" t="s">
        <v>141</v>
      </c>
      <c r="E47" s="65"/>
      <c r="F47" s="65" t="s">
        <v>79</v>
      </c>
      <c r="G47" s="65"/>
      <c r="I47" s="65"/>
      <c r="J47" s="65"/>
      <c r="K47" s="65"/>
      <c r="L47" s="65"/>
      <c r="M47" s="65"/>
      <c r="N47" s="65"/>
      <c r="O47" s="65"/>
      <c r="P47" s="65"/>
      <c r="Q47" s="65"/>
      <c r="R47" s="67">
        <v>2.86</v>
      </c>
      <c r="S47" s="65" t="s">
        <v>140</v>
      </c>
      <c r="T47" s="68">
        <v>12</v>
      </c>
      <c r="U47" s="69">
        <v>7.1499999999999995</v>
      </c>
      <c r="V47" s="69">
        <v>8.9</v>
      </c>
      <c r="W47" s="70" t="str">
        <f t="shared" si="1"/>
        <v>11,87 €/L</v>
      </c>
      <c r="X47" s="70"/>
      <c r="Y47" s="71"/>
      <c r="Z47" s="65"/>
    </row>
    <row r="48" spans="1:26">
      <c r="A48" s="74">
        <v>2437327600015</v>
      </c>
      <c r="B48" s="65" t="s">
        <v>29</v>
      </c>
      <c r="C48" s="65">
        <v>0</v>
      </c>
      <c r="D48" s="66" t="s">
        <v>142</v>
      </c>
      <c r="E48" s="65"/>
      <c r="F48" s="65" t="s">
        <v>79</v>
      </c>
      <c r="G48" s="65"/>
      <c r="I48" s="65"/>
      <c r="J48" s="65"/>
      <c r="K48" s="65"/>
      <c r="L48" s="65"/>
      <c r="M48" s="65"/>
      <c r="N48" s="65"/>
      <c r="O48" s="65"/>
      <c r="P48" s="65"/>
      <c r="Q48" s="65"/>
      <c r="R48" s="67">
        <v>4.8499999999999996</v>
      </c>
      <c r="S48" s="65" t="s">
        <v>140</v>
      </c>
      <c r="T48" s="68">
        <v>1</v>
      </c>
      <c r="U48" s="69">
        <v>9.6999999999999993</v>
      </c>
      <c r="V48" s="69">
        <v>12</v>
      </c>
      <c r="W48" s="70" t="e">
        <f t="shared" si="1"/>
        <v>#DIV/0!</v>
      </c>
      <c r="X48" s="70"/>
      <c r="Y48" s="71"/>
      <c r="Z48" s="65"/>
    </row>
    <row r="49" spans="1:26">
      <c r="A49" s="74">
        <v>2437327600053</v>
      </c>
      <c r="B49" s="65" t="s">
        <v>29</v>
      </c>
      <c r="C49" s="65">
        <v>0.75</v>
      </c>
      <c r="D49" s="66" t="s">
        <v>143</v>
      </c>
      <c r="E49" s="65"/>
      <c r="F49" s="65" t="s">
        <v>79</v>
      </c>
      <c r="G49" s="65"/>
      <c r="I49" s="65"/>
      <c r="J49" s="65"/>
      <c r="K49" s="65"/>
      <c r="L49" s="65"/>
      <c r="M49" s="65"/>
      <c r="N49" s="65"/>
      <c r="O49" s="65"/>
      <c r="P49" s="65"/>
      <c r="Q49" s="65"/>
      <c r="R49" s="67">
        <v>2.52</v>
      </c>
      <c r="S49" s="65" t="s">
        <v>140</v>
      </c>
      <c r="T49" s="68">
        <v>12</v>
      </c>
      <c r="U49" s="69">
        <v>6.6108750000000001</v>
      </c>
      <c r="V49" s="69">
        <v>8.5</v>
      </c>
      <c r="W49" s="70" t="str">
        <f t="shared" si="1"/>
        <v>11,33 €/L</v>
      </c>
      <c r="X49" s="70"/>
      <c r="Y49" s="71"/>
      <c r="Z49" s="65"/>
    </row>
    <row r="50" spans="1:26">
      <c r="A50" s="74">
        <v>2437327600060</v>
      </c>
      <c r="B50" s="65" t="s">
        <v>29</v>
      </c>
      <c r="C50" s="65">
        <v>0.75</v>
      </c>
      <c r="D50" s="66" t="s">
        <v>144</v>
      </c>
      <c r="E50" s="65"/>
      <c r="F50" s="65" t="s">
        <v>79</v>
      </c>
      <c r="G50" s="65"/>
      <c r="I50" s="65"/>
      <c r="J50" s="65"/>
      <c r="K50" s="65"/>
      <c r="L50" s="65"/>
      <c r="M50" s="65"/>
      <c r="N50" s="65"/>
      <c r="O50" s="65"/>
      <c r="P50" s="65"/>
      <c r="Q50" s="65"/>
      <c r="R50" s="67">
        <v>2.52</v>
      </c>
      <c r="S50" s="65" t="s">
        <v>140</v>
      </c>
      <c r="T50" s="68">
        <v>12</v>
      </c>
      <c r="U50" s="69">
        <v>6.6108750000000001</v>
      </c>
      <c r="V50" s="69">
        <v>8.5</v>
      </c>
      <c r="W50" s="70" t="str">
        <f t="shared" si="1"/>
        <v>11,33 €/L</v>
      </c>
      <c r="X50" s="70"/>
      <c r="Y50" s="71"/>
      <c r="Z50" s="65"/>
    </row>
    <row r="51" spans="1:26">
      <c r="A51" s="74">
        <v>2437327600046</v>
      </c>
      <c r="B51" s="65" t="s">
        <v>29</v>
      </c>
      <c r="C51" s="65">
        <v>0.75</v>
      </c>
      <c r="D51" s="66" t="s">
        <v>145</v>
      </c>
      <c r="E51" s="65"/>
      <c r="F51" s="65" t="s">
        <v>79</v>
      </c>
      <c r="G51" s="65"/>
      <c r="I51" s="65"/>
      <c r="J51" s="65"/>
      <c r="K51" s="65"/>
      <c r="L51" s="65"/>
      <c r="M51" s="65"/>
      <c r="N51" s="65"/>
      <c r="O51" s="65"/>
      <c r="P51" s="65"/>
      <c r="Q51" s="65"/>
      <c r="R51" s="67">
        <v>2.41</v>
      </c>
      <c r="S51" s="65" t="s">
        <v>140</v>
      </c>
      <c r="T51" s="68">
        <v>12</v>
      </c>
      <c r="U51" s="69">
        <v>6.1442250000000005</v>
      </c>
      <c r="V51" s="69">
        <v>7.9</v>
      </c>
      <c r="W51" s="70" t="str">
        <f t="shared" si="1"/>
        <v>10,53 €/L</v>
      </c>
      <c r="X51" s="70"/>
      <c r="Y51" s="71"/>
      <c r="Z51" s="65"/>
    </row>
    <row r="52" spans="1:26">
      <c r="A52" s="74">
        <v>2437327600039</v>
      </c>
      <c r="B52" s="65" t="s">
        <v>29</v>
      </c>
      <c r="C52" s="65">
        <v>0.75</v>
      </c>
      <c r="D52" s="66" t="s">
        <v>146</v>
      </c>
      <c r="E52" s="65"/>
      <c r="F52" s="65" t="s">
        <v>79</v>
      </c>
      <c r="G52" s="65"/>
      <c r="I52" s="65"/>
      <c r="J52" s="65"/>
      <c r="K52" s="65"/>
      <c r="L52" s="65"/>
      <c r="M52" s="65"/>
      <c r="N52" s="65"/>
      <c r="O52" s="65"/>
      <c r="P52" s="65"/>
      <c r="Q52" s="65"/>
      <c r="R52" s="67">
        <v>2.86</v>
      </c>
      <c r="S52" s="65" t="s">
        <v>140</v>
      </c>
      <c r="T52" s="68">
        <v>12</v>
      </c>
      <c r="U52" s="69">
        <v>7.1499999999999995</v>
      </c>
      <c r="V52" s="69">
        <v>8.5</v>
      </c>
      <c r="W52" s="70" t="str">
        <f t="shared" si="1"/>
        <v>11,33 €/L</v>
      </c>
      <c r="X52" s="70"/>
      <c r="Y52" s="71"/>
      <c r="Z52" s="65"/>
    </row>
    <row r="53" spans="1:26">
      <c r="A53" s="74">
        <v>5707643200105</v>
      </c>
      <c r="B53" s="65" t="s">
        <v>21</v>
      </c>
      <c r="C53" s="65">
        <v>0.35499999999999998</v>
      </c>
      <c r="D53" s="66" t="s">
        <v>147</v>
      </c>
      <c r="E53" s="65">
        <v>5.6</v>
      </c>
      <c r="F53" s="65" t="s">
        <v>148</v>
      </c>
      <c r="G53" s="65"/>
      <c r="I53" s="65"/>
      <c r="J53" s="65" t="s">
        <v>123</v>
      </c>
      <c r="K53" s="65"/>
      <c r="L53" s="65"/>
      <c r="M53" s="65"/>
      <c r="N53" s="65"/>
      <c r="O53" s="65"/>
      <c r="P53" s="65"/>
      <c r="Q53" s="65"/>
      <c r="R53" s="67"/>
      <c r="S53" s="65" t="s">
        <v>76</v>
      </c>
      <c r="T53" s="68">
        <v>24</v>
      </c>
      <c r="U53" s="69">
        <v>4.1500000000000004</v>
      </c>
      <c r="V53" s="69">
        <v>5.75</v>
      </c>
      <c r="W53" s="70" t="str">
        <f t="shared" si="1"/>
        <v>16,20 €/L</v>
      </c>
      <c r="X53" s="70"/>
      <c r="Y53" s="71"/>
      <c r="Z53" s="65"/>
    </row>
    <row r="54" spans="1:26">
      <c r="B54" s="65" t="s">
        <v>21</v>
      </c>
      <c r="C54" s="65">
        <v>0.35499999999999998</v>
      </c>
      <c r="D54" s="66" t="s">
        <v>149</v>
      </c>
      <c r="E54" s="65">
        <v>6.9</v>
      </c>
      <c r="F54" s="65" t="s">
        <v>148</v>
      </c>
      <c r="G54" s="65"/>
      <c r="I54" s="65"/>
      <c r="J54" s="65" t="s">
        <v>132</v>
      </c>
      <c r="K54" s="65"/>
      <c r="L54" s="65"/>
      <c r="M54" s="65"/>
      <c r="N54" s="65"/>
      <c r="O54" s="65"/>
      <c r="P54" s="65"/>
      <c r="Q54" s="65"/>
      <c r="R54" s="67"/>
      <c r="S54" s="65" t="s">
        <v>76</v>
      </c>
      <c r="T54" s="68">
        <v>24</v>
      </c>
      <c r="U54" s="69">
        <v>4.1500000000000004</v>
      </c>
      <c r="V54" s="69">
        <v>5.75</v>
      </c>
      <c r="W54" s="70" t="str">
        <f t="shared" si="1"/>
        <v>16,20 €/L</v>
      </c>
      <c r="X54" s="70"/>
      <c r="Y54" s="71"/>
      <c r="Z54" s="65"/>
    </row>
    <row r="55" spans="1:26">
      <c r="B55" s="65" t="s">
        <v>21</v>
      </c>
      <c r="C55" s="65">
        <v>0.35499999999999998</v>
      </c>
      <c r="D55" s="66" t="s">
        <v>150</v>
      </c>
      <c r="E55" s="65">
        <v>5.2</v>
      </c>
      <c r="F55" s="65" t="s">
        <v>148</v>
      </c>
      <c r="G55" s="65"/>
      <c r="I55" s="65"/>
      <c r="J55" s="65" t="s">
        <v>87</v>
      </c>
      <c r="K55" s="65"/>
      <c r="L55" s="65"/>
      <c r="M55" s="65"/>
      <c r="N55" s="65"/>
      <c r="O55" s="65"/>
      <c r="P55" s="65"/>
      <c r="Q55" s="65"/>
      <c r="R55" s="67"/>
      <c r="S55" s="65" t="s">
        <v>76</v>
      </c>
      <c r="T55" s="68">
        <v>24</v>
      </c>
      <c r="U55" s="69">
        <v>3.85</v>
      </c>
      <c r="V55" s="69">
        <v>5.5</v>
      </c>
      <c r="W55" s="70" t="str">
        <f t="shared" si="1"/>
        <v>15,49 €/L</v>
      </c>
      <c r="X55" s="70"/>
      <c r="Y55" s="71"/>
      <c r="Z55" s="65"/>
    </row>
    <row r="56" spans="1:26">
      <c r="A56" s="74">
        <v>5411663002341</v>
      </c>
      <c r="B56" s="65" t="s">
        <v>21</v>
      </c>
      <c r="C56" s="65">
        <v>0.33</v>
      </c>
      <c r="D56" s="66" t="s">
        <v>151</v>
      </c>
      <c r="E56" s="65">
        <v>5.2</v>
      </c>
      <c r="F56" s="65" t="s">
        <v>70</v>
      </c>
      <c r="G56" s="65"/>
      <c r="I56" s="65"/>
      <c r="J56" s="65" t="s">
        <v>114</v>
      </c>
      <c r="K56" s="65" t="s">
        <v>114</v>
      </c>
      <c r="L56" s="65"/>
      <c r="M56" s="65"/>
      <c r="N56" s="65"/>
      <c r="O56" s="65"/>
      <c r="P56" s="65"/>
      <c r="Q56" s="65"/>
      <c r="R56" s="67"/>
      <c r="S56" s="65" t="s">
        <v>73</v>
      </c>
      <c r="T56" s="68">
        <v>24</v>
      </c>
      <c r="U56" s="69">
        <v>1.84</v>
      </c>
      <c r="V56" s="69">
        <v>2.35</v>
      </c>
      <c r="W56" s="70" t="str">
        <f t="shared" si="1"/>
        <v>7,12 €/L</v>
      </c>
      <c r="X56" s="70"/>
      <c r="Y56" s="71"/>
      <c r="Z56" s="65"/>
    </row>
    <row r="57" spans="1:26">
      <c r="A57" s="74">
        <v>5411065200888</v>
      </c>
      <c r="B57" s="65" t="s">
        <v>21</v>
      </c>
      <c r="C57" s="65">
        <v>0.33</v>
      </c>
      <c r="D57" s="66" t="s">
        <v>152</v>
      </c>
      <c r="E57" s="65">
        <v>6.5</v>
      </c>
      <c r="F57" s="65" t="s">
        <v>70</v>
      </c>
      <c r="G57" s="65"/>
      <c r="I57" s="65"/>
      <c r="J57" s="65" t="s">
        <v>114</v>
      </c>
      <c r="K57" s="65" t="s">
        <v>114</v>
      </c>
      <c r="L57" s="65"/>
      <c r="M57" s="65"/>
      <c r="N57" s="65"/>
      <c r="O57" s="65"/>
      <c r="P57" s="65"/>
      <c r="Q57" s="65"/>
      <c r="R57" s="67"/>
      <c r="S57" s="65" t="s">
        <v>73</v>
      </c>
      <c r="T57" s="68">
        <v>24</v>
      </c>
      <c r="U57" s="69">
        <v>3.34</v>
      </c>
      <c r="V57" s="69">
        <v>3.95</v>
      </c>
      <c r="W57" s="70" t="str">
        <f t="shared" si="1"/>
        <v>11,97 €/L</v>
      </c>
      <c r="X57" s="70"/>
      <c r="Y57" s="71"/>
      <c r="Z57" s="65"/>
    </row>
    <row r="58" spans="1:26">
      <c r="B58" s="65" t="s">
        <v>21</v>
      </c>
      <c r="C58" s="65">
        <v>0.33</v>
      </c>
      <c r="D58" s="66" t="s">
        <v>153</v>
      </c>
      <c r="E58" s="65">
        <v>5</v>
      </c>
      <c r="F58" s="65" t="s">
        <v>70</v>
      </c>
      <c r="G58" s="65"/>
      <c r="I58" s="65"/>
      <c r="J58" s="65" t="s">
        <v>107</v>
      </c>
      <c r="K58" s="65" t="s">
        <v>82</v>
      </c>
      <c r="L58" s="65"/>
      <c r="M58" s="65"/>
      <c r="N58" s="65"/>
      <c r="O58" s="65"/>
      <c r="P58" s="65"/>
      <c r="Q58" s="65"/>
      <c r="R58" s="67"/>
      <c r="S58" s="65" t="s">
        <v>73</v>
      </c>
      <c r="T58" s="68">
        <v>24</v>
      </c>
      <c r="U58" s="69">
        <v>2.95</v>
      </c>
      <c r="V58" s="69">
        <v>3.35</v>
      </c>
      <c r="W58" s="70" t="str">
        <f t="shared" si="1"/>
        <v>10,15 €/L</v>
      </c>
      <c r="X58" s="70"/>
      <c r="Y58" s="71"/>
      <c r="Z58" s="65"/>
    </row>
    <row r="59" spans="1:26">
      <c r="A59" s="74">
        <v>5411065200871</v>
      </c>
      <c r="B59" s="65" t="s">
        <v>21</v>
      </c>
      <c r="C59" s="65">
        <v>0.33</v>
      </c>
      <c r="D59" s="66" t="s">
        <v>154</v>
      </c>
      <c r="E59" s="65">
        <v>5.2</v>
      </c>
      <c r="F59" s="65" t="s">
        <v>70</v>
      </c>
      <c r="G59" s="65"/>
      <c r="I59" s="65"/>
      <c r="J59" s="65" t="s">
        <v>109</v>
      </c>
      <c r="K59" s="65" t="s">
        <v>72</v>
      </c>
      <c r="L59" s="65"/>
      <c r="M59" s="65"/>
      <c r="N59" s="65"/>
      <c r="O59" s="65"/>
      <c r="P59" s="65"/>
      <c r="Q59" s="65"/>
      <c r="R59" s="67"/>
      <c r="S59" s="65" t="s">
        <v>73</v>
      </c>
      <c r="T59" s="68">
        <v>24</v>
      </c>
      <c r="U59" s="69">
        <v>3.3</v>
      </c>
      <c r="V59" s="69">
        <v>3.75</v>
      </c>
      <c r="W59" s="70" t="str">
        <f t="shared" si="1"/>
        <v>11,36 €/L</v>
      </c>
      <c r="X59" s="70"/>
      <c r="Y59" s="71"/>
      <c r="Z59" s="65"/>
    </row>
    <row r="60" spans="1:26">
      <c r="B60" s="65" t="s">
        <v>21</v>
      </c>
      <c r="C60" s="65">
        <v>0.3</v>
      </c>
      <c r="D60" s="66" t="s">
        <v>155</v>
      </c>
      <c r="E60" s="65">
        <v>4.9000000000000004</v>
      </c>
      <c r="F60" s="65" t="s">
        <v>148</v>
      </c>
      <c r="G60" s="65"/>
      <c r="I60" s="65"/>
      <c r="J60" s="65" t="s">
        <v>87</v>
      </c>
      <c r="K60" s="65" t="s">
        <v>72</v>
      </c>
      <c r="L60" s="65"/>
      <c r="M60" s="65"/>
      <c r="N60" s="65"/>
      <c r="O60" s="65"/>
      <c r="P60" s="65"/>
      <c r="Q60" s="65"/>
      <c r="R60" s="67"/>
      <c r="S60" s="65" t="s">
        <v>76</v>
      </c>
      <c r="T60" s="68">
        <v>24</v>
      </c>
      <c r="U60" s="69">
        <v>3.17</v>
      </c>
      <c r="V60" s="69">
        <v>3.95</v>
      </c>
      <c r="W60" s="70" t="str">
        <f t="shared" si="1"/>
        <v>13,17 €/L</v>
      </c>
      <c r="X60" s="70"/>
      <c r="Y60" s="71"/>
      <c r="Z60" s="65"/>
    </row>
    <row r="61" spans="1:26">
      <c r="B61" s="65" t="s">
        <v>21</v>
      </c>
      <c r="C61" s="65">
        <v>0.33</v>
      </c>
      <c r="D61" s="66" t="s">
        <v>156</v>
      </c>
      <c r="E61" s="65">
        <v>5</v>
      </c>
      <c r="F61" s="65" t="s">
        <v>157</v>
      </c>
      <c r="G61" s="65"/>
      <c r="I61" s="65"/>
      <c r="J61" s="65" t="s">
        <v>87</v>
      </c>
      <c r="K61" s="65" t="s">
        <v>72</v>
      </c>
      <c r="L61" s="65"/>
      <c r="M61" s="65"/>
      <c r="N61" s="65"/>
      <c r="O61" s="65"/>
      <c r="P61" s="65"/>
      <c r="Q61" s="65"/>
      <c r="R61" s="67">
        <v>0.9788</v>
      </c>
      <c r="S61" s="65" t="s">
        <v>76</v>
      </c>
      <c r="T61" s="68">
        <v>24</v>
      </c>
      <c r="U61" s="69">
        <v>2.9</v>
      </c>
      <c r="V61" s="69">
        <v>3.35</v>
      </c>
      <c r="W61" s="70" t="str">
        <f t="shared" si="1"/>
        <v>10,15 €/L</v>
      </c>
      <c r="X61" s="70"/>
      <c r="Y61" s="71"/>
      <c r="Z61" s="65"/>
    </row>
    <row r="62" spans="1:26">
      <c r="A62" s="74">
        <v>8594403110111</v>
      </c>
      <c r="B62" s="65" t="s">
        <v>21</v>
      </c>
      <c r="C62" s="65">
        <v>0.5</v>
      </c>
      <c r="D62" s="66" t="s">
        <v>158</v>
      </c>
      <c r="E62" s="65">
        <v>5</v>
      </c>
      <c r="F62" s="65" t="s">
        <v>157</v>
      </c>
      <c r="G62" s="65"/>
      <c r="I62" s="65"/>
      <c r="J62" s="65" t="s">
        <v>87</v>
      </c>
      <c r="K62" s="65" t="s">
        <v>72</v>
      </c>
      <c r="L62" s="65"/>
      <c r="M62" s="65"/>
      <c r="N62" s="65"/>
      <c r="O62" s="65"/>
      <c r="P62" s="65"/>
      <c r="Q62" s="65"/>
      <c r="R62" s="67">
        <v>1.29</v>
      </c>
      <c r="S62" s="65" t="s">
        <v>76</v>
      </c>
      <c r="T62" s="68">
        <v>20</v>
      </c>
      <c r="U62" s="69">
        <v>3.48</v>
      </c>
      <c r="V62" s="69">
        <v>4.25</v>
      </c>
      <c r="W62" s="70" t="str">
        <f t="shared" si="1"/>
        <v>8,50 €/L</v>
      </c>
      <c r="X62" s="70"/>
      <c r="Y62" s="71"/>
      <c r="Z62" s="65"/>
    </row>
    <row r="63" spans="1:26">
      <c r="A63" s="74">
        <v>5411551300818</v>
      </c>
      <c r="B63" s="65" t="s">
        <v>21</v>
      </c>
      <c r="C63" s="65">
        <v>0.33</v>
      </c>
      <c r="D63" s="66" t="s">
        <v>159</v>
      </c>
      <c r="E63" s="65">
        <v>12</v>
      </c>
      <c r="F63" s="65" t="s">
        <v>70</v>
      </c>
      <c r="G63" s="65"/>
      <c r="I63" s="65"/>
      <c r="J63" s="65" t="s">
        <v>114</v>
      </c>
      <c r="K63" s="65" t="s">
        <v>114</v>
      </c>
      <c r="L63" s="65"/>
      <c r="M63" s="65"/>
      <c r="N63" s="65"/>
      <c r="O63" s="65"/>
      <c r="P63" s="65"/>
      <c r="Q63" s="65"/>
      <c r="R63" s="67"/>
      <c r="S63" s="65" t="s">
        <v>73</v>
      </c>
      <c r="T63" s="68">
        <v>24</v>
      </c>
      <c r="U63" s="69">
        <v>3.09</v>
      </c>
      <c r="V63" s="69">
        <v>4.25</v>
      </c>
      <c r="W63" s="70" t="str">
        <f t="shared" si="1"/>
        <v>12,88 €/L</v>
      </c>
      <c r="X63" s="70"/>
      <c r="Y63" s="71"/>
      <c r="Z63" s="65"/>
    </row>
    <row r="64" spans="1:26">
      <c r="A64" s="74">
        <v>5411551310817</v>
      </c>
      <c r="B64" s="65" t="s">
        <v>21</v>
      </c>
      <c r="C64" s="65">
        <v>0.33</v>
      </c>
      <c r="D64" s="66" t="s">
        <v>160</v>
      </c>
      <c r="E64" s="65">
        <v>10.5</v>
      </c>
      <c r="F64" s="65" t="s">
        <v>70</v>
      </c>
      <c r="G64" s="65"/>
      <c r="I64" s="65"/>
      <c r="J64" s="65" t="s">
        <v>98</v>
      </c>
      <c r="K64" s="65" t="s">
        <v>72</v>
      </c>
      <c r="L64" s="65"/>
      <c r="M64" s="65"/>
      <c r="N64" s="65"/>
      <c r="O64" s="65"/>
      <c r="P64" s="65"/>
      <c r="Q64" s="65"/>
      <c r="R64" s="67"/>
      <c r="S64" s="65" t="s">
        <v>73</v>
      </c>
      <c r="T64" s="68">
        <v>24</v>
      </c>
      <c r="U64" s="69">
        <v>2.81</v>
      </c>
      <c r="V64" s="69">
        <v>3.9</v>
      </c>
      <c r="W64" s="70" t="str">
        <f t="shared" si="1"/>
        <v>11,82 €/L</v>
      </c>
      <c r="X64" s="70"/>
      <c r="Y64" s="71"/>
      <c r="Z64" s="65"/>
    </row>
    <row r="65" spans="1:26">
      <c r="A65" s="74">
        <v>5411551090573</v>
      </c>
      <c r="B65" s="65" t="s">
        <v>21</v>
      </c>
      <c r="C65" s="65">
        <v>0.75</v>
      </c>
      <c r="D65" s="66" t="s">
        <v>161</v>
      </c>
      <c r="E65" s="65">
        <v>13</v>
      </c>
      <c r="F65" s="65" t="s">
        <v>70</v>
      </c>
      <c r="G65" s="65"/>
      <c r="I65" s="65"/>
      <c r="J65" s="65"/>
      <c r="K65" s="65" t="s">
        <v>72</v>
      </c>
      <c r="L65" s="65"/>
      <c r="M65" s="65"/>
      <c r="N65" s="65"/>
      <c r="O65" s="65"/>
      <c r="P65" s="65"/>
      <c r="Q65" s="65"/>
      <c r="R65" s="67"/>
      <c r="S65" s="65" t="s">
        <v>73</v>
      </c>
      <c r="T65" s="68">
        <v>6</v>
      </c>
      <c r="U65" s="69" t="e">
        <v>#N/A</v>
      </c>
      <c r="V65" s="69">
        <v>34.85</v>
      </c>
      <c r="W65" s="70" t="str">
        <f t="shared" si="1"/>
        <v>46,47 €/L</v>
      </c>
      <c r="X65" s="70"/>
      <c r="Y65" s="71"/>
      <c r="Z65" s="65"/>
    </row>
    <row r="66" spans="1:26">
      <c r="A66" s="74">
        <v>5411551677880</v>
      </c>
      <c r="B66" s="65" t="s">
        <v>21</v>
      </c>
      <c r="C66" s="65">
        <v>0.75</v>
      </c>
      <c r="D66" s="66" t="s">
        <v>162</v>
      </c>
      <c r="E66" s="65">
        <v>13</v>
      </c>
      <c r="F66" s="65" t="s">
        <v>70</v>
      </c>
      <c r="G66" s="65"/>
      <c r="I66" s="65"/>
      <c r="J66" s="65"/>
      <c r="K66" s="65" t="s">
        <v>72</v>
      </c>
      <c r="L66" s="65"/>
      <c r="M66" s="65"/>
      <c r="N66" s="65"/>
      <c r="O66" s="65"/>
      <c r="P66" s="65"/>
      <c r="Q66" s="65"/>
      <c r="R66" s="67"/>
      <c r="S66" s="65" t="s">
        <v>73</v>
      </c>
      <c r="T66" s="68">
        <v>6</v>
      </c>
      <c r="U66" s="69" t="e">
        <v>#N/A</v>
      </c>
      <c r="V66" s="69">
        <v>29.45</v>
      </c>
      <c r="W66" s="70" t="str">
        <f t="shared" si="1"/>
        <v>39,27 €/L</v>
      </c>
      <c r="X66" s="70"/>
      <c r="Y66" s="71"/>
      <c r="Z66" s="65"/>
    </row>
    <row r="67" spans="1:26">
      <c r="A67" s="74" t="s">
        <v>65</v>
      </c>
      <c r="B67" s="65" t="s">
        <v>65</v>
      </c>
      <c r="C67" s="65" t="s">
        <v>65</v>
      </c>
      <c r="D67" s="66" t="s">
        <v>163</v>
      </c>
      <c r="E67" s="65" t="s">
        <v>65</v>
      </c>
      <c r="F67" s="65" t="s">
        <v>65</v>
      </c>
      <c r="G67" s="65" t="s">
        <v>65</v>
      </c>
      <c r="I67" s="65" t="s">
        <v>65</v>
      </c>
      <c r="J67" s="65" t="s">
        <v>65</v>
      </c>
      <c r="K67" s="65" t="s">
        <v>65</v>
      </c>
      <c r="L67" s="65" t="s">
        <v>65</v>
      </c>
      <c r="M67" s="65" t="s">
        <v>65</v>
      </c>
      <c r="N67" s="65" t="s">
        <v>65</v>
      </c>
      <c r="O67" s="65" t="s">
        <v>65</v>
      </c>
      <c r="P67" s="65" t="s">
        <v>65</v>
      </c>
      <c r="Q67" s="65" t="s">
        <v>65</v>
      </c>
      <c r="R67" s="67" t="s">
        <v>65</v>
      </c>
      <c r="S67" s="65" t="s">
        <v>65</v>
      </c>
      <c r="T67" s="68" t="s">
        <v>65</v>
      </c>
      <c r="U67" s="69" t="s">
        <v>65</v>
      </c>
      <c r="V67" s="69" t="s">
        <v>65</v>
      </c>
      <c r="W67" s="70" t="e">
        <f t="shared" si="1"/>
        <v>#VALUE!</v>
      </c>
      <c r="X67" s="70"/>
      <c r="Y67" s="71"/>
      <c r="Z67" s="65"/>
    </row>
    <row r="68" spans="1:26">
      <c r="A68" s="74">
        <v>3483770000185</v>
      </c>
      <c r="B68" s="65" t="s">
        <v>64</v>
      </c>
      <c r="C68" s="65">
        <v>0</v>
      </c>
      <c r="D68" s="66" t="s">
        <v>164</v>
      </c>
      <c r="E68" s="65"/>
      <c r="F68" s="65" t="s">
        <v>65</v>
      </c>
      <c r="G68" s="65"/>
      <c r="I68" s="65"/>
      <c r="J68" s="65"/>
      <c r="K68" s="65"/>
      <c r="L68" s="65"/>
      <c r="M68" s="65"/>
      <c r="N68" s="65"/>
      <c r="O68" s="65"/>
      <c r="P68" s="65"/>
      <c r="Q68" s="65"/>
      <c r="R68" s="67"/>
      <c r="S68" s="65" t="s">
        <v>65</v>
      </c>
      <c r="T68" s="68" t="s">
        <v>65</v>
      </c>
      <c r="U68" s="69" t="e">
        <v>#N/A</v>
      </c>
      <c r="V68" s="69">
        <v>6</v>
      </c>
      <c r="W68" s="70" t="e">
        <f t="shared" si="1"/>
        <v>#DIV/0!</v>
      </c>
      <c r="X68" s="70"/>
      <c r="Y68" s="71"/>
      <c r="Z68" s="65"/>
    </row>
    <row r="69" spans="1:26">
      <c r="A69" s="74">
        <v>3483770000208</v>
      </c>
      <c r="B69" s="65" t="s">
        <v>64</v>
      </c>
      <c r="C69" s="65">
        <v>0</v>
      </c>
      <c r="D69" s="66" t="s">
        <v>165</v>
      </c>
      <c r="E69" s="65"/>
      <c r="F69" s="65" t="s">
        <v>65</v>
      </c>
      <c r="G69" s="65"/>
      <c r="I69" s="65"/>
      <c r="J69" s="65"/>
      <c r="K69" s="65"/>
      <c r="L69" s="65"/>
      <c r="M69" s="65"/>
      <c r="N69" s="65"/>
      <c r="O69" s="65"/>
      <c r="P69" s="65"/>
      <c r="Q69" s="65"/>
      <c r="R69" s="67"/>
      <c r="S69" s="65" t="s">
        <v>65</v>
      </c>
      <c r="T69" s="68" t="s">
        <v>65</v>
      </c>
      <c r="U69" s="69" t="e">
        <v>#N/A</v>
      </c>
      <c r="V69" s="69">
        <v>8</v>
      </c>
      <c r="W69" s="70" t="e">
        <f t="shared" si="1"/>
        <v>#DIV/0!</v>
      </c>
      <c r="X69" s="70"/>
      <c r="Y69" s="71"/>
      <c r="Z69" s="65"/>
    </row>
    <row r="70" spans="1:26">
      <c r="B70" s="65" t="s">
        <v>21</v>
      </c>
      <c r="C70" s="65">
        <v>0.75</v>
      </c>
      <c r="D70" s="66" t="s">
        <v>166</v>
      </c>
      <c r="E70" s="65">
        <v>5</v>
      </c>
      <c r="F70" s="65" t="s">
        <v>70</v>
      </c>
      <c r="G70" s="65"/>
      <c r="I70" s="65"/>
      <c r="J70" s="65" t="s">
        <v>167</v>
      </c>
      <c r="K70" s="65" t="s">
        <v>168</v>
      </c>
      <c r="L70" s="65"/>
      <c r="M70" s="65"/>
      <c r="N70" s="65"/>
      <c r="O70" s="65"/>
      <c r="P70" s="65"/>
      <c r="Q70" s="65"/>
      <c r="R70" s="67"/>
      <c r="S70" s="65" t="s">
        <v>73</v>
      </c>
      <c r="T70" s="68">
        <v>12</v>
      </c>
      <c r="U70" s="69" t="e">
        <v>#N/A</v>
      </c>
      <c r="V70" s="69">
        <v>21.5</v>
      </c>
      <c r="W70" s="70" t="str">
        <f t="shared" si="1"/>
        <v>28,67 €/L</v>
      </c>
      <c r="X70" s="70"/>
      <c r="Y70" s="71"/>
      <c r="Z70" s="65"/>
    </row>
    <row r="71" spans="1:26">
      <c r="A71" s="74">
        <v>5425006240017</v>
      </c>
      <c r="B71" s="65" t="s">
        <v>21</v>
      </c>
      <c r="C71" s="65">
        <v>0.33</v>
      </c>
      <c r="D71" s="66" t="s">
        <v>169</v>
      </c>
      <c r="E71" s="65">
        <v>8.5</v>
      </c>
      <c r="F71" s="65" t="s">
        <v>70</v>
      </c>
      <c r="G71" s="65"/>
      <c r="I71" s="65"/>
      <c r="J71" s="65" t="s">
        <v>170</v>
      </c>
      <c r="K71" s="65" t="s">
        <v>74</v>
      </c>
      <c r="L71" s="65"/>
      <c r="M71" s="65"/>
      <c r="N71" s="65"/>
      <c r="O71" s="65"/>
      <c r="P71" s="65"/>
      <c r="Q71" s="65"/>
      <c r="R71" s="67"/>
      <c r="S71" s="65" t="s">
        <v>73</v>
      </c>
      <c r="T71" s="68">
        <v>24</v>
      </c>
      <c r="U71" s="69">
        <v>2.75</v>
      </c>
      <c r="V71" s="69">
        <v>3.7</v>
      </c>
      <c r="W71" s="70" t="str">
        <f t="shared" ref="W71:W134" si="2">+CONCATENATE(FIXED(V71/C71,2)," €/L")</f>
        <v>11,21 €/L</v>
      </c>
      <c r="X71" s="70"/>
      <c r="Y71" s="71"/>
      <c r="Z71" s="65"/>
    </row>
    <row r="72" spans="1:26">
      <c r="B72" s="65" t="s">
        <v>21</v>
      </c>
      <c r="C72" s="65">
        <v>0.75</v>
      </c>
      <c r="D72" s="66" t="s">
        <v>171</v>
      </c>
      <c r="E72" s="65">
        <v>8.5</v>
      </c>
      <c r="F72" s="65" t="s">
        <v>70</v>
      </c>
      <c r="G72" s="65"/>
      <c r="I72" s="65"/>
      <c r="J72" s="65" t="s">
        <v>170</v>
      </c>
      <c r="K72" s="65" t="s">
        <v>74</v>
      </c>
      <c r="L72" s="65"/>
      <c r="M72" s="65"/>
      <c r="N72" s="65"/>
      <c r="O72" s="65"/>
      <c r="P72" s="65"/>
      <c r="Q72" s="65"/>
      <c r="R72" s="67"/>
      <c r="S72" s="65" t="s">
        <v>73</v>
      </c>
      <c r="T72" s="68">
        <v>12</v>
      </c>
      <c r="U72" s="69">
        <v>6.65</v>
      </c>
      <c r="V72" s="69">
        <v>9.1</v>
      </c>
      <c r="W72" s="70" t="str">
        <f t="shared" si="2"/>
        <v>12,13 €/L</v>
      </c>
      <c r="X72" s="70"/>
      <c r="Y72" s="71"/>
      <c r="Z72" s="65"/>
    </row>
    <row r="73" spans="1:26">
      <c r="A73" s="74">
        <v>5425006240482</v>
      </c>
      <c r="B73" s="65" t="s">
        <v>21</v>
      </c>
      <c r="C73" s="65">
        <v>0.75</v>
      </c>
      <c r="D73" s="66" t="s">
        <v>172</v>
      </c>
      <c r="E73" s="65">
        <v>11</v>
      </c>
      <c r="F73" s="65" t="s">
        <v>70</v>
      </c>
      <c r="G73" s="65"/>
      <c r="I73" s="65"/>
      <c r="J73" s="65" t="s">
        <v>170</v>
      </c>
      <c r="K73" s="65" t="s">
        <v>74</v>
      </c>
      <c r="L73" s="65"/>
      <c r="M73" s="65"/>
      <c r="N73" s="65"/>
      <c r="O73" s="65"/>
      <c r="P73" s="65"/>
      <c r="Q73" s="65"/>
      <c r="R73" s="67"/>
      <c r="S73" s="65" t="s">
        <v>73</v>
      </c>
      <c r="T73" s="68">
        <v>12</v>
      </c>
      <c r="U73" s="69" t="e">
        <v>#N/A</v>
      </c>
      <c r="V73" s="69">
        <v>11.75</v>
      </c>
      <c r="W73" s="70" t="str">
        <f t="shared" si="2"/>
        <v>15,67 €/L</v>
      </c>
      <c r="X73" s="70"/>
      <c r="Y73" s="71"/>
      <c r="Z73" s="65"/>
    </row>
    <row r="74" spans="1:26">
      <c r="B74" s="65" t="s">
        <v>21</v>
      </c>
      <c r="C74" s="65">
        <v>0.75</v>
      </c>
      <c r="D74" s="66" t="s">
        <v>173</v>
      </c>
      <c r="E74" s="65">
        <v>10</v>
      </c>
      <c r="F74" s="65" t="s">
        <v>70</v>
      </c>
      <c r="G74" s="65"/>
      <c r="I74" s="65"/>
      <c r="J74" s="65" t="s">
        <v>174</v>
      </c>
      <c r="K74" s="65" t="s">
        <v>72</v>
      </c>
      <c r="L74" s="65"/>
      <c r="M74" s="65"/>
      <c r="N74" s="65"/>
      <c r="O74" s="65"/>
      <c r="P74" s="65"/>
      <c r="Q74" s="65"/>
      <c r="R74" s="67"/>
      <c r="S74" s="65" t="s">
        <v>73</v>
      </c>
      <c r="T74" s="68">
        <v>12</v>
      </c>
      <c r="U74" s="69" t="e">
        <v>#N/A</v>
      </c>
      <c r="V74" s="69">
        <v>11.75</v>
      </c>
      <c r="W74" s="70" t="str">
        <f t="shared" si="2"/>
        <v>15,67 €/L</v>
      </c>
      <c r="X74" s="70"/>
      <c r="Y74" s="71"/>
      <c r="Z74" s="65"/>
    </row>
    <row r="75" spans="1:26">
      <c r="A75" s="74">
        <v>5425006241304</v>
      </c>
      <c r="B75" s="65" t="s">
        <v>21</v>
      </c>
      <c r="C75" s="65">
        <v>0.33</v>
      </c>
      <c r="D75" s="66" t="s">
        <v>175</v>
      </c>
      <c r="E75" s="65">
        <v>8</v>
      </c>
      <c r="F75" s="65" t="s">
        <v>70</v>
      </c>
      <c r="G75" s="65"/>
      <c r="I75" s="65"/>
      <c r="J75" s="65"/>
      <c r="K75" s="65" t="s">
        <v>72</v>
      </c>
      <c r="L75" s="65"/>
      <c r="M75" s="65"/>
      <c r="N75" s="65"/>
      <c r="O75" s="65"/>
      <c r="P75" s="65"/>
      <c r="Q75" s="65"/>
      <c r="R75" s="67"/>
      <c r="S75" s="65" t="s">
        <v>73</v>
      </c>
      <c r="T75" s="68">
        <v>24</v>
      </c>
      <c r="U75" s="69">
        <v>2.95</v>
      </c>
      <c r="V75" s="69">
        <v>3.95</v>
      </c>
      <c r="W75" s="70" t="str">
        <f t="shared" si="2"/>
        <v>11,97 €/L</v>
      </c>
      <c r="X75" s="70"/>
      <c r="Y75" s="71"/>
      <c r="Z75" s="65"/>
    </row>
    <row r="76" spans="1:26">
      <c r="B76" s="65" t="s">
        <v>21</v>
      </c>
      <c r="C76" s="65">
        <v>0.75</v>
      </c>
      <c r="D76" s="66" t="s">
        <v>176</v>
      </c>
      <c r="E76" s="65">
        <v>8</v>
      </c>
      <c r="F76" s="65" t="s">
        <v>70</v>
      </c>
      <c r="G76" s="65"/>
      <c r="I76" s="65"/>
      <c r="J76" s="65"/>
      <c r="K76" s="65" t="s">
        <v>72</v>
      </c>
      <c r="L76" s="65"/>
      <c r="M76" s="65"/>
      <c r="N76" s="65"/>
      <c r="O76" s="65"/>
      <c r="P76" s="65"/>
      <c r="Q76" s="65"/>
      <c r="R76" s="67"/>
      <c r="S76" s="65" t="s">
        <v>73</v>
      </c>
      <c r="T76" s="68">
        <v>12</v>
      </c>
      <c r="U76" s="69">
        <v>6.75</v>
      </c>
      <c r="V76" s="69">
        <v>9.4</v>
      </c>
      <c r="W76" s="70" t="str">
        <f t="shared" si="2"/>
        <v>12,53 €/L</v>
      </c>
      <c r="X76" s="70"/>
      <c r="Y76" s="71"/>
      <c r="Z76" s="65"/>
    </row>
    <row r="77" spans="1:26">
      <c r="A77" s="74">
        <v>5425006240024</v>
      </c>
      <c r="B77" s="65" t="s">
        <v>21</v>
      </c>
      <c r="C77" s="65">
        <v>0.33</v>
      </c>
      <c r="D77" s="66" t="s">
        <v>177</v>
      </c>
      <c r="E77" s="65">
        <v>9</v>
      </c>
      <c r="F77" s="65" t="s">
        <v>70</v>
      </c>
      <c r="G77" s="65"/>
      <c r="I77" s="65"/>
      <c r="J77" s="65" t="s">
        <v>178</v>
      </c>
      <c r="K77" s="65" t="s">
        <v>72</v>
      </c>
      <c r="L77" s="65"/>
      <c r="M77" s="65"/>
      <c r="N77" s="65"/>
      <c r="O77" s="65"/>
      <c r="P77" s="65"/>
      <c r="Q77" s="65"/>
      <c r="R77" s="67"/>
      <c r="S77" s="65" t="s">
        <v>73</v>
      </c>
      <c r="T77" s="68">
        <v>24</v>
      </c>
      <c r="U77" s="69">
        <v>2.75</v>
      </c>
      <c r="V77" s="69">
        <v>3.7</v>
      </c>
      <c r="W77" s="70" t="str">
        <f t="shared" si="2"/>
        <v>11,21 €/L</v>
      </c>
      <c r="X77" s="70"/>
      <c r="Y77" s="71"/>
      <c r="Z77" s="65"/>
    </row>
    <row r="78" spans="1:26">
      <c r="A78" s="74">
        <v>5425006240116</v>
      </c>
      <c r="B78" s="65" t="s">
        <v>21</v>
      </c>
      <c r="C78" s="65">
        <v>0.75</v>
      </c>
      <c r="D78" s="66" t="s">
        <v>179</v>
      </c>
      <c r="E78" s="65">
        <v>9</v>
      </c>
      <c r="F78" s="65" t="s">
        <v>70</v>
      </c>
      <c r="G78" s="65"/>
      <c r="I78" s="65"/>
      <c r="J78" s="65" t="s">
        <v>178</v>
      </c>
      <c r="K78" s="65" t="s">
        <v>72</v>
      </c>
      <c r="L78" s="65"/>
      <c r="M78" s="65"/>
      <c r="N78" s="65"/>
      <c r="O78" s="65"/>
      <c r="P78" s="65"/>
      <c r="Q78" s="65"/>
      <c r="R78" s="67"/>
      <c r="S78" s="65" t="s">
        <v>73</v>
      </c>
      <c r="T78" s="68">
        <v>12</v>
      </c>
      <c r="U78" s="69">
        <v>6.75</v>
      </c>
      <c r="V78" s="69">
        <v>9.1</v>
      </c>
      <c r="W78" s="70" t="str">
        <f t="shared" si="2"/>
        <v>12,13 €/L</v>
      </c>
      <c r="X78" s="70"/>
      <c r="Y78" s="71"/>
      <c r="Z78" s="65"/>
    </row>
    <row r="79" spans="1:26">
      <c r="A79" s="74">
        <v>3483770000192</v>
      </c>
      <c r="B79" s="65" t="s">
        <v>64</v>
      </c>
      <c r="C79" s="65">
        <v>0</v>
      </c>
      <c r="D79" s="66" t="s">
        <v>180</v>
      </c>
      <c r="E79" s="65"/>
      <c r="F79" s="65" t="s">
        <v>65</v>
      </c>
      <c r="G79" s="65"/>
      <c r="I79" s="65"/>
      <c r="J79" s="65"/>
      <c r="K79" s="65" t="s">
        <v>65</v>
      </c>
      <c r="L79" s="65"/>
      <c r="M79" s="65"/>
      <c r="N79" s="65"/>
      <c r="O79" s="65"/>
      <c r="P79" s="65"/>
      <c r="Q79" s="65"/>
      <c r="R79" s="67"/>
      <c r="S79" s="65" t="s">
        <v>76</v>
      </c>
      <c r="T79" s="68"/>
      <c r="U79" s="69" t="e">
        <v>#N/A</v>
      </c>
      <c r="V79" s="69">
        <v>2</v>
      </c>
      <c r="W79" s="70" t="e">
        <f t="shared" si="2"/>
        <v>#DIV/0!</v>
      </c>
      <c r="X79" s="70"/>
      <c r="Y79" s="71"/>
      <c r="Z79" s="65"/>
    </row>
    <row r="80" spans="1:26">
      <c r="A80" s="74">
        <v>2426722350045</v>
      </c>
      <c r="B80" s="65" t="s">
        <v>182</v>
      </c>
      <c r="C80" s="65">
        <v>0.75</v>
      </c>
      <c r="D80" s="66" t="s">
        <v>181</v>
      </c>
      <c r="E80" s="65"/>
      <c r="F80" s="65" t="s">
        <v>79</v>
      </c>
      <c r="G80" s="65"/>
      <c r="I80" s="65"/>
      <c r="J80" s="65"/>
      <c r="K80" s="65"/>
      <c r="L80" s="65"/>
      <c r="M80" s="65"/>
      <c r="N80" s="65"/>
      <c r="O80" s="65"/>
      <c r="P80" s="65"/>
      <c r="Q80" s="65"/>
      <c r="R80" s="67"/>
      <c r="S80" s="65" t="s">
        <v>183</v>
      </c>
      <c r="T80" s="68">
        <v>6</v>
      </c>
      <c r="U80" s="69">
        <v>0</v>
      </c>
      <c r="V80" s="69">
        <v>30</v>
      </c>
      <c r="W80" s="70" t="str">
        <f t="shared" si="2"/>
        <v>40,00 €/L</v>
      </c>
      <c r="X80" s="70"/>
      <c r="Y80" s="71"/>
      <c r="Z80" s="65"/>
    </row>
    <row r="81" spans="1:26">
      <c r="A81" s="74">
        <v>2426722350113</v>
      </c>
      <c r="B81" s="65" t="s">
        <v>182</v>
      </c>
      <c r="C81" s="65">
        <v>0.75</v>
      </c>
      <c r="D81" s="66" t="s">
        <v>184</v>
      </c>
      <c r="E81" s="65"/>
      <c r="F81" s="65" t="s">
        <v>79</v>
      </c>
      <c r="G81" s="65"/>
      <c r="I81" s="65"/>
      <c r="J81" s="65"/>
      <c r="K81" s="65"/>
      <c r="L81" s="65"/>
      <c r="M81" s="65"/>
      <c r="N81" s="65"/>
      <c r="O81" s="65"/>
      <c r="P81" s="65"/>
      <c r="Q81" s="65"/>
      <c r="R81" s="67"/>
      <c r="S81" s="65" t="s">
        <v>183</v>
      </c>
      <c r="T81" s="68">
        <v>6</v>
      </c>
      <c r="U81" s="69" t="e">
        <v>#N/A</v>
      </c>
      <c r="V81" s="69">
        <v>41</v>
      </c>
      <c r="W81" s="70" t="str">
        <f t="shared" si="2"/>
        <v>54,67 €/L</v>
      </c>
      <c r="X81" s="70"/>
      <c r="Y81" s="71"/>
      <c r="Z81" s="65"/>
    </row>
    <row r="82" spans="1:26">
      <c r="A82" s="74">
        <v>2426722350021</v>
      </c>
      <c r="B82" s="65" t="s">
        <v>182</v>
      </c>
      <c r="C82" s="65">
        <v>0.75</v>
      </c>
      <c r="D82" s="66" t="s">
        <v>185</v>
      </c>
      <c r="E82" s="65"/>
      <c r="F82" s="65" t="s">
        <v>79</v>
      </c>
      <c r="G82" s="65"/>
      <c r="I82" s="65"/>
      <c r="J82" s="65"/>
      <c r="K82" s="65"/>
      <c r="L82" s="65"/>
      <c r="M82" s="65"/>
      <c r="N82" s="65"/>
      <c r="O82" s="65"/>
      <c r="P82" s="65"/>
      <c r="Q82" s="65"/>
      <c r="R82" s="67"/>
      <c r="S82" s="65" t="s">
        <v>183</v>
      </c>
      <c r="T82" s="68">
        <v>6</v>
      </c>
      <c r="U82" s="69" t="e">
        <v>#N/A</v>
      </c>
      <c r="V82" s="69">
        <v>18</v>
      </c>
      <c r="W82" s="70" t="str">
        <f t="shared" si="2"/>
        <v>24,00 €/L</v>
      </c>
      <c r="X82" s="70"/>
      <c r="Y82" s="71"/>
      <c r="Z82" s="65"/>
    </row>
    <row r="83" spans="1:26">
      <c r="A83" s="74">
        <v>2426722350083</v>
      </c>
      <c r="B83" s="65" t="s">
        <v>182</v>
      </c>
      <c r="C83" s="65">
        <v>0.75</v>
      </c>
      <c r="D83" s="66" t="s">
        <v>186</v>
      </c>
      <c r="E83" s="65"/>
      <c r="F83" s="65" t="s">
        <v>79</v>
      </c>
      <c r="G83" s="65"/>
      <c r="I83" s="65"/>
      <c r="J83" s="65"/>
      <c r="K83" s="65"/>
      <c r="L83" s="65"/>
      <c r="M83" s="65"/>
      <c r="N83" s="65"/>
      <c r="O83" s="65"/>
      <c r="P83" s="65"/>
      <c r="Q83" s="65"/>
      <c r="R83" s="67"/>
      <c r="S83" s="65" t="s">
        <v>183</v>
      </c>
      <c r="T83" s="68">
        <v>6</v>
      </c>
      <c r="U83" s="69">
        <v>0</v>
      </c>
      <c r="V83" s="69">
        <v>33</v>
      </c>
      <c r="W83" s="70" t="str">
        <f t="shared" si="2"/>
        <v>44,00 €/L</v>
      </c>
      <c r="X83" s="70"/>
      <c r="Y83" s="71"/>
      <c r="Z83" s="65"/>
    </row>
    <row r="84" spans="1:26">
      <c r="A84" s="74">
        <v>2426722350076</v>
      </c>
      <c r="B84" s="65" t="s">
        <v>182</v>
      </c>
      <c r="C84" s="65">
        <v>0.375</v>
      </c>
      <c r="D84" s="66" t="s">
        <v>187</v>
      </c>
      <c r="E84" s="65"/>
      <c r="F84" s="65" t="s">
        <v>79</v>
      </c>
      <c r="G84" s="65"/>
      <c r="I84" s="65"/>
      <c r="J84" s="65"/>
      <c r="K84" s="65"/>
      <c r="L84" s="65"/>
      <c r="M84" s="65"/>
      <c r="N84" s="65"/>
      <c r="O84" s="65"/>
      <c r="P84" s="65"/>
      <c r="Q84" s="65"/>
      <c r="R84" s="67"/>
      <c r="S84" s="65" t="s">
        <v>183</v>
      </c>
      <c r="T84" s="68">
        <v>6</v>
      </c>
      <c r="U84" s="69" t="e">
        <v>#N/A</v>
      </c>
      <c r="V84" s="69">
        <v>20</v>
      </c>
      <c r="W84" s="70" t="str">
        <f t="shared" si="2"/>
        <v>53,33 €/L</v>
      </c>
      <c r="X84" s="70"/>
      <c r="Y84" s="71"/>
      <c r="Z84" s="65"/>
    </row>
    <row r="85" spans="1:26">
      <c r="A85" s="74">
        <v>2426722350052</v>
      </c>
      <c r="B85" s="65" t="s">
        <v>182</v>
      </c>
      <c r="C85" s="65">
        <v>0.75</v>
      </c>
      <c r="D85" s="66" t="s">
        <v>188</v>
      </c>
      <c r="E85" s="65"/>
      <c r="F85" s="65" t="s">
        <v>79</v>
      </c>
      <c r="G85" s="65"/>
      <c r="I85" s="65"/>
      <c r="J85" s="65"/>
      <c r="K85" s="65"/>
      <c r="L85" s="65"/>
      <c r="M85" s="65"/>
      <c r="N85" s="65"/>
      <c r="O85" s="65"/>
      <c r="P85" s="65"/>
      <c r="Q85" s="65"/>
      <c r="R85" s="67"/>
      <c r="S85" s="65" t="s">
        <v>183</v>
      </c>
      <c r="T85" s="68">
        <v>6</v>
      </c>
      <c r="U85" s="69" t="e">
        <v>#N/A</v>
      </c>
      <c r="V85" s="69">
        <v>31</v>
      </c>
      <c r="W85" s="70" t="str">
        <f t="shared" si="2"/>
        <v>41,33 €/L</v>
      </c>
      <c r="X85" s="70"/>
      <c r="Y85" s="71"/>
      <c r="Z85" s="65"/>
    </row>
    <row r="86" spans="1:26">
      <c r="A86" s="74">
        <v>2426722350090</v>
      </c>
      <c r="B86" s="65" t="s">
        <v>182</v>
      </c>
      <c r="C86" s="65">
        <v>0.75</v>
      </c>
      <c r="D86" s="66" t="s">
        <v>189</v>
      </c>
      <c r="E86" s="65"/>
      <c r="F86" s="65" t="s">
        <v>79</v>
      </c>
      <c r="G86" s="65"/>
      <c r="I86" s="65"/>
      <c r="J86" s="65"/>
      <c r="K86" s="65"/>
      <c r="L86" s="65"/>
      <c r="M86" s="65"/>
      <c r="N86" s="65"/>
      <c r="O86" s="65"/>
      <c r="P86" s="65"/>
      <c r="Q86" s="65"/>
      <c r="R86" s="67"/>
      <c r="S86" s="65" t="s">
        <v>183</v>
      </c>
      <c r="T86" s="68">
        <v>6</v>
      </c>
      <c r="U86" s="69">
        <v>0</v>
      </c>
      <c r="V86" s="69">
        <v>37</v>
      </c>
      <c r="W86" s="70" t="str">
        <f t="shared" si="2"/>
        <v>49,33 €/L</v>
      </c>
      <c r="X86" s="70"/>
      <c r="Y86" s="71"/>
      <c r="Z86" s="65"/>
    </row>
    <row r="87" spans="1:26">
      <c r="A87" s="74">
        <v>2426722350038</v>
      </c>
      <c r="B87" s="65" t="s">
        <v>64</v>
      </c>
      <c r="C87" s="65">
        <v>0.75</v>
      </c>
      <c r="D87" s="66" t="s">
        <v>626</v>
      </c>
      <c r="E87" s="65">
        <v>11</v>
      </c>
      <c r="F87" s="65" t="s">
        <v>79</v>
      </c>
      <c r="G87" s="65"/>
      <c r="I87" s="65"/>
      <c r="J87" s="65"/>
      <c r="K87" s="65"/>
      <c r="L87" s="65"/>
      <c r="M87" s="65"/>
      <c r="N87" s="65"/>
      <c r="O87" s="65"/>
      <c r="P87" s="65"/>
      <c r="Q87" s="65"/>
      <c r="R87" s="67"/>
      <c r="S87" s="65"/>
      <c r="T87" s="68"/>
      <c r="U87" s="69"/>
      <c r="V87" s="69">
        <v>12.45</v>
      </c>
      <c r="W87" s="70" t="str">
        <f t="shared" si="2"/>
        <v>16,60 €/L</v>
      </c>
      <c r="X87" s="70"/>
      <c r="Y87" s="71"/>
      <c r="Z87" s="65"/>
    </row>
    <row r="88" spans="1:26">
      <c r="A88" s="74">
        <v>2426722350106</v>
      </c>
      <c r="B88" s="65" t="s">
        <v>182</v>
      </c>
      <c r="C88" s="65">
        <v>0.75</v>
      </c>
      <c r="D88" s="66" t="s">
        <v>627</v>
      </c>
      <c r="E88" s="65"/>
      <c r="F88" s="65" t="s">
        <v>79</v>
      </c>
      <c r="G88" s="65"/>
      <c r="I88" s="65"/>
      <c r="J88" s="65"/>
      <c r="K88" s="65"/>
      <c r="L88" s="65"/>
      <c r="M88" s="65"/>
      <c r="N88" s="65"/>
      <c r="O88" s="65"/>
      <c r="P88" s="65"/>
      <c r="Q88" s="65"/>
      <c r="R88" s="67"/>
      <c r="S88" s="65"/>
      <c r="T88" s="68"/>
      <c r="U88" s="69"/>
      <c r="V88" s="69">
        <v>41</v>
      </c>
      <c r="W88" s="70" t="str">
        <f t="shared" si="2"/>
        <v>54,67 €/L</v>
      </c>
      <c r="X88" s="70"/>
      <c r="Y88" s="71"/>
      <c r="Z88" s="65"/>
    </row>
    <row r="89" spans="1:26">
      <c r="A89" s="74">
        <v>2426722350069</v>
      </c>
      <c r="B89" s="65" t="s">
        <v>182</v>
      </c>
      <c r="C89" s="65">
        <v>0.75</v>
      </c>
      <c r="D89" s="66" t="s">
        <v>628</v>
      </c>
      <c r="E89" s="65"/>
      <c r="F89" s="65" t="s">
        <v>79</v>
      </c>
      <c r="G89" s="65"/>
      <c r="I89" s="65"/>
      <c r="J89" s="65"/>
      <c r="K89" s="65"/>
      <c r="L89" s="65"/>
      <c r="M89" s="65"/>
      <c r="N89" s="65"/>
      <c r="O89" s="65"/>
      <c r="P89" s="65"/>
      <c r="Q89" s="65"/>
      <c r="R89" s="67"/>
      <c r="S89" s="65"/>
      <c r="T89" s="68"/>
      <c r="U89" s="69"/>
      <c r="V89" s="69">
        <v>32</v>
      </c>
      <c r="W89" s="70" t="str">
        <f t="shared" si="2"/>
        <v>42,67 €/L</v>
      </c>
      <c r="X89" s="70"/>
      <c r="Y89" s="71"/>
      <c r="Z89" s="65"/>
    </row>
    <row r="90" spans="1:26">
      <c r="B90" s="65" t="s">
        <v>21</v>
      </c>
      <c r="C90" s="65">
        <v>0.33</v>
      </c>
      <c r="D90" s="66" t="s">
        <v>190</v>
      </c>
      <c r="E90" s="65">
        <v>4.8</v>
      </c>
      <c r="F90" s="65" t="s">
        <v>79</v>
      </c>
      <c r="G90" s="65"/>
      <c r="I90" s="65"/>
      <c r="J90" s="65"/>
      <c r="K90" s="65"/>
      <c r="L90" s="65"/>
      <c r="M90" s="65"/>
      <c r="N90" s="65"/>
      <c r="O90" s="65"/>
      <c r="P90" s="65"/>
      <c r="Q90" s="65"/>
      <c r="R90" s="67"/>
      <c r="S90" s="65" t="s">
        <v>76</v>
      </c>
      <c r="T90" s="68">
        <v>12</v>
      </c>
      <c r="U90" s="69">
        <v>3.1</v>
      </c>
      <c r="V90" s="69">
        <v>4.25</v>
      </c>
      <c r="W90" s="70" t="str">
        <f t="shared" si="2"/>
        <v>12,88 €/L</v>
      </c>
      <c r="X90" s="70"/>
      <c r="Y90" s="71"/>
      <c r="Z90" s="65"/>
    </row>
    <row r="91" spans="1:26">
      <c r="A91" s="74">
        <v>303531130353</v>
      </c>
      <c r="B91" s="65" t="s">
        <v>21</v>
      </c>
      <c r="C91" s="65">
        <v>0.33</v>
      </c>
      <c r="D91" s="66" t="s">
        <v>191</v>
      </c>
      <c r="E91" s="65">
        <v>8.8000000000000007</v>
      </c>
      <c r="F91" s="65" t="s">
        <v>79</v>
      </c>
      <c r="G91" s="65"/>
      <c r="I91" s="65"/>
      <c r="J91" s="65"/>
      <c r="K91" s="65"/>
      <c r="L91" s="65"/>
      <c r="M91" s="65"/>
      <c r="N91" s="65"/>
      <c r="O91" s="65"/>
      <c r="P91" s="65"/>
      <c r="Q91" s="65"/>
      <c r="R91" s="67"/>
      <c r="S91" s="65" t="s">
        <v>76</v>
      </c>
      <c r="T91" s="68">
        <v>24</v>
      </c>
      <c r="U91" s="69">
        <v>3.1</v>
      </c>
      <c r="V91" s="69">
        <v>4.45</v>
      </c>
      <c r="W91" s="70" t="str">
        <f t="shared" si="2"/>
        <v>13,48 €/L</v>
      </c>
      <c r="X91" s="70"/>
      <c r="Y91" s="71"/>
      <c r="Z91" s="65"/>
    </row>
    <row r="92" spans="1:26">
      <c r="A92" s="74">
        <v>54085176</v>
      </c>
      <c r="B92" s="65" t="s">
        <v>21</v>
      </c>
      <c r="C92" s="65">
        <v>0.33</v>
      </c>
      <c r="D92" s="66" t="s">
        <v>192</v>
      </c>
      <c r="E92" s="65">
        <v>8.5</v>
      </c>
      <c r="F92" s="65" t="s">
        <v>70</v>
      </c>
      <c r="G92" s="65"/>
      <c r="I92" s="65"/>
      <c r="J92" s="65"/>
      <c r="K92" s="65"/>
      <c r="L92" s="65"/>
      <c r="M92" s="65"/>
      <c r="N92" s="65"/>
      <c r="O92" s="65"/>
      <c r="P92" s="65"/>
      <c r="Q92" s="65"/>
      <c r="R92" s="67"/>
      <c r="S92" s="65" t="s">
        <v>73</v>
      </c>
      <c r="T92" s="68">
        <v>24</v>
      </c>
      <c r="U92" s="69" t="e">
        <v>#N/A</v>
      </c>
      <c r="V92" s="69">
        <v>4.1500000000000004</v>
      </c>
      <c r="W92" s="70" t="str">
        <f t="shared" si="2"/>
        <v>12,58 €/L</v>
      </c>
      <c r="X92" s="70"/>
      <c r="Y92" s="71"/>
      <c r="Z92" s="65"/>
    </row>
    <row r="93" spans="1:26">
      <c r="A93" s="74">
        <v>54085060</v>
      </c>
      <c r="B93" s="65" t="s">
        <v>21</v>
      </c>
      <c r="C93" s="65">
        <v>0.33</v>
      </c>
      <c r="D93" s="66" t="s">
        <v>193</v>
      </c>
      <c r="E93" s="65">
        <v>8.5</v>
      </c>
      <c r="F93" s="65" t="s">
        <v>70</v>
      </c>
      <c r="G93" s="65"/>
      <c r="I93" s="65"/>
      <c r="J93" s="65"/>
      <c r="K93" s="65"/>
      <c r="L93" s="65"/>
      <c r="M93" s="65"/>
      <c r="N93" s="65"/>
      <c r="O93" s="65"/>
      <c r="P93" s="65"/>
      <c r="Q93" s="65"/>
      <c r="R93" s="67"/>
      <c r="S93" s="65" t="s">
        <v>73</v>
      </c>
      <c r="T93" s="68">
        <v>24</v>
      </c>
      <c r="U93" s="69">
        <v>2.99</v>
      </c>
      <c r="V93" s="69">
        <v>4.1500000000000004</v>
      </c>
      <c r="W93" s="70" t="str">
        <f t="shared" si="2"/>
        <v>12,58 €/L</v>
      </c>
      <c r="X93" s="70"/>
      <c r="Y93" s="71"/>
      <c r="Z93" s="65"/>
    </row>
    <row r="94" spans="1:26">
      <c r="A94" s="74">
        <v>5410908000036</v>
      </c>
      <c r="B94" s="65" t="s">
        <v>21</v>
      </c>
      <c r="C94" s="65">
        <v>0.33</v>
      </c>
      <c r="D94" s="66" t="s">
        <v>194</v>
      </c>
      <c r="E94" s="65">
        <v>9</v>
      </c>
      <c r="F94" s="65" t="s">
        <v>70</v>
      </c>
      <c r="G94" s="65"/>
      <c r="I94" s="65"/>
      <c r="J94" s="65"/>
      <c r="K94" s="65"/>
      <c r="L94" s="65"/>
      <c r="M94" s="65"/>
      <c r="N94" s="65"/>
      <c r="O94" s="65"/>
      <c r="P94" s="65"/>
      <c r="Q94" s="65"/>
      <c r="R94" s="67"/>
      <c r="S94" s="65" t="s">
        <v>73</v>
      </c>
      <c r="T94" s="68">
        <v>24</v>
      </c>
      <c r="U94" s="69">
        <v>3.08</v>
      </c>
      <c r="V94" s="69">
        <v>4.25</v>
      </c>
      <c r="W94" s="70" t="str">
        <f t="shared" si="2"/>
        <v>12,88 €/L</v>
      </c>
      <c r="X94" s="70"/>
      <c r="Y94" s="71"/>
      <c r="Z94" s="65"/>
    </row>
    <row r="95" spans="1:26">
      <c r="B95" s="65" t="s">
        <v>21</v>
      </c>
      <c r="C95" s="65">
        <v>0.75</v>
      </c>
      <c r="D95" s="66" t="s">
        <v>195</v>
      </c>
      <c r="E95" s="65">
        <v>8</v>
      </c>
      <c r="F95" s="65" t="s">
        <v>70</v>
      </c>
      <c r="G95" s="65"/>
      <c r="I95" s="65"/>
      <c r="J95" s="65"/>
      <c r="K95" s="65"/>
      <c r="L95" s="65"/>
      <c r="M95" s="65"/>
      <c r="N95" s="65"/>
      <c r="O95" s="65"/>
      <c r="P95" s="65"/>
      <c r="Q95" s="65"/>
      <c r="R95" s="67"/>
      <c r="S95" s="65" t="s">
        <v>73</v>
      </c>
      <c r="T95" s="68">
        <v>12</v>
      </c>
      <c r="U95" s="69" t="e">
        <v>#N/A</v>
      </c>
      <c r="V95" s="69"/>
      <c r="W95" s="70" t="str">
        <f t="shared" si="2"/>
        <v>0,00 €/L</v>
      </c>
      <c r="X95" s="70"/>
      <c r="Y95" s="71"/>
      <c r="Z95" s="65"/>
    </row>
    <row r="96" spans="1:26">
      <c r="A96" s="74">
        <v>5410908000074</v>
      </c>
      <c r="B96" s="65" t="s">
        <v>21</v>
      </c>
      <c r="C96" s="65">
        <v>0.75</v>
      </c>
      <c r="D96" s="66" t="s">
        <v>196</v>
      </c>
      <c r="E96" s="65">
        <v>9</v>
      </c>
      <c r="F96" s="65" t="s">
        <v>70</v>
      </c>
      <c r="G96" s="65"/>
      <c r="I96" s="65"/>
      <c r="J96" s="65"/>
      <c r="K96" s="65"/>
      <c r="L96" s="65"/>
      <c r="M96" s="65"/>
      <c r="N96" s="65"/>
      <c r="O96" s="65"/>
      <c r="P96" s="65"/>
      <c r="Q96" s="65"/>
      <c r="R96" s="67"/>
      <c r="S96" s="65" t="s">
        <v>73</v>
      </c>
      <c r="T96" s="68">
        <v>12</v>
      </c>
      <c r="U96" s="69" t="e">
        <v>#N/A</v>
      </c>
      <c r="V96" s="69">
        <v>9.75</v>
      </c>
      <c r="W96" s="70" t="str">
        <f t="shared" si="2"/>
        <v>13,00 €/L</v>
      </c>
      <c r="X96" s="70"/>
      <c r="Y96" s="71"/>
      <c r="Z96" s="65"/>
    </row>
    <row r="97" spans="1:26">
      <c r="B97" s="65" t="s">
        <v>21</v>
      </c>
      <c r="C97" s="65">
        <v>0.75</v>
      </c>
      <c r="D97" s="66" t="s">
        <v>197</v>
      </c>
      <c r="E97" s="65">
        <v>7</v>
      </c>
      <c r="F97" s="65" t="s">
        <v>70</v>
      </c>
      <c r="G97" s="65"/>
      <c r="I97" s="65"/>
      <c r="J97" s="65"/>
      <c r="K97" s="65"/>
      <c r="L97" s="65"/>
      <c r="M97" s="65"/>
      <c r="N97" s="65"/>
      <c r="O97" s="65"/>
      <c r="P97" s="65"/>
      <c r="Q97" s="65"/>
      <c r="R97" s="67"/>
      <c r="S97" s="65" t="s">
        <v>73</v>
      </c>
      <c r="T97" s="68">
        <v>12</v>
      </c>
      <c r="U97" s="69" t="e">
        <v>#N/A</v>
      </c>
      <c r="V97" s="69">
        <v>8.15</v>
      </c>
      <c r="W97" s="70" t="str">
        <f t="shared" si="2"/>
        <v>10,87 €/L</v>
      </c>
      <c r="X97" s="70"/>
      <c r="Y97" s="71"/>
      <c r="Z97" s="65"/>
    </row>
    <row r="98" spans="1:26">
      <c r="A98" s="74">
        <v>5410908000012</v>
      </c>
      <c r="B98" s="65" t="s">
        <v>21</v>
      </c>
      <c r="C98" s="65">
        <v>0.33</v>
      </c>
      <c r="D98" s="66" t="s">
        <v>198</v>
      </c>
      <c r="E98" s="65">
        <v>7</v>
      </c>
      <c r="F98" s="65" t="s">
        <v>70</v>
      </c>
      <c r="G98" s="65"/>
      <c r="I98" s="65"/>
      <c r="J98" s="65"/>
      <c r="K98" s="65"/>
      <c r="L98" s="65"/>
      <c r="M98" s="65"/>
      <c r="N98" s="65"/>
      <c r="O98" s="65"/>
      <c r="P98" s="65"/>
      <c r="Q98" s="65"/>
      <c r="R98" s="67"/>
      <c r="S98" s="65" t="s">
        <v>73</v>
      </c>
      <c r="T98" s="68">
        <v>24</v>
      </c>
      <c r="U98" s="69">
        <v>2.4300000000000002</v>
      </c>
      <c r="V98" s="69">
        <v>3.75</v>
      </c>
      <c r="W98" s="70" t="str">
        <f t="shared" si="2"/>
        <v>11,36 €/L</v>
      </c>
      <c r="X98" s="70"/>
      <c r="Y98" s="71"/>
      <c r="Z98" s="65"/>
    </row>
    <row r="99" spans="1:26">
      <c r="A99" s="74">
        <v>5410908000029</v>
      </c>
      <c r="B99" s="65" t="s">
        <v>21</v>
      </c>
      <c r="C99" s="65">
        <v>0.33</v>
      </c>
      <c r="D99" s="66" t="s">
        <v>199</v>
      </c>
      <c r="E99" s="65">
        <v>8</v>
      </c>
      <c r="F99" s="65" t="s">
        <v>70</v>
      </c>
      <c r="G99" s="65"/>
      <c r="I99" s="65"/>
      <c r="J99" s="65"/>
      <c r="K99" s="65"/>
      <c r="L99" s="65"/>
      <c r="M99" s="65"/>
      <c r="N99" s="65"/>
      <c r="O99" s="65"/>
      <c r="P99" s="65"/>
      <c r="Q99" s="65"/>
      <c r="R99" s="67"/>
      <c r="S99" s="65" t="s">
        <v>73</v>
      </c>
      <c r="T99" s="68">
        <v>24</v>
      </c>
      <c r="U99" s="69">
        <v>2.73</v>
      </c>
      <c r="V99" s="69">
        <v>3.75</v>
      </c>
      <c r="W99" s="70" t="str">
        <f t="shared" si="2"/>
        <v>11,36 €/L</v>
      </c>
      <c r="X99" s="70"/>
      <c r="Y99" s="71"/>
      <c r="Z99" s="65"/>
    </row>
    <row r="100" spans="1:26">
      <c r="A100" s="74">
        <v>5410769100081</v>
      </c>
      <c r="B100" s="65" t="s">
        <v>21</v>
      </c>
      <c r="C100" s="65">
        <v>0.33</v>
      </c>
      <c r="D100" s="66" t="s">
        <v>26</v>
      </c>
      <c r="E100" s="65">
        <v>8</v>
      </c>
      <c r="F100" s="65" t="s">
        <v>70</v>
      </c>
      <c r="G100" s="65"/>
      <c r="I100" s="65"/>
      <c r="J100" s="65" t="s">
        <v>98</v>
      </c>
      <c r="K100" s="65" t="s">
        <v>72</v>
      </c>
      <c r="L100" s="65"/>
      <c r="M100" s="65"/>
      <c r="N100" s="65"/>
      <c r="O100" s="65"/>
      <c r="P100" s="65"/>
      <c r="Q100" s="65"/>
      <c r="R100" s="67"/>
      <c r="S100" s="65" t="s">
        <v>73</v>
      </c>
      <c r="T100" s="68">
        <v>24</v>
      </c>
      <c r="U100" s="69">
        <v>3.2</v>
      </c>
      <c r="V100" s="69">
        <v>4.0999999999999996</v>
      </c>
      <c r="W100" s="70" t="str">
        <f t="shared" si="2"/>
        <v>12,42 €/L</v>
      </c>
      <c r="X100" s="70"/>
      <c r="Y100" s="71"/>
      <c r="Z100" s="65"/>
    </row>
    <row r="101" spans="1:26">
      <c r="A101" s="74">
        <v>5410769100098</v>
      </c>
      <c r="B101" s="65" t="s">
        <v>21</v>
      </c>
      <c r="C101" s="65">
        <v>0.75</v>
      </c>
      <c r="D101" s="66" t="s">
        <v>25</v>
      </c>
      <c r="E101" s="65">
        <v>8</v>
      </c>
      <c r="F101" s="65" t="s">
        <v>70</v>
      </c>
      <c r="G101" s="65"/>
      <c r="I101" s="65"/>
      <c r="J101" s="65" t="s">
        <v>98</v>
      </c>
      <c r="K101" s="65" t="s">
        <v>72</v>
      </c>
      <c r="L101" s="65"/>
      <c r="M101" s="65"/>
      <c r="N101" s="65"/>
      <c r="O101" s="65"/>
      <c r="P101" s="65"/>
      <c r="Q101" s="65"/>
      <c r="R101" s="67"/>
      <c r="S101" s="65" t="s">
        <v>73</v>
      </c>
      <c r="T101" s="68">
        <v>12</v>
      </c>
      <c r="U101" s="69">
        <v>6.61</v>
      </c>
      <c r="V101" s="69">
        <v>8.75</v>
      </c>
      <c r="W101" s="70" t="str">
        <f t="shared" si="2"/>
        <v>11,67 €/L</v>
      </c>
      <c r="X101" s="70"/>
      <c r="Y101" s="71"/>
      <c r="Z101" s="65"/>
    </row>
    <row r="102" spans="1:26">
      <c r="A102" s="74">
        <v>5410769200088</v>
      </c>
      <c r="B102" s="65" t="s">
        <v>21</v>
      </c>
      <c r="C102" s="65">
        <v>0.33</v>
      </c>
      <c r="D102" s="66" t="s">
        <v>200</v>
      </c>
      <c r="E102" s="65">
        <v>8</v>
      </c>
      <c r="F102" s="65" t="s">
        <v>70</v>
      </c>
      <c r="G102" s="65"/>
      <c r="I102" s="65"/>
      <c r="J102" s="65" t="s">
        <v>123</v>
      </c>
      <c r="K102" s="65" t="s">
        <v>201</v>
      </c>
      <c r="L102" s="65"/>
      <c r="M102" s="65"/>
      <c r="N102" s="65"/>
      <c r="O102" s="65"/>
      <c r="P102" s="65"/>
      <c r="Q102" s="65"/>
      <c r="R102" s="67"/>
      <c r="S102" s="65" t="s">
        <v>73</v>
      </c>
      <c r="T102" s="68">
        <v>24</v>
      </c>
      <c r="U102" s="69" t="e">
        <v>#N/A</v>
      </c>
      <c r="V102" s="69">
        <v>3.75</v>
      </c>
      <c r="W102" s="70" t="str">
        <f t="shared" si="2"/>
        <v>11,36 €/L</v>
      </c>
      <c r="X102" s="70"/>
      <c r="Y102" s="71"/>
      <c r="Z102" s="65"/>
    </row>
    <row r="103" spans="1:26">
      <c r="B103" s="65" t="s">
        <v>21</v>
      </c>
      <c r="C103" s="65">
        <v>0.75</v>
      </c>
      <c r="D103" s="66" t="s">
        <v>202</v>
      </c>
      <c r="E103" s="65">
        <v>8</v>
      </c>
      <c r="F103" s="65" t="s">
        <v>70</v>
      </c>
      <c r="G103" s="65"/>
      <c r="I103" s="65"/>
      <c r="J103" s="65" t="s">
        <v>123</v>
      </c>
      <c r="K103" s="65" t="s">
        <v>201</v>
      </c>
      <c r="L103" s="65"/>
      <c r="M103" s="65"/>
      <c r="N103" s="65"/>
      <c r="O103" s="65"/>
      <c r="P103" s="65"/>
      <c r="Q103" s="65"/>
      <c r="R103" s="67"/>
      <c r="S103" s="65" t="s">
        <v>73</v>
      </c>
      <c r="T103" s="68">
        <v>12</v>
      </c>
      <c r="U103" s="69" t="e">
        <v>#N/A</v>
      </c>
      <c r="V103" s="69"/>
      <c r="W103" s="70" t="str">
        <f t="shared" si="2"/>
        <v>0,00 €/L</v>
      </c>
      <c r="X103" s="70"/>
      <c r="Y103" s="71"/>
      <c r="Z103" s="65"/>
    </row>
    <row r="104" spans="1:26">
      <c r="B104" s="65" t="s">
        <v>21</v>
      </c>
      <c r="C104" s="65">
        <v>0.33</v>
      </c>
      <c r="D104" s="66" t="s">
        <v>203</v>
      </c>
      <c r="E104" s="65"/>
      <c r="F104" s="65" t="s">
        <v>79</v>
      </c>
      <c r="G104" s="65"/>
      <c r="I104" s="65"/>
      <c r="J104" s="65"/>
      <c r="K104" s="65"/>
      <c r="L104" s="65"/>
      <c r="M104" s="65"/>
      <c r="N104" s="65"/>
      <c r="O104" s="65"/>
      <c r="P104" s="65"/>
      <c r="Q104" s="65"/>
      <c r="R104" s="67"/>
      <c r="S104" s="65" t="s">
        <v>76</v>
      </c>
      <c r="T104" s="68">
        <v>24</v>
      </c>
      <c r="U104" s="69">
        <v>3.01</v>
      </c>
      <c r="V104" s="69">
        <v>3.85</v>
      </c>
      <c r="W104" s="70" t="str">
        <f t="shared" si="2"/>
        <v>11,67 €/L</v>
      </c>
      <c r="X104" s="70"/>
      <c r="Y104" s="71"/>
      <c r="Z104" s="65"/>
    </row>
    <row r="105" spans="1:26">
      <c r="B105" s="65" t="s">
        <v>21</v>
      </c>
      <c r="C105" s="65">
        <v>0.33</v>
      </c>
      <c r="D105" s="66" t="s">
        <v>204</v>
      </c>
      <c r="E105" s="65"/>
      <c r="F105" s="65" t="s">
        <v>79</v>
      </c>
      <c r="G105" s="65"/>
      <c r="I105" s="65"/>
      <c r="J105" s="65"/>
      <c r="K105" s="65"/>
      <c r="L105" s="65"/>
      <c r="M105" s="65"/>
      <c r="N105" s="65"/>
      <c r="O105" s="65"/>
      <c r="P105" s="65"/>
      <c r="Q105" s="65"/>
      <c r="R105" s="67"/>
      <c r="S105" s="65" t="s">
        <v>76</v>
      </c>
      <c r="T105" s="68">
        <v>12</v>
      </c>
      <c r="U105" s="69">
        <v>3.39</v>
      </c>
      <c r="V105" s="69">
        <v>4.55</v>
      </c>
      <c r="W105" s="70" t="str">
        <f t="shared" si="2"/>
        <v>13,79 €/L</v>
      </c>
      <c r="X105" s="70"/>
      <c r="Y105" s="71"/>
      <c r="Z105" s="65"/>
    </row>
    <row r="106" spans="1:26">
      <c r="B106" s="65" t="s">
        <v>21</v>
      </c>
      <c r="C106" s="65">
        <v>0.33</v>
      </c>
      <c r="D106" s="66" t="s">
        <v>205</v>
      </c>
      <c r="E106" s="65"/>
      <c r="F106" s="65" t="s">
        <v>79</v>
      </c>
      <c r="G106" s="65"/>
      <c r="I106" s="65"/>
      <c r="J106" s="65"/>
      <c r="K106" s="65"/>
      <c r="L106" s="65"/>
      <c r="M106" s="65"/>
      <c r="N106" s="65"/>
      <c r="O106" s="65"/>
      <c r="P106" s="65"/>
      <c r="Q106" s="65"/>
      <c r="R106" s="67"/>
      <c r="S106" s="65" t="s">
        <v>76</v>
      </c>
      <c r="T106" s="68">
        <v>12</v>
      </c>
      <c r="U106" s="69">
        <v>3.45</v>
      </c>
      <c r="V106" s="69">
        <v>4.55</v>
      </c>
      <c r="W106" s="70" t="str">
        <f t="shared" si="2"/>
        <v>13,79 €/L</v>
      </c>
      <c r="X106" s="70"/>
      <c r="Y106" s="71"/>
      <c r="Z106" s="65"/>
    </row>
    <row r="107" spans="1:26">
      <c r="B107" s="65" t="s">
        <v>21</v>
      </c>
      <c r="C107" s="65">
        <v>0.33</v>
      </c>
      <c r="D107" s="66" t="s">
        <v>206</v>
      </c>
      <c r="E107" s="65"/>
      <c r="F107" s="65" t="s">
        <v>79</v>
      </c>
      <c r="G107" s="65"/>
      <c r="I107" s="65"/>
      <c r="J107" s="65"/>
      <c r="K107" s="65"/>
      <c r="L107" s="65"/>
      <c r="M107" s="65"/>
      <c r="N107" s="65"/>
      <c r="O107" s="65"/>
      <c r="P107" s="65"/>
      <c r="Q107" s="65"/>
      <c r="R107" s="67"/>
      <c r="S107" s="65" t="s">
        <v>76</v>
      </c>
      <c r="T107" s="68">
        <v>12</v>
      </c>
      <c r="U107" s="69">
        <v>3.45</v>
      </c>
      <c r="V107" s="69">
        <v>4.55</v>
      </c>
      <c r="W107" s="70" t="str">
        <f t="shared" si="2"/>
        <v>13,79 €/L</v>
      </c>
      <c r="X107" s="70"/>
      <c r="Y107" s="71"/>
      <c r="Z107" s="65"/>
    </row>
    <row r="108" spans="1:26">
      <c r="B108" s="65" t="s">
        <v>21</v>
      </c>
      <c r="C108" s="65">
        <v>0.33</v>
      </c>
      <c r="D108" s="66" t="s">
        <v>207</v>
      </c>
      <c r="E108" s="65"/>
      <c r="F108" s="65" t="s">
        <v>79</v>
      </c>
      <c r="G108" s="65"/>
      <c r="I108" s="65"/>
      <c r="J108" s="65"/>
      <c r="K108" s="65"/>
      <c r="L108" s="65"/>
      <c r="M108" s="65"/>
      <c r="N108" s="65"/>
      <c r="O108" s="65"/>
      <c r="P108" s="65"/>
      <c r="Q108" s="65"/>
      <c r="R108" s="67"/>
      <c r="S108" s="65" t="s">
        <v>76</v>
      </c>
      <c r="T108" s="68">
        <v>12</v>
      </c>
      <c r="U108" s="69">
        <v>3.45</v>
      </c>
      <c r="V108" s="69">
        <v>4.55</v>
      </c>
      <c r="W108" s="70" t="str">
        <f t="shared" si="2"/>
        <v>13,79 €/L</v>
      </c>
      <c r="X108" s="70"/>
      <c r="Y108" s="71"/>
      <c r="Z108" s="65"/>
    </row>
    <row r="109" spans="1:26">
      <c r="B109" s="65" t="s">
        <v>21</v>
      </c>
      <c r="C109" s="65">
        <v>0.33</v>
      </c>
      <c r="D109" s="66" t="s">
        <v>208</v>
      </c>
      <c r="E109" s="65">
        <v>5.9</v>
      </c>
      <c r="F109" s="65" t="s">
        <v>79</v>
      </c>
      <c r="G109" s="65" t="s">
        <v>209</v>
      </c>
      <c r="I109" s="65"/>
      <c r="J109" s="65" t="s">
        <v>95</v>
      </c>
      <c r="K109" s="65" t="s">
        <v>114</v>
      </c>
      <c r="L109" s="65"/>
      <c r="M109" s="65"/>
      <c r="N109" s="65"/>
      <c r="O109" s="65"/>
      <c r="P109" s="65"/>
      <c r="Q109" s="65"/>
      <c r="R109" s="67"/>
      <c r="S109" s="65" t="s">
        <v>76</v>
      </c>
      <c r="T109" s="68">
        <v>24</v>
      </c>
      <c r="U109" s="69" t="e">
        <v>#N/A</v>
      </c>
      <c r="V109" s="69">
        <v>3.55</v>
      </c>
      <c r="W109" s="70" t="str">
        <f t="shared" si="2"/>
        <v>10,76 €/L</v>
      </c>
      <c r="X109" s="70"/>
      <c r="Y109" s="71"/>
      <c r="Z109" s="65"/>
    </row>
    <row r="110" spans="1:26">
      <c r="A110" s="74">
        <v>3272460122401</v>
      </c>
      <c r="B110" s="65" t="s">
        <v>21</v>
      </c>
      <c r="C110" s="65">
        <v>0.33</v>
      </c>
      <c r="D110" s="66" t="s">
        <v>210</v>
      </c>
      <c r="E110" s="65">
        <v>6.4</v>
      </c>
      <c r="F110" s="65" t="s">
        <v>79</v>
      </c>
      <c r="G110" s="65" t="s">
        <v>209</v>
      </c>
      <c r="I110" s="65"/>
      <c r="J110" s="65" t="s">
        <v>95</v>
      </c>
      <c r="K110" s="65" t="s">
        <v>72</v>
      </c>
      <c r="L110" s="65"/>
      <c r="M110" s="65"/>
      <c r="N110" s="65"/>
      <c r="O110" s="65"/>
      <c r="P110" s="65"/>
      <c r="Q110" s="65"/>
      <c r="R110" s="67">
        <v>1.1038000000000001</v>
      </c>
      <c r="S110" s="65" t="s">
        <v>76</v>
      </c>
      <c r="T110" s="68">
        <v>24</v>
      </c>
      <c r="U110" s="69">
        <v>2.66</v>
      </c>
      <c r="V110" s="70">
        <v>3.5</v>
      </c>
      <c r="W110" s="70" t="str">
        <f t="shared" si="2"/>
        <v>10,61 €/L</v>
      </c>
      <c r="X110" s="70"/>
      <c r="Y110" s="71"/>
      <c r="Z110" s="65"/>
    </row>
    <row r="111" spans="1:26">
      <c r="B111" s="65" t="s">
        <v>21</v>
      </c>
      <c r="C111" s="65">
        <v>0.33</v>
      </c>
      <c r="D111" s="66" t="s">
        <v>211</v>
      </c>
      <c r="E111" s="65">
        <v>7.5</v>
      </c>
      <c r="F111" s="65" t="s">
        <v>79</v>
      </c>
      <c r="G111" s="65" t="s">
        <v>209</v>
      </c>
      <c r="I111" s="65"/>
      <c r="J111" s="65" t="s">
        <v>95</v>
      </c>
      <c r="K111" s="65" t="s">
        <v>72</v>
      </c>
      <c r="L111" s="65"/>
      <c r="M111" s="65"/>
      <c r="N111" s="65"/>
      <c r="O111" s="65"/>
      <c r="P111" s="65"/>
      <c r="Q111" s="65"/>
      <c r="R111" s="67"/>
      <c r="S111" s="65" t="s">
        <v>76</v>
      </c>
      <c r="T111" s="68">
        <v>24</v>
      </c>
      <c r="U111" s="69" t="e">
        <v>#N/A</v>
      </c>
      <c r="V111" s="69">
        <v>3.75</v>
      </c>
      <c r="W111" s="70" t="str">
        <f t="shared" si="2"/>
        <v>11,36 €/L</v>
      </c>
      <c r="X111" s="70"/>
      <c r="Y111" s="71"/>
      <c r="Z111" s="65"/>
    </row>
    <row r="112" spans="1:26">
      <c r="A112" s="74">
        <v>841125075074</v>
      </c>
      <c r="B112" s="65" t="s">
        <v>21</v>
      </c>
      <c r="C112" s="65">
        <v>0.375</v>
      </c>
      <c r="D112" s="66" t="s">
        <v>212</v>
      </c>
      <c r="E112" s="65">
        <v>12.5</v>
      </c>
      <c r="F112" s="65" t="s">
        <v>213</v>
      </c>
      <c r="G112" s="65"/>
      <c r="I112" s="65"/>
      <c r="J112" s="65" t="s">
        <v>214</v>
      </c>
      <c r="K112" s="65" t="s">
        <v>92</v>
      </c>
      <c r="L112" s="65"/>
      <c r="M112" s="65"/>
      <c r="N112" s="65"/>
      <c r="O112" s="65"/>
      <c r="P112" s="65"/>
      <c r="Q112" s="65"/>
      <c r="R112" s="67">
        <v>47</v>
      </c>
      <c r="S112" s="65" t="s">
        <v>215</v>
      </c>
      <c r="T112" s="68">
        <v>1</v>
      </c>
      <c r="U112" s="69"/>
      <c r="V112" s="69">
        <v>52</v>
      </c>
      <c r="W112" s="70" t="str">
        <f t="shared" si="2"/>
        <v>138,67 €/L</v>
      </c>
      <c r="X112" s="70"/>
      <c r="Y112" s="71"/>
      <c r="Z112" s="65"/>
    </row>
    <row r="113" spans="1:26">
      <c r="A113" s="74">
        <v>5010038441312</v>
      </c>
      <c r="B113" s="65" t="s">
        <v>21</v>
      </c>
      <c r="C113" s="65">
        <v>0.33</v>
      </c>
      <c r="D113" s="66" t="s">
        <v>216</v>
      </c>
      <c r="E113" s="65"/>
      <c r="F113" s="65" t="s">
        <v>217</v>
      </c>
      <c r="G113" s="65"/>
      <c r="I113" s="65"/>
      <c r="J113" s="65" t="s">
        <v>87</v>
      </c>
      <c r="K113" s="65" t="s">
        <v>72</v>
      </c>
      <c r="L113" s="65"/>
      <c r="M113" s="65"/>
      <c r="N113" s="65"/>
      <c r="O113" s="65"/>
      <c r="P113" s="65"/>
      <c r="Q113" s="65"/>
      <c r="R113" s="67">
        <v>0.96879999999999999</v>
      </c>
      <c r="S113" s="65" t="s">
        <v>76</v>
      </c>
      <c r="T113" s="68">
        <v>24</v>
      </c>
      <c r="U113" s="69">
        <v>2.7</v>
      </c>
      <c r="V113" s="69">
        <v>3.5</v>
      </c>
      <c r="W113" s="70" t="str">
        <f t="shared" si="2"/>
        <v>10,61 €/L</v>
      </c>
      <c r="X113" s="70"/>
      <c r="Y113" s="71"/>
      <c r="Z113" s="65"/>
    </row>
    <row r="114" spans="1:26">
      <c r="A114" s="74">
        <v>4515445800093</v>
      </c>
      <c r="B114" s="65" t="s">
        <v>21</v>
      </c>
      <c r="C114" s="65">
        <v>0.33</v>
      </c>
      <c r="D114" s="66" t="s">
        <v>218</v>
      </c>
      <c r="E114" s="65"/>
      <c r="F114" s="65" t="s">
        <v>86</v>
      </c>
      <c r="G114" s="65"/>
      <c r="I114" s="65"/>
      <c r="J114" s="65"/>
      <c r="K114" s="65"/>
      <c r="L114" s="65"/>
      <c r="M114" s="65"/>
      <c r="N114" s="65"/>
      <c r="O114" s="65"/>
      <c r="P114" s="65"/>
      <c r="Q114" s="65"/>
      <c r="R114" s="67"/>
      <c r="S114" s="65" t="s">
        <v>76</v>
      </c>
      <c r="T114" s="68">
        <v>24</v>
      </c>
      <c r="U114" s="69">
        <v>7.8</v>
      </c>
      <c r="V114" s="69">
        <v>8.85</v>
      </c>
      <c r="W114" s="70" t="str">
        <f t="shared" si="2"/>
        <v>26,82 €/L</v>
      </c>
      <c r="X114" s="70"/>
      <c r="Y114" s="71"/>
      <c r="Z114" s="65"/>
    </row>
    <row r="115" spans="1:26">
      <c r="A115" s="74">
        <v>4515445800024</v>
      </c>
      <c r="B115" s="65" t="s">
        <v>21</v>
      </c>
      <c r="C115" s="65">
        <v>0.33</v>
      </c>
      <c r="D115" s="66" t="s">
        <v>219</v>
      </c>
      <c r="E115" s="65"/>
      <c r="F115" s="65" t="s">
        <v>86</v>
      </c>
      <c r="G115" s="65"/>
      <c r="I115" s="65"/>
      <c r="J115" s="65"/>
      <c r="K115" s="65"/>
      <c r="L115" s="65"/>
      <c r="M115" s="65"/>
      <c r="N115" s="65"/>
      <c r="O115" s="65"/>
      <c r="P115" s="65"/>
      <c r="Q115" s="65"/>
      <c r="R115" s="67"/>
      <c r="S115" s="65" t="s">
        <v>76</v>
      </c>
      <c r="T115" s="68">
        <v>24</v>
      </c>
      <c r="U115" s="69">
        <v>5.5</v>
      </c>
      <c r="V115" s="69">
        <v>6.75</v>
      </c>
      <c r="W115" s="70" t="str">
        <f t="shared" si="2"/>
        <v>20,45 €/L</v>
      </c>
      <c r="X115" s="70"/>
      <c r="Y115" s="71"/>
      <c r="Z115" s="65"/>
    </row>
    <row r="116" spans="1:26">
      <c r="A116" s="74">
        <v>4515445800079</v>
      </c>
      <c r="B116" s="65" t="s">
        <v>21</v>
      </c>
      <c r="C116" s="65">
        <v>0.33</v>
      </c>
      <c r="D116" s="66" t="s">
        <v>220</v>
      </c>
      <c r="E116" s="65"/>
      <c r="F116" s="65" t="s">
        <v>86</v>
      </c>
      <c r="G116" s="65"/>
      <c r="I116" s="65"/>
      <c r="J116" s="65"/>
      <c r="K116" s="65"/>
      <c r="L116" s="65"/>
      <c r="M116" s="65"/>
      <c r="N116" s="65"/>
      <c r="O116" s="65"/>
      <c r="P116" s="65"/>
      <c r="Q116" s="65"/>
      <c r="R116" s="67"/>
      <c r="S116" s="65" t="s">
        <v>76</v>
      </c>
      <c r="T116" s="68">
        <v>24</v>
      </c>
      <c r="U116" s="69">
        <v>5.5</v>
      </c>
      <c r="V116" s="69">
        <v>6.75</v>
      </c>
      <c r="W116" s="70" t="str">
        <f t="shared" si="2"/>
        <v>20,45 €/L</v>
      </c>
      <c r="X116" s="70"/>
      <c r="Y116" s="71"/>
      <c r="Z116" s="65"/>
    </row>
    <row r="117" spans="1:26">
      <c r="B117" s="65" t="s">
        <v>222</v>
      </c>
      <c r="C117" s="65">
        <v>0</v>
      </c>
      <c r="D117" s="66" t="s">
        <v>221</v>
      </c>
      <c r="E117" s="65" t="s">
        <v>65</v>
      </c>
      <c r="F117" s="65" t="s">
        <v>70</v>
      </c>
      <c r="G117" s="65"/>
      <c r="I117" s="65"/>
      <c r="J117" s="65"/>
      <c r="K117" s="65"/>
      <c r="L117" s="65"/>
      <c r="M117" s="65"/>
      <c r="N117" s="65"/>
      <c r="O117" s="65"/>
      <c r="P117" s="65"/>
      <c r="Q117" s="65"/>
      <c r="R117" s="67"/>
      <c r="S117" s="65" t="s">
        <v>76</v>
      </c>
      <c r="T117" s="68"/>
      <c r="U117" s="69" t="e">
        <v>#N/A</v>
      </c>
      <c r="V117" s="69"/>
      <c r="W117" s="70" t="e">
        <f t="shared" si="2"/>
        <v>#DIV/0!</v>
      </c>
      <c r="X117" s="70"/>
      <c r="Y117" s="71"/>
      <c r="Z117" s="65"/>
    </row>
    <row r="118" spans="1:26">
      <c r="A118" s="74">
        <v>3483770000178</v>
      </c>
      <c r="B118" s="65" t="s">
        <v>222</v>
      </c>
      <c r="C118" s="65">
        <v>0</v>
      </c>
      <c r="D118" s="66" t="s">
        <v>223</v>
      </c>
      <c r="E118" s="65" t="s">
        <v>65</v>
      </c>
      <c r="F118" s="65" t="s">
        <v>65</v>
      </c>
      <c r="G118" s="65"/>
      <c r="I118" s="65"/>
      <c r="J118" s="65"/>
      <c r="K118" s="65"/>
      <c r="L118" s="65"/>
      <c r="M118" s="65"/>
      <c r="N118" s="65"/>
      <c r="O118" s="65"/>
      <c r="P118" s="65"/>
      <c r="Q118" s="65"/>
      <c r="R118" s="67"/>
      <c r="S118" s="65" t="s">
        <v>76</v>
      </c>
      <c r="T118" s="68"/>
      <c r="U118" s="69">
        <v>7.7774999999999999</v>
      </c>
      <c r="V118" s="69">
        <v>8.5</v>
      </c>
      <c r="W118" s="70" t="e">
        <f t="shared" si="2"/>
        <v>#DIV/0!</v>
      </c>
      <c r="X118" s="70"/>
      <c r="Y118" s="71"/>
      <c r="Z118" s="65"/>
    </row>
    <row r="119" spans="1:26">
      <c r="A119" s="74">
        <v>3760010130896</v>
      </c>
      <c r="B119" s="65" t="s">
        <v>222</v>
      </c>
      <c r="C119" s="65">
        <v>0</v>
      </c>
      <c r="D119" s="66" t="s">
        <v>224</v>
      </c>
      <c r="E119" s="65">
        <v>8.8000000000000007</v>
      </c>
      <c r="F119" s="65" t="s">
        <v>79</v>
      </c>
      <c r="G119" s="65"/>
      <c r="I119" s="65"/>
      <c r="J119" s="65"/>
      <c r="K119" s="65"/>
      <c r="L119" s="65"/>
      <c r="M119" s="65"/>
      <c r="N119" s="65"/>
      <c r="O119" s="65"/>
      <c r="P119" s="65"/>
      <c r="Q119" s="65"/>
      <c r="R119" s="67"/>
      <c r="S119" s="65" t="s">
        <v>76</v>
      </c>
      <c r="T119" s="68"/>
      <c r="U119" s="69" t="e">
        <v>#N/A</v>
      </c>
      <c r="V119" s="69"/>
      <c r="W119" s="70" t="e">
        <f t="shared" si="2"/>
        <v>#DIV/0!</v>
      </c>
      <c r="X119" s="70"/>
      <c r="Y119" s="71"/>
      <c r="Z119" s="65"/>
    </row>
    <row r="120" spans="1:26">
      <c r="A120" s="74">
        <v>5410769245003</v>
      </c>
      <c r="B120" s="65" t="s">
        <v>222</v>
      </c>
      <c r="C120" s="65">
        <v>0</v>
      </c>
      <c r="D120" s="66" t="s">
        <v>225</v>
      </c>
      <c r="E120" s="65"/>
      <c r="F120" s="65" t="s">
        <v>70</v>
      </c>
      <c r="G120" s="65"/>
      <c r="I120" s="65"/>
      <c r="J120" s="65"/>
      <c r="K120" s="65"/>
      <c r="L120" s="65"/>
      <c r="M120" s="65"/>
      <c r="N120" s="65"/>
      <c r="O120" s="65"/>
      <c r="P120" s="65"/>
      <c r="Q120" s="65"/>
      <c r="R120" s="67"/>
      <c r="S120" s="65" t="s">
        <v>73</v>
      </c>
      <c r="T120" s="68"/>
      <c r="U120" s="69" t="e">
        <v>#N/A</v>
      </c>
      <c r="V120" s="69"/>
      <c r="W120" s="70" t="e">
        <f t="shared" si="2"/>
        <v>#DIV/0!</v>
      </c>
      <c r="X120" s="70"/>
      <c r="Y120" s="71"/>
      <c r="Z120" s="65"/>
    </row>
    <row r="121" spans="1:26">
      <c r="B121" s="65" t="s">
        <v>222</v>
      </c>
      <c r="C121" s="65">
        <v>0</v>
      </c>
      <c r="D121" s="66" t="s">
        <v>226</v>
      </c>
      <c r="E121" s="65"/>
      <c r="F121" s="65" t="s">
        <v>70</v>
      </c>
      <c r="G121" s="65"/>
      <c r="I121" s="65"/>
      <c r="J121" s="65"/>
      <c r="K121" s="65"/>
      <c r="L121" s="65"/>
      <c r="M121" s="65"/>
      <c r="N121" s="65"/>
      <c r="O121" s="65"/>
      <c r="P121" s="65"/>
      <c r="Q121" s="65"/>
      <c r="R121" s="67"/>
      <c r="S121" s="65" t="s">
        <v>73</v>
      </c>
      <c r="T121" s="68"/>
      <c r="U121" s="69" t="e">
        <v>#N/A</v>
      </c>
      <c r="V121" s="69"/>
      <c r="W121" s="70" t="e">
        <f t="shared" si="2"/>
        <v>#DIV/0!</v>
      </c>
      <c r="X121" s="70"/>
      <c r="Y121" s="71"/>
      <c r="Z121" s="65"/>
    </row>
    <row r="122" spans="1:26">
      <c r="B122" s="65" t="s">
        <v>222</v>
      </c>
      <c r="C122" s="65">
        <v>0</v>
      </c>
      <c r="D122" s="66" t="s">
        <v>227</v>
      </c>
      <c r="E122" s="65"/>
      <c r="F122" s="65" t="s">
        <v>79</v>
      </c>
      <c r="G122" s="65"/>
      <c r="I122" s="65"/>
      <c r="J122" s="65"/>
      <c r="K122" s="65"/>
      <c r="L122" s="65"/>
      <c r="M122" s="65"/>
      <c r="N122" s="65"/>
      <c r="O122" s="65"/>
      <c r="P122" s="65"/>
      <c r="Q122" s="65"/>
      <c r="R122" s="67"/>
      <c r="S122" s="65" t="s">
        <v>76</v>
      </c>
      <c r="T122" s="68"/>
      <c r="U122" s="69" t="e">
        <v>#N/A</v>
      </c>
      <c r="V122" s="69"/>
      <c r="W122" s="70" t="e">
        <f t="shared" si="2"/>
        <v>#DIV/0!</v>
      </c>
      <c r="X122" s="70"/>
      <c r="Y122" s="71"/>
      <c r="Z122" s="65"/>
    </row>
    <row r="123" spans="1:26">
      <c r="B123" s="65" t="s">
        <v>222</v>
      </c>
      <c r="C123" s="65">
        <v>0</v>
      </c>
      <c r="D123" s="66" t="s">
        <v>228</v>
      </c>
      <c r="E123" s="65"/>
      <c r="F123" s="65" t="s">
        <v>70</v>
      </c>
      <c r="G123" s="65"/>
      <c r="I123" s="65"/>
      <c r="J123" s="65"/>
      <c r="K123" s="65"/>
      <c r="L123" s="65"/>
      <c r="M123" s="65"/>
      <c r="N123" s="65"/>
      <c r="O123" s="65"/>
      <c r="P123" s="65"/>
      <c r="Q123" s="65"/>
      <c r="R123" s="67"/>
      <c r="S123" s="65" t="s">
        <v>76</v>
      </c>
      <c r="T123" s="68"/>
      <c r="U123" s="69" t="e">
        <v>#N/A</v>
      </c>
      <c r="V123" s="69"/>
      <c r="W123" s="70" t="e">
        <f t="shared" si="2"/>
        <v>#DIV/0!</v>
      </c>
      <c r="X123" s="70"/>
      <c r="Y123" s="71"/>
      <c r="Z123" s="65"/>
    </row>
    <row r="124" spans="1:26">
      <c r="B124" s="65" t="s">
        <v>222</v>
      </c>
      <c r="C124" s="65">
        <v>0</v>
      </c>
      <c r="D124" s="66" t="s">
        <v>229</v>
      </c>
      <c r="E124" s="65"/>
      <c r="F124" s="65" t="s">
        <v>70</v>
      </c>
      <c r="G124" s="65"/>
      <c r="I124" s="65"/>
      <c r="J124" s="65"/>
      <c r="K124" s="65"/>
      <c r="L124" s="65"/>
      <c r="M124" s="65"/>
      <c r="N124" s="65"/>
      <c r="O124" s="65"/>
      <c r="P124" s="65"/>
      <c r="Q124" s="65"/>
      <c r="R124" s="67"/>
      <c r="S124" s="65" t="s">
        <v>73</v>
      </c>
      <c r="T124" s="68"/>
      <c r="U124" s="69" t="e">
        <v>#N/A</v>
      </c>
      <c r="V124" s="69"/>
      <c r="W124" s="70" t="e">
        <f t="shared" si="2"/>
        <v>#DIV/0!</v>
      </c>
      <c r="X124" s="70"/>
      <c r="Y124" s="71"/>
      <c r="Z124" s="65"/>
    </row>
    <row r="125" spans="1:26">
      <c r="A125" s="74">
        <v>9009100000355</v>
      </c>
      <c r="B125" s="65" t="s">
        <v>222</v>
      </c>
      <c r="C125" s="65">
        <v>0</v>
      </c>
      <c r="D125" s="66" t="s">
        <v>230</v>
      </c>
      <c r="E125" s="65"/>
      <c r="F125" s="65" t="s">
        <v>100</v>
      </c>
      <c r="G125" s="65"/>
      <c r="I125" s="65"/>
      <c r="J125" s="65"/>
      <c r="K125" s="65"/>
      <c r="L125" s="65"/>
      <c r="M125" s="65"/>
      <c r="N125" s="65"/>
      <c r="O125" s="65"/>
      <c r="P125" s="65"/>
      <c r="Q125" s="65"/>
      <c r="R125" s="67"/>
      <c r="S125" s="65" t="s">
        <v>76</v>
      </c>
      <c r="T125" s="68">
        <v>1</v>
      </c>
      <c r="U125" s="69" t="e">
        <v>#N/A</v>
      </c>
      <c r="V125" s="69"/>
      <c r="W125" s="70" t="e">
        <f t="shared" si="2"/>
        <v>#DIV/0!</v>
      </c>
      <c r="X125" s="70"/>
      <c r="Y125" s="71"/>
      <c r="Z125" s="65"/>
    </row>
    <row r="126" spans="1:26">
      <c r="B126" s="65" t="s">
        <v>222</v>
      </c>
      <c r="C126" s="65">
        <v>0</v>
      </c>
      <c r="D126" s="66" t="s">
        <v>231</v>
      </c>
      <c r="E126" s="65"/>
      <c r="F126" s="65" t="s">
        <v>70</v>
      </c>
      <c r="G126" s="65"/>
      <c r="I126" s="65"/>
      <c r="J126" s="65"/>
      <c r="K126" s="65"/>
      <c r="L126" s="65"/>
      <c r="M126" s="65"/>
      <c r="N126" s="65"/>
      <c r="O126" s="65"/>
      <c r="P126" s="65"/>
      <c r="Q126" s="65"/>
      <c r="R126" s="67"/>
      <c r="S126" s="65" t="s">
        <v>73</v>
      </c>
      <c r="T126" s="68">
        <v>8</v>
      </c>
      <c r="U126" s="69" t="e">
        <v>#N/A</v>
      </c>
      <c r="V126" s="69"/>
      <c r="W126" s="70" t="e">
        <f t="shared" si="2"/>
        <v>#DIV/0!</v>
      </c>
      <c r="X126" s="70"/>
      <c r="Y126" s="71"/>
      <c r="Z126" s="65"/>
    </row>
    <row r="127" spans="1:26">
      <c r="A127" s="74">
        <v>93302036</v>
      </c>
      <c r="B127" s="65" t="s">
        <v>21</v>
      </c>
      <c r="C127" s="65">
        <v>3.75</v>
      </c>
      <c r="D127" s="66" t="s">
        <v>232</v>
      </c>
      <c r="E127" s="65"/>
      <c r="F127" s="65" t="s">
        <v>233</v>
      </c>
      <c r="G127" s="65"/>
      <c r="I127" s="65"/>
      <c r="J127" s="65"/>
      <c r="K127" s="65"/>
      <c r="L127" s="65"/>
      <c r="M127" s="65"/>
      <c r="N127" s="65"/>
      <c r="O127" s="65"/>
      <c r="P127" s="65"/>
      <c r="Q127" s="65"/>
      <c r="R127" s="67"/>
      <c r="S127" s="65" t="s">
        <v>76</v>
      </c>
      <c r="T127" s="68">
        <v>24</v>
      </c>
      <c r="U127" s="69" t="e">
        <v>#N/A</v>
      </c>
      <c r="V127" s="69">
        <v>5.05</v>
      </c>
      <c r="W127" s="70" t="str">
        <f t="shared" si="2"/>
        <v>1,35 €/L</v>
      </c>
      <c r="X127" s="70"/>
      <c r="Y127" s="71"/>
      <c r="Z127" s="65"/>
    </row>
    <row r="128" spans="1:26">
      <c r="B128" s="65" t="s">
        <v>21</v>
      </c>
      <c r="C128" s="65">
        <v>3.75</v>
      </c>
      <c r="D128" s="66" t="s">
        <v>234</v>
      </c>
      <c r="E128" s="65"/>
      <c r="F128" s="65" t="s">
        <v>233</v>
      </c>
      <c r="G128" s="65"/>
      <c r="I128" s="65"/>
      <c r="J128" s="65"/>
      <c r="K128" s="65"/>
      <c r="L128" s="65"/>
      <c r="M128" s="65"/>
      <c r="N128" s="65"/>
      <c r="O128" s="65"/>
      <c r="P128" s="65"/>
      <c r="Q128" s="65"/>
      <c r="R128" s="67"/>
      <c r="S128" s="65" t="s">
        <v>76</v>
      </c>
      <c r="T128" s="68">
        <v>24</v>
      </c>
      <c r="U128" s="69" t="e">
        <v>#N/A</v>
      </c>
      <c r="V128" s="69">
        <v>5.05</v>
      </c>
      <c r="W128" s="70" t="str">
        <f t="shared" si="2"/>
        <v>1,35 €/L</v>
      </c>
      <c r="X128" s="70"/>
      <c r="Y128" s="71"/>
      <c r="Z128" s="65"/>
    </row>
    <row r="129" spans="1:26">
      <c r="B129" s="65" t="s">
        <v>21</v>
      </c>
      <c r="C129" s="65">
        <v>0.5</v>
      </c>
      <c r="D129" s="66" t="s">
        <v>235</v>
      </c>
      <c r="E129" s="65">
        <v>4.3</v>
      </c>
      <c r="F129" s="65" t="s">
        <v>236</v>
      </c>
      <c r="G129" s="65"/>
      <c r="I129" s="65"/>
      <c r="J129" s="65"/>
      <c r="K129" s="65"/>
      <c r="L129" s="65"/>
      <c r="M129" s="65"/>
      <c r="N129" s="65"/>
      <c r="O129" s="65"/>
      <c r="P129" s="65"/>
      <c r="Q129" s="65"/>
      <c r="R129" s="67"/>
      <c r="S129" s="65" t="s">
        <v>76</v>
      </c>
      <c r="T129" s="68">
        <v>12</v>
      </c>
      <c r="U129" s="69">
        <v>5.03</v>
      </c>
      <c r="V129" s="69">
        <v>6.5</v>
      </c>
      <c r="W129" s="70" t="str">
        <f t="shared" si="2"/>
        <v>13,00 €/L</v>
      </c>
      <c r="X129" s="70"/>
      <c r="Y129" s="71"/>
      <c r="Z129" s="65"/>
    </row>
    <row r="130" spans="1:26">
      <c r="B130" s="65" t="s">
        <v>21</v>
      </c>
      <c r="C130" s="65">
        <v>0.75</v>
      </c>
      <c r="D130" s="66" t="s">
        <v>237</v>
      </c>
      <c r="E130" s="65"/>
      <c r="F130" s="65" t="s">
        <v>70</v>
      </c>
      <c r="G130" s="65"/>
      <c r="I130" s="65"/>
      <c r="J130" s="65"/>
      <c r="K130" s="65"/>
      <c r="L130" s="65"/>
      <c r="M130" s="65"/>
      <c r="N130" s="65"/>
      <c r="O130" s="65"/>
      <c r="P130" s="65"/>
      <c r="Q130" s="65"/>
      <c r="R130" s="67"/>
      <c r="S130" s="65" t="s">
        <v>73</v>
      </c>
      <c r="T130" s="68">
        <v>6</v>
      </c>
      <c r="U130" s="69" t="e">
        <v>#N/A</v>
      </c>
      <c r="V130" s="69">
        <v>12.05</v>
      </c>
      <c r="W130" s="70" t="str">
        <f t="shared" si="2"/>
        <v>16,07 €/L</v>
      </c>
      <c r="X130" s="70"/>
      <c r="Y130" s="71"/>
      <c r="Z130" s="65"/>
    </row>
    <row r="131" spans="1:26">
      <c r="A131" s="74">
        <v>5411551141091</v>
      </c>
      <c r="B131" s="65" t="s">
        <v>21</v>
      </c>
      <c r="C131" s="65">
        <v>0.25</v>
      </c>
      <c r="D131" s="66" t="s">
        <v>238</v>
      </c>
      <c r="E131" s="65">
        <v>7</v>
      </c>
      <c r="F131" s="65" t="s">
        <v>70</v>
      </c>
      <c r="G131" s="65"/>
      <c r="I131" s="65"/>
      <c r="J131" s="65" t="s">
        <v>239</v>
      </c>
      <c r="K131" s="65" t="s">
        <v>72</v>
      </c>
      <c r="L131" s="65"/>
      <c r="M131" s="65"/>
      <c r="N131" s="65"/>
      <c r="O131" s="65"/>
      <c r="P131" s="65"/>
      <c r="Q131" s="65"/>
      <c r="R131" s="67"/>
      <c r="S131" s="65" t="s">
        <v>73</v>
      </c>
      <c r="T131" s="68">
        <v>24</v>
      </c>
      <c r="U131" s="69">
        <v>2.1</v>
      </c>
      <c r="V131" s="69">
        <v>2.4500000000000002</v>
      </c>
      <c r="W131" s="70" t="str">
        <f t="shared" si="2"/>
        <v>9,80 €/L</v>
      </c>
      <c r="X131" s="70"/>
      <c r="Y131" s="71"/>
      <c r="Z131" s="65"/>
    </row>
    <row r="132" spans="1:26">
      <c r="A132" s="74">
        <v>5411551210513</v>
      </c>
      <c r="B132" s="65" t="s">
        <v>21</v>
      </c>
      <c r="C132" s="65">
        <v>0.75</v>
      </c>
      <c r="D132" s="66" t="s">
        <v>240</v>
      </c>
      <c r="E132" s="65">
        <v>7.5</v>
      </c>
      <c r="F132" s="65" t="s">
        <v>70</v>
      </c>
      <c r="G132" s="65"/>
      <c r="I132" s="65"/>
      <c r="J132" s="65" t="s">
        <v>178</v>
      </c>
      <c r="K132" s="65" t="s">
        <v>72</v>
      </c>
      <c r="L132" s="65"/>
      <c r="M132" s="65"/>
      <c r="N132" s="65"/>
      <c r="O132" s="65"/>
      <c r="P132" s="65"/>
      <c r="Q132" s="65"/>
      <c r="R132" s="67"/>
      <c r="S132" s="65" t="s">
        <v>73</v>
      </c>
      <c r="T132" s="68">
        <v>6</v>
      </c>
      <c r="U132" s="69" t="e">
        <v>#N/A</v>
      </c>
      <c r="V132" s="69">
        <v>10.95</v>
      </c>
      <c r="W132" s="70" t="str">
        <f t="shared" si="2"/>
        <v>14,60 €/L</v>
      </c>
      <c r="X132" s="70"/>
      <c r="Y132" s="71"/>
      <c r="Z132" s="65"/>
    </row>
    <row r="133" spans="1:26">
      <c r="A133" s="74">
        <v>5411551010205</v>
      </c>
      <c r="B133" s="65" t="s">
        <v>21</v>
      </c>
      <c r="C133" s="65">
        <v>5</v>
      </c>
      <c r="D133" s="66" t="s">
        <v>241</v>
      </c>
      <c r="E133" s="65">
        <v>7</v>
      </c>
      <c r="F133" s="65" t="s">
        <v>70</v>
      </c>
      <c r="G133" s="65"/>
      <c r="I133" s="65"/>
      <c r="J133" s="65" t="s">
        <v>239</v>
      </c>
      <c r="K133" s="65" t="s">
        <v>72</v>
      </c>
      <c r="L133" s="65"/>
      <c r="M133" s="65"/>
      <c r="N133" s="65"/>
      <c r="O133" s="65"/>
      <c r="P133" s="65"/>
      <c r="Q133" s="65"/>
      <c r="R133" s="67"/>
      <c r="S133" s="65" t="s">
        <v>73</v>
      </c>
      <c r="T133" s="68">
        <v>3</v>
      </c>
      <c r="U133" s="69" t="e">
        <v>#N/A</v>
      </c>
      <c r="V133" s="69">
        <v>49.5</v>
      </c>
      <c r="W133" s="70" t="str">
        <f t="shared" si="2"/>
        <v>9,90 €/L</v>
      </c>
      <c r="X133" s="70"/>
      <c r="Y133" s="71"/>
      <c r="Z133" s="65"/>
    </row>
    <row r="134" spans="1:26">
      <c r="A134" s="74" t="s">
        <v>65</v>
      </c>
      <c r="B134" s="65" t="s">
        <v>65</v>
      </c>
      <c r="C134" s="65" t="s">
        <v>65</v>
      </c>
      <c r="D134" s="66" t="s">
        <v>242</v>
      </c>
      <c r="E134" s="65" t="s">
        <v>65</v>
      </c>
      <c r="F134" s="65" t="s">
        <v>65</v>
      </c>
      <c r="G134" s="65" t="s">
        <v>65</v>
      </c>
      <c r="I134" s="65" t="s">
        <v>65</v>
      </c>
      <c r="J134" s="65" t="s">
        <v>65</v>
      </c>
      <c r="K134" s="65" t="s">
        <v>65</v>
      </c>
      <c r="L134" s="65" t="s">
        <v>65</v>
      </c>
      <c r="M134" s="65" t="s">
        <v>65</v>
      </c>
      <c r="N134" s="65" t="s">
        <v>65</v>
      </c>
      <c r="O134" s="65" t="s">
        <v>65</v>
      </c>
      <c r="P134" s="65" t="s">
        <v>65</v>
      </c>
      <c r="Q134" s="65" t="s">
        <v>65</v>
      </c>
      <c r="R134" s="67" t="s">
        <v>65</v>
      </c>
      <c r="S134" s="65" t="s">
        <v>65</v>
      </c>
      <c r="T134" s="68" t="s">
        <v>65</v>
      </c>
      <c r="U134" s="69" t="s">
        <v>65</v>
      </c>
      <c r="V134" s="69" t="s">
        <v>65</v>
      </c>
      <c r="W134" s="70" t="e">
        <f t="shared" si="2"/>
        <v>#VALUE!</v>
      </c>
      <c r="X134" s="70"/>
      <c r="Y134" s="71"/>
      <c r="Z134" s="65"/>
    </row>
    <row r="135" spans="1:26">
      <c r="A135" s="74">
        <v>2437333300060</v>
      </c>
      <c r="B135" s="65" t="s">
        <v>29</v>
      </c>
      <c r="C135" s="65">
        <v>0.75</v>
      </c>
      <c r="D135" s="66" t="s">
        <v>243</v>
      </c>
      <c r="E135" s="65"/>
      <c r="F135" s="65" t="s">
        <v>79</v>
      </c>
      <c r="G135" s="65"/>
      <c r="I135" s="65"/>
      <c r="J135" s="65"/>
      <c r="K135" s="65"/>
      <c r="L135" s="65"/>
      <c r="M135" s="65"/>
      <c r="N135" s="65"/>
      <c r="O135" s="65"/>
      <c r="P135" s="65"/>
      <c r="Q135" s="65"/>
      <c r="R135" s="67"/>
      <c r="S135" s="65"/>
      <c r="T135" s="68">
        <v>12</v>
      </c>
      <c r="U135" s="69" t="e">
        <v>#N/A</v>
      </c>
      <c r="V135" s="69">
        <v>8.5</v>
      </c>
      <c r="W135" s="70" t="str">
        <f t="shared" ref="W135:W198" si="3">+CONCATENATE(FIXED(V135/C135,2)," €/L")</f>
        <v>11,33 €/L</v>
      </c>
      <c r="X135" s="70"/>
      <c r="Y135" s="71"/>
      <c r="Z135" s="65"/>
    </row>
    <row r="136" spans="1:26">
      <c r="B136" s="65" t="s">
        <v>29</v>
      </c>
      <c r="C136" s="65">
        <v>0.75</v>
      </c>
      <c r="D136" s="66" t="s">
        <v>244</v>
      </c>
      <c r="E136" s="65"/>
      <c r="F136" s="65" t="s">
        <v>79</v>
      </c>
      <c r="G136" s="65"/>
      <c r="I136" s="65"/>
      <c r="J136" s="65"/>
      <c r="K136" s="65"/>
      <c r="L136" s="65"/>
      <c r="M136" s="65"/>
      <c r="N136" s="65"/>
      <c r="O136" s="65"/>
      <c r="P136" s="65"/>
      <c r="Q136" s="65"/>
      <c r="R136" s="67"/>
      <c r="S136" s="65"/>
      <c r="T136" s="68">
        <v>12</v>
      </c>
      <c r="U136" s="69" t="e">
        <v>#N/A</v>
      </c>
      <c r="V136" s="69">
        <v>8.5</v>
      </c>
      <c r="W136" s="70" t="str">
        <f t="shared" si="3"/>
        <v>11,33 €/L</v>
      </c>
      <c r="X136" s="70"/>
      <c r="Y136" s="71"/>
      <c r="Z136" s="65"/>
    </row>
    <row r="137" spans="1:26">
      <c r="A137" s="74">
        <v>2437333300046</v>
      </c>
      <c r="B137" s="65" t="s">
        <v>29</v>
      </c>
      <c r="C137" s="65">
        <v>0.75</v>
      </c>
      <c r="D137" s="66" t="s">
        <v>245</v>
      </c>
      <c r="E137" s="65"/>
      <c r="F137" s="65" t="s">
        <v>79</v>
      </c>
      <c r="G137" s="65"/>
      <c r="I137" s="65"/>
      <c r="J137" s="65"/>
      <c r="K137" s="65"/>
      <c r="L137" s="65"/>
      <c r="M137" s="65"/>
      <c r="N137" s="65"/>
      <c r="O137" s="65"/>
      <c r="P137" s="65"/>
      <c r="Q137" s="65"/>
      <c r="R137" s="67"/>
      <c r="S137" s="65"/>
      <c r="T137" s="68">
        <v>12</v>
      </c>
      <c r="U137" s="69" t="e">
        <v>#N/A</v>
      </c>
      <c r="V137" s="69">
        <v>8.5</v>
      </c>
      <c r="W137" s="70" t="str">
        <f t="shared" si="3"/>
        <v>11,33 €/L</v>
      </c>
      <c r="X137" s="70"/>
      <c r="Y137" s="71"/>
      <c r="Z137" s="65"/>
    </row>
    <row r="138" spans="1:26">
      <c r="A138" s="74">
        <v>2437333300053</v>
      </c>
      <c r="B138" s="65" t="s">
        <v>29</v>
      </c>
      <c r="C138" s="65">
        <v>0.75</v>
      </c>
      <c r="D138" s="66" t="s">
        <v>246</v>
      </c>
      <c r="E138" s="65"/>
      <c r="F138" s="65" t="s">
        <v>79</v>
      </c>
      <c r="G138" s="65"/>
      <c r="I138" s="65"/>
      <c r="J138" s="65"/>
      <c r="K138" s="65"/>
      <c r="L138" s="65"/>
      <c r="M138" s="65"/>
      <c r="N138" s="65"/>
      <c r="O138" s="65"/>
      <c r="P138" s="65"/>
      <c r="Q138" s="65"/>
      <c r="R138" s="67"/>
      <c r="S138" s="65"/>
      <c r="T138" s="68">
        <v>12</v>
      </c>
      <c r="U138" s="69" t="e">
        <v>#N/A</v>
      </c>
      <c r="V138" s="69">
        <v>8.5</v>
      </c>
      <c r="W138" s="70" t="str">
        <f t="shared" si="3"/>
        <v>11,33 €/L</v>
      </c>
      <c r="X138" s="70"/>
      <c r="Y138" s="71"/>
      <c r="Z138" s="65"/>
    </row>
    <row r="139" spans="1:26">
      <c r="A139" s="74">
        <v>2437333300022</v>
      </c>
      <c r="B139" s="65" t="s">
        <v>29</v>
      </c>
      <c r="C139" s="65">
        <v>1</v>
      </c>
      <c r="D139" s="66" t="s">
        <v>247</v>
      </c>
      <c r="E139" s="65">
        <v>0</v>
      </c>
      <c r="F139" s="65" t="s">
        <v>79</v>
      </c>
      <c r="G139" s="65"/>
      <c r="I139" s="65"/>
      <c r="J139" s="65"/>
      <c r="K139" s="65"/>
      <c r="L139" s="65"/>
      <c r="M139" s="65"/>
      <c r="N139" s="65"/>
      <c r="O139" s="65"/>
      <c r="P139" s="65"/>
      <c r="Q139" s="65"/>
      <c r="R139" s="67"/>
      <c r="S139" s="65"/>
      <c r="T139" s="68">
        <v>12</v>
      </c>
      <c r="U139" s="69" t="e">
        <v>#N/A</v>
      </c>
      <c r="V139" s="69">
        <v>6.9</v>
      </c>
      <c r="W139" s="70" t="str">
        <f t="shared" si="3"/>
        <v>6,90 €/L</v>
      </c>
      <c r="X139" s="70"/>
      <c r="Y139" s="71"/>
      <c r="Z139" s="65"/>
    </row>
    <row r="140" spans="1:26">
      <c r="A140" s="74">
        <v>2437333300015</v>
      </c>
      <c r="B140" s="65" t="s">
        <v>29</v>
      </c>
      <c r="C140" s="65">
        <v>0.75</v>
      </c>
      <c r="D140" s="66" t="s">
        <v>248</v>
      </c>
      <c r="E140" s="65"/>
      <c r="F140" s="65" t="s">
        <v>79</v>
      </c>
      <c r="G140" s="65"/>
      <c r="I140" s="65"/>
      <c r="J140" s="65"/>
      <c r="K140" s="65"/>
      <c r="L140" s="65"/>
      <c r="M140" s="65"/>
      <c r="N140" s="65"/>
      <c r="O140" s="65"/>
      <c r="P140" s="65"/>
      <c r="Q140" s="65"/>
      <c r="R140" s="67"/>
      <c r="S140" s="65"/>
      <c r="T140" s="68">
        <v>6</v>
      </c>
      <c r="U140" s="69" t="e">
        <v>#N/A</v>
      </c>
      <c r="V140" s="69">
        <v>12.5</v>
      </c>
      <c r="W140" s="70" t="str">
        <f t="shared" si="3"/>
        <v>16,67 €/L</v>
      </c>
      <c r="X140" s="70"/>
      <c r="Y140" s="71"/>
      <c r="Z140" s="65"/>
    </row>
    <row r="141" spans="1:26">
      <c r="A141" s="74">
        <v>2437333300039</v>
      </c>
      <c r="B141" s="65" t="s">
        <v>29</v>
      </c>
      <c r="C141" s="65">
        <v>0.75</v>
      </c>
      <c r="D141" s="66" t="s">
        <v>249</v>
      </c>
      <c r="E141" s="65"/>
      <c r="F141" s="65" t="s">
        <v>79</v>
      </c>
      <c r="G141" s="65"/>
      <c r="I141" s="65"/>
      <c r="J141" s="65"/>
      <c r="K141" s="65"/>
      <c r="L141" s="65"/>
      <c r="M141" s="65"/>
      <c r="N141" s="65"/>
      <c r="O141" s="65"/>
      <c r="P141" s="65"/>
      <c r="Q141" s="65"/>
      <c r="R141" s="67"/>
      <c r="S141" s="65"/>
      <c r="T141" s="68">
        <v>6</v>
      </c>
      <c r="U141" s="69" t="e">
        <v>#N/A</v>
      </c>
      <c r="V141" s="69">
        <v>12.5</v>
      </c>
      <c r="W141" s="70" t="str">
        <f t="shared" si="3"/>
        <v>16,67 €/L</v>
      </c>
      <c r="X141" s="70"/>
      <c r="Y141" s="71"/>
      <c r="Z141" s="65"/>
    </row>
    <row r="142" spans="1:26">
      <c r="B142" s="65" t="s">
        <v>21</v>
      </c>
      <c r="C142" s="65">
        <v>0.33</v>
      </c>
      <c r="D142" s="66" t="s">
        <v>250</v>
      </c>
      <c r="E142" s="65"/>
      <c r="F142" s="65" t="s">
        <v>5</v>
      </c>
      <c r="G142" s="65"/>
      <c r="I142" s="65"/>
      <c r="J142" s="65"/>
      <c r="K142" s="65"/>
      <c r="L142" s="65"/>
      <c r="M142" s="65"/>
      <c r="N142" s="65"/>
      <c r="O142" s="65"/>
      <c r="P142" s="65"/>
      <c r="Q142" s="65"/>
      <c r="R142" s="67"/>
      <c r="S142" s="65"/>
      <c r="T142" s="68">
        <v>24</v>
      </c>
      <c r="U142" s="69">
        <v>4.5</v>
      </c>
      <c r="V142" s="69">
        <v>5.85</v>
      </c>
      <c r="W142" s="70" t="str">
        <f t="shared" si="3"/>
        <v>17,73 €/L</v>
      </c>
      <c r="X142" s="70"/>
      <c r="Y142" s="71"/>
      <c r="Z142" s="65"/>
    </row>
    <row r="143" spans="1:26">
      <c r="B143" s="65" t="s">
        <v>21</v>
      </c>
      <c r="C143" s="65">
        <v>0.33</v>
      </c>
      <c r="D143" s="66" t="s">
        <v>251</v>
      </c>
      <c r="E143" s="65"/>
      <c r="F143" s="65" t="s">
        <v>5</v>
      </c>
      <c r="G143" s="65"/>
      <c r="I143" s="65"/>
      <c r="J143" s="65"/>
      <c r="K143" s="65"/>
      <c r="L143" s="65"/>
      <c r="M143" s="65"/>
      <c r="N143" s="65"/>
      <c r="O143" s="65"/>
      <c r="P143" s="65"/>
      <c r="Q143" s="65"/>
      <c r="R143" s="67"/>
      <c r="S143" s="65"/>
      <c r="T143" s="68">
        <v>24</v>
      </c>
      <c r="U143" s="69">
        <v>3.9</v>
      </c>
      <c r="V143" s="69">
        <v>5.25</v>
      </c>
      <c r="W143" s="70" t="str">
        <f t="shared" si="3"/>
        <v>15,91 €/L</v>
      </c>
      <c r="X143" s="70"/>
      <c r="Y143" s="71"/>
      <c r="Z143" s="65"/>
    </row>
    <row r="144" spans="1:26">
      <c r="A144" s="74">
        <v>8717624421204</v>
      </c>
      <c r="B144" s="65" t="s">
        <v>21</v>
      </c>
      <c r="C144" s="65">
        <v>0.33</v>
      </c>
      <c r="D144" s="66" t="s">
        <v>252</v>
      </c>
      <c r="E144" s="65"/>
      <c r="F144" s="65" t="s">
        <v>5</v>
      </c>
      <c r="G144" s="65"/>
      <c r="I144" s="65"/>
      <c r="J144" s="65"/>
      <c r="K144" s="65"/>
      <c r="L144" s="65"/>
      <c r="M144" s="65"/>
      <c r="N144" s="65"/>
      <c r="O144" s="65"/>
      <c r="P144" s="65"/>
      <c r="Q144" s="65"/>
      <c r="R144" s="67"/>
      <c r="S144" s="65"/>
      <c r="T144" s="68">
        <v>24</v>
      </c>
      <c r="U144" s="69">
        <v>3.25</v>
      </c>
      <c r="V144" s="69">
        <v>4.1500000000000004</v>
      </c>
      <c r="W144" s="70" t="str">
        <f t="shared" si="3"/>
        <v>12,58 €/L</v>
      </c>
      <c r="X144" s="70"/>
      <c r="Y144" s="71"/>
      <c r="Z144" s="65"/>
    </row>
    <row r="145" spans="1:26">
      <c r="A145" s="74">
        <v>8717624421242</v>
      </c>
      <c r="B145" s="65" t="s">
        <v>21</v>
      </c>
      <c r="C145" s="65">
        <v>0.33</v>
      </c>
      <c r="D145" s="66" t="s">
        <v>253</v>
      </c>
      <c r="E145" s="65"/>
      <c r="F145" s="65" t="s">
        <v>5</v>
      </c>
      <c r="G145" s="65"/>
      <c r="I145" s="65"/>
      <c r="J145" s="65"/>
      <c r="K145" s="65"/>
      <c r="L145" s="65"/>
      <c r="M145" s="65"/>
      <c r="N145" s="65"/>
      <c r="O145" s="65"/>
      <c r="P145" s="65"/>
      <c r="Q145" s="65"/>
      <c r="R145" s="67"/>
      <c r="S145" s="65"/>
      <c r="T145" s="68">
        <v>24</v>
      </c>
      <c r="U145" s="69">
        <v>3.65</v>
      </c>
      <c r="V145" s="69">
        <v>4.9000000000000004</v>
      </c>
      <c r="W145" s="70" t="str">
        <f t="shared" si="3"/>
        <v>14,85 €/L</v>
      </c>
      <c r="X145" s="70"/>
      <c r="Y145" s="71"/>
      <c r="Z145" s="65"/>
    </row>
    <row r="146" spans="1:26">
      <c r="A146" s="74">
        <v>8717624421334</v>
      </c>
      <c r="B146" s="65" t="s">
        <v>21</v>
      </c>
      <c r="C146" s="65">
        <v>0.33</v>
      </c>
      <c r="D146" s="66" t="s">
        <v>254</v>
      </c>
      <c r="E146" s="65"/>
      <c r="F146" s="65" t="s">
        <v>5</v>
      </c>
      <c r="G146" s="65"/>
      <c r="I146" s="65"/>
      <c r="J146" s="65"/>
      <c r="K146" s="65"/>
      <c r="L146" s="65"/>
      <c r="M146" s="65"/>
      <c r="N146" s="65"/>
      <c r="O146" s="65"/>
      <c r="P146" s="65"/>
      <c r="Q146" s="65"/>
      <c r="R146" s="67"/>
      <c r="S146" s="65"/>
      <c r="T146" s="68">
        <v>24</v>
      </c>
      <c r="U146" s="69">
        <v>3.75</v>
      </c>
      <c r="V146" s="69">
        <v>4.8499999999999996</v>
      </c>
      <c r="W146" s="70" t="str">
        <f t="shared" si="3"/>
        <v>14,70 €/L</v>
      </c>
      <c r="X146" s="70"/>
      <c r="Y146" s="71"/>
      <c r="Z146" s="65"/>
    </row>
    <row r="147" spans="1:26">
      <c r="B147" s="65" t="s">
        <v>21</v>
      </c>
      <c r="C147" s="65">
        <v>0.33</v>
      </c>
      <c r="D147" s="66" t="s">
        <v>255</v>
      </c>
      <c r="E147" s="65"/>
      <c r="F147" s="65" t="s">
        <v>5</v>
      </c>
      <c r="G147" s="65"/>
      <c r="I147" s="65"/>
      <c r="J147" s="65"/>
      <c r="K147" s="65"/>
      <c r="L147" s="65"/>
      <c r="M147" s="65"/>
      <c r="N147" s="65"/>
      <c r="O147" s="65"/>
      <c r="P147" s="65"/>
      <c r="Q147" s="65"/>
      <c r="R147" s="67"/>
      <c r="S147" s="65"/>
      <c r="T147" s="68">
        <v>24</v>
      </c>
      <c r="U147" s="69">
        <v>3.25</v>
      </c>
      <c r="V147" s="69">
        <v>4.3</v>
      </c>
      <c r="W147" s="70" t="str">
        <f t="shared" si="3"/>
        <v>13,03 €/L</v>
      </c>
      <c r="X147" s="70"/>
      <c r="Y147" s="71"/>
      <c r="Z147" s="65"/>
    </row>
    <row r="148" spans="1:26">
      <c r="B148" s="65" t="s">
        <v>21</v>
      </c>
      <c r="C148" s="65">
        <v>5</v>
      </c>
      <c r="D148" s="66" t="s">
        <v>256</v>
      </c>
      <c r="E148" s="65"/>
      <c r="F148" s="65" t="s">
        <v>79</v>
      </c>
      <c r="G148" s="65"/>
      <c r="I148" s="65"/>
      <c r="J148" s="65"/>
      <c r="K148" s="65"/>
      <c r="L148" s="65"/>
      <c r="M148" s="65"/>
      <c r="N148" s="65"/>
      <c r="O148" s="65"/>
      <c r="P148" s="65"/>
      <c r="Q148" s="65"/>
      <c r="R148" s="67"/>
      <c r="S148" s="65"/>
      <c r="T148" s="68">
        <v>24</v>
      </c>
      <c r="U148" s="69" t="s">
        <v>65</v>
      </c>
      <c r="V148" s="69">
        <v>44</v>
      </c>
      <c r="W148" s="70" t="str">
        <f t="shared" si="3"/>
        <v>8,80 €/L</v>
      </c>
      <c r="X148" s="70"/>
      <c r="Y148" s="71"/>
      <c r="Z148" s="65"/>
    </row>
    <row r="149" spans="1:26">
      <c r="A149" s="74">
        <v>5412186000715</v>
      </c>
      <c r="B149" s="65" t="s">
        <v>21</v>
      </c>
      <c r="C149" s="65">
        <v>0.33</v>
      </c>
      <c r="D149" s="66" t="s">
        <v>257</v>
      </c>
      <c r="E149" s="65">
        <v>8.5</v>
      </c>
      <c r="F149" s="65" t="s">
        <v>70</v>
      </c>
      <c r="G149" s="65"/>
      <c r="I149" s="65"/>
      <c r="J149" s="65" t="s">
        <v>123</v>
      </c>
      <c r="K149" s="65" t="s">
        <v>74</v>
      </c>
      <c r="L149" s="65"/>
      <c r="M149" s="65"/>
      <c r="N149" s="65"/>
      <c r="O149" s="65"/>
      <c r="P149" s="65"/>
      <c r="Q149" s="65"/>
      <c r="R149" s="67"/>
      <c r="S149" s="65"/>
      <c r="T149" s="68">
        <v>24</v>
      </c>
      <c r="U149" s="69" t="s">
        <v>65</v>
      </c>
      <c r="V149" s="69">
        <v>4.75</v>
      </c>
      <c r="W149" s="70" t="str">
        <f t="shared" si="3"/>
        <v>14,39 €/L</v>
      </c>
      <c r="X149" s="70"/>
      <c r="Y149" s="71"/>
      <c r="Z149" s="65"/>
    </row>
    <row r="150" spans="1:26">
      <c r="B150" s="65" t="s">
        <v>21</v>
      </c>
      <c r="C150" s="65">
        <v>0.75</v>
      </c>
      <c r="D150" s="66" t="s">
        <v>258</v>
      </c>
      <c r="E150" s="65">
        <v>8.5</v>
      </c>
      <c r="F150" s="65" t="s">
        <v>70</v>
      </c>
      <c r="G150" s="65"/>
      <c r="I150" s="65"/>
      <c r="J150" s="65" t="s">
        <v>123</v>
      </c>
      <c r="K150" s="65" t="s">
        <v>74</v>
      </c>
      <c r="L150" s="65"/>
      <c r="M150" s="65"/>
      <c r="N150" s="65"/>
      <c r="O150" s="65"/>
      <c r="P150" s="65"/>
      <c r="Q150" s="65"/>
      <c r="R150" s="67"/>
      <c r="S150" s="65"/>
      <c r="T150" s="68">
        <v>12</v>
      </c>
      <c r="U150" s="69" t="s">
        <v>65</v>
      </c>
      <c r="V150" s="69"/>
      <c r="W150" s="70" t="str">
        <f t="shared" si="3"/>
        <v>0,00 €/L</v>
      </c>
      <c r="X150" s="70"/>
      <c r="Y150" s="71"/>
      <c r="Z150" s="65"/>
    </row>
    <row r="151" spans="1:26">
      <c r="A151" s="74">
        <v>5412186002436</v>
      </c>
      <c r="B151" s="65" t="s">
        <v>21</v>
      </c>
      <c r="C151" s="65">
        <v>0.33</v>
      </c>
      <c r="D151" s="66" t="s">
        <v>259</v>
      </c>
      <c r="E151" s="65">
        <v>5</v>
      </c>
      <c r="F151" s="65" t="s">
        <v>70</v>
      </c>
      <c r="G151" s="65"/>
      <c r="I151" s="65"/>
      <c r="J151" s="65" t="s">
        <v>260</v>
      </c>
      <c r="K151" s="65" t="s">
        <v>168</v>
      </c>
      <c r="L151" s="65"/>
      <c r="M151" s="65"/>
      <c r="N151" s="65"/>
      <c r="O151" s="65"/>
      <c r="P151" s="65"/>
      <c r="Q151" s="65"/>
      <c r="R151" s="67"/>
      <c r="S151" s="65"/>
      <c r="T151" s="68">
        <v>24</v>
      </c>
      <c r="U151" s="69">
        <v>3.75</v>
      </c>
      <c r="V151" s="69">
        <v>4.75</v>
      </c>
      <c r="W151" s="70" t="str">
        <f t="shared" si="3"/>
        <v>14,39 €/L</v>
      </c>
      <c r="X151" s="70"/>
      <c r="Y151" s="71"/>
      <c r="Z151" s="65"/>
    </row>
    <row r="152" spans="1:26">
      <c r="A152" s="74">
        <v>5412186000098</v>
      </c>
      <c r="B152" s="65" t="s">
        <v>21</v>
      </c>
      <c r="C152" s="65">
        <v>0.33</v>
      </c>
      <c r="D152" s="66" t="s">
        <v>261</v>
      </c>
      <c r="E152" s="65">
        <v>8.5</v>
      </c>
      <c r="F152" s="65" t="s">
        <v>70</v>
      </c>
      <c r="G152" s="65"/>
      <c r="I152" s="65"/>
      <c r="J152" s="65" t="s">
        <v>98</v>
      </c>
      <c r="K152" s="65" t="s">
        <v>72</v>
      </c>
      <c r="L152" s="65"/>
      <c r="M152" s="65"/>
      <c r="N152" s="65"/>
      <c r="O152" s="65"/>
      <c r="P152" s="65"/>
      <c r="Q152" s="65"/>
      <c r="R152" s="67"/>
      <c r="S152" s="65"/>
      <c r="T152" s="68">
        <v>24</v>
      </c>
      <c r="U152" s="69">
        <v>3.65</v>
      </c>
      <c r="V152" s="69">
        <v>4.75</v>
      </c>
      <c r="W152" s="70" t="str">
        <f t="shared" si="3"/>
        <v>14,39 €/L</v>
      </c>
      <c r="X152" s="70"/>
      <c r="Y152" s="71"/>
      <c r="Z152" s="65"/>
    </row>
    <row r="153" spans="1:26">
      <c r="B153" s="65" t="s">
        <v>21</v>
      </c>
      <c r="C153" s="65">
        <v>0.75</v>
      </c>
      <c r="D153" s="66" t="s">
        <v>262</v>
      </c>
      <c r="E153" s="65">
        <v>8.5</v>
      </c>
      <c r="F153" s="65" t="s">
        <v>70</v>
      </c>
      <c r="G153" s="65"/>
      <c r="I153" s="65"/>
      <c r="J153" s="65" t="s">
        <v>98</v>
      </c>
      <c r="K153" s="65" t="s">
        <v>72</v>
      </c>
      <c r="L153" s="65"/>
      <c r="M153" s="65"/>
      <c r="N153" s="65"/>
      <c r="O153" s="65"/>
      <c r="P153" s="65"/>
      <c r="Q153" s="65"/>
      <c r="R153" s="67"/>
      <c r="S153" s="65"/>
      <c r="T153" s="68">
        <v>12</v>
      </c>
      <c r="U153" s="69" t="s">
        <v>65</v>
      </c>
      <c r="V153" s="69"/>
      <c r="W153" s="70" t="str">
        <f t="shared" si="3"/>
        <v>0,00 €/L</v>
      </c>
      <c r="X153" s="70"/>
      <c r="Y153" s="71"/>
      <c r="Z153" s="65"/>
    </row>
    <row r="154" spans="1:26">
      <c r="A154" s="74">
        <v>5410693100324</v>
      </c>
      <c r="B154" s="65" t="s">
        <v>21</v>
      </c>
      <c r="C154" s="65">
        <v>0.75</v>
      </c>
      <c r="D154" s="66" t="s">
        <v>263</v>
      </c>
      <c r="E154" s="65">
        <v>11.3</v>
      </c>
      <c r="F154" s="65" t="s">
        <v>70</v>
      </c>
      <c r="G154" s="65"/>
      <c r="I154" s="65"/>
      <c r="J154" s="65" t="s">
        <v>91</v>
      </c>
      <c r="K154" s="65" t="s">
        <v>72</v>
      </c>
      <c r="L154" s="65"/>
      <c r="M154" s="65"/>
      <c r="N154" s="65"/>
      <c r="O154" s="65"/>
      <c r="P154" s="65"/>
      <c r="Q154" s="65"/>
      <c r="R154" s="67"/>
      <c r="S154" s="65"/>
      <c r="T154" s="68">
        <v>6</v>
      </c>
      <c r="U154" s="69" t="s">
        <v>65</v>
      </c>
      <c r="V154" s="69">
        <v>36</v>
      </c>
      <c r="W154" s="70" t="str">
        <f t="shared" si="3"/>
        <v>48,00 €/L</v>
      </c>
      <c r="X154" s="70"/>
      <c r="Y154" s="71"/>
      <c r="Z154" s="65"/>
    </row>
    <row r="155" spans="1:26">
      <c r="B155" s="65" t="s">
        <v>21</v>
      </c>
      <c r="C155" s="65">
        <v>0.33</v>
      </c>
      <c r="D155" s="66" t="s">
        <v>264</v>
      </c>
      <c r="E155" s="65"/>
      <c r="F155" s="65" t="s">
        <v>79</v>
      </c>
      <c r="G155" s="65"/>
      <c r="I155" s="65"/>
      <c r="J155" s="65"/>
      <c r="K155" s="65"/>
      <c r="L155" s="65"/>
      <c r="M155" s="65"/>
      <c r="N155" s="65"/>
      <c r="O155" s="65"/>
      <c r="P155" s="65"/>
      <c r="Q155" s="65"/>
      <c r="R155" s="67"/>
      <c r="S155" s="65"/>
      <c r="T155" s="68">
        <v>12</v>
      </c>
      <c r="U155" s="69" t="e">
        <v>#N/A</v>
      </c>
      <c r="V155" s="69">
        <v>4.25</v>
      </c>
      <c r="W155" s="70" t="str">
        <f t="shared" si="3"/>
        <v>12,88 €/L</v>
      </c>
      <c r="X155" s="70"/>
      <c r="Y155" s="71"/>
      <c r="Z155" s="65"/>
    </row>
    <row r="156" spans="1:26">
      <c r="B156" s="65" t="s">
        <v>21</v>
      </c>
      <c r="C156" s="65">
        <v>0.33</v>
      </c>
      <c r="D156" s="66" t="s">
        <v>265</v>
      </c>
      <c r="E156" s="65"/>
      <c r="F156" s="65" t="s">
        <v>79</v>
      </c>
      <c r="G156" s="65"/>
      <c r="I156" s="65"/>
      <c r="J156" s="65"/>
      <c r="K156" s="65"/>
      <c r="L156" s="65"/>
      <c r="M156" s="65"/>
      <c r="N156" s="65"/>
      <c r="O156" s="65"/>
      <c r="P156" s="65"/>
      <c r="Q156" s="65"/>
      <c r="R156" s="67"/>
      <c r="S156" s="65"/>
      <c r="T156" s="68">
        <v>12</v>
      </c>
      <c r="U156" s="69" t="e">
        <v>#N/A</v>
      </c>
      <c r="V156" s="69">
        <v>4.25</v>
      </c>
      <c r="W156" s="70" t="str">
        <f t="shared" si="3"/>
        <v>12,88 €/L</v>
      </c>
      <c r="X156" s="70"/>
      <c r="Y156" s="71"/>
      <c r="Z156" s="65"/>
    </row>
    <row r="157" spans="1:26">
      <c r="B157" s="65" t="s">
        <v>21</v>
      </c>
      <c r="C157" s="65">
        <v>0.33</v>
      </c>
      <c r="D157" s="66" t="s">
        <v>266</v>
      </c>
      <c r="E157" s="65"/>
      <c r="F157" s="65" t="s">
        <v>79</v>
      </c>
      <c r="G157" s="65"/>
      <c r="I157" s="65"/>
      <c r="J157" s="65"/>
      <c r="K157" s="65"/>
      <c r="L157" s="65"/>
      <c r="M157" s="65"/>
      <c r="N157" s="65"/>
      <c r="O157" s="65"/>
      <c r="P157" s="65"/>
      <c r="Q157" s="65"/>
      <c r="R157" s="67"/>
      <c r="S157" s="65"/>
      <c r="T157" s="68">
        <v>12</v>
      </c>
      <c r="U157" s="69" t="e">
        <v>#N/A</v>
      </c>
      <c r="V157" s="69">
        <v>4.25</v>
      </c>
      <c r="W157" s="70" t="str">
        <f t="shared" si="3"/>
        <v>12,88 €/L</v>
      </c>
      <c r="X157" s="70"/>
      <c r="Y157" s="71"/>
      <c r="Z157" s="65"/>
    </row>
    <row r="158" spans="1:26">
      <c r="B158" s="65" t="s">
        <v>21</v>
      </c>
      <c r="C158" s="65">
        <v>0.33</v>
      </c>
      <c r="D158" s="66" t="s">
        <v>267</v>
      </c>
      <c r="E158" s="65">
        <v>5</v>
      </c>
      <c r="F158" s="65" t="s">
        <v>104</v>
      </c>
      <c r="G158" s="65"/>
      <c r="I158" s="65"/>
      <c r="J158" s="65"/>
      <c r="K158" s="65"/>
      <c r="L158" s="65"/>
      <c r="M158" s="65"/>
      <c r="N158" s="65"/>
      <c r="O158" s="65"/>
      <c r="P158" s="65"/>
      <c r="Q158" s="65"/>
      <c r="R158" s="67"/>
      <c r="S158" s="65"/>
      <c r="T158" s="68">
        <v>24</v>
      </c>
      <c r="U158" s="69">
        <v>1.75</v>
      </c>
      <c r="V158" s="69">
        <v>2.0499999999999998</v>
      </c>
      <c r="W158" s="70" t="str">
        <f t="shared" si="3"/>
        <v>6,21 €/L</v>
      </c>
      <c r="X158" s="70"/>
      <c r="Y158" s="71"/>
      <c r="Z158" s="65"/>
    </row>
    <row r="159" spans="1:26">
      <c r="B159" s="65" t="s">
        <v>21</v>
      </c>
      <c r="C159" s="65">
        <v>0.33</v>
      </c>
      <c r="D159" s="66" t="s">
        <v>268</v>
      </c>
      <c r="E159" s="65">
        <v>9</v>
      </c>
      <c r="F159" s="65" t="s">
        <v>70</v>
      </c>
      <c r="G159" s="65"/>
      <c r="I159" s="65"/>
      <c r="J159" s="65" t="s">
        <v>269</v>
      </c>
      <c r="K159" s="65" t="s">
        <v>72</v>
      </c>
      <c r="L159" s="65"/>
      <c r="M159" s="65"/>
      <c r="N159" s="65"/>
      <c r="O159" s="65"/>
      <c r="P159" s="65"/>
      <c r="Q159" s="65"/>
      <c r="R159" s="67"/>
      <c r="S159" s="65"/>
      <c r="T159" s="68">
        <v>24</v>
      </c>
      <c r="U159" s="69">
        <v>2.62</v>
      </c>
      <c r="V159" s="69">
        <v>3.1</v>
      </c>
      <c r="W159" s="70" t="str">
        <f t="shared" si="3"/>
        <v>9,39 €/L</v>
      </c>
      <c r="X159" s="70"/>
      <c r="Y159" s="71"/>
      <c r="Z159" s="65"/>
    </row>
    <row r="160" spans="1:26">
      <c r="A160" s="74">
        <v>5411681014050</v>
      </c>
      <c r="B160" s="65" t="s">
        <v>21</v>
      </c>
      <c r="C160" s="65">
        <v>0.75</v>
      </c>
      <c r="D160" s="66" t="s">
        <v>270</v>
      </c>
      <c r="E160" s="65">
        <v>9</v>
      </c>
      <c r="F160" s="65" t="s">
        <v>70</v>
      </c>
      <c r="G160" s="65"/>
      <c r="I160" s="65"/>
      <c r="J160" s="65" t="s">
        <v>271</v>
      </c>
      <c r="K160" s="65" t="s">
        <v>72</v>
      </c>
      <c r="L160" s="65"/>
      <c r="M160" s="65"/>
      <c r="N160" s="65"/>
      <c r="O160" s="65"/>
      <c r="P160" s="65"/>
      <c r="Q160" s="65"/>
      <c r="R160" s="67"/>
      <c r="S160" s="65"/>
      <c r="T160" s="68">
        <v>12</v>
      </c>
      <c r="U160" s="69" t="s">
        <v>65</v>
      </c>
      <c r="V160" s="69">
        <v>9.15</v>
      </c>
      <c r="W160" s="70" t="str">
        <f t="shared" si="3"/>
        <v>12,20 €/L</v>
      </c>
      <c r="X160" s="70"/>
      <c r="Y160" s="71"/>
      <c r="Z160" s="65"/>
    </row>
    <row r="161" spans="1:26">
      <c r="A161" s="74" t="s">
        <v>65</v>
      </c>
      <c r="B161" s="65" t="s">
        <v>65</v>
      </c>
      <c r="C161" s="65" t="s">
        <v>65</v>
      </c>
      <c r="D161" s="66" t="s">
        <v>272</v>
      </c>
      <c r="E161" s="65" t="s">
        <v>65</v>
      </c>
      <c r="F161" s="65" t="s">
        <v>65</v>
      </c>
      <c r="G161" s="65" t="s">
        <v>65</v>
      </c>
      <c r="I161" s="65" t="s">
        <v>65</v>
      </c>
      <c r="J161" s="65" t="s">
        <v>65</v>
      </c>
      <c r="K161" s="65" t="s">
        <v>65</v>
      </c>
      <c r="L161" s="65" t="s">
        <v>65</v>
      </c>
      <c r="M161" s="65" t="s">
        <v>65</v>
      </c>
      <c r="N161" s="65" t="s">
        <v>65</v>
      </c>
      <c r="O161" s="65" t="s">
        <v>65</v>
      </c>
      <c r="P161" s="65" t="s">
        <v>65</v>
      </c>
      <c r="Q161" s="65" t="s">
        <v>65</v>
      </c>
      <c r="R161" s="67" t="s">
        <v>65</v>
      </c>
      <c r="S161" s="65" t="s">
        <v>65</v>
      </c>
      <c r="T161" s="68" t="s">
        <v>65</v>
      </c>
      <c r="U161" s="69" t="s">
        <v>65</v>
      </c>
      <c r="V161" s="69" t="s">
        <v>65</v>
      </c>
      <c r="W161" s="70" t="e">
        <f t="shared" si="3"/>
        <v>#VALUE!</v>
      </c>
      <c r="X161" s="70"/>
      <c r="Y161" s="71"/>
      <c r="Z161" s="65"/>
    </row>
    <row r="162" spans="1:26">
      <c r="A162" s="74">
        <v>9028800739563</v>
      </c>
      <c r="B162" s="65" t="s">
        <v>21</v>
      </c>
      <c r="C162" s="65">
        <v>0.33</v>
      </c>
      <c r="D162" s="66" t="s">
        <v>273</v>
      </c>
      <c r="E162" s="65">
        <v>5</v>
      </c>
      <c r="F162" s="65" t="s">
        <v>100</v>
      </c>
      <c r="G162" s="65"/>
      <c r="I162" s="65"/>
      <c r="J162" s="65" t="s">
        <v>274</v>
      </c>
      <c r="K162" s="65" t="s">
        <v>275</v>
      </c>
      <c r="L162" s="65"/>
      <c r="M162" s="65"/>
      <c r="N162" s="65"/>
      <c r="O162" s="65"/>
      <c r="P162" s="65"/>
      <c r="Q162" s="65"/>
      <c r="R162" s="67">
        <v>1.5609</v>
      </c>
      <c r="S162" s="65" t="s">
        <v>76</v>
      </c>
      <c r="T162" s="68">
        <v>24</v>
      </c>
      <c r="U162" s="69">
        <v>3.5</v>
      </c>
      <c r="V162" s="69">
        <v>4.5</v>
      </c>
      <c r="W162" s="70" t="str">
        <f t="shared" si="3"/>
        <v>13,64 €/L</v>
      </c>
      <c r="X162" s="70"/>
      <c r="Y162" s="71"/>
      <c r="Z162" s="65"/>
    </row>
    <row r="163" spans="1:26">
      <c r="A163" s="74">
        <v>4003883594808</v>
      </c>
      <c r="B163" s="65" t="s">
        <v>21</v>
      </c>
      <c r="C163" s="65">
        <v>0.33</v>
      </c>
      <c r="D163" s="66" t="s">
        <v>276</v>
      </c>
      <c r="E163" s="65">
        <v>11</v>
      </c>
      <c r="F163" s="65" t="s">
        <v>104</v>
      </c>
      <c r="G163" s="65"/>
      <c r="I163" s="65"/>
      <c r="J163" s="65"/>
      <c r="K163" s="65"/>
      <c r="L163" s="65"/>
      <c r="M163" s="65"/>
      <c r="N163" s="65"/>
      <c r="O163" s="65"/>
      <c r="P163" s="65"/>
      <c r="Q163" s="65"/>
      <c r="R163" s="67"/>
      <c r="S163" s="65" t="s">
        <v>76</v>
      </c>
      <c r="T163" s="68">
        <v>24</v>
      </c>
      <c r="U163" s="69">
        <v>3.1</v>
      </c>
      <c r="V163" s="69">
        <v>4.45</v>
      </c>
      <c r="W163" s="70" t="str">
        <f t="shared" si="3"/>
        <v>13,48 €/L</v>
      </c>
      <c r="X163" s="70"/>
      <c r="Y163" s="71"/>
      <c r="Z163" s="65"/>
    </row>
    <row r="164" spans="1:26">
      <c r="A164" s="74">
        <v>4003883140128</v>
      </c>
      <c r="B164" s="65" t="s">
        <v>21</v>
      </c>
      <c r="C164" s="65">
        <v>0.33</v>
      </c>
      <c r="D164" s="66" t="s">
        <v>277</v>
      </c>
      <c r="E164" s="65">
        <v>5</v>
      </c>
      <c r="F164" s="65" t="s">
        <v>104</v>
      </c>
      <c r="G164" s="65"/>
      <c r="I164" s="65"/>
      <c r="J164" s="65"/>
      <c r="K164" s="65"/>
      <c r="L164" s="65"/>
      <c r="M164" s="65"/>
      <c r="N164" s="65"/>
      <c r="O164" s="65"/>
      <c r="P164" s="65"/>
      <c r="Q164" s="65"/>
      <c r="R164" s="67"/>
      <c r="S164" s="65" t="s">
        <v>76</v>
      </c>
      <c r="T164" s="68">
        <v>24</v>
      </c>
      <c r="U164" s="69">
        <v>1.99</v>
      </c>
      <c r="V164" s="69">
        <v>2.75</v>
      </c>
      <c r="W164" s="70" t="str">
        <f t="shared" si="3"/>
        <v>8,33 €/L</v>
      </c>
      <c r="X164" s="70"/>
      <c r="Y164" s="71"/>
      <c r="Z164" s="65"/>
    </row>
    <row r="165" spans="1:26">
      <c r="B165" s="65" t="s">
        <v>21</v>
      </c>
      <c r="C165" s="65">
        <v>0.33</v>
      </c>
      <c r="D165" s="66" t="s">
        <v>278</v>
      </c>
      <c r="E165" s="65"/>
      <c r="F165" s="65" t="s">
        <v>5</v>
      </c>
      <c r="G165" s="65"/>
      <c r="I165" s="65"/>
      <c r="J165" s="65"/>
      <c r="K165" s="65"/>
      <c r="L165" s="65"/>
      <c r="M165" s="65"/>
      <c r="N165" s="65"/>
      <c r="O165" s="65"/>
      <c r="P165" s="65"/>
      <c r="Q165" s="65"/>
      <c r="R165" s="67"/>
      <c r="S165" s="65" t="s">
        <v>76</v>
      </c>
      <c r="T165" s="68">
        <v>24</v>
      </c>
      <c r="U165" s="69">
        <v>2.7</v>
      </c>
      <c r="V165" s="69">
        <v>3.75</v>
      </c>
      <c r="W165" s="70" t="str">
        <f t="shared" si="3"/>
        <v>11,36 €/L</v>
      </c>
      <c r="X165" s="70"/>
      <c r="Y165" s="71"/>
      <c r="Z165" s="65"/>
    </row>
    <row r="166" spans="1:26">
      <c r="A166" s="74">
        <v>8717853880032</v>
      </c>
      <c r="B166" s="65" t="s">
        <v>21</v>
      </c>
      <c r="C166" s="65">
        <v>0.33</v>
      </c>
      <c r="D166" s="66" t="s">
        <v>279</v>
      </c>
      <c r="E166" s="65"/>
      <c r="F166" s="65" t="s">
        <v>5</v>
      </c>
      <c r="G166" s="65"/>
      <c r="I166" s="65"/>
      <c r="J166" s="65"/>
      <c r="K166" s="65"/>
      <c r="L166" s="65"/>
      <c r="M166" s="65"/>
      <c r="N166" s="65"/>
      <c r="O166" s="65"/>
      <c r="P166" s="65"/>
      <c r="Q166" s="65"/>
      <c r="R166" s="67"/>
      <c r="S166" s="65" t="s">
        <v>76</v>
      </c>
      <c r="T166" s="68">
        <v>12</v>
      </c>
      <c r="U166" s="69" t="e">
        <v>#N/A</v>
      </c>
      <c r="V166" s="69">
        <v>5.95</v>
      </c>
      <c r="W166" s="70" t="str">
        <f t="shared" si="3"/>
        <v>18,03 €/L</v>
      </c>
      <c r="X166" s="70"/>
      <c r="Y166" s="71"/>
      <c r="Z166" s="65"/>
    </row>
    <row r="167" spans="1:26">
      <c r="A167" s="74">
        <v>8717853880049</v>
      </c>
      <c r="B167" s="65" t="s">
        <v>21</v>
      </c>
      <c r="C167" s="65">
        <v>0.33</v>
      </c>
      <c r="D167" s="66" t="s">
        <v>280</v>
      </c>
      <c r="E167" s="65"/>
      <c r="F167" s="65" t="s">
        <v>5</v>
      </c>
      <c r="G167" s="65"/>
      <c r="I167" s="65"/>
      <c r="J167" s="65"/>
      <c r="K167" s="65"/>
      <c r="L167" s="65"/>
      <c r="M167" s="65"/>
      <c r="N167" s="65"/>
      <c r="O167" s="65"/>
      <c r="P167" s="65"/>
      <c r="Q167" s="65"/>
      <c r="R167" s="67"/>
      <c r="S167" s="65" t="s">
        <v>76</v>
      </c>
      <c r="T167" s="68">
        <v>24</v>
      </c>
      <c r="U167" s="69">
        <v>3.25</v>
      </c>
      <c r="V167" s="69">
        <v>4.2</v>
      </c>
      <c r="W167" s="70" t="str">
        <f t="shared" si="3"/>
        <v>12,73 €/L</v>
      </c>
      <c r="X167" s="70"/>
      <c r="Y167" s="71"/>
      <c r="Z167" s="65"/>
    </row>
    <row r="168" spans="1:26">
      <c r="A168" s="74">
        <v>8717853880131</v>
      </c>
      <c r="B168" s="65" t="s">
        <v>21</v>
      </c>
      <c r="C168" s="65">
        <v>0.33</v>
      </c>
      <c r="D168" s="66" t="s">
        <v>281</v>
      </c>
      <c r="E168" s="65"/>
      <c r="F168" s="65" t="s">
        <v>5</v>
      </c>
      <c r="G168" s="65"/>
      <c r="I168" s="65"/>
      <c r="J168" s="65"/>
      <c r="K168" s="65"/>
      <c r="L168" s="65"/>
      <c r="M168" s="65"/>
      <c r="N168" s="65"/>
      <c r="O168" s="65"/>
      <c r="P168" s="65"/>
      <c r="Q168" s="65"/>
      <c r="R168" s="67"/>
      <c r="S168" s="65" t="s">
        <v>76</v>
      </c>
      <c r="T168" s="68">
        <v>12</v>
      </c>
      <c r="U168" s="69" t="e">
        <v>#N/A</v>
      </c>
      <c r="V168" s="69">
        <v>5.65</v>
      </c>
      <c r="W168" s="70" t="str">
        <f t="shared" si="3"/>
        <v>17,12 €/L</v>
      </c>
      <c r="X168" s="70"/>
      <c r="Y168" s="71"/>
      <c r="Z168" s="65"/>
    </row>
    <row r="169" spans="1:26">
      <c r="A169" s="74">
        <v>4002103000013</v>
      </c>
      <c r="B169" s="65" t="s">
        <v>21</v>
      </c>
      <c r="C169" s="65">
        <v>0.5</v>
      </c>
      <c r="D169" s="66" t="s">
        <v>282</v>
      </c>
      <c r="E169" s="65">
        <v>5.3</v>
      </c>
      <c r="F169" s="65" t="s">
        <v>104</v>
      </c>
      <c r="G169" s="65"/>
      <c r="I169" s="65"/>
      <c r="J169" s="65" t="s">
        <v>107</v>
      </c>
      <c r="K169" s="65" t="s">
        <v>82</v>
      </c>
      <c r="L169" s="65"/>
      <c r="M169" s="65"/>
      <c r="N169" s="65"/>
      <c r="O169" s="65"/>
      <c r="P169" s="65"/>
      <c r="Q169" s="65"/>
      <c r="R169" s="67">
        <v>1.2722</v>
      </c>
      <c r="S169" s="65" t="s">
        <v>76</v>
      </c>
      <c r="T169" s="68">
        <v>20</v>
      </c>
      <c r="U169" s="69">
        <v>3.2</v>
      </c>
      <c r="V169" s="69">
        <v>4.1500000000000004</v>
      </c>
      <c r="W169" s="70" t="str">
        <f t="shared" si="3"/>
        <v>8,30 €/L</v>
      </c>
      <c r="X169" s="70"/>
      <c r="Y169" s="71"/>
      <c r="Z169" s="65"/>
    </row>
    <row r="170" spans="1:26">
      <c r="A170" s="74" t="s">
        <v>65</v>
      </c>
      <c r="B170" s="65" t="s">
        <v>65</v>
      </c>
      <c r="C170" s="65" t="s">
        <v>65</v>
      </c>
      <c r="D170" s="66" t="s">
        <v>283</v>
      </c>
      <c r="E170" s="65" t="s">
        <v>65</v>
      </c>
      <c r="F170" s="65" t="s">
        <v>65</v>
      </c>
      <c r="G170" s="65" t="s">
        <v>65</v>
      </c>
      <c r="I170" s="65" t="s">
        <v>65</v>
      </c>
      <c r="J170" s="65" t="s">
        <v>65</v>
      </c>
      <c r="K170" s="65" t="s">
        <v>65</v>
      </c>
      <c r="L170" s="65" t="s">
        <v>65</v>
      </c>
      <c r="M170" s="65" t="s">
        <v>65</v>
      </c>
      <c r="N170" s="65" t="s">
        <v>65</v>
      </c>
      <c r="O170" s="65" t="s">
        <v>65</v>
      </c>
      <c r="P170" s="65" t="s">
        <v>65</v>
      </c>
      <c r="Q170" s="65" t="s">
        <v>65</v>
      </c>
      <c r="R170" s="67" t="s">
        <v>65</v>
      </c>
      <c r="S170" s="65" t="s">
        <v>65</v>
      </c>
      <c r="T170" s="68" t="s">
        <v>65</v>
      </c>
      <c r="U170" s="69" t="s">
        <v>65</v>
      </c>
      <c r="V170" s="69" t="s">
        <v>65</v>
      </c>
      <c r="W170" s="70" t="e">
        <f t="shared" si="3"/>
        <v>#VALUE!</v>
      </c>
      <c r="X170" s="70"/>
      <c r="Y170" s="71"/>
      <c r="Z170" s="65"/>
    </row>
    <row r="171" spans="1:26">
      <c r="A171" s="74">
        <v>5411276100540</v>
      </c>
      <c r="B171" s="65" t="s">
        <v>21</v>
      </c>
      <c r="C171" s="65">
        <v>0.33</v>
      </c>
      <c r="D171" s="66" t="s">
        <v>284</v>
      </c>
      <c r="E171" s="65">
        <v>6.3</v>
      </c>
      <c r="F171" s="65" t="s">
        <v>70</v>
      </c>
      <c r="G171" s="65"/>
      <c r="I171" s="65"/>
      <c r="J171" s="65" t="s">
        <v>123</v>
      </c>
      <c r="K171" s="65" t="s">
        <v>74</v>
      </c>
      <c r="L171" s="65"/>
      <c r="M171" s="65"/>
      <c r="N171" s="65"/>
      <c r="O171" s="65"/>
      <c r="P171" s="65"/>
      <c r="Q171" s="65"/>
      <c r="R171" s="67"/>
      <c r="S171" s="65" t="s">
        <v>73</v>
      </c>
      <c r="T171" s="68">
        <v>24</v>
      </c>
      <c r="U171" s="69" t="s">
        <v>65</v>
      </c>
      <c r="V171" s="69">
        <v>3.8</v>
      </c>
      <c r="W171" s="70" t="str">
        <f t="shared" si="3"/>
        <v>11,52 €/L</v>
      </c>
      <c r="X171" s="70"/>
      <c r="Y171" s="71"/>
      <c r="Z171" s="65"/>
    </row>
    <row r="172" spans="1:26">
      <c r="B172" s="65" t="s">
        <v>21</v>
      </c>
      <c r="C172" s="65">
        <v>0.35499999999999998</v>
      </c>
      <c r="D172" s="66" t="s">
        <v>285</v>
      </c>
      <c r="E172" s="65"/>
      <c r="F172" s="65" t="s">
        <v>148</v>
      </c>
      <c r="G172" s="65"/>
      <c r="I172" s="65"/>
      <c r="J172" s="65" t="s">
        <v>286</v>
      </c>
      <c r="K172" s="65" t="s">
        <v>72</v>
      </c>
      <c r="L172" s="65"/>
      <c r="M172" s="65"/>
      <c r="N172" s="65"/>
      <c r="O172" s="65"/>
      <c r="P172" s="65"/>
      <c r="Q172" s="65"/>
      <c r="R172" s="67"/>
      <c r="S172" s="65" t="s">
        <v>76</v>
      </c>
      <c r="T172" s="68">
        <v>24</v>
      </c>
      <c r="U172" s="69" t="e">
        <v>#N/A</v>
      </c>
      <c r="V172" s="69">
        <v>4.9000000000000004</v>
      </c>
      <c r="W172" s="70" t="str">
        <f t="shared" si="3"/>
        <v>13,80 €/L</v>
      </c>
      <c r="X172" s="70"/>
      <c r="Y172" s="71"/>
      <c r="Z172" s="65"/>
    </row>
    <row r="173" spans="1:26">
      <c r="B173" s="65" t="s">
        <v>21</v>
      </c>
      <c r="C173" s="65">
        <v>0.35499999999999998</v>
      </c>
      <c r="D173" s="66" t="s">
        <v>287</v>
      </c>
      <c r="E173" s="65"/>
      <c r="F173" s="65" t="s">
        <v>148</v>
      </c>
      <c r="G173" s="65"/>
      <c r="I173" s="65"/>
      <c r="J173" s="65" t="s">
        <v>107</v>
      </c>
      <c r="K173" s="65" t="s">
        <v>72</v>
      </c>
      <c r="L173" s="65"/>
      <c r="M173" s="65"/>
      <c r="N173" s="65"/>
      <c r="O173" s="65"/>
      <c r="P173" s="65"/>
      <c r="Q173" s="65"/>
      <c r="R173" s="67"/>
      <c r="S173" s="65" t="s">
        <v>76</v>
      </c>
      <c r="T173" s="68">
        <v>24</v>
      </c>
      <c r="U173" s="69" t="e">
        <v>#N/A</v>
      </c>
      <c r="V173" s="69">
        <v>4.9000000000000004</v>
      </c>
      <c r="W173" s="70" t="str">
        <f t="shared" si="3"/>
        <v>13,80 €/L</v>
      </c>
      <c r="X173" s="70"/>
      <c r="Y173" s="71"/>
      <c r="Z173" s="65"/>
    </row>
    <row r="174" spans="1:26">
      <c r="A174" s="74">
        <v>4072700001188</v>
      </c>
      <c r="B174" s="65" t="s">
        <v>21</v>
      </c>
      <c r="C174" s="65">
        <v>0.5</v>
      </c>
      <c r="D174" s="66" t="s">
        <v>288</v>
      </c>
      <c r="E174" s="65">
        <v>5</v>
      </c>
      <c r="F174" s="65" t="s">
        <v>104</v>
      </c>
      <c r="G174" s="65"/>
      <c r="I174" s="65"/>
      <c r="J174" s="65" t="s">
        <v>107</v>
      </c>
      <c r="K174" s="65" t="s">
        <v>114</v>
      </c>
      <c r="L174" s="65"/>
      <c r="M174" s="65"/>
      <c r="N174" s="65"/>
      <c r="O174" s="65"/>
      <c r="P174" s="65"/>
      <c r="Q174" s="65"/>
      <c r="R174" s="67"/>
      <c r="S174" s="65" t="s">
        <v>73</v>
      </c>
      <c r="T174" s="68">
        <v>20</v>
      </c>
      <c r="U174" s="69">
        <v>3.03</v>
      </c>
      <c r="V174" s="69">
        <v>3.85</v>
      </c>
      <c r="W174" s="70" t="str">
        <f t="shared" si="3"/>
        <v>7,70 €/L</v>
      </c>
      <c r="X174" s="70"/>
      <c r="Y174" s="71"/>
      <c r="Z174" s="65"/>
    </row>
    <row r="175" spans="1:26">
      <c r="B175" s="65" t="s">
        <v>21</v>
      </c>
      <c r="C175" s="65">
        <v>0.5</v>
      </c>
      <c r="D175" s="66" t="s">
        <v>289</v>
      </c>
      <c r="E175" s="65">
        <v>5</v>
      </c>
      <c r="F175" s="65" t="s">
        <v>104</v>
      </c>
      <c r="G175" s="65"/>
      <c r="I175" s="65"/>
      <c r="J175" s="65" t="s">
        <v>107</v>
      </c>
      <c r="K175" s="65" t="s">
        <v>72</v>
      </c>
      <c r="L175" s="65"/>
      <c r="M175" s="65"/>
      <c r="N175" s="65"/>
      <c r="O175" s="65"/>
      <c r="P175" s="65"/>
      <c r="Q175" s="65"/>
      <c r="R175" s="67"/>
      <c r="S175" s="65" t="s">
        <v>73</v>
      </c>
      <c r="T175" s="68">
        <v>20</v>
      </c>
      <c r="U175" s="69" t="e">
        <v>#N/A</v>
      </c>
      <c r="V175" s="69">
        <v>3.85</v>
      </c>
      <c r="W175" s="70" t="str">
        <f t="shared" si="3"/>
        <v>7,70 €/L</v>
      </c>
      <c r="X175" s="70"/>
      <c r="Y175" s="71"/>
      <c r="Z175" s="65"/>
    </row>
    <row r="176" spans="1:26">
      <c r="A176" s="74">
        <v>4072700001126</v>
      </c>
      <c r="B176" s="65" t="s">
        <v>21</v>
      </c>
      <c r="C176" s="65">
        <v>0.5</v>
      </c>
      <c r="D176" s="66" t="s">
        <v>290</v>
      </c>
      <c r="E176" s="65">
        <v>5</v>
      </c>
      <c r="F176" s="65" t="s">
        <v>104</v>
      </c>
      <c r="G176" s="65"/>
      <c r="I176" s="65"/>
      <c r="J176" s="65" t="s">
        <v>107</v>
      </c>
      <c r="K176" s="65" t="s">
        <v>72</v>
      </c>
      <c r="L176" s="65"/>
      <c r="M176" s="65"/>
      <c r="N176" s="65"/>
      <c r="O176" s="65"/>
      <c r="P176" s="65"/>
      <c r="Q176" s="65"/>
      <c r="R176" s="67"/>
      <c r="S176" s="65" t="s">
        <v>73</v>
      </c>
      <c r="T176" s="68">
        <v>20</v>
      </c>
      <c r="U176" s="69">
        <v>2.99</v>
      </c>
      <c r="V176" s="69">
        <v>3.85</v>
      </c>
      <c r="W176" s="70" t="str">
        <f t="shared" si="3"/>
        <v>7,70 €/L</v>
      </c>
      <c r="X176" s="70"/>
      <c r="Y176" s="71"/>
      <c r="Z176" s="65"/>
    </row>
    <row r="177" spans="1:26">
      <c r="B177" s="65" t="s">
        <v>21</v>
      </c>
      <c r="C177" s="65">
        <v>6</v>
      </c>
      <c r="D177" s="66" t="s">
        <v>291</v>
      </c>
      <c r="E177" s="65">
        <v>5</v>
      </c>
      <c r="F177" s="65" t="s">
        <v>104</v>
      </c>
      <c r="G177" s="65"/>
      <c r="I177" s="65"/>
      <c r="J177" s="65" t="s">
        <v>107</v>
      </c>
      <c r="K177" s="65" t="s">
        <v>72</v>
      </c>
      <c r="L177" s="65"/>
      <c r="M177" s="65"/>
      <c r="N177" s="65"/>
      <c r="O177" s="65"/>
      <c r="P177" s="65"/>
      <c r="Q177" s="65"/>
      <c r="R177" s="67"/>
      <c r="S177" s="65" t="s">
        <v>73</v>
      </c>
      <c r="T177" s="68">
        <v>1</v>
      </c>
      <c r="U177" s="69" t="e">
        <v>#N/A</v>
      </c>
      <c r="V177" s="69">
        <v>57.65</v>
      </c>
      <c r="W177" s="70" t="str">
        <f t="shared" si="3"/>
        <v>9,61 €/L</v>
      </c>
      <c r="X177" s="70"/>
      <c r="Y177" s="71"/>
      <c r="Z177" s="65"/>
    </row>
    <row r="178" spans="1:26">
      <c r="B178" s="65" t="s">
        <v>21</v>
      </c>
      <c r="C178" s="65">
        <v>0.5</v>
      </c>
      <c r="D178" s="66" t="s">
        <v>292</v>
      </c>
      <c r="E178" s="65">
        <v>6.3</v>
      </c>
      <c r="F178" s="65" t="s">
        <v>90</v>
      </c>
      <c r="G178" s="65"/>
      <c r="I178" s="65"/>
      <c r="J178" s="65" t="s">
        <v>293</v>
      </c>
      <c r="K178" s="65" t="s">
        <v>72</v>
      </c>
      <c r="L178" s="65"/>
      <c r="M178" s="65"/>
      <c r="N178" s="65"/>
      <c r="O178" s="65"/>
      <c r="P178" s="65"/>
      <c r="Q178" s="65"/>
      <c r="R178" s="67">
        <v>2.0968</v>
      </c>
      <c r="S178" s="65" t="s">
        <v>76</v>
      </c>
      <c r="T178" s="68">
        <v>8</v>
      </c>
      <c r="U178" s="69" t="e">
        <v>#N/A</v>
      </c>
      <c r="V178" s="69">
        <v>6.3</v>
      </c>
      <c r="W178" s="70" t="str">
        <f t="shared" si="3"/>
        <v>12,60 €/L</v>
      </c>
      <c r="X178" s="70"/>
      <c r="Y178" s="71"/>
      <c r="Z178" s="65"/>
    </row>
    <row r="179" spans="1:26">
      <c r="A179" s="74">
        <v>5011885008567</v>
      </c>
      <c r="B179" s="65" t="s">
        <v>21</v>
      </c>
      <c r="C179" s="65">
        <v>0.5</v>
      </c>
      <c r="D179" s="66" t="s">
        <v>294</v>
      </c>
      <c r="E179" s="65">
        <v>8.5</v>
      </c>
      <c r="F179" s="65" t="s">
        <v>90</v>
      </c>
      <c r="G179" s="65"/>
      <c r="I179" s="65"/>
      <c r="J179" s="65" t="s">
        <v>295</v>
      </c>
      <c r="K179" s="65" t="s">
        <v>114</v>
      </c>
      <c r="L179" s="65"/>
      <c r="M179" s="65"/>
      <c r="N179" s="65"/>
      <c r="O179" s="65"/>
      <c r="P179" s="65"/>
      <c r="Q179" s="65"/>
      <c r="R179" s="67">
        <v>2.2000000000000002</v>
      </c>
      <c r="S179" s="65" t="s">
        <v>76</v>
      </c>
      <c r="T179" s="68">
        <v>8</v>
      </c>
      <c r="U179" s="69" t="e">
        <v>#N/A</v>
      </c>
      <c r="V179" s="69">
        <v>6.6</v>
      </c>
      <c r="W179" s="70" t="str">
        <f t="shared" si="3"/>
        <v>13,20 €/L</v>
      </c>
      <c r="X179" s="70"/>
      <c r="Y179" s="71"/>
      <c r="Z179" s="65"/>
    </row>
    <row r="180" spans="1:26">
      <c r="B180" s="65" t="s">
        <v>21</v>
      </c>
      <c r="C180" s="65">
        <v>0.33</v>
      </c>
      <c r="D180" s="66" t="s">
        <v>296</v>
      </c>
      <c r="E180" s="65">
        <v>4.7</v>
      </c>
      <c r="F180" s="65" t="s">
        <v>90</v>
      </c>
      <c r="G180" s="65"/>
      <c r="I180" s="65"/>
      <c r="J180" s="65" t="s">
        <v>297</v>
      </c>
      <c r="K180" s="65" t="s">
        <v>72</v>
      </c>
      <c r="L180" s="65"/>
      <c r="M180" s="65"/>
      <c r="N180" s="65"/>
      <c r="O180" s="65"/>
      <c r="P180" s="65"/>
      <c r="Q180" s="65"/>
      <c r="R180" s="67">
        <v>0.99170000000000003</v>
      </c>
      <c r="S180" s="65" t="s">
        <v>76</v>
      </c>
      <c r="T180" s="68">
        <v>24</v>
      </c>
      <c r="U180" s="69" t="e">
        <v>#N/A</v>
      </c>
      <c r="V180" s="69">
        <v>3.6</v>
      </c>
      <c r="W180" s="70" t="str">
        <f t="shared" si="3"/>
        <v>10,91 €/L</v>
      </c>
      <c r="X180" s="70"/>
      <c r="Y180" s="71"/>
      <c r="Z180" s="65"/>
    </row>
    <row r="181" spans="1:26">
      <c r="A181" s="74" t="s">
        <v>65</v>
      </c>
      <c r="B181" s="65" t="s">
        <v>65</v>
      </c>
      <c r="C181" s="65" t="s">
        <v>65</v>
      </c>
      <c r="D181" s="66" t="s">
        <v>298</v>
      </c>
      <c r="E181" s="65" t="s">
        <v>65</v>
      </c>
      <c r="F181" s="65" t="s">
        <v>65</v>
      </c>
      <c r="G181" s="65" t="s">
        <v>65</v>
      </c>
      <c r="I181" s="65" t="s">
        <v>65</v>
      </c>
      <c r="J181" s="65" t="s">
        <v>65</v>
      </c>
      <c r="K181" s="65" t="s">
        <v>65</v>
      </c>
      <c r="L181" s="65" t="s">
        <v>65</v>
      </c>
      <c r="M181" s="65" t="s">
        <v>65</v>
      </c>
      <c r="N181" s="65" t="s">
        <v>65</v>
      </c>
      <c r="O181" s="65" t="s">
        <v>65</v>
      </c>
      <c r="P181" s="65" t="s">
        <v>65</v>
      </c>
      <c r="Q181" s="65" t="s">
        <v>65</v>
      </c>
      <c r="R181" s="67" t="s">
        <v>65</v>
      </c>
      <c r="S181" s="65" t="s">
        <v>65</v>
      </c>
      <c r="T181" s="68" t="s">
        <v>65</v>
      </c>
      <c r="U181" s="69" t="s">
        <v>65</v>
      </c>
      <c r="V181" s="69" t="s">
        <v>65</v>
      </c>
      <c r="W181" s="70" t="e">
        <f t="shared" si="3"/>
        <v>#VALUE!</v>
      </c>
      <c r="X181" s="70"/>
      <c r="Y181" s="71"/>
      <c r="Z181" s="65"/>
    </row>
    <row r="182" spans="1:26">
      <c r="B182" s="65" t="s">
        <v>21</v>
      </c>
      <c r="C182" s="65">
        <v>0.35499999999999998</v>
      </c>
      <c r="D182" s="66" t="s">
        <v>299</v>
      </c>
      <c r="E182" s="65"/>
      <c r="F182" s="65" t="s">
        <v>148</v>
      </c>
      <c r="G182" s="65"/>
      <c r="I182" s="65"/>
      <c r="J182" s="65"/>
      <c r="K182" s="65"/>
      <c r="L182" s="65"/>
      <c r="M182" s="65"/>
      <c r="N182" s="65"/>
      <c r="O182" s="65"/>
      <c r="P182" s="65"/>
      <c r="Q182" s="65"/>
      <c r="R182" s="67"/>
      <c r="S182" s="65" t="s">
        <v>76</v>
      </c>
      <c r="T182" s="68">
        <v>24</v>
      </c>
      <c r="U182" s="69">
        <v>3.63</v>
      </c>
      <c r="V182" s="69">
        <v>4.95</v>
      </c>
      <c r="W182" s="70" t="str">
        <f t="shared" si="3"/>
        <v>13,94 €/L</v>
      </c>
      <c r="X182" s="70"/>
      <c r="Y182" s="71"/>
      <c r="Z182" s="65"/>
    </row>
    <row r="183" spans="1:26">
      <c r="A183" s="74">
        <v>54004009</v>
      </c>
      <c r="B183" s="65" t="s">
        <v>21</v>
      </c>
      <c r="C183" s="65">
        <v>0.33</v>
      </c>
      <c r="D183" s="66" t="s">
        <v>300</v>
      </c>
      <c r="E183" s="65"/>
      <c r="F183" s="65" t="s">
        <v>70</v>
      </c>
      <c r="G183" s="65"/>
      <c r="I183" s="65"/>
      <c r="J183" s="65"/>
      <c r="K183" s="65"/>
      <c r="L183" s="65"/>
      <c r="M183" s="65"/>
      <c r="N183" s="65"/>
      <c r="O183" s="65"/>
      <c r="P183" s="65"/>
      <c r="Q183" s="65"/>
      <c r="R183" s="67"/>
      <c r="S183" s="65" t="s">
        <v>73</v>
      </c>
      <c r="T183" s="68">
        <v>24</v>
      </c>
      <c r="U183" s="69">
        <v>3.29</v>
      </c>
      <c r="V183" s="69">
        <v>4.75</v>
      </c>
      <c r="W183" s="70" t="str">
        <f t="shared" si="3"/>
        <v>14,39 €/L</v>
      </c>
      <c r="X183" s="70"/>
      <c r="Y183" s="71"/>
      <c r="Z183" s="65"/>
    </row>
    <row r="184" spans="1:26">
      <c r="A184" s="74">
        <v>9120041150678</v>
      </c>
      <c r="B184" s="65" t="s">
        <v>21</v>
      </c>
      <c r="C184" s="65">
        <v>0.33</v>
      </c>
      <c r="D184" s="66" t="s">
        <v>301</v>
      </c>
      <c r="E184" s="65">
        <v>9.6999999999999993</v>
      </c>
      <c r="F184" s="65" t="s">
        <v>100</v>
      </c>
      <c r="G184" s="65"/>
      <c r="I184" s="65"/>
      <c r="J184" s="65" t="s">
        <v>71</v>
      </c>
      <c r="K184" s="65" t="s">
        <v>74</v>
      </c>
      <c r="L184" s="65"/>
      <c r="M184" s="65"/>
      <c r="N184" s="65"/>
      <c r="O184" s="65"/>
      <c r="P184" s="65"/>
      <c r="Q184" s="65"/>
      <c r="R184" s="67">
        <v>3.2445999999999997</v>
      </c>
      <c r="S184" s="65" t="s">
        <v>76</v>
      </c>
      <c r="T184" s="68">
        <v>24</v>
      </c>
      <c r="U184" s="69">
        <v>8.7604199999999999</v>
      </c>
      <c r="V184" s="69">
        <v>10.95</v>
      </c>
      <c r="W184" s="70" t="str">
        <f t="shared" si="3"/>
        <v>33,18 €/L</v>
      </c>
      <c r="X184" s="70"/>
      <c r="Y184" s="71"/>
      <c r="Z184" s="65"/>
    </row>
    <row r="185" spans="1:26">
      <c r="A185" s="74">
        <v>5000213008232</v>
      </c>
      <c r="B185" s="65" t="s">
        <v>21</v>
      </c>
      <c r="C185" s="65">
        <v>0.33</v>
      </c>
      <c r="D185" s="66" t="s">
        <v>302</v>
      </c>
      <c r="E185" s="65">
        <v>7.5</v>
      </c>
      <c r="F185" s="65" t="s">
        <v>236</v>
      </c>
      <c r="G185" s="65"/>
      <c r="I185" s="65"/>
      <c r="J185" s="65" t="s">
        <v>303</v>
      </c>
      <c r="K185" s="65"/>
      <c r="L185" s="65"/>
      <c r="M185" s="65"/>
      <c r="N185" s="65"/>
      <c r="O185" s="65"/>
      <c r="P185" s="65"/>
      <c r="Q185" s="65"/>
      <c r="R185" s="67"/>
      <c r="S185" s="65" t="s">
        <v>76</v>
      </c>
      <c r="T185" s="68">
        <v>24</v>
      </c>
      <c r="U185" s="69" t="e">
        <v>#N/A</v>
      </c>
      <c r="V185" s="69">
        <v>4.5</v>
      </c>
      <c r="W185" s="70" t="str">
        <f t="shared" si="3"/>
        <v>13,64 €/L</v>
      </c>
      <c r="X185" s="70"/>
      <c r="Y185" s="71"/>
      <c r="Z185" s="65"/>
    </row>
    <row r="186" spans="1:26">
      <c r="A186" s="74">
        <v>54004207</v>
      </c>
      <c r="B186" s="65" t="s">
        <v>21</v>
      </c>
      <c r="C186" s="65">
        <v>0.33</v>
      </c>
      <c r="D186" s="66" t="s">
        <v>304</v>
      </c>
      <c r="E186" s="65">
        <v>8</v>
      </c>
      <c r="F186" s="65" t="s">
        <v>236</v>
      </c>
      <c r="G186" s="65"/>
      <c r="I186" s="65"/>
      <c r="J186" s="65" t="s">
        <v>303</v>
      </c>
      <c r="K186" s="65"/>
      <c r="L186" s="65"/>
      <c r="M186" s="65"/>
      <c r="N186" s="65"/>
      <c r="O186" s="65"/>
      <c r="P186" s="65"/>
      <c r="Q186" s="65"/>
      <c r="R186" s="67"/>
      <c r="S186" s="65" t="s">
        <v>76</v>
      </c>
      <c r="T186" s="68">
        <v>24</v>
      </c>
      <c r="U186" s="69">
        <v>3.95</v>
      </c>
      <c r="V186" s="69">
        <v>5.15</v>
      </c>
      <c r="W186" s="70" t="str">
        <f t="shared" si="3"/>
        <v>15,61 €/L</v>
      </c>
      <c r="X186" s="70"/>
      <c r="Y186" s="71"/>
      <c r="Z186" s="65"/>
    </row>
    <row r="187" spans="1:26">
      <c r="B187" s="65" t="s">
        <v>21</v>
      </c>
      <c r="C187" s="65">
        <v>0.33</v>
      </c>
      <c r="D187" s="66" t="s">
        <v>305</v>
      </c>
      <c r="E187" s="65"/>
      <c r="F187" s="65" t="s">
        <v>79</v>
      </c>
      <c r="G187" s="65"/>
      <c r="I187" s="65"/>
      <c r="J187" s="65" t="s">
        <v>306</v>
      </c>
      <c r="K187" s="65"/>
      <c r="L187" s="65"/>
      <c r="M187" s="65"/>
      <c r="N187" s="65"/>
      <c r="O187" s="65"/>
      <c r="P187" s="65"/>
      <c r="Q187" s="65"/>
      <c r="R187" s="67"/>
      <c r="S187" s="65" t="s">
        <v>76</v>
      </c>
      <c r="T187" s="68">
        <v>12</v>
      </c>
      <c r="U187" s="69" t="e">
        <v>#N/A</v>
      </c>
      <c r="V187" s="69">
        <v>3.75</v>
      </c>
      <c r="W187" s="70" t="str">
        <f t="shared" si="3"/>
        <v>11,36 €/L</v>
      </c>
      <c r="X187" s="70"/>
      <c r="Y187" s="71"/>
      <c r="Z187" s="65"/>
    </row>
    <row r="188" spans="1:26">
      <c r="A188" s="74" t="s">
        <v>65</v>
      </c>
      <c r="B188" s="65" t="s">
        <v>65</v>
      </c>
      <c r="C188" s="65" t="s">
        <v>65</v>
      </c>
      <c r="D188" s="66" t="s">
        <v>307</v>
      </c>
      <c r="E188" s="65" t="s">
        <v>65</v>
      </c>
      <c r="F188" s="65" t="s">
        <v>65</v>
      </c>
      <c r="G188" s="65" t="s">
        <v>65</v>
      </c>
      <c r="I188" s="65" t="s">
        <v>65</v>
      </c>
      <c r="J188" s="65" t="s">
        <v>65</v>
      </c>
      <c r="K188" s="65" t="s">
        <v>65</v>
      </c>
      <c r="L188" s="65" t="s">
        <v>65</v>
      </c>
      <c r="M188" s="65" t="s">
        <v>65</v>
      </c>
      <c r="N188" s="65" t="s">
        <v>65</v>
      </c>
      <c r="O188" s="65" t="s">
        <v>65</v>
      </c>
      <c r="P188" s="65" t="s">
        <v>65</v>
      </c>
      <c r="Q188" s="65" t="s">
        <v>65</v>
      </c>
      <c r="R188" s="67" t="s">
        <v>65</v>
      </c>
      <c r="S188" s="65" t="s">
        <v>65</v>
      </c>
      <c r="T188" s="68" t="s">
        <v>65</v>
      </c>
      <c r="U188" s="69" t="s">
        <v>65</v>
      </c>
      <c r="V188" s="69" t="s">
        <v>65</v>
      </c>
      <c r="W188" s="70" t="e">
        <f t="shared" si="3"/>
        <v>#VALUE!</v>
      </c>
      <c r="X188" s="70"/>
      <c r="Y188" s="71"/>
      <c r="Z188" s="65"/>
    </row>
    <row r="189" spans="1:26">
      <c r="B189" s="65" t="s">
        <v>21</v>
      </c>
      <c r="C189" s="65">
        <v>0.33</v>
      </c>
      <c r="D189" s="66" t="s">
        <v>308</v>
      </c>
      <c r="E189" s="65"/>
      <c r="F189" s="65" t="s">
        <v>79</v>
      </c>
      <c r="G189" s="65"/>
      <c r="I189" s="65"/>
      <c r="J189" s="65"/>
      <c r="K189" s="65"/>
      <c r="L189" s="65"/>
      <c r="M189" s="65"/>
      <c r="N189" s="65"/>
      <c r="O189" s="65"/>
      <c r="P189" s="65"/>
      <c r="Q189" s="65"/>
      <c r="R189" s="67"/>
      <c r="S189" s="65" t="s">
        <v>76</v>
      </c>
      <c r="T189" s="68">
        <v>24</v>
      </c>
      <c r="U189" s="69" t="e">
        <v>#N/A</v>
      </c>
      <c r="V189" s="69">
        <v>2.95</v>
      </c>
      <c r="W189" s="70" t="str">
        <f t="shared" si="3"/>
        <v>8,94 €/L</v>
      </c>
      <c r="X189" s="70"/>
      <c r="Y189" s="71"/>
      <c r="Z189" s="65"/>
    </row>
    <row r="190" spans="1:26">
      <c r="B190" s="65" t="s">
        <v>21</v>
      </c>
      <c r="C190" s="65">
        <v>5</v>
      </c>
      <c r="D190" s="66" t="s">
        <v>309</v>
      </c>
      <c r="E190" s="65"/>
      <c r="F190" s="65" t="s">
        <v>79</v>
      </c>
      <c r="G190" s="65"/>
      <c r="I190" s="65"/>
      <c r="J190" s="65"/>
      <c r="K190" s="65"/>
      <c r="L190" s="65"/>
      <c r="M190" s="65"/>
      <c r="N190" s="65"/>
      <c r="O190" s="65"/>
      <c r="P190" s="65"/>
      <c r="Q190" s="65"/>
      <c r="R190" s="67"/>
      <c r="S190" s="65" t="s">
        <v>76</v>
      </c>
      <c r="T190" s="68">
        <v>1</v>
      </c>
      <c r="U190" s="69" t="e">
        <v>#N/A</v>
      </c>
      <c r="V190" s="69"/>
      <c r="W190" s="70" t="str">
        <f t="shared" si="3"/>
        <v>0,00 €/L</v>
      </c>
      <c r="X190" s="70"/>
      <c r="Y190" s="71"/>
      <c r="Z190" s="65"/>
    </row>
    <row r="191" spans="1:26">
      <c r="A191" s="74">
        <v>88009050530</v>
      </c>
      <c r="B191" s="65" t="s">
        <v>21</v>
      </c>
      <c r="C191" s="65">
        <v>0.33</v>
      </c>
      <c r="D191" s="66" t="s">
        <v>310</v>
      </c>
      <c r="E191" s="65">
        <v>5</v>
      </c>
      <c r="F191" s="65" t="s">
        <v>311</v>
      </c>
      <c r="G191" s="65" t="s">
        <v>312</v>
      </c>
      <c r="I191" s="65"/>
      <c r="J191" s="65" t="s">
        <v>87</v>
      </c>
      <c r="K191" s="65" t="s">
        <v>72</v>
      </c>
      <c r="L191" s="65"/>
      <c r="M191" s="65"/>
      <c r="N191" s="65"/>
      <c r="O191" s="65"/>
      <c r="P191" s="65"/>
      <c r="Q191" s="65"/>
      <c r="R191" s="67"/>
      <c r="S191" s="65" t="s">
        <v>96</v>
      </c>
      <c r="T191" s="68">
        <v>24</v>
      </c>
      <c r="U191" s="69">
        <v>3.15</v>
      </c>
      <c r="V191" s="69">
        <v>3.95</v>
      </c>
      <c r="W191" s="70" t="str">
        <f t="shared" si="3"/>
        <v>11,97 €/L</v>
      </c>
      <c r="X191" s="70"/>
      <c r="Y191" s="71"/>
      <c r="Z191" s="65"/>
    </row>
    <row r="192" spans="1:26">
      <c r="B192" s="65" t="s">
        <v>21</v>
      </c>
      <c r="C192" s="65">
        <v>0.5</v>
      </c>
      <c r="D192" s="66" t="s">
        <v>313</v>
      </c>
      <c r="E192" s="65">
        <v>5.2</v>
      </c>
      <c r="F192" s="65" t="s">
        <v>90</v>
      </c>
      <c r="G192" s="65" t="s">
        <v>314</v>
      </c>
      <c r="I192" s="65"/>
      <c r="J192" s="65" t="s">
        <v>315</v>
      </c>
      <c r="K192" s="65" t="s">
        <v>114</v>
      </c>
      <c r="L192" s="65"/>
      <c r="M192" s="65"/>
      <c r="N192" s="65"/>
      <c r="O192" s="65"/>
      <c r="P192" s="65"/>
      <c r="Q192" s="65"/>
      <c r="R192" s="67"/>
      <c r="S192" s="65" t="s">
        <v>96</v>
      </c>
      <c r="T192" s="68">
        <v>20</v>
      </c>
      <c r="U192" s="69">
        <v>3.95</v>
      </c>
      <c r="V192" s="69">
        <v>5.45</v>
      </c>
      <c r="W192" s="70" t="str">
        <f t="shared" si="3"/>
        <v>10,90 €/L</v>
      </c>
      <c r="X192" s="70"/>
      <c r="Y192" s="71"/>
      <c r="Z192" s="65"/>
    </row>
    <row r="193" spans="1:26">
      <c r="A193" s="74">
        <v>5410228141884</v>
      </c>
      <c r="B193" s="65" t="s">
        <v>21</v>
      </c>
      <c r="C193" s="65">
        <v>0.25</v>
      </c>
      <c r="D193" s="66" t="s">
        <v>316</v>
      </c>
      <c r="E193" s="65">
        <v>5</v>
      </c>
      <c r="F193" s="65" t="s">
        <v>70</v>
      </c>
      <c r="G193" s="65"/>
      <c r="I193" s="65"/>
      <c r="J193" s="65"/>
      <c r="K193" s="65"/>
      <c r="L193" s="65"/>
      <c r="M193" s="65"/>
      <c r="N193" s="65"/>
      <c r="O193" s="65"/>
      <c r="P193" s="65"/>
      <c r="Q193" s="65"/>
      <c r="R193" s="67"/>
      <c r="S193" s="65"/>
      <c r="T193" s="68">
        <v>24</v>
      </c>
      <c r="U193" s="69">
        <v>2</v>
      </c>
      <c r="V193" s="69">
        <v>3.25</v>
      </c>
      <c r="W193" s="70" t="str">
        <f t="shared" si="3"/>
        <v>13,00 €/L</v>
      </c>
      <c r="X193" s="70"/>
      <c r="Y193" s="71"/>
      <c r="Z193" s="65"/>
    </row>
    <row r="194" spans="1:26">
      <c r="B194" s="65" t="s">
        <v>21</v>
      </c>
      <c r="C194" s="65">
        <v>0.33</v>
      </c>
      <c r="D194" s="66" t="s">
        <v>317</v>
      </c>
      <c r="E194" s="65"/>
      <c r="F194" s="65" t="s">
        <v>70</v>
      </c>
      <c r="G194" s="65"/>
      <c r="I194" s="65"/>
      <c r="J194" s="65"/>
      <c r="K194" s="65"/>
      <c r="L194" s="65"/>
      <c r="M194" s="65"/>
      <c r="N194" s="65"/>
      <c r="O194" s="65"/>
      <c r="P194" s="65"/>
      <c r="Q194" s="65"/>
      <c r="R194" s="67"/>
      <c r="S194" s="65"/>
      <c r="T194" s="68">
        <v>24</v>
      </c>
      <c r="U194" s="69">
        <v>3.45</v>
      </c>
      <c r="V194" s="69">
        <v>4.45</v>
      </c>
      <c r="W194" s="70" t="str">
        <f t="shared" si="3"/>
        <v>13,48 €/L</v>
      </c>
      <c r="X194" s="70"/>
      <c r="Y194" s="71"/>
      <c r="Z194" s="65"/>
    </row>
    <row r="195" spans="1:26">
      <c r="B195" s="65" t="s">
        <v>21</v>
      </c>
      <c r="C195" s="65">
        <v>0.25</v>
      </c>
      <c r="D195" s="66" t="s">
        <v>318</v>
      </c>
      <c r="E195" s="65">
        <v>5</v>
      </c>
      <c r="F195" s="65" t="s">
        <v>70</v>
      </c>
      <c r="G195" s="65"/>
      <c r="I195" s="65"/>
      <c r="J195" s="65"/>
      <c r="K195" s="65"/>
      <c r="L195" s="65"/>
      <c r="M195" s="65"/>
      <c r="N195" s="65"/>
      <c r="O195" s="65"/>
      <c r="P195" s="65"/>
      <c r="Q195" s="65"/>
      <c r="R195" s="67"/>
      <c r="S195" s="65"/>
      <c r="T195" s="68">
        <v>24</v>
      </c>
      <c r="U195" s="69">
        <v>2.1</v>
      </c>
      <c r="V195" s="69">
        <v>3.15</v>
      </c>
      <c r="W195" s="70" t="str">
        <f t="shared" si="3"/>
        <v>12,60 €/L</v>
      </c>
      <c r="X195" s="70"/>
      <c r="Y195" s="71"/>
      <c r="Z195" s="65"/>
    </row>
    <row r="196" spans="1:26">
      <c r="B196" s="65" t="s">
        <v>21</v>
      </c>
      <c r="C196" s="65">
        <v>0.33</v>
      </c>
      <c r="D196" s="66" t="s">
        <v>319</v>
      </c>
      <c r="E196" s="65"/>
      <c r="F196" s="65" t="s">
        <v>70</v>
      </c>
      <c r="G196" s="65"/>
      <c r="I196" s="65"/>
      <c r="J196" s="65"/>
      <c r="K196" s="65"/>
      <c r="L196" s="65"/>
      <c r="M196" s="65"/>
      <c r="N196" s="65"/>
      <c r="O196" s="65"/>
      <c r="P196" s="65"/>
      <c r="Q196" s="65"/>
      <c r="R196" s="67"/>
      <c r="S196" s="65" t="s">
        <v>73</v>
      </c>
      <c r="T196" s="68">
        <v>20</v>
      </c>
      <c r="U196" s="69">
        <v>3.7</v>
      </c>
      <c r="V196" s="69">
        <v>5.15</v>
      </c>
      <c r="W196" s="70" t="str">
        <f t="shared" si="3"/>
        <v>15,61 €/L</v>
      </c>
      <c r="X196" s="70"/>
      <c r="Y196" s="71"/>
      <c r="Z196" s="65"/>
    </row>
    <row r="197" spans="1:26">
      <c r="A197" s="74" t="s">
        <v>65</v>
      </c>
      <c r="B197" s="65" t="s">
        <v>65</v>
      </c>
      <c r="C197" s="65" t="s">
        <v>65</v>
      </c>
      <c r="D197" s="66" t="s">
        <v>320</v>
      </c>
      <c r="E197" s="65" t="s">
        <v>65</v>
      </c>
      <c r="F197" s="65" t="s">
        <v>65</v>
      </c>
      <c r="G197" s="65" t="s">
        <v>65</v>
      </c>
      <c r="I197" s="65" t="s">
        <v>65</v>
      </c>
      <c r="J197" s="65" t="s">
        <v>65</v>
      </c>
      <c r="K197" s="65" t="s">
        <v>65</v>
      </c>
      <c r="L197" s="65" t="s">
        <v>65</v>
      </c>
      <c r="M197" s="65" t="s">
        <v>65</v>
      </c>
      <c r="N197" s="65" t="s">
        <v>65</v>
      </c>
      <c r="O197" s="65" t="s">
        <v>65</v>
      </c>
      <c r="P197" s="65" t="s">
        <v>65</v>
      </c>
      <c r="Q197" s="65" t="s">
        <v>65</v>
      </c>
      <c r="R197" s="67" t="s">
        <v>65</v>
      </c>
      <c r="S197" s="65" t="s">
        <v>65</v>
      </c>
      <c r="T197" s="68" t="s">
        <v>65</v>
      </c>
      <c r="U197" s="69" t="s">
        <v>65</v>
      </c>
      <c r="V197" s="69" t="s">
        <v>65</v>
      </c>
      <c r="W197" s="70" t="e">
        <f t="shared" si="3"/>
        <v>#VALUE!</v>
      </c>
      <c r="X197" s="70"/>
      <c r="Y197" s="71"/>
      <c r="Z197" s="65"/>
    </row>
    <row r="198" spans="1:26">
      <c r="A198" s="74">
        <v>8717524421083</v>
      </c>
      <c r="B198" s="65" t="s">
        <v>21</v>
      </c>
      <c r="C198" s="65">
        <v>0.33</v>
      </c>
      <c r="D198" s="66" t="s">
        <v>321</v>
      </c>
      <c r="E198" s="65">
        <v>5.5</v>
      </c>
      <c r="F198" s="65" t="s">
        <v>86</v>
      </c>
      <c r="G198" s="65"/>
      <c r="I198" s="65"/>
      <c r="J198" s="65" t="s">
        <v>91</v>
      </c>
      <c r="K198" s="65" t="s">
        <v>72</v>
      </c>
      <c r="L198" s="65"/>
      <c r="M198" s="65"/>
      <c r="N198" s="65"/>
      <c r="O198" s="65"/>
      <c r="P198" s="65"/>
      <c r="Q198" s="65"/>
      <c r="R198" s="67"/>
      <c r="S198" s="65" t="s">
        <v>76</v>
      </c>
      <c r="T198" s="68">
        <v>24</v>
      </c>
      <c r="U198" s="69">
        <v>3.5</v>
      </c>
      <c r="V198" s="69">
        <v>4.75</v>
      </c>
      <c r="W198" s="70" t="str">
        <f t="shared" si="3"/>
        <v>14,39 €/L</v>
      </c>
      <c r="X198" s="70"/>
      <c r="Y198" s="71"/>
      <c r="Z198" s="65"/>
    </row>
    <row r="199" spans="1:26">
      <c r="A199" s="74">
        <v>8717524420017</v>
      </c>
      <c r="B199" s="65" t="s">
        <v>21</v>
      </c>
      <c r="C199" s="65">
        <v>0.33</v>
      </c>
      <c r="D199" s="66" t="s">
        <v>322</v>
      </c>
      <c r="E199" s="65">
        <v>4.5</v>
      </c>
      <c r="F199" s="65" t="s">
        <v>86</v>
      </c>
      <c r="G199" s="65"/>
      <c r="I199" s="65"/>
      <c r="J199" s="65" t="s">
        <v>91</v>
      </c>
      <c r="K199" s="65" t="s">
        <v>72</v>
      </c>
      <c r="L199" s="65"/>
      <c r="M199" s="65"/>
      <c r="N199" s="65"/>
      <c r="O199" s="65"/>
      <c r="P199" s="65"/>
      <c r="Q199" s="65"/>
      <c r="R199" s="67"/>
      <c r="S199" s="65" t="s">
        <v>76</v>
      </c>
      <c r="T199" s="68">
        <v>24</v>
      </c>
      <c r="U199" s="69">
        <v>3.5</v>
      </c>
      <c r="V199" s="69">
        <v>4.75</v>
      </c>
      <c r="W199" s="70" t="str">
        <f t="shared" ref="W199:W262" si="4">+CONCATENATE(FIXED(V199/C199,2)," €/L")</f>
        <v>14,39 €/L</v>
      </c>
      <c r="X199" s="70"/>
      <c r="Y199" s="71"/>
      <c r="Z199" s="65"/>
    </row>
    <row r="200" spans="1:26">
      <c r="A200" s="74">
        <v>8032942292122</v>
      </c>
      <c r="B200" s="65" t="s">
        <v>21</v>
      </c>
      <c r="C200" s="65">
        <v>0.25</v>
      </c>
      <c r="D200" s="66" t="s">
        <v>323</v>
      </c>
      <c r="E200" s="65"/>
      <c r="F200" s="65" t="s">
        <v>324</v>
      </c>
      <c r="G200" s="65"/>
      <c r="I200" s="65"/>
      <c r="J200" s="65"/>
      <c r="K200" s="65"/>
      <c r="L200" s="65"/>
      <c r="M200" s="65"/>
      <c r="N200" s="65"/>
      <c r="O200" s="65"/>
      <c r="P200" s="65"/>
      <c r="Q200" s="65"/>
      <c r="R200" s="67"/>
      <c r="S200" s="65" t="s">
        <v>76</v>
      </c>
      <c r="T200" s="68">
        <v>12</v>
      </c>
      <c r="U200" s="69">
        <v>4.3499999999999996</v>
      </c>
      <c r="V200" s="69">
        <v>4.95</v>
      </c>
      <c r="W200" s="70" t="str">
        <f t="shared" si="4"/>
        <v>19,80 €/L</v>
      </c>
      <c r="X200" s="70"/>
      <c r="Y200" s="71"/>
      <c r="Z200" s="65"/>
    </row>
    <row r="201" spans="1:26">
      <c r="A201" s="74" t="s">
        <v>65</v>
      </c>
      <c r="B201" s="65" t="s">
        <v>65</v>
      </c>
      <c r="C201" s="65" t="s">
        <v>65</v>
      </c>
      <c r="D201" s="66" t="s">
        <v>325</v>
      </c>
      <c r="E201" s="65" t="s">
        <v>65</v>
      </c>
      <c r="F201" s="65" t="s">
        <v>65</v>
      </c>
      <c r="G201" s="65" t="s">
        <v>65</v>
      </c>
      <c r="I201" s="65" t="s">
        <v>65</v>
      </c>
      <c r="J201" s="65" t="s">
        <v>65</v>
      </c>
      <c r="K201" s="65" t="s">
        <v>65</v>
      </c>
      <c r="L201" s="65" t="s">
        <v>65</v>
      </c>
      <c r="M201" s="65" t="s">
        <v>65</v>
      </c>
      <c r="N201" s="65" t="s">
        <v>65</v>
      </c>
      <c r="O201" s="65" t="s">
        <v>65</v>
      </c>
      <c r="P201" s="65" t="s">
        <v>65</v>
      </c>
      <c r="Q201" s="65" t="s">
        <v>65</v>
      </c>
      <c r="R201" s="67" t="s">
        <v>65</v>
      </c>
      <c r="S201" s="65" t="s">
        <v>65</v>
      </c>
      <c r="T201" s="68" t="s">
        <v>65</v>
      </c>
      <c r="U201" s="69" t="s">
        <v>65</v>
      </c>
      <c r="V201" s="69" t="s">
        <v>65</v>
      </c>
      <c r="W201" s="70" t="e">
        <f t="shared" si="4"/>
        <v>#VALUE!</v>
      </c>
      <c r="X201" s="70"/>
      <c r="Y201" s="71"/>
      <c r="Z201" s="65"/>
    </row>
    <row r="202" spans="1:26">
      <c r="B202" s="65" t="s">
        <v>182</v>
      </c>
      <c r="C202" s="65">
        <v>0.75</v>
      </c>
      <c r="D202" s="66" t="s">
        <v>326</v>
      </c>
      <c r="E202" s="65"/>
      <c r="F202" s="65" t="s">
        <v>79</v>
      </c>
      <c r="G202" s="65"/>
      <c r="I202" s="65"/>
      <c r="J202" s="65"/>
      <c r="K202" s="65"/>
      <c r="L202" s="65"/>
      <c r="M202" s="65"/>
      <c r="N202" s="65"/>
      <c r="O202" s="65"/>
      <c r="P202" s="65"/>
      <c r="Q202" s="65"/>
      <c r="R202" s="67"/>
      <c r="S202" s="65" t="s">
        <v>327</v>
      </c>
      <c r="T202" s="68">
        <v>6</v>
      </c>
      <c r="U202" s="69" t="e">
        <v>#N/A</v>
      </c>
      <c r="V202" s="69">
        <v>38</v>
      </c>
      <c r="W202" s="70" t="str">
        <f t="shared" si="4"/>
        <v>50,67 €/L</v>
      </c>
      <c r="X202" s="70"/>
      <c r="Y202" s="71"/>
      <c r="Z202" s="65"/>
    </row>
    <row r="203" spans="1:26">
      <c r="B203" s="65" t="s">
        <v>182</v>
      </c>
      <c r="C203" s="65">
        <v>0.75</v>
      </c>
      <c r="D203" s="66" t="s">
        <v>328</v>
      </c>
      <c r="E203" s="65"/>
      <c r="F203" s="65" t="s">
        <v>79</v>
      </c>
      <c r="G203" s="65"/>
      <c r="I203" s="65"/>
      <c r="J203" s="65"/>
      <c r="K203" s="65"/>
      <c r="L203" s="65"/>
      <c r="M203" s="65"/>
      <c r="N203" s="65"/>
      <c r="O203" s="65"/>
      <c r="P203" s="65"/>
      <c r="Q203" s="65"/>
      <c r="R203" s="67"/>
      <c r="S203" s="65" t="s">
        <v>327</v>
      </c>
      <c r="T203" s="68">
        <v>6</v>
      </c>
      <c r="U203" s="69">
        <v>0</v>
      </c>
      <c r="V203" s="69">
        <v>50</v>
      </c>
      <c r="W203" s="70" t="str">
        <f t="shared" si="4"/>
        <v>66,67 €/L</v>
      </c>
      <c r="X203" s="70"/>
      <c r="Y203" s="71"/>
      <c r="Z203" s="65"/>
    </row>
    <row r="204" spans="1:26">
      <c r="B204" s="65" t="s">
        <v>182</v>
      </c>
      <c r="C204" s="65">
        <v>0.75</v>
      </c>
      <c r="D204" s="66" t="s">
        <v>329</v>
      </c>
      <c r="E204" s="65"/>
      <c r="F204" s="65" t="s">
        <v>79</v>
      </c>
      <c r="G204" s="65"/>
      <c r="I204" s="65"/>
      <c r="J204" s="65"/>
      <c r="K204" s="65"/>
      <c r="L204" s="65"/>
      <c r="M204" s="65"/>
      <c r="N204" s="65"/>
      <c r="O204" s="65"/>
      <c r="P204" s="65"/>
      <c r="Q204" s="65"/>
      <c r="R204" s="67"/>
      <c r="S204" s="65" t="s">
        <v>327</v>
      </c>
      <c r="T204" s="68">
        <v>6</v>
      </c>
      <c r="U204" s="69" t="e">
        <v>#N/A</v>
      </c>
      <c r="V204" s="69">
        <v>34</v>
      </c>
      <c r="W204" s="70" t="str">
        <f t="shared" si="4"/>
        <v>45,33 €/L</v>
      </c>
      <c r="X204" s="70"/>
      <c r="Y204" s="71"/>
      <c r="Z204" s="65"/>
    </row>
    <row r="205" spans="1:26">
      <c r="B205" s="65" t="s">
        <v>182</v>
      </c>
      <c r="C205" s="65">
        <v>0.75</v>
      </c>
      <c r="D205" s="66" t="s">
        <v>330</v>
      </c>
      <c r="E205" s="65"/>
      <c r="F205" s="65" t="s">
        <v>79</v>
      </c>
      <c r="G205" s="65"/>
      <c r="I205" s="65"/>
      <c r="J205" s="65"/>
      <c r="K205" s="65"/>
      <c r="L205" s="65"/>
      <c r="M205" s="65"/>
      <c r="N205" s="65"/>
      <c r="O205" s="65"/>
      <c r="P205" s="65"/>
      <c r="Q205" s="65"/>
      <c r="R205" s="67"/>
      <c r="S205" s="65" t="s">
        <v>327</v>
      </c>
      <c r="T205" s="68">
        <v>6</v>
      </c>
      <c r="U205" s="69" t="e">
        <v>#N/A</v>
      </c>
      <c r="V205" s="69">
        <v>42</v>
      </c>
      <c r="W205" s="70" t="str">
        <f t="shared" si="4"/>
        <v>56,00 €/L</v>
      </c>
      <c r="X205" s="70"/>
      <c r="Y205" s="71"/>
      <c r="Z205" s="65"/>
    </row>
    <row r="206" spans="1:26">
      <c r="A206" s="74" t="s">
        <v>65</v>
      </c>
      <c r="B206" s="65" t="s">
        <v>65</v>
      </c>
      <c r="C206" s="65" t="s">
        <v>65</v>
      </c>
      <c r="D206" s="66" t="s">
        <v>331</v>
      </c>
      <c r="E206" s="65" t="s">
        <v>65</v>
      </c>
      <c r="F206" s="65" t="s">
        <v>65</v>
      </c>
      <c r="G206" s="65" t="s">
        <v>65</v>
      </c>
      <c r="I206" s="65" t="s">
        <v>65</v>
      </c>
      <c r="J206" s="65" t="s">
        <v>65</v>
      </c>
      <c r="K206" s="65" t="s">
        <v>65</v>
      </c>
      <c r="L206" s="65" t="s">
        <v>65</v>
      </c>
      <c r="M206" s="65" t="s">
        <v>65</v>
      </c>
      <c r="N206" s="65" t="s">
        <v>65</v>
      </c>
      <c r="O206" s="65" t="s">
        <v>65</v>
      </c>
      <c r="P206" s="65" t="s">
        <v>65</v>
      </c>
      <c r="Q206" s="65" t="s">
        <v>65</v>
      </c>
      <c r="R206" s="67" t="s">
        <v>65</v>
      </c>
      <c r="S206" s="65" t="s">
        <v>65</v>
      </c>
      <c r="T206" s="68" t="s">
        <v>65</v>
      </c>
      <c r="U206" s="69" t="s">
        <v>65</v>
      </c>
      <c r="V206" s="69" t="s">
        <v>65</v>
      </c>
      <c r="W206" s="70" t="e">
        <f t="shared" si="4"/>
        <v>#VALUE!</v>
      </c>
      <c r="X206" s="70"/>
      <c r="Y206" s="71"/>
      <c r="Z206" s="65"/>
    </row>
    <row r="207" spans="1:26">
      <c r="A207" s="74">
        <v>54050082</v>
      </c>
      <c r="B207" s="65" t="s">
        <v>21</v>
      </c>
      <c r="C207" s="65">
        <v>0.33</v>
      </c>
      <c r="D207" s="66" t="s">
        <v>332</v>
      </c>
      <c r="E207" s="65">
        <v>8.5</v>
      </c>
      <c r="F207" s="65" t="s">
        <v>70</v>
      </c>
      <c r="G207" s="65"/>
      <c r="I207" s="65"/>
      <c r="J207" s="65" t="s">
        <v>333</v>
      </c>
      <c r="K207" s="65" t="s">
        <v>72</v>
      </c>
      <c r="L207" s="65"/>
      <c r="M207" s="65"/>
      <c r="N207" s="65"/>
      <c r="O207" s="65"/>
      <c r="P207" s="65"/>
      <c r="Q207" s="65"/>
      <c r="R207" s="67"/>
      <c r="S207" s="65" t="s">
        <v>73</v>
      </c>
      <c r="T207" s="68">
        <v>24</v>
      </c>
      <c r="U207" s="69">
        <v>3.21</v>
      </c>
      <c r="V207" s="69">
        <v>3.85</v>
      </c>
      <c r="W207" s="70" t="str">
        <f t="shared" si="4"/>
        <v>11,67 €/L</v>
      </c>
      <c r="X207" s="70"/>
      <c r="Y207" s="71"/>
      <c r="Z207" s="65"/>
    </row>
    <row r="208" spans="1:26">
      <c r="A208" s="74">
        <v>5410693100553</v>
      </c>
      <c r="B208" s="65" t="s">
        <v>21</v>
      </c>
      <c r="C208" s="65">
        <v>0.75</v>
      </c>
      <c r="D208" s="66" t="s">
        <v>334</v>
      </c>
      <c r="E208" s="65">
        <v>8.5</v>
      </c>
      <c r="F208" s="65" t="s">
        <v>70</v>
      </c>
      <c r="G208" s="65"/>
      <c r="I208" s="65"/>
      <c r="J208" s="65" t="s">
        <v>333</v>
      </c>
      <c r="K208" s="65" t="s">
        <v>72</v>
      </c>
      <c r="L208" s="65"/>
      <c r="M208" s="65"/>
      <c r="N208" s="65"/>
      <c r="O208" s="65"/>
      <c r="P208" s="65"/>
      <c r="Q208" s="65"/>
      <c r="R208" s="67"/>
      <c r="S208" s="65" t="s">
        <v>73</v>
      </c>
      <c r="T208" s="68">
        <v>12</v>
      </c>
      <c r="U208" s="69" t="e">
        <v>#N/A</v>
      </c>
      <c r="V208" s="69">
        <v>7.95</v>
      </c>
      <c r="W208" s="70" t="str">
        <f t="shared" si="4"/>
        <v>10,60 €/L</v>
      </c>
      <c r="X208" s="70"/>
      <c r="Y208" s="71"/>
      <c r="Z208" s="65"/>
    </row>
    <row r="209" spans="1:26">
      <c r="A209" s="74">
        <v>5411081003654</v>
      </c>
      <c r="B209" s="65" t="s">
        <v>21</v>
      </c>
      <c r="C209" s="65">
        <v>0.33</v>
      </c>
      <c r="D209" s="66" t="s">
        <v>335</v>
      </c>
      <c r="E209" s="65">
        <v>8</v>
      </c>
      <c r="F209" s="65" t="s">
        <v>70</v>
      </c>
      <c r="G209" s="65"/>
      <c r="I209" s="65"/>
      <c r="J209" s="65" t="s">
        <v>260</v>
      </c>
      <c r="K209" s="65" t="s">
        <v>168</v>
      </c>
      <c r="L209" s="65"/>
      <c r="M209" s="65"/>
      <c r="N209" s="65"/>
      <c r="O209" s="65"/>
      <c r="P209" s="65"/>
      <c r="Q209" s="65"/>
      <c r="R209" s="67"/>
      <c r="S209" s="65" t="s">
        <v>73</v>
      </c>
      <c r="T209" s="68">
        <v>24</v>
      </c>
      <c r="U209" s="69" t="e">
        <v>#N/A</v>
      </c>
      <c r="V209" s="69">
        <v>3.85</v>
      </c>
      <c r="W209" s="70" t="str">
        <f t="shared" si="4"/>
        <v>11,67 €/L</v>
      </c>
      <c r="X209" s="70"/>
      <c r="Y209" s="71"/>
      <c r="Z209" s="65"/>
    </row>
    <row r="210" spans="1:26">
      <c r="B210" s="65" t="s">
        <v>21</v>
      </c>
      <c r="C210" s="65">
        <v>0.5</v>
      </c>
      <c r="D210" s="66" t="s">
        <v>336</v>
      </c>
      <c r="E210" s="65"/>
      <c r="F210" s="65" t="s">
        <v>113</v>
      </c>
      <c r="G210" s="65"/>
      <c r="I210" s="65"/>
      <c r="J210" s="65"/>
      <c r="K210" s="65"/>
      <c r="L210" s="65"/>
      <c r="M210" s="65"/>
      <c r="N210" s="65"/>
      <c r="O210" s="65"/>
      <c r="P210" s="65"/>
      <c r="Q210" s="65"/>
      <c r="R210" s="67"/>
      <c r="S210" s="65" t="s">
        <v>76</v>
      </c>
      <c r="T210" s="68">
        <v>12</v>
      </c>
      <c r="U210" s="69">
        <v>4.4000000000000004</v>
      </c>
      <c r="V210" s="69">
        <v>6.25</v>
      </c>
      <c r="W210" s="70" t="str">
        <f t="shared" si="4"/>
        <v>12,50 €/L</v>
      </c>
      <c r="X210" s="70"/>
      <c r="Y210" s="71"/>
      <c r="Z210" s="65"/>
    </row>
    <row r="211" spans="1:26">
      <c r="A211" s="74">
        <v>5000213000564</v>
      </c>
      <c r="B211" s="65" t="s">
        <v>21</v>
      </c>
      <c r="C211" s="65">
        <v>0.33</v>
      </c>
      <c r="D211" s="66" t="s">
        <v>337</v>
      </c>
      <c r="E211" s="65">
        <v>4.3</v>
      </c>
      <c r="F211" s="65" t="s">
        <v>236</v>
      </c>
      <c r="G211" s="65"/>
      <c r="I211" s="65"/>
      <c r="J211" s="65"/>
      <c r="K211" s="65"/>
      <c r="L211" s="65"/>
      <c r="M211" s="65"/>
      <c r="N211" s="65"/>
      <c r="O211" s="65"/>
      <c r="P211" s="65"/>
      <c r="Q211" s="65"/>
      <c r="R211" s="67">
        <v>1.4720000000000002</v>
      </c>
      <c r="S211" s="65" t="s">
        <v>76</v>
      </c>
      <c r="T211" s="68">
        <v>24</v>
      </c>
      <c r="U211" s="69">
        <v>3.25</v>
      </c>
      <c r="V211" s="69">
        <v>4.45</v>
      </c>
      <c r="W211" s="70" t="str">
        <f t="shared" si="4"/>
        <v>13,48 €/L</v>
      </c>
      <c r="X211" s="70"/>
      <c r="Y211" s="71"/>
      <c r="Z211" s="65"/>
    </row>
    <row r="212" spans="1:26">
      <c r="B212" s="65" t="s">
        <v>21</v>
      </c>
      <c r="C212" s="65">
        <v>0.33</v>
      </c>
      <c r="D212" s="66" t="s">
        <v>338</v>
      </c>
      <c r="E212" s="65"/>
      <c r="F212" s="65" t="s">
        <v>217</v>
      </c>
      <c r="G212" s="65"/>
      <c r="I212" s="65"/>
      <c r="J212" s="65"/>
      <c r="K212" s="65"/>
      <c r="L212" s="65"/>
      <c r="M212" s="65"/>
      <c r="N212" s="65"/>
      <c r="O212" s="65"/>
      <c r="P212" s="65"/>
      <c r="Q212" s="65"/>
      <c r="R212" s="67"/>
      <c r="S212" s="65" t="s">
        <v>76</v>
      </c>
      <c r="T212" s="68">
        <v>24</v>
      </c>
      <c r="U212" s="69" t="e">
        <v>#N/A</v>
      </c>
      <c r="V212" s="69">
        <v>3.25</v>
      </c>
      <c r="W212" s="70" t="str">
        <f t="shared" si="4"/>
        <v>9,85 €/L</v>
      </c>
      <c r="X212" s="70"/>
      <c r="Y212" s="71"/>
      <c r="Z212" s="65"/>
    </row>
    <row r="213" spans="1:26">
      <c r="B213" s="65" t="s">
        <v>21</v>
      </c>
      <c r="C213" s="65">
        <v>0.33</v>
      </c>
      <c r="D213" s="66" t="s">
        <v>339</v>
      </c>
      <c r="E213" s="65"/>
      <c r="F213" s="65" t="s">
        <v>86</v>
      </c>
      <c r="G213" s="65"/>
      <c r="I213" s="65"/>
      <c r="J213" s="65"/>
      <c r="K213" s="65"/>
      <c r="L213" s="65"/>
      <c r="M213" s="65"/>
      <c r="N213" s="65"/>
      <c r="O213" s="65"/>
      <c r="P213" s="65"/>
      <c r="Q213" s="65"/>
      <c r="R213" s="67"/>
      <c r="S213" s="65" t="s">
        <v>76</v>
      </c>
      <c r="T213" s="68">
        <v>24</v>
      </c>
      <c r="U213" s="69">
        <v>2.67</v>
      </c>
      <c r="V213" s="69">
        <v>3.25</v>
      </c>
      <c r="W213" s="70" t="str">
        <f t="shared" si="4"/>
        <v>9,85 €/L</v>
      </c>
      <c r="X213" s="70"/>
      <c r="Y213" s="71"/>
      <c r="Z213" s="65"/>
    </row>
    <row r="214" spans="1:26">
      <c r="A214" s="74">
        <v>54050051</v>
      </c>
      <c r="B214" s="65" t="s">
        <v>21</v>
      </c>
      <c r="C214" s="65">
        <v>0.33</v>
      </c>
      <c r="D214" s="66" t="s">
        <v>340</v>
      </c>
      <c r="E214" s="65">
        <v>8.1</v>
      </c>
      <c r="F214" s="65" t="s">
        <v>70</v>
      </c>
      <c r="G214" s="65"/>
      <c r="I214" s="65"/>
      <c r="J214" s="65" t="s">
        <v>341</v>
      </c>
      <c r="K214" s="65" t="s">
        <v>114</v>
      </c>
      <c r="L214" s="65"/>
      <c r="M214" s="65"/>
      <c r="N214" s="65"/>
      <c r="O214" s="65"/>
      <c r="P214" s="65"/>
      <c r="Q214" s="65"/>
      <c r="R214" s="67"/>
      <c r="S214" s="65" t="s">
        <v>73</v>
      </c>
      <c r="T214" s="68">
        <v>24</v>
      </c>
      <c r="U214" s="69">
        <v>2.69</v>
      </c>
      <c r="V214" s="69">
        <v>3.05</v>
      </c>
      <c r="W214" s="70" t="str">
        <f t="shared" si="4"/>
        <v>9,24 €/L</v>
      </c>
      <c r="X214" s="70"/>
      <c r="Y214" s="71"/>
      <c r="Z214" s="65"/>
    </row>
    <row r="215" spans="1:26">
      <c r="A215" s="74">
        <v>5410693100539</v>
      </c>
      <c r="B215" s="65" t="s">
        <v>21</v>
      </c>
      <c r="C215" s="65">
        <v>0.75</v>
      </c>
      <c r="D215" s="66" t="s">
        <v>342</v>
      </c>
      <c r="E215" s="65">
        <v>8.1</v>
      </c>
      <c r="F215" s="65" t="s">
        <v>70</v>
      </c>
      <c r="G215" s="65"/>
      <c r="I215" s="65"/>
      <c r="J215" s="65" t="s">
        <v>341</v>
      </c>
      <c r="K215" s="65" t="s">
        <v>114</v>
      </c>
      <c r="L215" s="65"/>
      <c r="M215" s="65"/>
      <c r="N215" s="65"/>
      <c r="O215" s="65"/>
      <c r="P215" s="65"/>
      <c r="Q215" s="65"/>
      <c r="R215" s="67"/>
      <c r="S215" s="65" t="s">
        <v>73</v>
      </c>
      <c r="T215" s="68">
        <v>12</v>
      </c>
      <c r="U215" s="69" t="e">
        <v>#N/A</v>
      </c>
      <c r="V215" s="69">
        <v>9.85</v>
      </c>
      <c r="W215" s="70" t="str">
        <f t="shared" si="4"/>
        <v>13,13 €/L</v>
      </c>
      <c r="X215" s="70"/>
      <c r="Y215" s="71"/>
      <c r="Z215" s="65"/>
    </row>
    <row r="216" spans="1:26">
      <c r="A216" s="74" t="s">
        <v>65</v>
      </c>
      <c r="B216" s="65" t="s">
        <v>65</v>
      </c>
      <c r="C216" s="65" t="s">
        <v>65</v>
      </c>
      <c r="D216" s="66" t="s">
        <v>343</v>
      </c>
      <c r="E216" s="65" t="s">
        <v>65</v>
      </c>
      <c r="F216" s="65" t="s">
        <v>65</v>
      </c>
      <c r="G216" s="65" t="s">
        <v>65</v>
      </c>
      <c r="I216" s="65" t="s">
        <v>65</v>
      </c>
      <c r="J216" s="65" t="s">
        <v>65</v>
      </c>
      <c r="K216" s="65" t="s">
        <v>65</v>
      </c>
      <c r="L216" s="65" t="s">
        <v>65</v>
      </c>
      <c r="M216" s="65" t="s">
        <v>65</v>
      </c>
      <c r="N216" s="65" t="s">
        <v>65</v>
      </c>
      <c r="O216" s="65" t="s">
        <v>65</v>
      </c>
      <c r="P216" s="65" t="s">
        <v>65</v>
      </c>
      <c r="Q216" s="65" t="s">
        <v>65</v>
      </c>
      <c r="R216" s="67" t="s">
        <v>65</v>
      </c>
      <c r="S216" s="65" t="s">
        <v>65</v>
      </c>
      <c r="T216" s="68" t="s">
        <v>65</v>
      </c>
      <c r="U216" s="69" t="s">
        <v>65</v>
      </c>
      <c r="V216" s="69" t="s">
        <v>65</v>
      </c>
      <c r="W216" s="70" t="e">
        <f t="shared" si="4"/>
        <v>#VALUE!</v>
      </c>
      <c r="X216" s="70"/>
      <c r="Y216" s="71"/>
      <c r="Z216" s="65"/>
    </row>
    <row r="217" spans="1:26">
      <c r="A217" s="74">
        <v>6413600091943</v>
      </c>
      <c r="B217" s="65" t="s">
        <v>21</v>
      </c>
      <c r="C217" s="65">
        <v>0.33</v>
      </c>
      <c r="D217" s="66" t="s">
        <v>344</v>
      </c>
      <c r="E217" s="65">
        <v>5.2</v>
      </c>
      <c r="F217" s="65" t="s">
        <v>345</v>
      </c>
      <c r="G217" s="65"/>
      <c r="I217" s="65"/>
      <c r="J217" s="65" t="s">
        <v>87</v>
      </c>
      <c r="K217" s="65" t="s">
        <v>72</v>
      </c>
      <c r="L217" s="65"/>
      <c r="M217" s="65"/>
      <c r="N217" s="65"/>
      <c r="O217" s="65"/>
      <c r="P217" s="65"/>
      <c r="Q217" s="65"/>
      <c r="R217" s="67"/>
      <c r="S217" s="65" t="s">
        <v>96</v>
      </c>
      <c r="T217" s="68">
        <v>24</v>
      </c>
      <c r="U217" s="69">
        <v>2.4</v>
      </c>
      <c r="V217" s="69">
        <v>2.75</v>
      </c>
      <c r="W217" s="70" t="str">
        <f t="shared" si="4"/>
        <v>8,33 €/L</v>
      </c>
      <c r="X217" s="70"/>
      <c r="Y217" s="71"/>
      <c r="Z217" s="65"/>
    </row>
    <row r="218" spans="1:26">
      <c r="A218" s="74">
        <v>5410228188537</v>
      </c>
      <c r="B218" s="65" t="s">
        <v>21</v>
      </c>
      <c r="C218" s="65">
        <v>0.33</v>
      </c>
      <c r="D218" s="66" t="s">
        <v>346</v>
      </c>
      <c r="E218" s="65">
        <v>9</v>
      </c>
      <c r="F218" s="65" t="s">
        <v>70</v>
      </c>
      <c r="G218" s="65"/>
      <c r="I218" s="65"/>
      <c r="J218" s="65"/>
      <c r="K218" s="65"/>
      <c r="L218" s="65"/>
      <c r="M218" s="65"/>
      <c r="N218" s="65"/>
      <c r="O218" s="65"/>
      <c r="P218" s="65"/>
      <c r="Q218" s="65"/>
      <c r="R218" s="67"/>
      <c r="S218" s="65"/>
      <c r="T218" s="68">
        <v>24</v>
      </c>
      <c r="U218" s="69">
        <v>0</v>
      </c>
      <c r="V218" s="69">
        <v>2.5</v>
      </c>
      <c r="W218" s="70" t="str">
        <f t="shared" si="4"/>
        <v>7,58 €/L</v>
      </c>
      <c r="X218" s="70"/>
      <c r="Y218" s="71"/>
      <c r="Z218" s="65"/>
    </row>
    <row r="219" spans="1:26">
      <c r="A219" s="74">
        <v>5410228142218</v>
      </c>
      <c r="B219" s="65" t="s">
        <v>21</v>
      </c>
      <c r="C219" s="65">
        <v>0.33</v>
      </c>
      <c r="D219" s="66" t="s">
        <v>347</v>
      </c>
      <c r="E219" s="65">
        <v>6</v>
      </c>
      <c r="F219" s="65" t="s">
        <v>70</v>
      </c>
      <c r="G219" s="65"/>
      <c r="I219" s="65"/>
      <c r="J219" s="65"/>
      <c r="K219" s="65"/>
      <c r="L219" s="65"/>
      <c r="M219" s="65"/>
      <c r="N219" s="65"/>
      <c r="O219" s="65"/>
      <c r="P219" s="65"/>
      <c r="Q219" s="65"/>
      <c r="R219" s="67"/>
      <c r="S219" s="65"/>
      <c r="T219" s="68">
        <v>24</v>
      </c>
      <c r="U219" s="69">
        <v>0</v>
      </c>
      <c r="V219" s="69">
        <v>2.5</v>
      </c>
      <c r="W219" s="70" t="str">
        <f t="shared" si="4"/>
        <v>7,58 €/L</v>
      </c>
      <c r="X219" s="70"/>
      <c r="Y219" s="71"/>
      <c r="Z219" s="65"/>
    </row>
    <row r="220" spans="1:26">
      <c r="B220" s="65" t="s">
        <v>21</v>
      </c>
      <c r="C220" s="65">
        <v>6</v>
      </c>
      <c r="D220" s="66" t="s">
        <v>348</v>
      </c>
      <c r="E220" s="65">
        <v>6</v>
      </c>
      <c r="F220" s="65" t="s">
        <v>70</v>
      </c>
      <c r="G220" s="65"/>
      <c r="I220" s="65"/>
      <c r="J220" s="65"/>
      <c r="K220" s="65"/>
      <c r="L220" s="65"/>
      <c r="M220" s="65"/>
      <c r="N220" s="65"/>
      <c r="O220" s="65"/>
      <c r="P220" s="65"/>
      <c r="Q220" s="65"/>
      <c r="R220" s="67"/>
      <c r="S220" s="65" t="s">
        <v>73</v>
      </c>
      <c r="T220" s="68">
        <v>1</v>
      </c>
      <c r="U220" s="69">
        <v>61.246543778801843</v>
      </c>
      <c r="V220" s="69">
        <v>69</v>
      </c>
      <c r="W220" s="70" t="str">
        <f t="shared" si="4"/>
        <v>11,50 €/L</v>
      </c>
      <c r="X220" s="70"/>
      <c r="Y220" s="71"/>
      <c r="Z220" s="65"/>
    </row>
    <row r="221" spans="1:26">
      <c r="A221" s="74">
        <v>5410228142164</v>
      </c>
      <c r="B221" s="65" t="s">
        <v>21</v>
      </c>
      <c r="C221" s="65">
        <v>0.33</v>
      </c>
      <c r="D221" s="66" t="s">
        <v>349</v>
      </c>
      <c r="E221" s="65"/>
      <c r="F221" s="65" t="s">
        <v>70</v>
      </c>
      <c r="G221" s="65"/>
      <c r="I221" s="65"/>
      <c r="J221" s="65"/>
      <c r="K221" s="65"/>
      <c r="L221" s="65"/>
      <c r="M221" s="65"/>
      <c r="N221" s="65"/>
      <c r="O221" s="65"/>
      <c r="P221" s="65"/>
      <c r="Q221" s="65"/>
      <c r="R221" s="67"/>
      <c r="S221" s="65"/>
      <c r="T221" s="68">
        <v>24</v>
      </c>
      <c r="U221" s="69">
        <v>0</v>
      </c>
      <c r="V221" s="69">
        <v>2.5</v>
      </c>
      <c r="W221" s="70" t="str">
        <f t="shared" si="4"/>
        <v>7,58 €/L</v>
      </c>
      <c r="X221" s="70"/>
      <c r="Y221" s="71"/>
      <c r="Z221" s="65"/>
    </row>
    <row r="222" spans="1:26">
      <c r="A222" s="74">
        <v>5410228143567</v>
      </c>
      <c r="B222" s="65" t="s">
        <v>21</v>
      </c>
      <c r="C222" s="65">
        <v>0.33</v>
      </c>
      <c r="D222" s="66" t="s">
        <v>350</v>
      </c>
      <c r="E222" s="65"/>
      <c r="F222" s="65" t="s">
        <v>70</v>
      </c>
      <c r="G222" s="65"/>
      <c r="I222" s="65"/>
      <c r="J222" s="65"/>
      <c r="K222" s="65"/>
      <c r="L222" s="65"/>
      <c r="M222" s="65"/>
      <c r="N222" s="65"/>
      <c r="O222" s="65"/>
      <c r="P222" s="65"/>
      <c r="Q222" s="65"/>
      <c r="R222" s="67"/>
      <c r="S222" s="65"/>
      <c r="T222" s="68">
        <v>24</v>
      </c>
      <c r="U222" s="69">
        <v>0</v>
      </c>
      <c r="V222" s="69">
        <v>2.5</v>
      </c>
      <c r="W222" s="70" t="str">
        <f t="shared" si="4"/>
        <v>7,58 €/L</v>
      </c>
      <c r="X222" s="70"/>
      <c r="Y222" s="71"/>
      <c r="Z222" s="65"/>
    </row>
    <row r="223" spans="1:26">
      <c r="B223" s="65" t="s">
        <v>21</v>
      </c>
      <c r="C223" s="65">
        <v>6</v>
      </c>
      <c r="D223" s="66" t="s">
        <v>351</v>
      </c>
      <c r="E223" s="65"/>
      <c r="F223" s="65" t="s">
        <v>70</v>
      </c>
      <c r="G223" s="65"/>
      <c r="I223" s="65"/>
      <c r="J223" s="65"/>
      <c r="K223" s="65"/>
      <c r="L223" s="65"/>
      <c r="M223" s="65"/>
      <c r="N223" s="65"/>
      <c r="O223" s="65"/>
      <c r="P223" s="65"/>
      <c r="Q223" s="65"/>
      <c r="R223" s="67"/>
      <c r="S223" s="65" t="s">
        <v>73</v>
      </c>
      <c r="T223" s="68">
        <v>1</v>
      </c>
      <c r="U223" s="69" t="e">
        <v>#N/A</v>
      </c>
      <c r="V223" s="69">
        <v>75</v>
      </c>
      <c r="W223" s="70" t="str">
        <f t="shared" si="4"/>
        <v>12,50 €/L</v>
      </c>
      <c r="X223" s="70"/>
      <c r="Y223" s="71"/>
      <c r="Z223" s="65"/>
    </row>
    <row r="224" spans="1:26">
      <c r="B224" s="65" t="s">
        <v>21</v>
      </c>
      <c r="C224" s="65">
        <v>6</v>
      </c>
      <c r="D224" s="66" t="s">
        <v>352</v>
      </c>
      <c r="E224" s="65"/>
      <c r="F224" s="65" t="s">
        <v>70</v>
      </c>
      <c r="G224" s="65"/>
      <c r="I224" s="65"/>
      <c r="J224" s="65"/>
      <c r="K224" s="65"/>
      <c r="L224" s="65"/>
      <c r="M224" s="65"/>
      <c r="N224" s="65"/>
      <c r="O224" s="65"/>
      <c r="P224" s="65"/>
      <c r="Q224" s="65"/>
      <c r="R224" s="67"/>
      <c r="S224" s="65" t="s">
        <v>73</v>
      </c>
      <c r="T224" s="68">
        <v>1</v>
      </c>
      <c r="U224" s="69" t="e">
        <v>#N/A</v>
      </c>
      <c r="V224" s="69"/>
      <c r="W224" s="70" t="str">
        <f t="shared" si="4"/>
        <v>0,00 €/L</v>
      </c>
      <c r="X224" s="70"/>
      <c r="Y224" s="71"/>
      <c r="Z224" s="65"/>
    </row>
    <row r="225" spans="1:26">
      <c r="B225" s="65" t="s">
        <v>21</v>
      </c>
      <c r="C225" s="65">
        <v>0.33</v>
      </c>
      <c r="D225" s="66" t="s">
        <v>353</v>
      </c>
      <c r="E225" s="65"/>
      <c r="F225" s="65" t="s">
        <v>70</v>
      </c>
      <c r="G225" s="65"/>
      <c r="I225" s="65"/>
      <c r="J225" s="65"/>
      <c r="K225" s="65"/>
      <c r="L225" s="65"/>
      <c r="M225" s="65"/>
      <c r="N225" s="65"/>
      <c r="O225" s="65"/>
      <c r="P225" s="65"/>
      <c r="Q225" s="65"/>
      <c r="R225" s="67"/>
      <c r="S225" s="65"/>
      <c r="T225" s="68">
        <v>24</v>
      </c>
      <c r="U225" s="69">
        <v>0</v>
      </c>
      <c r="V225" s="69">
        <v>2.5</v>
      </c>
      <c r="W225" s="70" t="str">
        <f t="shared" si="4"/>
        <v>7,58 €/L</v>
      </c>
      <c r="X225" s="70"/>
      <c r="Y225" s="71"/>
      <c r="Z225" s="65"/>
    </row>
    <row r="226" spans="1:26">
      <c r="A226" s="74">
        <v>3760106330506</v>
      </c>
      <c r="B226" s="65" t="s">
        <v>21</v>
      </c>
      <c r="C226" s="65">
        <v>0.33</v>
      </c>
      <c r="D226" s="66" t="s">
        <v>354</v>
      </c>
      <c r="E226" s="65">
        <v>5</v>
      </c>
      <c r="F226" s="65" t="s">
        <v>79</v>
      </c>
      <c r="G226" s="65"/>
      <c r="I226" s="65"/>
      <c r="J226" s="65" t="s">
        <v>87</v>
      </c>
      <c r="K226" s="65" t="s">
        <v>72</v>
      </c>
      <c r="L226" s="65"/>
      <c r="M226" s="65"/>
      <c r="N226" s="65"/>
      <c r="O226" s="65"/>
      <c r="P226" s="65"/>
      <c r="Q226" s="65"/>
      <c r="R226" s="67">
        <v>1.37</v>
      </c>
      <c r="S226" s="65" t="s">
        <v>76</v>
      </c>
      <c r="T226" s="68">
        <v>24</v>
      </c>
      <c r="U226" s="69">
        <v>3.25</v>
      </c>
      <c r="V226" s="69">
        <v>4.0999999999999996</v>
      </c>
      <c r="W226" s="70" t="str">
        <f t="shared" si="4"/>
        <v>12,42 €/L</v>
      </c>
      <c r="X226" s="70"/>
      <c r="Y226" s="71"/>
      <c r="Z226" s="65"/>
    </row>
    <row r="227" spans="1:26">
      <c r="A227" s="74">
        <v>5411065210955</v>
      </c>
      <c r="B227" s="65" t="s">
        <v>21</v>
      </c>
      <c r="C227" s="65">
        <v>0.33</v>
      </c>
      <c r="D227" s="66" t="s">
        <v>355</v>
      </c>
      <c r="E227" s="65">
        <v>8.5</v>
      </c>
      <c r="F227" s="65" t="s">
        <v>79</v>
      </c>
      <c r="G227" s="65"/>
      <c r="I227" s="65"/>
      <c r="J227" s="65" t="s">
        <v>356</v>
      </c>
      <c r="K227" s="65" t="s">
        <v>114</v>
      </c>
      <c r="L227" s="65"/>
      <c r="M227" s="65"/>
      <c r="N227" s="65"/>
      <c r="O227" s="65"/>
      <c r="P227" s="65"/>
      <c r="Q227" s="65"/>
      <c r="R227" s="67">
        <v>1.6267</v>
      </c>
      <c r="S227" s="65" t="s">
        <v>76</v>
      </c>
      <c r="T227" s="68">
        <v>24</v>
      </c>
      <c r="U227" s="69" t="e">
        <v>#N/A</v>
      </c>
      <c r="V227" s="69">
        <v>4.8</v>
      </c>
      <c r="W227" s="70" t="str">
        <f t="shared" si="4"/>
        <v>14,55 €/L</v>
      </c>
      <c r="X227" s="70"/>
      <c r="Y227" s="71"/>
      <c r="Z227" s="65"/>
    </row>
    <row r="228" spans="1:26">
      <c r="A228" s="74">
        <v>3760106330018</v>
      </c>
      <c r="B228" s="65" t="s">
        <v>21</v>
      </c>
      <c r="C228" s="65">
        <v>0.25</v>
      </c>
      <c r="D228" s="66" t="s">
        <v>357</v>
      </c>
      <c r="E228" s="65">
        <v>3.5</v>
      </c>
      <c r="F228" s="65" t="s">
        <v>79</v>
      </c>
      <c r="G228" s="65"/>
      <c r="I228" s="65"/>
      <c r="J228" s="65" t="s">
        <v>358</v>
      </c>
      <c r="K228" s="65" t="s">
        <v>359</v>
      </c>
      <c r="L228" s="65"/>
      <c r="M228" s="65"/>
      <c r="N228" s="65"/>
      <c r="O228" s="65"/>
      <c r="P228" s="65"/>
      <c r="Q228" s="65"/>
      <c r="R228" s="67">
        <v>1.1168</v>
      </c>
      <c r="S228" s="65" t="s">
        <v>76</v>
      </c>
      <c r="T228" s="68">
        <v>24</v>
      </c>
      <c r="U228" s="69">
        <v>3.2</v>
      </c>
      <c r="V228" s="69">
        <v>3.65</v>
      </c>
      <c r="W228" s="70" t="str">
        <f t="shared" si="4"/>
        <v>14,60 €/L</v>
      </c>
      <c r="X228" s="70"/>
      <c r="Y228" s="71"/>
      <c r="Z228" s="65"/>
    </row>
    <row r="229" spans="1:26">
      <c r="A229" s="74">
        <v>5411686700118</v>
      </c>
      <c r="B229" s="65" t="s">
        <v>21</v>
      </c>
      <c r="C229" s="65">
        <v>0.25</v>
      </c>
      <c r="D229" s="66" t="s">
        <v>360</v>
      </c>
      <c r="E229" s="65">
        <v>4.7</v>
      </c>
      <c r="F229" s="65" t="s">
        <v>70</v>
      </c>
      <c r="G229" s="65"/>
      <c r="I229" s="65"/>
      <c r="J229" s="65" t="s">
        <v>358</v>
      </c>
      <c r="K229" s="65" t="s">
        <v>168</v>
      </c>
      <c r="L229" s="65"/>
      <c r="M229" s="65"/>
      <c r="N229" s="65"/>
      <c r="O229" s="65"/>
      <c r="P229" s="65"/>
      <c r="Q229" s="65"/>
      <c r="R229" s="67"/>
      <c r="S229" s="65"/>
      <c r="T229" s="68">
        <v>24</v>
      </c>
      <c r="U229" s="69" t="e">
        <v>#N/A</v>
      </c>
      <c r="V229" s="69">
        <v>2.95</v>
      </c>
      <c r="W229" s="70" t="str">
        <f t="shared" si="4"/>
        <v>11,80 €/L</v>
      </c>
      <c r="X229" s="70"/>
      <c r="Y229" s="71"/>
      <c r="Z229" s="65"/>
    </row>
    <row r="230" spans="1:26">
      <c r="A230" s="74">
        <v>5411686301407</v>
      </c>
      <c r="B230" s="65" t="s">
        <v>21</v>
      </c>
      <c r="C230" s="65">
        <v>0.75</v>
      </c>
      <c r="D230" s="66" t="s">
        <v>361</v>
      </c>
      <c r="E230" s="65"/>
      <c r="F230" s="65" t="s">
        <v>70</v>
      </c>
      <c r="G230" s="65"/>
      <c r="I230" s="65"/>
      <c r="J230" s="65"/>
      <c r="K230" s="65"/>
      <c r="L230" s="65"/>
      <c r="M230" s="65"/>
      <c r="N230" s="65"/>
      <c r="O230" s="65"/>
      <c r="P230" s="65"/>
      <c r="Q230" s="65"/>
      <c r="R230" s="67"/>
      <c r="S230" s="65"/>
      <c r="T230" s="68">
        <v>12</v>
      </c>
      <c r="U230" s="69" t="e">
        <v>#N/A</v>
      </c>
      <c r="V230" s="69">
        <v>12.5</v>
      </c>
      <c r="W230" s="70" t="str">
        <f t="shared" si="4"/>
        <v>16,67 €/L</v>
      </c>
      <c r="X230" s="70"/>
      <c r="Y230" s="71"/>
      <c r="Z230" s="65"/>
    </row>
    <row r="231" spans="1:26">
      <c r="B231" s="65" t="s">
        <v>21</v>
      </c>
      <c r="C231" s="65">
        <v>0.25</v>
      </c>
      <c r="D231" s="66" t="s">
        <v>362</v>
      </c>
      <c r="E231" s="65"/>
      <c r="F231" s="65" t="s">
        <v>70</v>
      </c>
      <c r="G231" s="65"/>
      <c r="I231" s="65"/>
      <c r="J231" s="65" t="s">
        <v>167</v>
      </c>
      <c r="K231" s="65" t="s">
        <v>363</v>
      </c>
      <c r="L231" s="65"/>
      <c r="M231" s="65"/>
      <c r="N231" s="65"/>
      <c r="O231" s="65"/>
      <c r="P231" s="65"/>
      <c r="Q231" s="65"/>
      <c r="R231" s="67"/>
      <c r="S231" s="65"/>
      <c r="T231" s="68">
        <v>24</v>
      </c>
      <c r="U231" s="69">
        <v>2.5</v>
      </c>
      <c r="V231" s="69">
        <v>2.9</v>
      </c>
      <c r="W231" s="70" t="str">
        <f t="shared" si="4"/>
        <v>11,60 €/L</v>
      </c>
      <c r="X231" s="70"/>
      <c r="Y231" s="71"/>
      <c r="Z231" s="65"/>
    </row>
    <row r="232" spans="1:26">
      <c r="B232" s="65" t="s">
        <v>21</v>
      </c>
      <c r="C232" s="65">
        <v>0.75</v>
      </c>
      <c r="D232" s="66" t="s">
        <v>364</v>
      </c>
      <c r="E232" s="65"/>
      <c r="F232" s="65" t="s">
        <v>70</v>
      </c>
      <c r="G232" s="65"/>
      <c r="I232" s="65"/>
      <c r="J232" s="65" t="s">
        <v>365</v>
      </c>
      <c r="K232" s="65" t="s">
        <v>114</v>
      </c>
      <c r="L232" s="65"/>
      <c r="M232" s="65"/>
      <c r="N232" s="65"/>
      <c r="O232" s="65"/>
      <c r="P232" s="65"/>
      <c r="Q232" s="65"/>
      <c r="R232" s="67"/>
      <c r="S232" s="65"/>
      <c r="T232" s="68">
        <v>12</v>
      </c>
      <c r="U232" s="69" t="e">
        <v>#N/A</v>
      </c>
      <c r="V232" s="69">
        <v>9.35</v>
      </c>
      <c r="W232" s="70" t="str">
        <f t="shared" si="4"/>
        <v>12,47 €/L</v>
      </c>
      <c r="X232" s="70"/>
      <c r="Y232" s="71"/>
      <c r="Z232" s="65"/>
    </row>
    <row r="233" spans="1:26">
      <c r="B233" s="65" t="s">
        <v>21</v>
      </c>
      <c r="C233" s="65">
        <v>0.75</v>
      </c>
      <c r="D233" s="66" t="s">
        <v>366</v>
      </c>
      <c r="E233" s="65"/>
      <c r="F233" s="65" t="s">
        <v>70</v>
      </c>
      <c r="G233" s="65"/>
      <c r="I233" s="65"/>
      <c r="J233" s="65" t="s">
        <v>167</v>
      </c>
      <c r="K233" s="65" t="s">
        <v>168</v>
      </c>
      <c r="L233" s="65"/>
      <c r="M233" s="65"/>
      <c r="N233" s="65"/>
      <c r="O233" s="65"/>
      <c r="P233" s="65"/>
      <c r="Q233" s="65"/>
      <c r="R233" s="67"/>
      <c r="S233" s="65"/>
      <c r="T233" s="68">
        <v>12</v>
      </c>
      <c r="U233" s="69" t="e">
        <v>#N/A</v>
      </c>
      <c r="V233" s="69">
        <v>10.85</v>
      </c>
      <c r="W233" s="70" t="str">
        <f t="shared" si="4"/>
        <v>14,47 €/L</v>
      </c>
      <c r="X233" s="70"/>
      <c r="Y233" s="71"/>
      <c r="Z233" s="65"/>
    </row>
    <row r="234" spans="1:26">
      <c r="A234" s="74">
        <v>5411223030067</v>
      </c>
      <c r="B234" s="65" t="s">
        <v>21</v>
      </c>
      <c r="C234" s="65">
        <v>0.25</v>
      </c>
      <c r="D234" s="66" t="s">
        <v>367</v>
      </c>
      <c r="E234" s="65"/>
      <c r="F234" s="65" t="s">
        <v>70</v>
      </c>
      <c r="G234" s="65"/>
      <c r="I234" s="65"/>
      <c r="J234" s="65" t="s">
        <v>368</v>
      </c>
      <c r="K234" s="65" t="s">
        <v>72</v>
      </c>
      <c r="L234" s="65"/>
      <c r="M234" s="65"/>
      <c r="N234" s="65"/>
      <c r="O234" s="65"/>
      <c r="P234" s="65"/>
      <c r="Q234" s="65"/>
      <c r="R234" s="67"/>
      <c r="S234" s="65"/>
      <c r="T234" s="68">
        <v>24</v>
      </c>
      <c r="U234" s="69" t="e">
        <v>#N/A</v>
      </c>
      <c r="V234" s="69">
        <v>2.5</v>
      </c>
      <c r="W234" s="70" t="str">
        <f t="shared" si="4"/>
        <v>10,00 €/L</v>
      </c>
      <c r="X234" s="70"/>
      <c r="Y234" s="71"/>
      <c r="Z234" s="65"/>
    </row>
    <row r="235" spans="1:26">
      <c r="A235" s="74">
        <v>5411223030029</v>
      </c>
      <c r="B235" s="65" t="s">
        <v>21</v>
      </c>
      <c r="C235" s="65">
        <v>0.25</v>
      </c>
      <c r="D235" s="66" t="s">
        <v>369</v>
      </c>
      <c r="E235" s="65"/>
      <c r="F235" s="65" t="s">
        <v>70</v>
      </c>
      <c r="G235" s="65"/>
      <c r="I235" s="65"/>
      <c r="J235" s="65" t="s">
        <v>167</v>
      </c>
      <c r="K235" s="65" t="s">
        <v>168</v>
      </c>
      <c r="L235" s="65"/>
      <c r="M235" s="65"/>
      <c r="N235" s="65"/>
      <c r="O235" s="65"/>
      <c r="P235" s="65"/>
      <c r="Q235" s="65"/>
      <c r="R235" s="67"/>
      <c r="S235" s="65"/>
      <c r="T235" s="68">
        <v>24</v>
      </c>
      <c r="U235" s="69" t="e">
        <v>#N/A</v>
      </c>
      <c r="V235" s="69">
        <v>2.5499999999999998</v>
      </c>
      <c r="W235" s="70" t="str">
        <f t="shared" si="4"/>
        <v>10,20 €/L</v>
      </c>
      <c r="X235" s="70"/>
      <c r="Y235" s="71"/>
      <c r="Z235" s="65"/>
    </row>
    <row r="236" spans="1:26">
      <c r="B236" s="65" t="s">
        <v>21</v>
      </c>
      <c r="C236" s="65">
        <v>0.25</v>
      </c>
      <c r="D236" s="66" t="s">
        <v>370</v>
      </c>
      <c r="E236" s="65"/>
      <c r="F236" s="65" t="s">
        <v>70</v>
      </c>
      <c r="G236" s="65"/>
      <c r="I236" s="65"/>
      <c r="J236" s="65" t="s">
        <v>365</v>
      </c>
      <c r="K236" s="65" t="s">
        <v>72</v>
      </c>
      <c r="L236" s="65"/>
      <c r="M236" s="65"/>
      <c r="N236" s="65"/>
      <c r="O236" s="65"/>
      <c r="P236" s="65"/>
      <c r="Q236" s="65"/>
      <c r="R236" s="67"/>
      <c r="S236" s="65"/>
      <c r="T236" s="68">
        <v>24</v>
      </c>
      <c r="U236" s="69" t="e">
        <v>#N/A</v>
      </c>
      <c r="V236" s="69">
        <v>2.5499999999999998</v>
      </c>
      <c r="W236" s="70" t="str">
        <f t="shared" si="4"/>
        <v>10,20 €/L</v>
      </c>
      <c r="X236" s="70"/>
      <c r="Y236" s="71"/>
      <c r="Z236" s="65"/>
    </row>
    <row r="237" spans="1:26">
      <c r="A237" s="74">
        <v>5411223030081</v>
      </c>
      <c r="B237" s="65" t="s">
        <v>21</v>
      </c>
      <c r="C237" s="65">
        <v>0.25</v>
      </c>
      <c r="D237" s="66" t="s">
        <v>371</v>
      </c>
      <c r="E237" s="65"/>
      <c r="F237" s="65" t="s">
        <v>70</v>
      </c>
      <c r="G237" s="65"/>
      <c r="I237" s="65"/>
      <c r="J237" s="65" t="s">
        <v>167</v>
      </c>
      <c r="K237" s="65" t="s">
        <v>168</v>
      </c>
      <c r="L237" s="65"/>
      <c r="M237" s="65"/>
      <c r="N237" s="65"/>
      <c r="O237" s="65"/>
      <c r="P237" s="65"/>
      <c r="Q237" s="65"/>
      <c r="R237" s="67"/>
      <c r="S237" s="65"/>
      <c r="T237" s="68">
        <v>24</v>
      </c>
      <c r="U237" s="69" t="e">
        <v>#N/A</v>
      </c>
      <c r="V237" s="69">
        <v>2.5499999999999998</v>
      </c>
      <c r="W237" s="70" t="str">
        <f t="shared" si="4"/>
        <v>10,20 €/L</v>
      </c>
      <c r="X237" s="70"/>
      <c r="Y237" s="71"/>
      <c r="Z237" s="65"/>
    </row>
    <row r="238" spans="1:26">
      <c r="B238" s="65" t="s">
        <v>21</v>
      </c>
      <c r="C238" s="65">
        <v>0.25</v>
      </c>
      <c r="D238" s="66" t="s">
        <v>372</v>
      </c>
      <c r="E238" s="65"/>
      <c r="F238" s="65" t="s">
        <v>70</v>
      </c>
      <c r="G238" s="65"/>
      <c r="I238" s="65"/>
      <c r="J238" s="65" t="s">
        <v>167</v>
      </c>
      <c r="K238" s="65" t="s">
        <v>72</v>
      </c>
      <c r="L238" s="65"/>
      <c r="M238" s="65"/>
      <c r="N238" s="65"/>
      <c r="O238" s="65"/>
      <c r="P238" s="65"/>
      <c r="Q238" s="65"/>
      <c r="R238" s="67"/>
      <c r="S238" s="65"/>
      <c r="T238" s="68">
        <v>24</v>
      </c>
      <c r="U238" s="69" t="e">
        <v>#N/A</v>
      </c>
      <c r="V238" s="69">
        <v>2.9</v>
      </c>
      <c r="W238" s="70" t="str">
        <f t="shared" si="4"/>
        <v>11,60 €/L</v>
      </c>
      <c r="X238" s="70"/>
      <c r="Y238" s="71"/>
      <c r="Z238" s="65"/>
    </row>
    <row r="239" spans="1:26">
      <c r="A239" s="74">
        <v>5411223030036</v>
      </c>
      <c r="B239" s="65" t="s">
        <v>21</v>
      </c>
      <c r="C239" s="65">
        <v>0.25</v>
      </c>
      <c r="D239" s="66" t="s">
        <v>373</v>
      </c>
      <c r="E239" s="65"/>
      <c r="F239" s="65" t="s">
        <v>70</v>
      </c>
      <c r="G239" s="65"/>
      <c r="I239" s="65"/>
      <c r="J239" s="65" t="s">
        <v>167</v>
      </c>
      <c r="K239" s="65" t="s">
        <v>72</v>
      </c>
      <c r="L239" s="65"/>
      <c r="M239" s="65"/>
      <c r="N239" s="65"/>
      <c r="O239" s="65"/>
      <c r="P239" s="65"/>
      <c r="Q239" s="65"/>
      <c r="R239" s="67"/>
      <c r="S239" s="65"/>
      <c r="T239" s="68">
        <v>24</v>
      </c>
      <c r="U239" s="69" t="e">
        <v>#N/A</v>
      </c>
      <c r="V239" s="69">
        <v>2.5499999999999998</v>
      </c>
      <c r="W239" s="70" t="str">
        <f t="shared" si="4"/>
        <v>10,20 €/L</v>
      </c>
      <c r="X239" s="70"/>
      <c r="Y239" s="71"/>
      <c r="Z239" s="65"/>
    </row>
    <row r="240" spans="1:26">
      <c r="A240" s="74" t="s">
        <v>65</v>
      </c>
      <c r="B240" s="65" t="s">
        <v>65</v>
      </c>
      <c r="C240" s="65" t="s">
        <v>65</v>
      </c>
      <c r="D240" s="66" t="s">
        <v>374</v>
      </c>
      <c r="E240" s="65" t="s">
        <v>65</v>
      </c>
      <c r="F240" s="65" t="s">
        <v>65</v>
      </c>
      <c r="G240" s="65" t="s">
        <v>65</v>
      </c>
      <c r="I240" s="65" t="s">
        <v>65</v>
      </c>
      <c r="J240" s="65" t="s">
        <v>65</v>
      </c>
      <c r="K240" s="65" t="s">
        <v>65</v>
      </c>
      <c r="L240" s="65" t="s">
        <v>65</v>
      </c>
      <c r="M240" s="65" t="s">
        <v>65</v>
      </c>
      <c r="N240" s="65" t="s">
        <v>65</v>
      </c>
      <c r="O240" s="65" t="s">
        <v>65</v>
      </c>
      <c r="P240" s="65" t="s">
        <v>65</v>
      </c>
      <c r="Q240" s="65" t="s">
        <v>65</v>
      </c>
      <c r="R240" s="67" t="s">
        <v>65</v>
      </c>
      <c r="S240" s="65" t="s">
        <v>65</v>
      </c>
      <c r="T240" s="68" t="s">
        <v>65</v>
      </c>
      <c r="U240" s="69" t="s">
        <v>65</v>
      </c>
      <c r="V240" s="69" t="s">
        <v>65</v>
      </c>
      <c r="W240" s="70" t="e">
        <f t="shared" si="4"/>
        <v>#VALUE!</v>
      </c>
      <c r="X240" s="70"/>
      <c r="Y240" s="71"/>
      <c r="Z240" s="65"/>
    </row>
    <row r="241" spans="1:26">
      <c r="A241" s="74">
        <v>5411681038001</v>
      </c>
      <c r="B241" s="65" t="s">
        <v>21</v>
      </c>
      <c r="C241" s="65">
        <v>0.33</v>
      </c>
      <c r="D241" s="66" t="s">
        <v>375</v>
      </c>
      <c r="E241" s="65">
        <v>10</v>
      </c>
      <c r="F241" s="65" t="s">
        <v>70</v>
      </c>
      <c r="G241" s="65"/>
      <c r="I241" s="65"/>
      <c r="J241" s="65" t="s">
        <v>178</v>
      </c>
      <c r="K241" s="65" t="s">
        <v>72</v>
      </c>
      <c r="L241" s="65"/>
      <c r="M241" s="65"/>
      <c r="N241" s="65"/>
      <c r="O241" s="65"/>
      <c r="P241" s="65"/>
      <c r="Q241" s="65"/>
      <c r="R241" s="67"/>
      <c r="S241" s="65"/>
      <c r="T241" s="68">
        <v>24</v>
      </c>
      <c r="U241" s="69">
        <v>3.25</v>
      </c>
      <c r="V241" s="69">
        <v>4.2</v>
      </c>
      <c r="W241" s="70" t="str">
        <f t="shared" si="4"/>
        <v>12,73 €/L</v>
      </c>
      <c r="X241" s="70"/>
      <c r="Y241" s="71"/>
      <c r="Z241" s="65"/>
    </row>
    <row r="242" spans="1:26">
      <c r="A242" s="74">
        <v>5411681035000</v>
      </c>
      <c r="B242" s="65" t="s">
        <v>21</v>
      </c>
      <c r="C242" s="65">
        <v>0.33</v>
      </c>
      <c r="D242" s="66" t="s">
        <v>376</v>
      </c>
      <c r="E242" s="65">
        <v>6</v>
      </c>
      <c r="F242" s="65" t="s">
        <v>70</v>
      </c>
      <c r="G242" s="65"/>
      <c r="I242" s="65"/>
      <c r="J242" s="65" t="s">
        <v>239</v>
      </c>
      <c r="K242" s="65" t="s">
        <v>72</v>
      </c>
      <c r="L242" s="65"/>
      <c r="M242" s="65"/>
      <c r="N242" s="65"/>
      <c r="O242" s="65"/>
      <c r="P242" s="65"/>
      <c r="Q242" s="65"/>
      <c r="R242" s="67"/>
      <c r="S242" s="65"/>
      <c r="T242" s="68">
        <v>24</v>
      </c>
      <c r="U242" s="69">
        <v>3.15</v>
      </c>
      <c r="V242" s="69">
        <v>3.65</v>
      </c>
      <c r="W242" s="70" t="str">
        <f t="shared" si="4"/>
        <v>11,06 €/L</v>
      </c>
      <c r="X242" s="70"/>
      <c r="Y242" s="71"/>
      <c r="Z242" s="65"/>
    </row>
    <row r="243" spans="1:26">
      <c r="A243" s="74">
        <v>5411681037004</v>
      </c>
      <c r="B243" s="65" t="s">
        <v>21</v>
      </c>
      <c r="C243" s="65">
        <v>0.33</v>
      </c>
      <c r="D243" s="66" t="s">
        <v>377</v>
      </c>
      <c r="E243" s="65">
        <v>8</v>
      </c>
      <c r="F243" s="65" t="s">
        <v>70</v>
      </c>
      <c r="G243" s="65"/>
      <c r="I243" s="65"/>
      <c r="J243" s="65" t="s">
        <v>378</v>
      </c>
      <c r="K243" s="65" t="s">
        <v>74</v>
      </c>
      <c r="L243" s="65"/>
      <c r="M243" s="65"/>
      <c r="N243" s="65"/>
      <c r="O243" s="65"/>
      <c r="P243" s="65"/>
      <c r="Q243" s="65"/>
      <c r="R243" s="67"/>
      <c r="S243" s="65"/>
      <c r="T243" s="68">
        <v>24</v>
      </c>
      <c r="U243" s="69">
        <v>3.15</v>
      </c>
      <c r="V243" s="69">
        <v>3.65</v>
      </c>
      <c r="W243" s="70" t="str">
        <f t="shared" si="4"/>
        <v>11,06 €/L</v>
      </c>
      <c r="X243" s="70"/>
      <c r="Y243" s="71"/>
      <c r="Z243" s="65"/>
    </row>
    <row r="244" spans="1:26">
      <c r="A244" s="74">
        <v>80328629</v>
      </c>
      <c r="B244" s="65" t="s">
        <v>21</v>
      </c>
      <c r="C244" s="65">
        <v>0.33</v>
      </c>
      <c r="D244" s="66" t="s">
        <v>379</v>
      </c>
      <c r="E244" s="65">
        <v>4.8</v>
      </c>
      <c r="F244" s="65" t="s">
        <v>324</v>
      </c>
      <c r="G244" s="65"/>
      <c r="I244" s="65"/>
      <c r="J244" s="65" t="s">
        <v>87</v>
      </c>
      <c r="K244" s="65" t="s">
        <v>72</v>
      </c>
      <c r="L244" s="65"/>
      <c r="M244" s="65"/>
      <c r="N244" s="65"/>
      <c r="O244" s="65"/>
      <c r="P244" s="65"/>
      <c r="Q244" s="65"/>
      <c r="R244" s="67"/>
      <c r="S244" s="65"/>
      <c r="T244" s="68">
        <v>24</v>
      </c>
      <c r="U244" s="69">
        <v>2.38</v>
      </c>
      <c r="V244" s="69">
        <v>2.75</v>
      </c>
      <c r="W244" s="70" t="str">
        <f t="shared" si="4"/>
        <v>8,33 €/L</v>
      </c>
      <c r="X244" s="70"/>
      <c r="Y244" s="71"/>
      <c r="Z244" s="65"/>
    </row>
    <row r="245" spans="1:26">
      <c r="A245" s="74">
        <v>5410702000409</v>
      </c>
      <c r="B245" s="65" t="s">
        <v>21</v>
      </c>
      <c r="C245" s="65">
        <v>0.25</v>
      </c>
      <c r="D245" s="66" t="s">
        <v>380</v>
      </c>
      <c r="E245" s="65">
        <v>3.5</v>
      </c>
      <c r="F245" s="65" t="s">
        <v>70</v>
      </c>
      <c r="G245" s="65"/>
      <c r="I245" s="65"/>
      <c r="J245" s="65" t="s">
        <v>381</v>
      </c>
      <c r="K245" s="65" t="s">
        <v>72</v>
      </c>
      <c r="L245" s="65"/>
      <c r="M245" s="65"/>
      <c r="N245" s="65"/>
      <c r="O245" s="65"/>
      <c r="P245" s="65"/>
      <c r="Q245" s="65"/>
      <c r="R245" s="67"/>
      <c r="S245" s="65"/>
      <c r="T245" s="68">
        <v>24</v>
      </c>
      <c r="U245" s="69" t="e">
        <v>#N/A</v>
      </c>
      <c r="V245" s="69">
        <v>2.5</v>
      </c>
      <c r="W245" s="70" t="str">
        <f t="shared" si="4"/>
        <v>10,00 €/L</v>
      </c>
      <c r="X245" s="70"/>
      <c r="Y245" s="71"/>
      <c r="Z245" s="65"/>
    </row>
    <row r="246" spans="1:26">
      <c r="A246" s="74">
        <v>5410702000515</v>
      </c>
      <c r="B246" s="65" t="s">
        <v>21</v>
      </c>
      <c r="C246" s="65">
        <v>0.75</v>
      </c>
      <c r="D246" s="66" t="s">
        <v>382</v>
      </c>
      <c r="E246" s="65">
        <v>7.5</v>
      </c>
      <c r="F246" s="65" t="s">
        <v>70</v>
      </c>
      <c r="G246" s="65"/>
      <c r="I246" s="65"/>
      <c r="J246" s="65" t="s">
        <v>383</v>
      </c>
      <c r="K246" s="65" t="s">
        <v>72</v>
      </c>
      <c r="L246" s="65"/>
      <c r="M246" s="65"/>
      <c r="N246" s="65"/>
      <c r="O246" s="65"/>
      <c r="P246" s="65"/>
      <c r="Q246" s="65"/>
      <c r="R246" s="67"/>
      <c r="S246" s="65"/>
      <c r="T246" s="68">
        <v>12</v>
      </c>
      <c r="U246" s="69" t="e">
        <v>#N/A</v>
      </c>
      <c r="V246" s="69">
        <v>9.15</v>
      </c>
      <c r="W246" s="70" t="str">
        <f t="shared" si="4"/>
        <v>12,20 €/L</v>
      </c>
      <c r="X246" s="70"/>
      <c r="Y246" s="71"/>
      <c r="Z246" s="65"/>
    </row>
    <row r="247" spans="1:26">
      <c r="A247" s="74">
        <v>5410702000133</v>
      </c>
      <c r="B247" s="65" t="s">
        <v>21</v>
      </c>
      <c r="C247" s="65">
        <v>0.33</v>
      </c>
      <c r="D247" s="66" t="s">
        <v>384</v>
      </c>
      <c r="E247" s="65">
        <v>8.5</v>
      </c>
      <c r="F247" s="65" t="s">
        <v>70</v>
      </c>
      <c r="G247" s="65"/>
      <c r="I247" s="65"/>
      <c r="J247" s="65" t="s">
        <v>341</v>
      </c>
      <c r="K247" s="65" t="s">
        <v>72</v>
      </c>
      <c r="L247" s="65"/>
      <c r="M247" s="65"/>
      <c r="N247" s="65"/>
      <c r="O247" s="65"/>
      <c r="P247" s="65"/>
      <c r="Q247" s="65"/>
      <c r="R247" s="67"/>
      <c r="S247" s="65"/>
      <c r="T247" s="68">
        <v>24</v>
      </c>
      <c r="U247" s="69">
        <v>2.81</v>
      </c>
      <c r="V247" s="69">
        <v>3.5</v>
      </c>
      <c r="W247" s="70" t="str">
        <f t="shared" si="4"/>
        <v>10,61 €/L</v>
      </c>
      <c r="X247" s="70"/>
      <c r="Y247" s="71"/>
      <c r="Z247" s="65"/>
    </row>
    <row r="248" spans="1:26">
      <c r="A248" s="74">
        <v>5410702000119</v>
      </c>
      <c r="B248" s="65" t="s">
        <v>21</v>
      </c>
      <c r="C248" s="65">
        <v>0.75</v>
      </c>
      <c r="D248" s="66" t="s">
        <v>385</v>
      </c>
      <c r="E248" s="65">
        <v>8.5</v>
      </c>
      <c r="F248" s="65" t="s">
        <v>70</v>
      </c>
      <c r="G248" s="65"/>
      <c r="I248" s="65"/>
      <c r="J248" s="65" t="s">
        <v>341</v>
      </c>
      <c r="K248" s="65" t="s">
        <v>72</v>
      </c>
      <c r="L248" s="65"/>
      <c r="M248" s="65"/>
      <c r="N248" s="65"/>
      <c r="O248" s="65"/>
      <c r="P248" s="65"/>
      <c r="Q248" s="65"/>
      <c r="R248" s="67"/>
      <c r="S248" s="65"/>
      <c r="T248" s="68">
        <v>12</v>
      </c>
      <c r="U248" s="69" t="e">
        <v>#N/A</v>
      </c>
      <c r="V248" s="69">
        <v>8.8000000000000007</v>
      </c>
      <c r="W248" s="70" t="str">
        <f t="shared" si="4"/>
        <v>11,73 €/L</v>
      </c>
      <c r="X248" s="70"/>
      <c r="Y248" s="71"/>
      <c r="Z248" s="65"/>
    </row>
    <row r="249" spans="1:26">
      <c r="A249" s="74">
        <v>5410702000010</v>
      </c>
      <c r="B249" s="65" t="s">
        <v>21</v>
      </c>
      <c r="C249" s="65">
        <v>0.75</v>
      </c>
      <c r="D249" s="66" t="s">
        <v>386</v>
      </c>
      <c r="E249" s="65">
        <v>9.5</v>
      </c>
      <c r="F249" s="65" t="s">
        <v>70</v>
      </c>
      <c r="G249" s="65"/>
      <c r="I249" s="65"/>
      <c r="J249" s="65" t="s">
        <v>387</v>
      </c>
      <c r="K249" s="65" t="s">
        <v>72</v>
      </c>
      <c r="L249" s="65"/>
      <c r="M249" s="65"/>
      <c r="N249" s="65"/>
      <c r="O249" s="65"/>
      <c r="P249" s="65"/>
      <c r="Q249" s="65"/>
      <c r="R249" s="67"/>
      <c r="S249" s="65"/>
      <c r="T249" s="68">
        <v>12</v>
      </c>
      <c r="U249" s="69" t="e">
        <v>#N/A</v>
      </c>
      <c r="V249" s="69">
        <v>9.5</v>
      </c>
      <c r="W249" s="70" t="str">
        <f t="shared" si="4"/>
        <v>12,67 €/L</v>
      </c>
      <c r="X249" s="70"/>
      <c r="Y249" s="71"/>
      <c r="Z249" s="65"/>
    </row>
    <row r="250" spans="1:26">
      <c r="A250" s="74">
        <v>5410702000232</v>
      </c>
      <c r="B250" s="65" t="s">
        <v>21</v>
      </c>
      <c r="C250" s="65">
        <v>0.33</v>
      </c>
      <c r="D250" s="66" t="s">
        <v>388</v>
      </c>
      <c r="E250" s="65">
        <v>8.5</v>
      </c>
      <c r="F250" s="65" t="s">
        <v>70</v>
      </c>
      <c r="G250" s="65"/>
      <c r="I250" s="65"/>
      <c r="J250" s="65" t="s">
        <v>378</v>
      </c>
      <c r="K250" s="65" t="s">
        <v>74</v>
      </c>
      <c r="L250" s="65"/>
      <c r="M250" s="65"/>
      <c r="N250" s="65"/>
      <c r="O250" s="65"/>
      <c r="P250" s="65"/>
      <c r="Q250" s="65"/>
      <c r="R250" s="67"/>
      <c r="S250" s="65"/>
      <c r="T250" s="68">
        <v>24</v>
      </c>
      <c r="U250" s="69">
        <v>2.89</v>
      </c>
      <c r="V250" s="69">
        <v>3.65</v>
      </c>
      <c r="W250" s="70" t="str">
        <f t="shared" si="4"/>
        <v>11,06 €/L</v>
      </c>
      <c r="X250" s="70"/>
      <c r="Y250" s="71"/>
      <c r="Z250" s="65"/>
    </row>
    <row r="251" spans="1:26">
      <c r="B251" s="65" t="s">
        <v>21</v>
      </c>
      <c r="C251" s="65">
        <v>0.75</v>
      </c>
      <c r="D251" s="66" t="s">
        <v>389</v>
      </c>
      <c r="E251" s="65">
        <v>8.5</v>
      </c>
      <c r="F251" s="65" t="s">
        <v>70</v>
      </c>
      <c r="G251" s="65"/>
      <c r="I251" s="65"/>
      <c r="J251" s="65" t="s">
        <v>378</v>
      </c>
      <c r="K251" s="65" t="s">
        <v>74</v>
      </c>
      <c r="L251" s="65"/>
      <c r="M251" s="65"/>
      <c r="N251" s="65"/>
      <c r="O251" s="65"/>
      <c r="P251" s="65"/>
      <c r="Q251" s="65"/>
      <c r="R251" s="67"/>
      <c r="S251" s="65"/>
      <c r="T251" s="68">
        <v>12</v>
      </c>
      <c r="U251" s="69" t="e">
        <v>#N/A</v>
      </c>
      <c r="V251" s="69"/>
      <c r="W251" s="70" t="str">
        <f t="shared" si="4"/>
        <v>0,00 €/L</v>
      </c>
      <c r="X251" s="70"/>
      <c r="Y251" s="71"/>
      <c r="Z251" s="65"/>
    </row>
    <row r="252" spans="1:26">
      <c r="B252" s="65" t="s">
        <v>21</v>
      </c>
      <c r="C252" s="65">
        <v>0.33</v>
      </c>
      <c r="D252" s="66" t="s">
        <v>390</v>
      </c>
      <c r="E252" s="65">
        <v>7.6</v>
      </c>
      <c r="F252" s="65" t="s">
        <v>79</v>
      </c>
      <c r="G252" s="65"/>
      <c r="I252" s="65"/>
      <c r="J252" s="65" t="s">
        <v>391</v>
      </c>
      <c r="K252" s="65" t="s">
        <v>114</v>
      </c>
      <c r="L252" s="65"/>
      <c r="M252" s="65"/>
      <c r="N252" s="65"/>
      <c r="O252" s="65"/>
      <c r="P252" s="65"/>
      <c r="Q252" s="65"/>
      <c r="R252" s="67"/>
      <c r="S252" s="65"/>
      <c r="T252" s="68">
        <v>24</v>
      </c>
      <c r="U252" s="69">
        <v>3.67</v>
      </c>
      <c r="V252" s="69">
        <v>4.0999999999999996</v>
      </c>
      <c r="W252" s="70" t="str">
        <f t="shared" si="4"/>
        <v>12,42 €/L</v>
      </c>
      <c r="X252" s="70"/>
      <c r="Y252" s="71"/>
      <c r="Z252" s="65"/>
    </row>
    <row r="253" spans="1:26">
      <c r="B253" s="65" t="s">
        <v>21</v>
      </c>
      <c r="C253" s="65">
        <v>0.75</v>
      </c>
      <c r="D253" s="66" t="s">
        <v>392</v>
      </c>
      <c r="E253" s="65">
        <v>7.6</v>
      </c>
      <c r="F253" s="65" t="s">
        <v>79</v>
      </c>
      <c r="G253" s="65"/>
      <c r="I253" s="65"/>
      <c r="J253" s="65" t="s">
        <v>391</v>
      </c>
      <c r="K253" s="65" t="s">
        <v>114</v>
      </c>
      <c r="L253" s="65"/>
      <c r="M253" s="65"/>
      <c r="N253" s="65"/>
      <c r="O253" s="65"/>
      <c r="P253" s="65"/>
      <c r="Q253" s="65"/>
      <c r="R253" s="67"/>
      <c r="S253" s="65"/>
      <c r="T253" s="68"/>
      <c r="U253" s="69" t="e">
        <v>#N/A</v>
      </c>
      <c r="V253" s="69"/>
      <c r="W253" s="70" t="str">
        <f t="shared" si="4"/>
        <v>0,00 €/L</v>
      </c>
      <c r="X253" s="70"/>
      <c r="Y253" s="71"/>
      <c r="Z253" s="65"/>
    </row>
    <row r="254" spans="1:26">
      <c r="A254" s="74" t="s">
        <v>65</v>
      </c>
      <c r="B254" s="65" t="s">
        <v>65</v>
      </c>
      <c r="C254" s="65" t="s">
        <v>65</v>
      </c>
      <c r="D254" s="66" t="s">
        <v>393</v>
      </c>
      <c r="E254" s="65" t="s">
        <v>65</v>
      </c>
      <c r="F254" s="65" t="s">
        <v>65</v>
      </c>
      <c r="G254" s="65" t="s">
        <v>65</v>
      </c>
      <c r="I254" s="65" t="s">
        <v>65</v>
      </c>
      <c r="J254" s="65" t="s">
        <v>65</v>
      </c>
      <c r="K254" s="65" t="s">
        <v>65</v>
      </c>
      <c r="L254" s="65" t="s">
        <v>65</v>
      </c>
      <c r="M254" s="65" t="s">
        <v>65</v>
      </c>
      <c r="N254" s="65" t="s">
        <v>65</v>
      </c>
      <c r="O254" s="65" t="s">
        <v>65</v>
      </c>
      <c r="P254" s="65" t="s">
        <v>65</v>
      </c>
      <c r="Q254" s="65" t="s">
        <v>65</v>
      </c>
      <c r="R254" s="67" t="s">
        <v>65</v>
      </c>
      <c r="S254" s="65" t="s">
        <v>65</v>
      </c>
      <c r="T254" s="68" t="s">
        <v>65</v>
      </c>
      <c r="U254" s="69" t="s">
        <v>65</v>
      </c>
      <c r="V254" s="69" t="s">
        <v>65</v>
      </c>
      <c r="W254" s="70" t="e">
        <f t="shared" si="4"/>
        <v>#VALUE!</v>
      </c>
      <c r="X254" s="70"/>
      <c r="Y254" s="71"/>
      <c r="Z254" s="65"/>
    </row>
    <row r="255" spans="1:26">
      <c r="A255" s="74">
        <v>75031589</v>
      </c>
      <c r="B255" s="65" t="s">
        <v>21</v>
      </c>
      <c r="C255" s="65">
        <v>0.33</v>
      </c>
      <c r="D255" s="66" t="s">
        <v>394</v>
      </c>
      <c r="E255" s="65">
        <v>5.3</v>
      </c>
      <c r="F255" s="65" t="s">
        <v>395</v>
      </c>
      <c r="G255" s="65" t="s">
        <v>396</v>
      </c>
      <c r="I255" s="65"/>
      <c r="J255" s="65" t="s">
        <v>87</v>
      </c>
      <c r="K255" s="65" t="s">
        <v>72</v>
      </c>
      <c r="L255" s="65"/>
      <c r="M255" s="65"/>
      <c r="N255" s="65"/>
      <c r="O255" s="65"/>
      <c r="P255" s="65"/>
      <c r="Q255" s="65"/>
      <c r="R255" s="65">
        <v>1.4670000000000001</v>
      </c>
      <c r="S255" s="65" t="s">
        <v>76</v>
      </c>
      <c r="T255" s="68">
        <v>24</v>
      </c>
      <c r="U255" s="69">
        <v>3.64</v>
      </c>
      <c r="V255" s="69">
        <v>3.95</v>
      </c>
      <c r="W255" s="70" t="str">
        <f t="shared" si="4"/>
        <v>11,97 €/L</v>
      </c>
      <c r="X255" s="70"/>
      <c r="Y255" s="71"/>
      <c r="Z255" s="65"/>
    </row>
    <row r="256" spans="1:26">
      <c r="B256" s="65" t="s">
        <v>21</v>
      </c>
      <c r="C256" s="65">
        <v>0.33</v>
      </c>
      <c r="D256" s="66" t="s">
        <v>397</v>
      </c>
      <c r="E256" s="65"/>
      <c r="F256" s="65" t="s">
        <v>100</v>
      </c>
      <c r="G256" s="65"/>
      <c r="I256" s="65"/>
      <c r="J256" s="65"/>
      <c r="K256" s="65"/>
      <c r="L256" s="65"/>
      <c r="M256" s="65"/>
      <c r="N256" s="65"/>
      <c r="O256" s="65"/>
      <c r="P256" s="65"/>
      <c r="Q256" s="65"/>
      <c r="R256" s="67"/>
      <c r="S256" s="65" t="s">
        <v>76</v>
      </c>
      <c r="T256" s="68">
        <v>24</v>
      </c>
      <c r="U256" s="69">
        <v>3.44</v>
      </c>
      <c r="V256" s="69">
        <v>4.75</v>
      </c>
      <c r="W256" s="70" t="str">
        <f t="shared" si="4"/>
        <v>14,39 €/L</v>
      </c>
      <c r="X256" s="70"/>
      <c r="Y256" s="71"/>
      <c r="Z256" s="65"/>
    </row>
    <row r="257" spans="1:26">
      <c r="A257" s="74">
        <v>88345100517</v>
      </c>
      <c r="B257" s="65" t="s">
        <v>21</v>
      </c>
      <c r="C257" s="65">
        <v>0.33</v>
      </c>
      <c r="D257" s="66" t="s">
        <v>398</v>
      </c>
      <c r="E257" s="65">
        <v>4.7</v>
      </c>
      <c r="F257" s="65" t="s">
        <v>90</v>
      </c>
      <c r="G257" s="65" t="s">
        <v>399</v>
      </c>
      <c r="I257" s="65"/>
      <c r="J257" s="65" t="s">
        <v>123</v>
      </c>
      <c r="K257" s="65" t="s">
        <v>74</v>
      </c>
      <c r="L257" s="65"/>
      <c r="M257" s="65"/>
      <c r="N257" s="65"/>
      <c r="O257" s="65"/>
      <c r="P257" s="65"/>
      <c r="Q257" s="65"/>
      <c r="R257" s="67">
        <v>1.3920000000000001</v>
      </c>
      <c r="S257" s="65" t="s">
        <v>76</v>
      </c>
      <c r="T257" s="68">
        <v>24</v>
      </c>
      <c r="U257" s="69">
        <v>3.5</v>
      </c>
      <c r="V257" s="69">
        <v>4.5</v>
      </c>
      <c r="W257" s="70" t="str">
        <f t="shared" si="4"/>
        <v>13,64 €/L</v>
      </c>
      <c r="X257" s="70"/>
      <c r="Y257" s="71"/>
      <c r="Z257" s="65"/>
    </row>
    <row r="258" spans="1:26">
      <c r="A258" s="74" t="s">
        <v>65</v>
      </c>
      <c r="B258" s="65" t="s">
        <v>65</v>
      </c>
      <c r="C258" s="65" t="s">
        <v>65</v>
      </c>
      <c r="D258" s="66" t="s">
        <v>400</v>
      </c>
      <c r="E258" s="65" t="s">
        <v>65</v>
      </c>
      <c r="F258" s="65" t="s">
        <v>65</v>
      </c>
      <c r="G258" s="65" t="s">
        <v>65</v>
      </c>
      <c r="I258" s="65" t="s">
        <v>65</v>
      </c>
      <c r="J258" s="65" t="s">
        <v>65</v>
      </c>
      <c r="K258" s="65" t="s">
        <v>65</v>
      </c>
      <c r="L258" s="65" t="s">
        <v>65</v>
      </c>
      <c r="M258" s="65" t="s">
        <v>65</v>
      </c>
      <c r="N258" s="65" t="s">
        <v>65</v>
      </c>
      <c r="O258" s="65" t="s">
        <v>65</v>
      </c>
      <c r="P258" s="65" t="s">
        <v>65</v>
      </c>
      <c r="Q258" s="65" t="s">
        <v>65</v>
      </c>
      <c r="R258" s="67" t="s">
        <v>65</v>
      </c>
      <c r="S258" s="65" t="s">
        <v>65</v>
      </c>
      <c r="T258" s="68" t="s">
        <v>65</v>
      </c>
      <c r="U258" s="69" t="s">
        <v>65</v>
      </c>
      <c r="V258" s="69" t="s">
        <v>65</v>
      </c>
      <c r="W258" s="70" t="e">
        <f t="shared" si="4"/>
        <v>#VALUE!</v>
      </c>
      <c r="X258" s="70"/>
      <c r="Y258" s="71"/>
      <c r="Z258" s="65"/>
    </row>
    <row r="259" spans="1:26">
      <c r="B259" s="65" t="s">
        <v>21</v>
      </c>
      <c r="C259" s="65">
        <v>0.5</v>
      </c>
      <c r="D259" s="66" t="s">
        <v>401</v>
      </c>
      <c r="E259" s="65">
        <v>4.3</v>
      </c>
      <c r="F259" s="65" t="s">
        <v>236</v>
      </c>
      <c r="G259" s="65"/>
      <c r="I259" s="65"/>
      <c r="J259" s="65"/>
      <c r="K259" s="65"/>
      <c r="L259" s="65"/>
      <c r="M259" s="65"/>
      <c r="N259" s="65"/>
      <c r="O259" s="65"/>
      <c r="P259" s="65"/>
      <c r="Q259" s="65"/>
      <c r="R259" s="67"/>
      <c r="S259" s="65" t="s">
        <v>76</v>
      </c>
      <c r="T259" s="68">
        <v>12</v>
      </c>
      <c r="U259" s="69" t="e">
        <v>#N/A</v>
      </c>
      <c r="V259" s="69">
        <v>6.7</v>
      </c>
      <c r="W259" s="70" t="str">
        <f t="shared" si="4"/>
        <v>13,40 €/L</v>
      </c>
      <c r="X259" s="70"/>
      <c r="Y259" s="71"/>
      <c r="Z259" s="65"/>
    </row>
    <row r="260" spans="1:26">
      <c r="B260" s="65" t="s">
        <v>21</v>
      </c>
      <c r="C260" s="65">
        <v>0.5</v>
      </c>
      <c r="D260" s="66" t="s">
        <v>402</v>
      </c>
      <c r="E260" s="65">
        <v>4.3</v>
      </c>
      <c r="F260" s="65" t="s">
        <v>236</v>
      </c>
      <c r="G260" s="65"/>
      <c r="I260" s="65"/>
      <c r="J260" s="65"/>
      <c r="K260" s="65"/>
      <c r="L260" s="65"/>
      <c r="M260" s="65"/>
      <c r="N260" s="65"/>
      <c r="O260" s="65"/>
      <c r="P260" s="65"/>
      <c r="Q260" s="65"/>
      <c r="R260" s="67"/>
      <c r="S260" s="65" t="s">
        <v>76</v>
      </c>
      <c r="T260" s="68">
        <v>12</v>
      </c>
      <c r="U260" s="69" t="e">
        <v>#N/A</v>
      </c>
      <c r="V260" s="69">
        <v>6.7</v>
      </c>
      <c r="W260" s="70" t="str">
        <f t="shared" si="4"/>
        <v>13,40 €/L</v>
      </c>
      <c r="X260" s="70"/>
      <c r="Y260" s="71"/>
      <c r="Z260" s="65"/>
    </row>
    <row r="261" spans="1:26">
      <c r="A261" s="74">
        <v>5010549301556</v>
      </c>
      <c r="B261" s="65" t="s">
        <v>21</v>
      </c>
      <c r="C261" s="65">
        <v>0.33</v>
      </c>
      <c r="D261" s="66" t="s">
        <v>403</v>
      </c>
      <c r="E261" s="65">
        <v>5.2</v>
      </c>
      <c r="F261" s="65" t="s">
        <v>90</v>
      </c>
      <c r="G261" s="65"/>
      <c r="I261" s="65"/>
      <c r="J261" s="65" t="s">
        <v>297</v>
      </c>
      <c r="K261" s="65" t="s">
        <v>114</v>
      </c>
      <c r="L261" s="65"/>
      <c r="M261" s="65"/>
      <c r="N261" s="65"/>
      <c r="O261" s="65"/>
      <c r="P261" s="65"/>
      <c r="Q261" s="65"/>
      <c r="R261" s="67">
        <v>1.2433000000000001</v>
      </c>
      <c r="S261" s="65" t="s">
        <v>76</v>
      </c>
      <c r="T261" s="68">
        <v>24</v>
      </c>
      <c r="U261" s="69">
        <v>3.3569100000000005</v>
      </c>
      <c r="V261" s="69">
        <v>3.95</v>
      </c>
      <c r="W261" s="70" t="str">
        <f t="shared" si="4"/>
        <v>11,97 €/L</v>
      </c>
      <c r="X261" s="70"/>
      <c r="Y261" s="71"/>
      <c r="Z261" s="65"/>
    </row>
    <row r="262" spans="1:26">
      <c r="A262" s="74">
        <v>54040014</v>
      </c>
      <c r="B262" s="65" t="s">
        <v>21</v>
      </c>
      <c r="C262" s="65">
        <v>0.33</v>
      </c>
      <c r="D262" s="66" t="s">
        <v>404</v>
      </c>
      <c r="E262" s="65">
        <v>6.2</v>
      </c>
      <c r="F262" s="65" t="s">
        <v>70</v>
      </c>
      <c r="G262" s="65"/>
      <c r="I262" s="65"/>
      <c r="J262" s="65" t="s">
        <v>391</v>
      </c>
      <c r="K262" s="65" t="s">
        <v>114</v>
      </c>
      <c r="L262" s="65"/>
      <c r="M262" s="65"/>
      <c r="N262" s="65"/>
      <c r="O262" s="65"/>
      <c r="P262" s="65"/>
      <c r="Q262" s="65"/>
      <c r="R262" s="67"/>
      <c r="S262" s="65" t="s">
        <v>73</v>
      </c>
      <c r="T262" s="68">
        <v>24</v>
      </c>
      <c r="U262" s="69">
        <v>2.96</v>
      </c>
      <c r="V262" s="69">
        <v>4.0999999999999996</v>
      </c>
      <c r="W262" s="70" t="str">
        <f t="shared" si="4"/>
        <v>12,42 €/L</v>
      </c>
      <c r="X262" s="70"/>
      <c r="Y262" s="71"/>
      <c r="Z262" s="65"/>
    </row>
    <row r="263" spans="1:26">
      <c r="A263" s="74" t="s">
        <v>65</v>
      </c>
      <c r="B263" s="65" t="s">
        <v>65</v>
      </c>
      <c r="C263" s="65" t="s">
        <v>65</v>
      </c>
      <c r="D263" s="66" t="s">
        <v>405</v>
      </c>
      <c r="E263" s="65" t="s">
        <v>65</v>
      </c>
      <c r="F263" s="65" t="s">
        <v>65</v>
      </c>
      <c r="G263" s="65" t="s">
        <v>65</v>
      </c>
      <c r="I263" s="65" t="s">
        <v>65</v>
      </c>
      <c r="J263" s="65" t="s">
        <v>65</v>
      </c>
      <c r="K263" s="65" t="s">
        <v>65</v>
      </c>
      <c r="L263" s="65" t="s">
        <v>65</v>
      </c>
      <c r="M263" s="65" t="s">
        <v>65</v>
      </c>
      <c r="N263" s="65" t="s">
        <v>65</v>
      </c>
      <c r="O263" s="65" t="s">
        <v>65</v>
      </c>
      <c r="P263" s="65" t="s">
        <v>65</v>
      </c>
      <c r="Q263" s="65" t="s">
        <v>65</v>
      </c>
      <c r="R263" s="67" t="s">
        <v>65</v>
      </c>
      <c r="S263" s="65" t="s">
        <v>65</v>
      </c>
      <c r="T263" s="68" t="s">
        <v>65</v>
      </c>
      <c r="U263" s="69" t="s">
        <v>65</v>
      </c>
      <c r="V263" s="69" t="s">
        <v>65</v>
      </c>
      <c r="W263" s="70" t="e">
        <f t="shared" ref="W263:W326" si="5">+CONCATENATE(FIXED(V263/C263,2)," €/L")</f>
        <v>#VALUE!</v>
      </c>
      <c r="X263" s="70"/>
      <c r="Y263" s="71"/>
      <c r="Z263" s="65"/>
    </row>
    <row r="264" spans="1:26">
      <c r="A264" s="74">
        <v>54057012</v>
      </c>
      <c r="B264" s="65" t="s">
        <v>21</v>
      </c>
      <c r="C264" s="65">
        <v>0.25</v>
      </c>
      <c r="D264" s="66" t="s">
        <v>406</v>
      </c>
      <c r="E264" s="65"/>
      <c r="F264" s="65" t="s">
        <v>70</v>
      </c>
      <c r="G264" s="65"/>
      <c r="I264" s="65"/>
      <c r="J264" s="65"/>
      <c r="K264" s="65"/>
      <c r="L264" s="65"/>
      <c r="M264" s="65"/>
      <c r="N264" s="65"/>
      <c r="O264" s="65"/>
      <c r="P264" s="65"/>
      <c r="Q264" s="65"/>
      <c r="R264" s="67"/>
      <c r="S264" s="65"/>
      <c r="T264" s="68">
        <v>24</v>
      </c>
      <c r="U264" s="69">
        <v>2.2599999999999998</v>
      </c>
      <c r="V264" s="69">
        <v>2.5499999999999998</v>
      </c>
      <c r="W264" s="70" t="str">
        <f t="shared" si="5"/>
        <v>10,20 €/L</v>
      </c>
      <c r="X264" s="70"/>
      <c r="Y264" s="71"/>
      <c r="Z264" s="65"/>
    </row>
    <row r="265" spans="1:26">
      <c r="A265" s="74">
        <v>5410783031019</v>
      </c>
      <c r="B265" s="65" t="s">
        <v>21</v>
      </c>
      <c r="C265" s="65">
        <v>0.25</v>
      </c>
      <c r="D265" s="66" t="s">
        <v>407</v>
      </c>
      <c r="E265" s="65">
        <v>0.25</v>
      </c>
      <c r="F265" s="65" t="s">
        <v>70</v>
      </c>
      <c r="G265" s="65"/>
      <c r="I265" s="65"/>
      <c r="J265" s="65"/>
      <c r="K265" s="65"/>
      <c r="L265" s="65"/>
      <c r="M265" s="65"/>
      <c r="N265" s="65"/>
      <c r="O265" s="65"/>
      <c r="P265" s="65"/>
      <c r="Q265" s="65"/>
      <c r="R265" s="67"/>
      <c r="S265" s="65"/>
      <c r="T265" s="68">
        <v>24</v>
      </c>
      <c r="U265" s="69">
        <v>1.87</v>
      </c>
      <c r="V265" s="69">
        <v>2.5499999999999998</v>
      </c>
      <c r="W265" s="70" t="str">
        <f t="shared" si="5"/>
        <v>10,20 €/L</v>
      </c>
      <c r="X265" s="70"/>
      <c r="Y265" s="71"/>
      <c r="Z265" s="65"/>
    </row>
    <row r="266" spans="1:26">
      <c r="A266" s="74">
        <v>5410783003443</v>
      </c>
      <c r="B266" s="65" t="s">
        <v>21</v>
      </c>
      <c r="C266" s="65">
        <v>0.33</v>
      </c>
      <c r="D266" s="66" t="s">
        <v>408</v>
      </c>
      <c r="E266" s="65"/>
      <c r="F266" s="65" t="s">
        <v>70</v>
      </c>
      <c r="G266" s="65"/>
      <c r="I266" s="65"/>
      <c r="J266" s="65"/>
      <c r="K266" s="65"/>
      <c r="L266" s="65"/>
      <c r="M266" s="65"/>
      <c r="N266" s="65"/>
      <c r="O266" s="65"/>
      <c r="P266" s="65"/>
      <c r="Q266" s="65"/>
      <c r="R266" s="67"/>
      <c r="S266" s="65"/>
      <c r="T266" s="68">
        <v>24</v>
      </c>
      <c r="U266" s="69" t="e">
        <v>#N/A</v>
      </c>
      <c r="V266" s="69">
        <v>3.85</v>
      </c>
      <c r="W266" s="70" t="str">
        <f t="shared" si="5"/>
        <v>11,67 €/L</v>
      </c>
      <c r="X266" s="70"/>
      <c r="Y266" s="71"/>
      <c r="Z266" s="65"/>
    </row>
    <row r="267" spans="1:26">
      <c r="B267" s="65" t="s">
        <v>21</v>
      </c>
      <c r="C267" s="65">
        <v>0.33</v>
      </c>
      <c r="D267" s="66" t="s">
        <v>409</v>
      </c>
      <c r="E267" s="65"/>
      <c r="F267" s="65" t="s">
        <v>104</v>
      </c>
      <c r="G267" s="65"/>
      <c r="I267" s="65"/>
      <c r="J267" s="65"/>
      <c r="K267" s="65"/>
      <c r="L267" s="65"/>
      <c r="M267" s="65"/>
      <c r="N267" s="65"/>
      <c r="O267" s="65"/>
      <c r="P267" s="65"/>
      <c r="Q267" s="65"/>
      <c r="R267" s="67"/>
      <c r="S267" s="65"/>
      <c r="T267" s="68">
        <v>24</v>
      </c>
      <c r="U267" s="69" t="e">
        <v>#N/A</v>
      </c>
      <c r="V267" s="69"/>
      <c r="W267" s="70" t="str">
        <f t="shared" si="5"/>
        <v>0,00 €/L</v>
      </c>
      <c r="X267" s="70"/>
      <c r="Y267" s="71"/>
      <c r="Z267" s="65"/>
    </row>
    <row r="268" spans="1:26">
      <c r="A268" s="74">
        <v>4066600611981</v>
      </c>
      <c r="B268" s="65" t="s">
        <v>21</v>
      </c>
      <c r="C268" s="65">
        <v>0.5</v>
      </c>
      <c r="D268" s="66" t="s">
        <v>410</v>
      </c>
      <c r="E268" s="65">
        <v>5.5</v>
      </c>
      <c r="F268" s="65" t="s">
        <v>104</v>
      </c>
      <c r="G268" s="65"/>
      <c r="I268" s="65"/>
      <c r="J268" s="65" t="s">
        <v>107</v>
      </c>
      <c r="K268" s="65" t="s">
        <v>82</v>
      </c>
      <c r="L268" s="65"/>
      <c r="M268" s="65"/>
      <c r="N268" s="65"/>
      <c r="O268" s="65"/>
      <c r="P268" s="65"/>
      <c r="Q268" s="65"/>
      <c r="R268" s="67"/>
      <c r="S268" s="65" t="s">
        <v>411</v>
      </c>
      <c r="T268" s="68">
        <v>20</v>
      </c>
      <c r="U268" s="69">
        <v>2.87</v>
      </c>
      <c r="V268" s="69">
        <v>4.0999999999999996</v>
      </c>
      <c r="W268" s="70" t="str">
        <f t="shared" si="5"/>
        <v>8,20 €/L</v>
      </c>
      <c r="X268" s="70"/>
      <c r="Y268" s="71"/>
      <c r="Z268" s="65"/>
    </row>
    <row r="269" spans="1:26">
      <c r="B269" s="65" t="s">
        <v>21</v>
      </c>
      <c r="C269" s="65">
        <v>0.33</v>
      </c>
      <c r="D269" s="66" t="s">
        <v>412</v>
      </c>
      <c r="E269" s="65">
        <v>7.3</v>
      </c>
      <c r="F269" s="65" t="s">
        <v>70</v>
      </c>
      <c r="G269" s="65"/>
      <c r="I269" s="65"/>
      <c r="J269" s="65" t="s">
        <v>413</v>
      </c>
      <c r="K269" s="65" t="s">
        <v>72</v>
      </c>
      <c r="L269" s="65"/>
      <c r="M269" s="65"/>
      <c r="N269" s="65"/>
      <c r="O269" s="65"/>
      <c r="P269" s="65"/>
      <c r="Q269" s="65"/>
      <c r="R269" s="67"/>
      <c r="S269" s="65"/>
      <c r="T269" s="68">
        <v>24</v>
      </c>
      <c r="U269" s="69">
        <v>3.2</v>
      </c>
      <c r="V269" s="69">
        <v>4.25</v>
      </c>
      <c r="W269" s="70" t="str">
        <f t="shared" si="5"/>
        <v>12,88 €/L</v>
      </c>
      <c r="X269" s="70"/>
      <c r="Y269" s="71"/>
      <c r="Z269" s="65"/>
    </row>
    <row r="270" spans="1:26">
      <c r="A270" s="74">
        <v>875213000600</v>
      </c>
      <c r="B270" s="65" t="s">
        <v>21</v>
      </c>
      <c r="C270" s="65">
        <v>0.33</v>
      </c>
      <c r="D270" s="66" t="s">
        <v>414</v>
      </c>
      <c r="E270" s="65">
        <v>8.5</v>
      </c>
      <c r="F270" s="65" t="s">
        <v>70</v>
      </c>
      <c r="G270" s="65"/>
      <c r="I270" s="65"/>
      <c r="J270" s="65" t="s">
        <v>415</v>
      </c>
      <c r="K270" s="65" t="s">
        <v>168</v>
      </c>
      <c r="L270" s="65"/>
      <c r="M270" s="65"/>
      <c r="N270" s="65"/>
      <c r="O270" s="65"/>
      <c r="P270" s="65"/>
      <c r="Q270" s="65"/>
      <c r="R270" s="67"/>
      <c r="S270" s="65"/>
      <c r="T270" s="68">
        <v>24</v>
      </c>
      <c r="U270" s="69" t="e">
        <v>#N/A</v>
      </c>
      <c r="V270" s="69">
        <v>3.7</v>
      </c>
      <c r="W270" s="70" t="str">
        <f t="shared" si="5"/>
        <v>11,21 €/L</v>
      </c>
      <c r="X270" s="70"/>
      <c r="Y270" s="71"/>
      <c r="Z270" s="65"/>
    </row>
    <row r="271" spans="1:26">
      <c r="A271" s="74">
        <v>875213000044</v>
      </c>
      <c r="B271" s="65" t="s">
        <v>21</v>
      </c>
      <c r="C271" s="65">
        <v>0.33</v>
      </c>
      <c r="D271" s="66" t="s">
        <v>416</v>
      </c>
      <c r="E271" s="65">
        <v>6.6</v>
      </c>
      <c r="F271" s="65" t="s">
        <v>70</v>
      </c>
      <c r="G271" s="65"/>
      <c r="I271" s="65"/>
      <c r="J271" s="65" t="s">
        <v>286</v>
      </c>
      <c r="K271" s="65" t="s">
        <v>72</v>
      </c>
      <c r="L271" s="65"/>
      <c r="M271" s="65"/>
      <c r="N271" s="65"/>
      <c r="O271" s="65"/>
      <c r="P271" s="65"/>
      <c r="Q271" s="65"/>
      <c r="R271" s="67"/>
      <c r="S271" s="65"/>
      <c r="T271" s="68">
        <v>24</v>
      </c>
      <c r="U271" s="69">
        <v>2.4500000000000002</v>
      </c>
      <c r="V271" s="69">
        <v>2.85</v>
      </c>
      <c r="W271" s="70" t="str">
        <f t="shared" si="5"/>
        <v>8,64 €/L</v>
      </c>
      <c r="X271" s="70"/>
      <c r="Y271" s="71"/>
      <c r="Z271" s="65"/>
    </row>
    <row r="272" spans="1:26">
      <c r="A272" s="74">
        <v>875213009009</v>
      </c>
      <c r="B272" s="65" t="s">
        <v>21</v>
      </c>
      <c r="C272" s="65">
        <v>0.33</v>
      </c>
      <c r="D272" s="66" t="s">
        <v>417</v>
      </c>
      <c r="E272" s="65">
        <v>6.5</v>
      </c>
      <c r="F272" s="65" t="s">
        <v>70</v>
      </c>
      <c r="G272" s="65"/>
      <c r="I272" s="65"/>
      <c r="J272" s="65" t="s">
        <v>378</v>
      </c>
      <c r="K272" s="65" t="s">
        <v>74</v>
      </c>
      <c r="L272" s="65"/>
      <c r="M272" s="65"/>
      <c r="N272" s="65"/>
      <c r="O272" s="65"/>
      <c r="P272" s="65"/>
      <c r="Q272" s="65"/>
      <c r="R272" s="67"/>
      <c r="S272" s="65"/>
      <c r="T272" s="68">
        <v>24</v>
      </c>
      <c r="U272" s="69">
        <v>2.4500000000000002</v>
      </c>
      <c r="V272" s="69">
        <v>2.85</v>
      </c>
      <c r="W272" s="70" t="str">
        <f t="shared" si="5"/>
        <v>8,64 €/L</v>
      </c>
      <c r="X272" s="70"/>
      <c r="Y272" s="71"/>
      <c r="Z272" s="65"/>
    </row>
    <row r="273" spans="1:26">
      <c r="A273" s="74">
        <v>875213000068</v>
      </c>
      <c r="B273" s="65" t="s">
        <v>21</v>
      </c>
      <c r="C273" s="65">
        <v>0.33</v>
      </c>
      <c r="D273" s="66" t="s">
        <v>418</v>
      </c>
      <c r="E273" s="65">
        <v>5.5</v>
      </c>
      <c r="F273" s="65" t="s">
        <v>70</v>
      </c>
      <c r="G273" s="65"/>
      <c r="I273" s="65"/>
      <c r="J273" s="65" t="s">
        <v>419</v>
      </c>
      <c r="K273" s="65" t="s">
        <v>74</v>
      </c>
      <c r="L273" s="65"/>
      <c r="M273" s="65"/>
      <c r="N273" s="65"/>
      <c r="O273" s="65"/>
      <c r="P273" s="65"/>
      <c r="Q273" s="65"/>
      <c r="R273" s="67"/>
      <c r="S273" s="65"/>
      <c r="T273" s="68">
        <v>24</v>
      </c>
      <c r="U273" s="69" t="e">
        <v>#N/A</v>
      </c>
      <c r="V273" s="69">
        <v>2.85</v>
      </c>
      <c r="W273" s="70" t="str">
        <f t="shared" si="5"/>
        <v>8,64 €/L</v>
      </c>
      <c r="X273" s="70"/>
      <c r="Y273" s="71"/>
      <c r="Z273" s="65"/>
    </row>
    <row r="274" spans="1:26">
      <c r="A274" s="74">
        <v>875213000051</v>
      </c>
      <c r="B274" s="65" t="s">
        <v>21</v>
      </c>
      <c r="C274" s="65">
        <v>0.33</v>
      </c>
      <c r="D274" s="66" t="s">
        <v>420</v>
      </c>
      <c r="E274" s="65">
        <v>5.5</v>
      </c>
      <c r="F274" s="65" t="s">
        <v>70</v>
      </c>
      <c r="G274" s="65"/>
      <c r="I274" s="65"/>
      <c r="J274" s="65" t="s">
        <v>91</v>
      </c>
      <c r="K274" s="65" t="s">
        <v>72</v>
      </c>
      <c r="L274" s="65"/>
      <c r="M274" s="65"/>
      <c r="N274" s="65"/>
      <c r="O274" s="65"/>
      <c r="P274" s="65"/>
      <c r="Q274" s="65"/>
      <c r="R274" s="67"/>
      <c r="S274" s="65"/>
      <c r="T274" s="68">
        <v>24</v>
      </c>
      <c r="U274" s="69">
        <v>2.4500000000000002</v>
      </c>
      <c r="V274" s="69">
        <v>2.85</v>
      </c>
      <c r="W274" s="70" t="str">
        <f t="shared" si="5"/>
        <v>8,64 €/L</v>
      </c>
      <c r="X274" s="70"/>
      <c r="Y274" s="71"/>
      <c r="Z274" s="65"/>
    </row>
    <row r="275" spans="1:26">
      <c r="B275" s="65" t="s">
        <v>21</v>
      </c>
      <c r="C275" s="65">
        <v>0.33</v>
      </c>
      <c r="D275" s="66" t="s">
        <v>421</v>
      </c>
      <c r="E275" s="65">
        <v>7.5</v>
      </c>
      <c r="F275" s="65" t="s">
        <v>70</v>
      </c>
      <c r="G275" s="65"/>
      <c r="I275" s="65"/>
      <c r="J275" s="65" t="s">
        <v>178</v>
      </c>
      <c r="K275" s="65" t="s">
        <v>72</v>
      </c>
      <c r="L275" s="65"/>
      <c r="M275" s="65"/>
      <c r="N275" s="65"/>
      <c r="O275" s="65"/>
      <c r="P275" s="65"/>
      <c r="Q275" s="65"/>
      <c r="R275" s="67"/>
      <c r="S275" s="65"/>
      <c r="T275" s="68">
        <v>24</v>
      </c>
      <c r="U275" s="69">
        <v>2.8</v>
      </c>
      <c r="V275" s="69">
        <v>3.7</v>
      </c>
      <c r="W275" s="70" t="str">
        <f t="shared" si="5"/>
        <v>11,21 €/L</v>
      </c>
      <c r="X275" s="70"/>
      <c r="Y275" s="71"/>
      <c r="Z275" s="65"/>
    </row>
    <row r="276" spans="1:26">
      <c r="A276" s="74">
        <v>7700039590079</v>
      </c>
      <c r="B276" s="65" t="s">
        <v>21</v>
      </c>
      <c r="C276" s="65">
        <v>0.33</v>
      </c>
      <c r="D276" s="66" t="s">
        <v>422</v>
      </c>
      <c r="E276" s="65">
        <v>6</v>
      </c>
      <c r="F276" s="65" t="s">
        <v>423</v>
      </c>
      <c r="G276" s="65" t="s">
        <v>424</v>
      </c>
      <c r="I276" s="65"/>
      <c r="J276" s="65" t="s">
        <v>92</v>
      </c>
      <c r="K276" s="65" t="s">
        <v>92</v>
      </c>
      <c r="L276" s="65"/>
      <c r="M276" s="65"/>
      <c r="N276" s="65"/>
      <c r="O276" s="65"/>
      <c r="P276" s="65"/>
      <c r="Q276" s="65"/>
      <c r="R276" s="67">
        <v>1.8</v>
      </c>
      <c r="S276" s="65" t="s">
        <v>424</v>
      </c>
      <c r="T276" s="68">
        <v>24</v>
      </c>
      <c r="U276" s="69" t="s">
        <v>65</v>
      </c>
      <c r="V276" s="69">
        <v>3.5</v>
      </c>
      <c r="W276" s="70" t="str">
        <f t="shared" si="5"/>
        <v>10,61 €/L</v>
      </c>
      <c r="X276" s="70"/>
      <c r="Y276" s="71"/>
      <c r="Z276" s="65"/>
    </row>
    <row r="277" spans="1:26">
      <c r="A277" s="74">
        <v>7700039590147</v>
      </c>
      <c r="B277" s="65" t="s">
        <v>21</v>
      </c>
      <c r="C277" s="65">
        <v>0.33</v>
      </c>
      <c r="D277" s="66" t="s">
        <v>425</v>
      </c>
      <c r="E277" s="65">
        <v>5</v>
      </c>
      <c r="F277" s="65" t="s">
        <v>423</v>
      </c>
      <c r="G277" s="65" t="s">
        <v>424</v>
      </c>
      <c r="I277" s="65"/>
      <c r="J277" s="65" t="s">
        <v>107</v>
      </c>
      <c r="K277" s="65" t="s">
        <v>82</v>
      </c>
      <c r="L277" s="65"/>
      <c r="M277" s="65"/>
      <c r="N277" s="65"/>
      <c r="O277" s="65"/>
      <c r="P277" s="65"/>
      <c r="Q277" s="65"/>
      <c r="R277" s="67">
        <v>1.8</v>
      </c>
      <c r="S277" s="65" t="s">
        <v>424</v>
      </c>
      <c r="T277" s="68">
        <v>24</v>
      </c>
      <c r="U277" s="69" t="s">
        <v>65</v>
      </c>
      <c r="V277" s="69">
        <v>3.5</v>
      </c>
      <c r="W277" s="70" t="str">
        <f t="shared" si="5"/>
        <v>10,61 €/L</v>
      </c>
      <c r="X277" s="70"/>
      <c r="Y277" s="71"/>
      <c r="Z277" s="65"/>
    </row>
    <row r="278" spans="1:26">
      <c r="A278" s="74">
        <v>7700039590383</v>
      </c>
      <c r="B278" s="65" t="s">
        <v>21</v>
      </c>
      <c r="C278" s="65">
        <v>0.33</v>
      </c>
      <c r="D278" s="66" t="s">
        <v>426</v>
      </c>
      <c r="E278" s="65">
        <v>5.5</v>
      </c>
      <c r="F278" s="65" t="s">
        <v>423</v>
      </c>
      <c r="G278" s="65" t="s">
        <v>424</v>
      </c>
      <c r="I278" s="65"/>
      <c r="J278" s="65" t="s">
        <v>109</v>
      </c>
      <c r="K278" s="65" t="s">
        <v>72</v>
      </c>
      <c r="L278" s="65"/>
      <c r="M278" s="65"/>
      <c r="N278" s="65"/>
      <c r="O278" s="65"/>
      <c r="P278" s="65"/>
      <c r="Q278" s="65"/>
      <c r="R278" s="67">
        <v>1.8</v>
      </c>
      <c r="S278" s="65" t="s">
        <v>424</v>
      </c>
      <c r="T278" s="68">
        <v>24</v>
      </c>
      <c r="U278" s="69" t="s">
        <v>65</v>
      </c>
      <c r="V278" s="69">
        <v>3.5</v>
      </c>
      <c r="W278" s="70" t="str">
        <f t="shared" si="5"/>
        <v>10,61 €/L</v>
      </c>
      <c r="X278" s="70"/>
      <c r="Y278" s="71"/>
      <c r="Z278" s="65"/>
    </row>
    <row r="279" spans="1:26">
      <c r="A279" s="74">
        <v>7700039590697</v>
      </c>
      <c r="B279" s="65" t="s">
        <v>21</v>
      </c>
      <c r="C279" s="65">
        <v>0.33</v>
      </c>
      <c r="D279" s="66" t="s">
        <v>625</v>
      </c>
      <c r="E279" s="65">
        <v>7</v>
      </c>
      <c r="F279" s="65" t="s">
        <v>423</v>
      </c>
      <c r="G279" s="65" t="s">
        <v>424</v>
      </c>
      <c r="I279" s="65"/>
      <c r="J279" s="65" t="s">
        <v>378</v>
      </c>
      <c r="K279" s="65" t="s">
        <v>74</v>
      </c>
      <c r="L279" s="65"/>
      <c r="M279" s="65"/>
      <c r="N279" s="65"/>
      <c r="O279" s="65"/>
      <c r="P279" s="65"/>
      <c r="Q279" s="65"/>
      <c r="R279" s="67">
        <v>1.8</v>
      </c>
      <c r="S279" s="65" t="s">
        <v>424</v>
      </c>
      <c r="T279" s="68">
        <v>24</v>
      </c>
      <c r="U279" s="69" t="s">
        <v>65</v>
      </c>
      <c r="V279" s="69">
        <v>3.5</v>
      </c>
      <c r="W279" s="70" t="str">
        <f t="shared" si="5"/>
        <v>10,61 €/L</v>
      </c>
      <c r="X279" s="70"/>
      <c r="Y279" s="71"/>
      <c r="Z279" s="65"/>
    </row>
    <row r="280" spans="1:26">
      <c r="A280" s="74">
        <v>7700039590215</v>
      </c>
      <c r="B280" s="65" t="s">
        <v>21</v>
      </c>
      <c r="C280" s="65">
        <v>0.33</v>
      </c>
      <c r="D280" s="66" t="s">
        <v>427</v>
      </c>
      <c r="E280" s="65">
        <v>7</v>
      </c>
      <c r="F280" s="65" t="s">
        <v>423</v>
      </c>
      <c r="G280" s="65" t="s">
        <v>424</v>
      </c>
      <c r="I280" s="65"/>
      <c r="J280" s="65" t="s">
        <v>91</v>
      </c>
      <c r="K280" s="65" t="s">
        <v>92</v>
      </c>
      <c r="L280" s="65"/>
      <c r="M280" s="65"/>
      <c r="N280" s="65"/>
      <c r="O280" s="65"/>
      <c r="P280" s="65"/>
      <c r="Q280" s="65"/>
      <c r="R280" s="67">
        <v>1.8</v>
      </c>
      <c r="S280" s="65" t="s">
        <v>424</v>
      </c>
      <c r="T280" s="68">
        <v>24</v>
      </c>
      <c r="U280" s="69" t="s">
        <v>65</v>
      </c>
      <c r="V280" s="69">
        <v>3.5</v>
      </c>
      <c r="W280" s="70" t="str">
        <f t="shared" si="5"/>
        <v>10,61 €/L</v>
      </c>
      <c r="X280" s="70"/>
      <c r="Y280" s="71"/>
      <c r="Z280" s="65"/>
    </row>
    <row r="281" spans="1:26">
      <c r="A281" s="74">
        <v>7700039590451</v>
      </c>
      <c r="B281" s="65" t="s">
        <v>21</v>
      </c>
      <c r="C281" s="65">
        <v>0.33</v>
      </c>
      <c r="D281" s="66" t="s">
        <v>428</v>
      </c>
      <c r="E281" s="65">
        <v>4.5</v>
      </c>
      <c r="F281" s="65" t="s">
        <v>423</v>
      </c>
      <c r="G281" s="65" t="s">
        <v>424</v>
      </c>
      <c r="I281" s="65"/>
      <c r="J281" s="65" t="s">
        <v>381</v>
      </c>
      <c r="K281" s="65" t="s">
        <v>72</v>
      </c>
      <c r="L281" s="65"/>
      <c r="M281" s="65"/>
      <c r="N281" s="65"/>
      <c r="O281" s="65"/>
      <c r="P281" s="65"/>
      <c r="Q281" s="65"/>
      <c r="R281" s="67">
        <v>1.8</v>
      </c>
      <c r="S281" s="65" t="s">
        <v>424</v>
      </c>
      <c r="T281" s="68">
        <v>24</v>
      </c>
      <c r="U281" s="69" t="s">
        <v>65</v>
      </c>
      <c r="V281" s="69">
        <v>3.5</v>
      </c>
      <c r="W281" s="70" t="str">
        <f t="shared" si="5"/>
        <v>10,61 €/L</v>
      </c>
      <c r="X281" s="70"/>
      <c r="Y281" s="71"/>
      <c r="Z281" s="65"/>
    </row>
    <row r="282" spans="1:26">
      <c r="A282" s="74">
        <v>7700039590529</v>
      </c>
      <c r="B282" s="65" t="s">
        <v>21</v>
      </c>
      <c r="C282" s="65">
        <v>0.33</v>
      </c>
      <c r="D282" s="66" t="s">
        <v>429</v>
      </c>
      <c r="E282" s="65">
        <v>8</v>
      </c>
      <c r="F282" s="65" t="s">
        <v>423</v>
      </c>
      <c r="G282" s="65" t="s">
        <v>424</v>
      </c>
      <c r="I282" s="65"/>
      <c r="J282" s="65" t="s">
        <v>430</v>
      </c>
      <c r="K282" s="65" t="s">
        <v>72</v>
      </c>
      <c r="L282" s="65"/>
      <c r="M282" s="65"/>
      <c r="N282" s="65"/>
      <c r="O282" s="65"/>
      <c r="P282" s="65"/>
      <c r="Q282" s="65"/>
      <c r="R282" s="67">
        <v>1.8</v>
      </c>
      <c r="S282" s="65" t="s">
        <v>424</v>
      </c>
      <c r="T282" s="68">
        <v>24</v>
      </c>
      <c r="U282" s="69" t="s">
        <v>65</v>
      </c>
      <c r="V282" s="69">
        <v>3.5</v>
      </c>
      <c r="W282" s="70" t="str">
        <f t="shared" si="5"/>
        <v>10,61 €/L</v>
      </c>
      <c r="X282" s="70"/>
      <c r="Y282" s="71"/>
      <c r="Z282" s="65"/>
    </row>
    <row r="283" spans="1:26">
      <c r="A283" s="74">
        <v>3498640101008</v>
      </c>
      <c r="B283" s="65" t="s">
        <v>21</v>
      </c>
      <c r="C283" s="65">
        <v>0.33</v>
      </c>
      <c r="D283" s="66" t="s">
        <v>431</v>
      </c>
      <c r="E283" s="65">
        <v>6</v>
      </c>
      <c r="F283" s="65" t="s">
        <v>79</v>
      </c>
      <c r="G283" s="65"/>
      <c r="I283" s="65"/>
      <c r="J283" s="65" t="s">
        <v>91</v>
      </c>
      <c r="K283" s="65" t="s">
        <v>92</v>
      </c>
      <c r="L283" s="65"/>
      <c r="M283" s="65"/>
      <c r="N283" s="65"/>
      <c r="O283" s="65"/>
      <c r="P283" s="65"/>
      <c r="Q283" s="65"/>
      <c r="R283" s="67"/>
      <c r="S283" s="65" t="s">
        <v>411</v>
      </c>
      <c r="T283" s="68">
        <v>24</v>
      </c>
      <c r="U283" s="69">
        <v>3.25</v>
      </c>
      <c r="V283" s="69">
        <v>3.75</v>
      </c>
      <c r="W283" s="70" t="str">
        <f t="shared" si="5"/>
        <v>11,36 €/L</v>
      </c>
      <c r="X283" s="70"/>
      <c r="Y283" s="71"/>
      <c r="Z283" s="65"/>
    </row>
    <row r="284" spans="1:26">
      <c r="B284" s="65" t="s">
        <v>21</v>
      </c>
      <c r="C284" s="65">
        <v>0.25</v>
      </c>
      <c r="D284" s="66" t="s">
        <v>432</v>
      </c>
      <c r="E284" s="65"/>
      <c r="F284" s="65" t="s">
        <v>79</v>
      </c>
      <c r="G284" s="65"/>
      <c r="I284" s="65"/>
      <c r="J284" s="65"/>
      <c r="K284" s="65"/>
      <c r="L284" s="65"/>
      <c r="M284" s="65"/>
      <c r="N284" s="65"/>
      <c r="O284" s="65"/>
      <c r="P284" s="65"/>
      <c r="Q284" s="65"/>
      <c r="R284" s="67"/>
      <c r="S284" s="65"/>
      <c r="T284" s="68">
        <v>24</v>
      </c>
      <c r="U284" s="69" t="e">
        <v>#N/A</v>
      </c>
      <c r="V284" s="69">
        <v>3.25</v>
      </c>
      <c r="W284" s="70" t="str">
        <f t="shared" si="5"/>
        <v>13,00 €/L</v>
      </c>
      <c r="X284" s="70"/>
      <c r="Y284" s="71"/>
      <c r="Z284" s="65"/>
    </row>
    <row r="285" spans="1:26">
      <c r="B285" s="65" t="s">
        <v>21</v>
      </c>
      <c r="C285" s="65">
        <v>0.33</v>
      </c>
      <c r="D285" s="66" t="s">
        <v>433</v>
      </c>
      <c r="E285" s="65"/>
      <c r="F285" s="65" t="s">
        <v>79</v>
      </c>
      <c r="G285" s="65"/>
      <c r="I285" s="65"/>
      <c r="J285" s="65"/>
      <c r="K285" s="65"/>
      <c r="L285" s="65"/>
      <c r="M285" s="65"/>
      <c r="N285" s="65"/>
      <c r="O285" s="65"/>
      <c r="P285" s="65"/>
      <c r="Q285" s="65"/>
      <c r="R285" s="67"/>
      <c r="S285" s="65"/>
      <c r="T285" s="68"/>
      <c r="U285" s="69">
        <v>3.15</v>
      </c>
      <c r="V285" s="69"/>
      <c r="W285" s="70" t="str">
        <f t="shared" si="5"/>
        <v>0,00 €/L</v>
      </c>
      <c r="X285" s="70"/>
      <c r="Y285" s="71"/>
      <c r="Z285" s="65"/>
    </row>
    <row r="286" spans="1:26">
      <c r="A286" s="74">
        <v>8594404110127</v>
      </c>
      <c r="B286" s="65" t="s">
        <v>21</v>
      </c>
      <c r="C286" s="65">
        <v>0.33</v>
      </c>
      <c r="D286" s="66" t="s">
        <v>434</v>
      </c>
      <c r="E286" s="65">
        <v>4.4000000000000004</v>
      </c>
      <c r="F286" s="65" t="s">
        <v>157</v>
      </c>
      <c r="G286" s="65"/>
      <c r="I286" s="65"/>
      <c r="J286" s="65" t="s">
        <v>87</v>
      </c>
      <c r="K286" s="65" t="s">
        <v>72</v>
      </c>
      <c r="L286" s="65"/>
      <c r="M286" s="65"/>
      <c r="N286" s="65"/>
      <c r="O286" s="65"/>
      <c r="P286" s="65"/>
      <c r="Q286" s="65"/>
      <c r="R286" s="67"/>
      <c r="S286" s="65" t="s">
        <v>411</v>
      </c>
      <c r="T286" s="68">
        <v>24</v>
      </c>
      <c r="U286" s="69">
        <v>2.15</v>
      </c>
      <c r="V286" s="69">
        <v>2.9</v>
      </c>
      <c r="W286" s="70" t="str">
        <f t="shared" si="5"/>
        <v>8,79 €/L</v>
      </c>
      <c r="X286" s="70"/>
      <c r="Y286" s="71"/>
      <c r="Z286" s="65"/>
    </row>
    <row r="287" spans="1:26">
      <c r="A287" s="74">
        <v>5413023003340</v>
      </c>
      <c r="B287" s="65" t="s">
        <v>21</v>
      </c>
      <c r="C287" s="65">
        <v>0.33</v>
      </c>
      <c r="D287" s="66" t="s">
        <v>435</v>
      </c>
      <c r="E287" s="65">
        <v>5</v>
      </c>
      <c r="F287" s="65" t="s">
        <v>70</v>
      </c>
      <c r="G287" s="65"/>
      <c r="I287" s="65"/>
      <c r="J287" s="65" t="s">
        <v>260</v>
      </c>
      <c r="K287" s="65" t="s">
        <v>436</v>
      </c>
      <c r="L287" s="65"/>
      <c r="M287" s="65"/>
      <c r="N287" s="65"/>
      <c r="O287" s="65"/>
      <c r="P287" s="65"/>
      <c r="Q287" s="65"/>
      <c r="R287" s="67"/>
      <c r="S287" s="65" t="s">
        <v>73</v>
      </c>
      <c r="T287" s="68">
        <v>24</v>
      </c>
      <c r="U287" s="69" t="e">
        <v>#N/A</v>
      </c>
      <c r="V287" s="69">
        <v>2.9</v>
      </c>
      <c r="W287" s="70" t="str">
        <f t="shared" si="5"/>
        <v>8,79 €/L</v>
      </c>
      <c r="X287" s="70"/>
      <c r="Y287" s="71"/>
      <c r="Z287" s="65"/>
    </row>
    <row r="288" spans="1:26">
      <c r="A288" s="74">
        <v>3483770000154</v>
      </c>
      <c r="B288" s="65" t="s">
        <v>21</v>
      </c>
      <c r="C288" s="65">
        <v>0</v>
      </c>
      <c r="D288" s="66" t="s">
        <v>437</v>
      </c>
      <c r="E288" s="65" t="s">
        <v>65</v>
      </c>
      <c r="F288" s="65" t="s">
        <v>70</v>
      </c>
      <c r="G288" s="65"/>
      <c r="I288" s="65"/>
      <c r="J288" s="65"/>
      <c r="K288" s="65"/>
      <c r="L288" s="65"/>
      <c r="M288" s="65"/>
      <c r="N288" s="65"/>
      <c r="O288" s="65"/>
      <c r="P288" s="65"/>
      <c r="Q288" s="65"/>
      <c r="R288" s="67"/>
      <c r="S288" s="65"/>
      <c r="T288" s="68">
        <v>1</v>
      </c>
      <c r="U288" s="69">
        <v>0</v>
      </c>
      <c r="V288" s="69">
        <v>30</v>
      </c>
      <c r="W288" s="70" t="e">
        <f t="shared" si="5"/>
        <v>#DIV/0!</v>
      </c>
      <c r="X288" s="70"/>
      <c r="Y288" s="71"/>
      <c r="Z288" s="65"/>
    </row>
    <row r="289" spans="1:26">
      <c r="B289" s="65" t="s">
        <v>64</v>
      </c>
      <c r="C289" s="65">
        <v>0</v>
      </c>
      <c r="D289" s="66" t="s">
        <v>438</v>
      </c>
      <c r="E289" s="65" t="s">
        <v>65</v>
      </c>
      <c r="F289" s="65" t="s">
        <v>70</v>
      </c>
      <c r="G289" s="65"/>
      <c r="I289" s="65"/>
      <c r="J289" s="65"/>
      <c r="K289" s="65"/>
      <c r="L289" s="65"/>
      <c r="M289" s="65"/>
      <c r="N289" s="65"/>
      <c r="O289" s="65"/>
      <c r="P289" s="65"/>
      <c r="Q289" s="65"/>
      <c r="R289" s="67"/>
      <c r="S289" s="65"/>
      <c r="T289" s="68">
        <v>1</v>
      </c>
      <c r="U289" s="69" t="e">
        <v>#N/A</v>
      </c>
      <c r="V289" s="69">
        <v>30</v>
      </c>
      <c r="W289" s="70" t="e">
        <f t="shared" si="5"/>
        <v>#DIV/0!</v>
      </c>
      <c r="X289" s="70"/>
      <c r="Y289" s="71"/>
      <c r="Z289" s="65"/>
    </row>
    <row r="290" spans="1:26">
      <c r="A290" s="74">
        <v>3483770000178</v>
      </c>
      <c r="B290" s="65" t="s">
        <v>64</v>
      </c>
      <c r="C290" s="65">
        <v>0</v>
      </c>
      <c r="D290" s="66" t="s">
        <v>439</v>
      </c>
      <c r="E290" s="65" t="s">
        <v>65</v>
      </c>
      <c r="F290" s="65" t="s">
        <v>70</v>
      </c>
      <c r="G290" s="65"/>
      <c r="I290" s="65"/>
      <c r="J290" s="65"/>
      <c r="K290" s="65"/>
      <c r="L290" s="65"/>
      <c r="M290" s="65"/>
      <c r="N290" s="65"/>
      <c r="O290" s="65"/>
      <c r="P290" s="65"/>
      <c r="Q290" s="65"/>
      <c r="R290" s="67"/>
      <c r="S290" s="65"/>
      <c r="T290" s="68">
        <v>1</v>
      </c>
      <c r="U290" s="69" t="e">
        <v>#N/A</v>
      </c>
      <c r="V290" s="69">
        <v>30</v>
      </c>
      <c r="W290" s="70" t="e">
        <f t="shared" si="5"/>
        <v>#DIV/0!</v>
      </c>
      <c r="X290" s="70"/>
      <c r="Y290" s="71"/>
      <c r="Z290" s="65"/>
    </row>
    <row r="291" spans="1:26">
      <c r="A291" s="74" t="s">
        <v>65</v>
      </c>
      <c r="B291" s="65" t="s">
        <v>65</v>
      </c>
      <c r="C291" s="65" t="s">
        <v>65</v>
      </c>
      <c r="D291" s="66" t="s">
        <v>440</v>
      </c>
      <c r="E291" s="65" t="s">
        <v>65</v>
      </c>
      <c r="F291" s="65" t="s">
        <v>65</v>
      </c>
      <c r="G291" s="65" t="s">
        <v>65</v>
      </c>
      <c r="I291" s="65" t="s">
        <v>65</v>
      </c>
      <c r="J291" s="65" t="s">
        <v>65</v>
      </c>
      <c r="K291" s="65" t="s">
        <v>65</v>
      </c>
      <c r="L291" s="65" t="s">
        <v>65</v>
      </c>
      <c r="M291" s="65" t="s">
        <v>65</v>
      </c>
      <c r="N291" s="65" t="s">
        <v>65</v>
      </c>
      <c r="O291" s="65" t="s">
        <v>65</v>
      </c>
      <c r="P291" s="65" t="s">
        <v>65</v>
      </c>
      <c r="Q291" s="65" t="s">
        <v>65</v>
      </c>
      <c r="R291" s="67" t="s">
        <v>65</v>
      </c>
      <c r="S291" s="65" t="s">
        <v>65</v>
      </c>
      <c r="T291" s="68" t="s">
        <v>65</v>
      </c>
      <c r="U291" s="69" t="s">
        <v>65</v>
      </c>
      <c r="V291" s="69" t="s">
        <v>65</v>
      </c>
      <c r="W291" s="70" t="e">
        <f t="shared" si="5"/>
        <v>#VALUE!</v>
      </c>
      <c r="X291" s="70"/>
      <c r="Y291" s="71"/>
      <c r="Z291" s="65"/>
    </row>
    <row r="292" spans="1:26">
      <c r="A292" s="74">
        <v>5411633213302</v>
      </c>
      <c r="B292" s="65" t="s">
        <v>21</v>
      </c>
      <c r="C292" s="65">
        <v>0.33</v>
      </c>
      <c r="D292" s="66" t="s">
        <v>441</v>
      </c>
      <c r="E292" s="65">
        <v>5.5</v>
      </c>
      <c r="F292" s="65" t="s">
        <v>70</v>
      </c>
      <c r="G292" s="65"/>
      <c r="I292" s="65"/>
      <c r="J292" s="65" t="s">
        <v>442</v>
      </c>
      <c r="K292" s="65" t="s">
        <v>92</v>
      </c>
      <c r="L292" s="65"/>
      <c r="M292" s="65"/>
      <c r="N292" s="65"/>
      <c r="O292" s="65"/>
      <c r="P292" s="65"/>
      <c r="Q292" s="65"/>
      <c r="R292" s="67"/>
      <c r="S292" s="65" t="s">
        <v>73</v>
      </c>
      <c r="T292" s="68">
        <v>24</v>
      </c>
      <c r="U292" s="69">
        <v>2.5</v>
      </c>
      <c r="V292" s="69">
        <v>2.95</v>
      </c>
      <c r="W292" s="70" t="str">
        <f t="shared" si="5"/>
        <v>8,94 €/L</v>
      </c>
      <c r="X292" s="70"/>
      <c r="Y292" s="71"/>
      <c r="Z292" s="65"/>
    </row>
    <row r="293" spans="1:26">
      <c r="B293" s="65" t="s">
        <v>21</v>
      </c>
      <c r="C293" s="65">
        <v>0.75</v>
      </c>
      <c r="D293" s="66" t="s">
        <v>443</v>
      </c>
      <c r="E293" s="65">
        <v>5.5</v>
      </c>
      <c r="F293" s="65" t="s">
        <v>70</v>
      </c>
      <c r="G293" s="65"/>
      <c r="I293" s="65"/>
      <c r="J293" s="65" t="s">
        <v>444</v>
      </c>
      <c r="K293" s="65" t="s">
        <v>92</v>
      </c>
      <c r="L293" s="65"/>
      <c r="M293" s="65"/>
      <c r="N293" s="65"/>
      <c r="O293" s="65"/>
      <c r="P293" s="65"/>
      <c r="Q293" s="65"/>
      <c r="R293" s="67"/>
      <c r="S293" s="65" t="s">
        <v>73</v>
      </c>
      <c r="T293" s="68">
        <v>12</v>
      </c>
      <c r="U293" s="69" t="e">
        <v>#N/A</v>
      </c>
      <c r="V293" s="69"/>
      <c r="W293" s="70" t="str">
        <f t="shared" si="5"/>
        <v>0,00 €/L</v>
      </c>
      <c r="X293" s="70"/>
      <c r="Y293" s="71"/>
      <c r="Z293" s="65"/>
    </row>
    <row r="294" spans="1:26">
      <c r="A294" s="74">
        <v>5411633330917</v>
      </c>
      <c r="B294" s="65" t="s">
        <v>21</v>
      </c>
      <c r="C294" s="65">
        <v>0.33</v>
      </c>
      <c r="D294" s="66" t="s">
        <v>445</v>
      </c>
      <c r="E294" s="65">
        <v>6.6</v>
      </c>
      <c r="F294" s="65" t="s">
        <v>70</v>
      </c>
      <c r="G294" s="65"/>
      <c r="I294" s="65"/>
      <c r="J294" s="65" t="s">
        <v>341</v>
      </c>
      <c r="K294" s="65" t="s">
        <v>72</v>
      </c>
      <c r="L294" s="65"/>
      <c r="M294" s="65"/>
      <c r="N294" s="65"/>
      <c r="O294" s="65"/>
      <c r="P294" s="65"/>
      <c r="Q294" s="65"/>
      <c r="R294" s="67"/>
      <c r="S294" s="65" t="s">
        <v>73</v>
      </c>
      <c r="T294" s="68">
        <v>24</v>
      </c>
      <c r="U294" s="69">
        <v>2.5</v>
      </c>
      <c r="V294" s="69">
        <v>3.15</v>
      </c>
      <c r="W294" s="70" t="str">
        <f t="shared" si="5"/>
        <v>9,55 €/L</v>
      </c>
      <c r="X294" s="70"/>
      <c r="Y294" s="71"/>
      <c r="Z294" s="65"/>
    </row>
    <row r="295" spans="1:26">
      <c r="B295" s="65" t="s">
        <v>21</v>
      </c>
      <c r="C295" s="65">
        <v>0.75</v>
      </c>
      <c r="D295" s="66" t="s">
        <v>446</v>
      </c>
      <c r="E295" s="65">
        <v>6.6</v>
      </c>
      <c r="F295" s="65" t="s">
        <v>70</v>
      </c>
      <c r="G295" s="65"/>
      <c r="I295" s="65"/>
      <c r="J295" s="65" t="s">
        <v>341</v>
      </c>
      <c r="K295" s="65" t="s">
        <v>72</v>
      </c>
      <c r="L295" s="65"/>
      <c r="M295" s="65"/>
      <c r="N295" s="65"/>
      <c r="O295" s="65"/>
      <c r="P295" s="65"/>
      <c r="Q295" s="65"/>
      <c r="R295" s="67"/>
      <c r="S295" s="65" t="s">
        <v>73</v>
      </c>
      <c r="T295" s="68">
        <v>12</v>
      </c>
      <c r="U295" s="69" t="e">
        <v>#N/A</v>
      </c>
      <c r="V295" s="69"/>
      <c r="W295" s="70" t="str">
        <f t="shared" si="5"/>
        <v>0,00 €/L</v>
      </c>
      <c r="X295" s="70"/>
      <c r="Y295" s="71"/>
      <c r="Z295" s="65"/>
    </row>
    <row r="296" spans="1:26">
      <c r="A296" s="74">
        <v>5411364151447</v>
      </c>
      <c r="B296" s="65" t="s">
        <v>21</v>
      </c>
      <c r="C296" s="65">
        <v>0.33</v>
      </c>
      <c r="D296" s="66" t="s">
        <v>447</v>
      </c>
      <c r="E296" s="65">
        <v>5.4</v>
      </c>
      <c r="F296" s="65" t="s">
        <v>70</v>
      </c>
      <c r="G296" s="65"/>
      <c r="I296" s="65"/>
      <c r="J296" s="65" t="s">
        <v>448</v>
      </c>
      <c r="K296" s="65" t="s">
        <v>74</v>
      </c>
      <c r="L296" s="65"/>
      <c r="M296" s="65"/>
      <c r="N296" s="65"/>
      <c r="O296" s="65"/>
      <c r="P296" s="65"/>
      <c r="Q296" s="65"/>
      <c r="R296" s="67"/>
      <c r="S296" s="65" t="s">
        <v>73</v>
      </c>
      <c r="T296" s="68">
        <v>24</v>
      </c>
      <c r="U296" s="69">
        <v>2.5</v>
      </c>
      <c r="V296" s="69">
        <v>3.15</v>
      </c>
      <c r="W296" s="70" t="str">
        <f t="shared" si="5"/>
        <v>9,55 €/L</v>
      </c>
      <c r="X296" s="70"/>
      <c r="Y296" s="71"/>
      <c r="Z296" s="65"/>
    </row>
    <row r="297" spans="1:26">
      <c r="B297" s="65" t="s">
        <v>21</v>
      </c>
      <c r="C297" s="65">
        <v>0.75</v>
      </c>
      <c r="D297" s="66" t="s">
        <v>449</v>
      </c>
      <c r="E297" s="65">
        <v>5.4</v>
      </c>
      <c r="F297" s="65" t="s">
        <v>70</v>
      </c>
      <c r="G297" s="65"/>
      <c r="I297" s="65"/>
      <c r="J297" s="65" t="s">
        <v>448</v>
      </c>
      <c r="K297" s="65" t="s">
        <v>74</v>
      </c>
      <c r="L297" s="65"/>
      <c r="M297" s="65"/>
      <c r="N297" s="65"/>
      <c r="O297" s="65"/>
      <c r="P297" s="65"/>
      <c r="Q297" s="65"/>
      <c r="R297" s="67"/>
      <c r="S297" s="65" t="s">
        <v>73</v>
      </c>
      <c r="T297" s="68">
        <v>12</v>
      </c>
      <c r="U297" s="69" t="e">
        <v>#N/A</v>
      </c>
      <c r="V297" s="69"/>
      <c r="W297" s="70" t="str">
        <f t="shared" si="5"/>
        <v>0,00 €/L</v>
      </c>
      <c r="X297" s="70"/>
      <c r="Y297" s="71"/>
      <c r="Z297" s="65"/>
    </row>
    <row r="298" spans="1:26">
      <c r="A298" s="74">
        <v>5411633130104</v>
      </c>
      <c r="B298" s="65" t="s">
        <v>21</v>
      </c>
      <c r="C298" s="65">
        <v>0.33</v>
      </c>
      <c r="D298" s="66" t="s">
        <v>450</v>
      </c>
      <c r="E298" s="65">
        <v>8.6999999999999993</v>
      </c>
      <c r="F298" s="65" t="s">
        <v>70</v>
      </c>
      <c r="G298" s="65"/>
      <c r="I298" s="65"/>
      <c r="J298" s="65" t="s">
        <v>260</v>
      </c>
      <c r="K298" s="65" t="s">
        <v>168</v>
      </c>
      <c r="L298" s="65"/>
      <c r="M298" s="65"/>
      <c r="N298" s="65"/>
      <c r="O298" s="65"/>
      <c r="P298" s="65"/>
      <c r="Q298" s="65"/>
      <c r="R298" s="67"/>
      <c r="S298" s="65" t="s">
        <v>73</v>
      </c>
      <c r="T298" s="68">
        <v>24</v>
      </c>
      <c r="U298" s="69" t="e">
        <v>#N/A</v>
      </c>
      <c r="V298" s="69">
        <v>3.7</v>
      </c>
      <c r="W298" s="70" t="str">
        <f t="shared" si="5"/>
        <v>11,21 €/L</v>
      </c>
      <c r="X298" s="70"/>
      <c r="Y298" s="71"/>
      <c r="Z298" s="65"/>
    </row>
    <row r="299" spans="1:26">
      <c r="B299" s="65" t="s">
        <v>21</v>
      </c>
      <c r="C299" s="65">
        <v>0.75</v>
      </c>
      <c r="D299" s="66" t="s">
        <v>451</v>
      </c>
      <c r="E299" s="65">
        <v>8.6999999999999993</v>
      </c>
      <c r="F299" s="65" t="s">
        <v>70</v>
      </c>
      <c r="G299" s="65"/>
      <c r="I299" s="65"/>
      <c r="J299" s="65" t="s">
        <v>260</v>
      </c>
      <c r="K299" s="65" t="s">
        <v>168</v>
      </c>
      <c r="L299" s="65"/>
      <c r="M299" s="65"/>
      <c r="N299" s="65"/>
      <c r="O299" s="65"/>
      <c r="P299" s="65"/>
      <c r="Q299" s="65"/>
      <c r="R299" s="67"/>
      <c r="S299" s="65" t="s">
        <v>73</v>
      </c>
      <c r="T299" s="68">
        <v>12</v>
      </c>
      <c r="U299" s="69" t="e">
        <v>#N/A</v>
      </c>
      <c r="V299" s="69"/>
      <c r="W299" s="70" t="str">
        <f t="shared" si="5"/>
        <v>0,00 €/L</v>
      </c>
      <c r="X299" s="70"/>
      <c r="Y299" s="71"/>
      <c r="Z299" s="65"/>
    </row>
    <row r="300" spans="1:26">
      <c r="A300" s="74">
        <v>5411663003300</v>
      </c>
      <c r="B300" s="65" t="s">
        <v>21</v>
      </c>
      <c r="C300" s="65">
        <v>0.33</v>
      </c>
      <c r="D300" s="66" t="s">
        <v>452</v>
      </c>
      <c r="E300" s="65">
        <v>9</v>
      </c>
      <c r="F300" s="65" t="s">
        <v>70</v>
      </c>
      <c r="G300" s="65"/>
      <c r="I300" s="65"/>
      <c r="J300" s="65" t="s">
        <v>178</v>
      </c>
      <c r="K300" s="65" t="s">
        <v>72</v>
      </c>
      <c r="L300" s="65"/>
      <c r="M300" s="65"/>
      <c r="N300" s="65"/>
      <c r="O300" s="65"/>
      <c r="P300" s="65"/>
      <c r="Q300" s="65"/>
      <c r="R300" s="67"/>
      <c r="S300" s="65" t="s">
        <v>73</v>
      </c>
      <c r="T300" s="68">
        <v>24</v>
      </c>
      <c r="U300" s="69">
        <v>2.84</v>
      </c>
      <c r="V300" s="69">
        <v>3.35</v>
      </c>
      <c r="W300" s="70" t="str">
        <f t="shared" si="5"/>
        <v>10,15 €/L</v>
      </c>
      <c r="X300" s="70"/>
      <c r="Y300" s="71"/>
      <c r="Z300" s="65"/>
    </row>
    <row r="301" spans="1:26">
      <c r="B301" s="65" t="s">
        <v>21</v>
      </c>
      <c r="C301" s="65">
        <v>0.75</v>
      </c>
      <c r="D301" s="66" t="s">
        <v>453</v>
      </c>
      <c r="E301" s="65">
        <v>9</v>
      </c>
      <c r="F301" s="65" t="s">
        <v>70</v>
      </c>
      <c r="G301" s="65"/>
      <c r="I301" s="65"/>
      <c r="J301" s="65" t="s">
        <v>454</v>
      </c>
      <c r="K301" s="65" t="s">
        <v>72</v>
      </c>
      <c r="L301" s="65"/>
      <c r="M301" s="65"/>
      <c r="N301" s="65"/>
      <c r="O301" s="65"/>
      <c r="P301" s="65"/>
      <c r="Q301" s="65"/>
      <c r="R301" s="67"/>
      <c r="S301" s="65" t="s">
        <v>73</v>
      </c>
      <c r="T301" s="68">
        <v>12</v>
      </c>
      <c r="U301" s="69" t="e">
        <v>#N/A</v>
      </c>
      <c r="V301" s="69"/>
      <c r="W301" s="70" t="str">
        <f t="shared" si="5"/>
        <v>0,00 €/L</v>
      </c>
      <c r="X301" s="70"/>
      <c r="Y301" s="71"/>
      <c r="Z301" s="65"/>
    </row>
    <row r="302" spans="1:26">
      <c r="A302" s="74">
        <v>7792798007547</v>
      </c>
      <c r="B302" s="65" t="s">
        <v>21</v>
      </c>
      <c r="C302" s="65">
        <v>0.35499999999999998</v>
      </c>
      <c r="D302" s="66" t="s">
        <v>455</v>
      </c>
      <c r="E302" s="65"/>
      <c r="F302" s="65" t="s">
        <v>456</v>
      </c>
      <c r="G302" s="65"/>
      <c r="I302" s="65"/>
      <c r="J302" s="65" t="s">
        <v>87</v>
      </c>
      <c r="K302" s="65" t="s">
        <v>72</v>
      </c>
      <c r="L302" s="65"/>
      <c r="M302" s="65"/>
      <c r="N302" s="65"/>
      <c r="O302" s="65"/>
      <c r="P302" s="65"/>
      <c r="Q302" s="65"/>
      <c r="R302" s="67"/>
      <c r="S302" s="65" t="s">
        <v>411</v>
      </c>
      <c r="T302" s="68">
        <v>24</v>
      </c>
      <c r="U302" s="69">
        <v>3.4</v>
      </c>
      <c r="V302" s="69">
        <v>3.8</v>
      </c>
      <c r="W302" s="70" t="str">
        <f t="shared" si="5"/>
        <v>10,70 €/L</v>
      </c>
      <c r="X302" s="70"/>
      <c r="Y302" s="71"/>
      <c r="Z302" s="65"/>
    </row>
    <row r="303" spans="1:26">
      <c r="A303" s="74" t="s">
        <v>65</v>
      </c>
      <c r="B303" s="65" t="s">
        <v>65</v>
      </c>
      <c r="C303" s="65" t="s">
        <v>65</v>
      </c>
      <c r="D303" s="66" t="s">
        <v>457</v>
      </c>
      <c r="E303" s="65" t="s">
        <v>65</v>
      </c>
      <c r="F303" s="65" t="s">
        <v>65</v>
      </c>
      <c r="G303" s="65" t="s">
        <v>65</v>
      </c>
      <c r="I303" s="65" t="s">
        <v>65</v>
      </c>
      <c r="J303" s="65" t="s">
        <v>65</v>
      </c>
      <c r="K303" s="65" t="s">
        <v>65</v>
      </c>
      <c r="L303" s="65" t="s">
        <v>65</v>
      </c>
      <c r="M303" s="65" t="s">
        <v>65</v>
      </c>
      <c r="N303" s="65" t="s">
        <v>65</v>
      </c>
      <c r="O303" s="65" t="s">
        <v>65</v>
      </c>
      <c r="P303" s="65" t="s">
        <v>65</v>
      </c>
      <c r="Q303" s="65" t="s">
        <v>65</v>
      </c>
      <c r="R303" s="67" t="s">
        <v>65</v>
      </c>
      <c r="S303" s="65" t="s">
        <v>65</v>
      </c>
      <c r="T303" s="68" t="s">
        <v>65</v>
      </c>
      <c r="U303" s="69" t="s">
        <v>65</v>
      </c>
      <c r="V303" s="69" t="s">
        <v>65</v>
      </c>
      <c r="W303" s="70" t="e">
        <f t="shared" si="5"/>
        <v>#VALUE!</v>
      </c>
      <c r="X303" s="70"/>
      <c r="Y303" s="71"/>
      <c r="Z303" s="65"/>
    </row>
    <row r="304" spans="1:26">
      <c r="A304" s="74">
        <v>5010103915489</v>
      </c>
      <c r="B304" s="65" t="s">
        <v>21</v>
      </c>
      <c r="C304" s="65">
        <v>0.33</v>
      </c>
      <c r="D304" s="66" t="s">
        <v>458</v>
      </c>
      <c r="E304" s="65"/>
      <c r="F304" s="65" t="s">
        <v>459</v>
      </c>
      <c r="G304" s="65"/>
      <c r="I304" s="65"/>
      <c r="J304" s="65" t="s">
        <v>87</v>
      </c>
      <c r="K304" s="65" t="s">
        <v>72</v>
      </c>
      <c r="L304" s="65"/>
      <c r="M304" s="65"/>
      <c r="N304" s="65"/>
      <c r="O304" s="65"/>
      <c r="P304" s="65"/>
      <c r="Q304" s="65"/>
      <c r="R304" s="67"/>
      <c r="S304" s="65" t="s">
        <v>76</v>
      </c>
      <c r="T304" s="68">
        <v>24</v>
      </c>
      <c r="U304" s="69">
        <v>3.25</v>
      </c>
      <c r="V304" s="69">
        <v>3.8</v>
      </c>
      <c r="W304" s="70" t="str">
        <f t="shared" si="5"/>
        <v>11,52 €/L</v>
      </c>
      <c r="X304" s="70"/>
      <c r="Y304" s="71"/>
      <c r="Z304" s="65"/>
    </row>
    <row r="305" spans="1:26">
      <c r="A305" s="74">
        <v>689076235501</v>
      </c>
      <c r="B305" s="65" t="s">
        <v>21</v>
      </c>
      <c r="C305" s="65">
        <v>0.34100000000000003</v>
      </c>
      <c r="D305" s="66" t="s">
        <v>460</v>
      </c>
      <c r="E305" s="65"/>
      <c r="F305" s="65" t="s">
        <v>213</v>
      </c>
      <c r="G305" s="65"/>
      <c r="I305" s="65"/>
      <c r="J305" s="65"/>
      <c r="K305" s="65"/>
      <c r="L305" s="65"/>
      <c r="M305" s="65"/>
      <c r="N305" s="65"/>
      <c r="O305" s="65"/>
      <c r="P305" s="65"/>
      <c r="Q305" s="65"/>
      <c r="R305" s="67"/>
      <c r="S305" s="65" t="s">
        <v>76</v>
      </c>
      <c r="T305" s="68">
        <v>24</v>
      </c>
      <c r="U305" s="69">
        <v>4.9000000000000004</v>
      </c>
      <c r="V305" s="69">
        <v>6.95</v>
      </c>
      <c r="W305" s="70" t="str">
        <f t="shared" si="5"/>
        <v>20,38 €/L</v>
      </c>
      <c r="X305" s="70"/>
      <c r="Y305" s="71"/>
      <c r="Z305" s="65"/>
    </row>
    <row r="306" spans="1:26">
      <c r="B306" s="65" t="s">
        <v>21</v>
      </c>
      <c r="C306" s="65">
        <v>0.33</v>
      </c>
      <c r="D306" s="66" t="s">
        <v>461</v>
      </c>
      <c r="E306" s="65">
        <v>8.5</v>
      </c>
      <c r="F306" s="65" t="s">
        <v>70</v>
      </c>
      <c r="G306" s="65"/>
      <c r="I306" s="65"/>
      <c r="J306" s="65" t="s">
        <v>293</v>
      </c>
      <c r="K306" s="65" t="s">
        <v>72</v>
      </c>
      <c r="L306" s="65"/>
      <c r="M306" s="65"/>
      <c r="N306" s="65"/>
      <c r="O306" s="65"/>
      <c r="P306" s="65"/>
      <c r="Q306" s="65"/>
      <c r="R306" s="67">
        <v>1.1739999999999999</v>
      </c>
      <c r="S306" s="65" t="s">
        <v>76</v>
      </c>
      <c r="T306" s="68">
        <v>24</v>
      </c>
      <c r="U306" s="69">
        <v>3.2</v>
      </c>
      <c r="V306" s="69">
        <v>4.05</v>
      </c>
      <c r="W306" s="70" t="str">
        <f t="shared" si="5"/>
        <v>12,27 €/L</v>
      </c>
      <c r="X306" s="70"/>
      <c r="Y306" s="71"/>
      <c r="Z306" s="65"/>
    </row>
    <row r="307" spans="1:26">
      <c r="A307" s="74">
        <v>3291820012534</v>
      </c>
      <c r="B307" s="65" t="s">
        <v>21</v>
      </c>
      <c r="C307" s="65">
        <v>0.33</v>
      </c>
      <c r="D307" s="66" t="s">
        <v>462</v>
      </c>
      <c r="E307" s="65">
        <v>7.5</v>
      </c>
      <c r="F307" s="65" t="s">
        <v>70</v>
      </c>
      <c r="G307" s="65"/>
      <c r="I307" s="65"/>
      <c r="J307" s="65" t="s">
        <v>260</v>
      </c>
      <c r="K307" s="65" t="s">
        <v>168</v>
      </c>
      <c r="L307" s="65"/>
      <c r="M307" s="65"/>
      <c r="N307" s="65"/>
      <c r="O307" s="65"/>
      <c r="P307" s="65"/>
      <c r="Q307" s="65"/>
      <c r="R307" s="67">
        <v>1.2814000000000001</v>
      </c>
      <c r="S307" s="65" t="s">
        <v>76</v>
      </c>
      <c r="T307" s="68">
        <v>24</v>
      </c>
      <c r="U307" s="69">
        <v>3.7</v>
      </c>
      <c r="V307" s="69">
        <v>4.2</v>
      </c>
      <c r="W307" s="70" t="str">
        <f t="shared" si="5"/>
        <v>12,73 €/L</v>
      </c>
      <c r="X307" s="70"/>
      <c r="Y307" s="71"/>
      <c r="Z307" s="65"/>
    </row>
    <row r="308" spans="1:26">
      <c r="A308" s="74">
        <v>3291820009213</v>
      </c>
      <c r="B308" s="65" t="s">
        <v>21</v>
      </c>
      <c r="C308" s="65">
        <v>0.75</v>
      </c>
      <c r="D308" s="66" t="s">
        <v>463</v>
      </c>
      <c r="E308" s="65">
        <v>8.5</v>
      </c>
      <c r="F308" s="65" t="s">
        <v>70</v>
      </c>
      <c r="G308" s="65"/>
      <c r="I308" s="65"/>
      <c r="J308" s="65" t="s">
        <v>464</v>
      </c>
      <c r="K308" s="65" t="s">
        <v>72</v>
      </c>
      <c r="L308" s="65"/>
      <c r="M308" s="65"/>
      <c r="N308" s="65"/>
      <c r="O308" s="65"/>
      <c r="P308" s="65"/>
      <c r="Q308" s="65"/>
      <c r="R308" s="67">
        <v>2.6595</v>
      </c>
      <c r="S308" s="65" t="s">
        <v>76</v>
      </c>
      <c r="T308" s="68">
        <v>12</v>
      </c>
      <c r="U308" s="69">
        <v>7.5</v>
      </c>
      <c r="V308" s="69">
        <v>9.9499999999999993</v>
      </c>
      <c r="W308" s="70" t="str">
        <f t="shared" si="5"/>
        <v>13,27 €/L</v>
      </c>
      <c r="X308" s="70"/>
      <c r="Y308" s="71"/>
      <c r="Z308" s="65"/>
    </row>
    <row r="309" spans="1:26">
      <c r="A309" s="74">
        <v>5412858000104</v>
      </c>
      <c r="B309" s="65" t="s">
        <v>21</v>
      </c>
      <c r="C309" s="65">
        <v>0.33</v>
      </c>
      <c r="D309" s="66" t="s">
        <v>465</v>
      </c>
      <c r="E309" s="65">
        <v>11.3</v>
      </c>
      <c r="F309" s="65" t="s">
        <v>70</v>
      </c>
      <c r="G309" s="65"/>
      <c r="I309" s="65"/>
      <c r="J309" s="65" t="s">
        <v>391</v>
      </c>
      <c r="K309" s="65" t="s">
        <v>74</v>
      </c>
      <c r="L309" s="65"/>
      <c r="M309" s="65"/>
      <c r="N309" s="65"/>
      <c r="O309" s="65"/>
      <c r="P309" s="65"/>
      <c r="Q309" s="65"/>
      <c r="R309" s="67"/>
      <c r="S309" s="65" t="s">
        <v>73</v>
      </c>
      <c r="T309" s="68">
        <v>24</v>
      </c>
      <c r="U309" s="69">
        <v>3.92</v>
      </c>
      <c r="V309" s="69">
        <v>5.0999999999999996</v>
      </c>
      <c r="W309" s="70" t="str">
        <f t="shared" si="5"/>
        <v>15,45 €/L</v>
      </c>
      <c r="X309" s="70"/>
      <c r="Y309" s="71"/>
      <c r="Z309" s="65"/>
    </row>
    <row r="310" spans="1:26">
      <c r="A310" s="74">
        <v>5412858000067</v>
      </c>
      <c r="B310" s="65" t="s">
        <v>21</v>
      </c>
      <c r="C310" s="65">
        <v>0.33</v>
      </c>
      <c r="D310" s="66" t="s">
        <v>466</v>
      </c>
      <c r="E310" s="65">
        <v>9.1999999999999993</v>
      </c>
      <c r="F310" s="65" t="s">
        <v>70</v>
      </c>
      <c r="G310" s="65"/>
      <c r="I310" s="65"/>
      <c r="J310" s="65" t="s">
        <v>391</v>
      </c>
      <c r="K310" s="65" t="s">
        <v>72</v>
      </c>
      <c r="L310" s="65"/>
      <c r="M310" s="65"/>
      <c r="N310" s="65"/>
      <c r="O310" s="65"/>
      <c r="P310" s="65"/>
      <c r="Q310" s="65"/>
      <c r="R310" s="67"/>
      <c r="S310" s="65" t="s">
        <v>73</v>
      </c>
      <c r="T310" s="68">
        <v>24</v>
      </c>
      <c r="U310" s="69">
        <v>2.76</v>
      </c>
      <c r="V310" s="69">
        <v>3.75</v>
      </c>
      <c r="W310" s="70" t="str">
        <f t="shared" si="5"/>
        <v>11,36 €/L</v>
      </c>
      <c r="X310" s="70"/>
      <c r="Y310" s="71"/>
      <c r="Z310" s="65"/>
    </row>
    <row r="311" spans="1:26">
      <c r="A311" s="74">
        <v>5412858000081</v>
      </c>
      <c r="B311" s="65" t="s">
        <v>21</v>
      </c>
      <c r="C311" s="65">
        <v>0.33</v>
      </c>
      <c r="D311" s="66" t="s">
        <v>467</v>
      </c>
      <c r="E311" s="65">
        <v>7</v>
      </c>
      <c r="F311" s="65" t="s">
        <v>70</v>
      </c>
      <c r="G311" s="65"/>
      <c r="I311" s="65"/>
      <c r="J311" s="65" t="s">
        <v>391</v>
      </c>
      <c r="K311" s="65" t="s">
        <v>74</v>
      </c>
      <c r="L311" s="65"/>
      <c r="M311" s="65"/>
      <c r="N311" s="65"/>
      <c r="O311" s="65"/>
      <c r="P311" s="65"/>
      <c r="Q311" s="65"/>
      <c r="R311" s="67"/>
      <c r="S311" s="65" t="s">
        <v>73</v>
      </c>
      <c r="T311" s="68">
        <v>24</v>
      </c>
      <c r="U311" s="69">
        <v>3.09</v>
      </c>
      <c r="V311" s="69">
        <v>4.25</v>
      </c>
      <c r="W311" s="70" t="str">
        <f t="shared" si="5"/>
        <v>12,88 €/L</v>
      </c>
      <c r="X311" s="70"/>
      <c r="Y311" s="71"/>
      <c r="Z311" s="65"/>
    </row>
    <row r="312" spans="1:26">
      <c r="A312" s="74">
        <v>54125001</v>
      </c>
      <c r="B312" s="65" t="s">
        <v>21</v>
      </c>
      <c r="C312" s="65">
        <v>0.25</v>
      </c>
      <c r="D312" s="66" t="s">
        <v>468</v>
      </c>
      <c r="E312" s="65">
        <v>5.2</v>
      </c>
      <c r="F312" s="65" t="s">
        <v>70</v>
      </c>
      <c r="G312" s="65"/>
      <c r="I312" s="65"/>
      <c r="J312" s="65" t="s">
        <v>469</v>
      </c>
      <c r="K312" s="65" t="s">
        <v>470</v>
      </c>
      <c r="L312" s="65"/>
      <c r="M312" s="65"/>
      <c r="N312" s="65"/>
      <c r="O312" s="65"/>
      <c r="P312" s="65"/>
      <c r="Q312" s="65"/>
      <c r="R312" s="67"/>
      <c r="S312" s="65" t="s">
        <v>73</v>
      </c>
      <c r="T312" s="68">
        <v>24</v>
      </c>
      <c r="U312" s="69" t="e">
        <v>#N/A</v>
      </c>
      <c r="V312" s="69">
        <v>2.9</v>
      </c>
      <c r="W312" s="70" t="str">
        <f t="shared" si="5"/>
        <v>11,60 €/L</v>
      </c>
      <c r="X312" s="70"/>
      <c r="Y312" s="71"/>
      <c r="Z312" s="65"/>
    </row>
    <row r="313" spans="1:26">
      <c r="B313" s="65" t="s">
        <v>21</v>
      </c>
      <c r="C313" s="65">
        <v>0.34100000000000003</v>
      </c>
      <c r="D313" s="66" t="s">
        <v>471</v>
      </c>
      <c r="E313" s="65"/>
      <c r="F313" s="65" t="s">
        <v>213</v>
      </c>
      <c r="G313" s="65"/>
      <c r="I313" s="65"/>
      <c r="J313" s="65"/>
      <c r="K313" s="65"/>
      <c r="L313" s="65"/>
      <c r="M313" s="65"/>
      <c r="N313" s="65"/>
      <c r="O313" s="65"/>
      <c r="P313" s="65"/>
      <c r="Q313" s="65"/>
      <c r="R313" s="67"/>
      <c r="S313" s="65" t="s">
        <v>76</v>
      </c>
      <c r="T313" s="68">
        <v>24</v>
      </c>
      <c r="U313" s="69" t="e">
        <v>#N/A</v>
      </c>
      <c r="V313" s="69">
        <v>7.15</v>
      </c>
      <c r="W313" s="70" t="str">
        <f t="shared" si="5"/>
        <v>20,97 €/L</v>
      </c>
      <c r="X313" s="70"/>
      <c r="Y313" s="71"/>
      <c r="Z313" s="65"/>
    </row>
    <row r="314" spans="1:26">
      <c r="A314" s="74">
        <v>3760023241183</v>
      </c>
      <c r="B314" s="65" t="s">
        <v>21</v>
      </c>
      <c r="C314" s="65">
        <v>0.33</v>
      </c>
      <c r="D314" s="66" t="s">
        <v>472</v>
      </c>
      <c r="E314" s="65">
        <v>6.5</v>
      </c>
      <c r="F314" s="65" t="s">
        <v>79</v>
      </c>
      <c r="G314" s="65"/>
      <c r="I314" s="65"/>
      <c r="J314" s="65" t="s">
        <v>444</v>
      </c>
      <c r="K314" s="65" t="s">
        <v>473</v>
      </c>
      <c r="L314" s="65"/>
      <c r="M314" s="65"/>
      <c r="N314" s="65"/>
      <c r="O314" s="65"/>
      <c r="P314" s="65"/>
      <c r="Q314" s="65"/>
      <c r="R314" s="67">
        <v>1.5189999999999999</v>
      </c>
      <c r="S314" s="65" t="s">
        <v>76</v>
      </c>
      <c r="T314" s="68">
        <v>24</v>
      </c>
      <c r="U314" s="69">
        <v>3.85</v>
      </c>
      <c r="V314" s="69">
        <v>4.5</v>
      </c>
      <c r="W314" s="70" t="str">
        <f t="shared" si="5"/>
        <v>13,64 €/L</v>
      </c>
      <c r="X314" s="70"/>
      <c r="Y314" s="71"/>
      <c r="Z314" s="65"/>
    </row>
    <row r="315" spans="1:26">
      <c r="A315" s="74" t="s">
        <v>65</v>
      </c>
      <c r="B315" s="65" t="s">
        <v>65</v>
      </c>
      <c r="C315" s="65" t="s">
        <v>65</v>
      </c>
      <c r="D315" s="66" t="s">
        <v>474</v>
      </c>
      <c r="E315" s="65" t="s">
        <v>65</v>
      </c>
      <c r="F315" s="65" t="s">
        <v>65</v>
      </c>
      <c r="G315" s="65" t="s">
        <v>65</v>
      </c>
      <c r="I315" s="65" t="s">
        <v>65</v>
      </c>
      <c r="J315" s="65" t="s">
        <v>65</v>
      </c>
      <c r="K315" s="65" t="s">
        <v>65</v>
      </c>
      <c r="L315" s="65" t="s">
        <v>65</v>
      </c>
      <c r="M315" s="65" t="s">
        <v>65</v>
      </c>
      <c r="N315" s="65" t="s">
        <v>65</v>
      </c>
      <c r="O315" s="65" t="s">
        <v>65</v>
      </c>
      <c r="P315" s="65" t="s">
        <v>65</v>
      </c>
      <c r="Q315" s="65" t="s">
        <v>65</v>
      </c>
      <c r="R315" s="67" t="s">
        <v>65</v>
      </c>
      <c r="S315" s="65" t="s">
        <v>65</v>
      </c>
      <c r="T315" s="68" t="s">
        <v>65</v>
      </c>
      <c r="U315" s="69" t="s">
        <v>65</v>
      </c>
      <c r="V315" s="69" t="s">
        <v>65</v>
      </c>
      <c r="W315" s="70" t="e">
        <f t="shared" si="5"/>
        <v>#VALUE!</v>
      </c>
      <c r="X315" s="70"/>
      <c r="Y315" s="71"/>
      <c r="Z315" s="65"/>
    </row>
    <row r="316" spans="1:26">
      <c r="B316" s="65" t="s">
        <v>21</v>
      </c>
      <c r="C316" s="65">
        <v>0.33</v>
      </c>
      <c r="D316" s="66" t="s">
        <v>475</v>
      </c>
      <c r="E316" s="65"/>
      <c r="F316" s="65" t="s">
        <v>476</v>
      </c>
      <c r="G316" s="65"/>
      <c r="I316" s="65"/>
      <c r="J316" s="65"/>
      <c r="K316" s="65"/>
      <c r="L316" s="65"/>
      <c r="M316" s="65"/>
      <c r="N316" s="65"/>
      <c r="O316" s="65"/>
      <c r="P316" s="65"/>
      <c r="Q316" s="65"/>
      <c r="R316" s="67"/>
      <c r="S316" s="65"/>
      <c r="T316" s="68">
        <v>24</v>
      </c>
      <c r="U316" s="69">
        <v>1.89</v>
      </c>
      <c r="V316" s="69">
        <v>2.4</v>
      </c>
      <c r="W316" s="70" t="str">
        <f t="shared" si="5"/>
        <v>7,27 €/L</v>
      </c>
      <c r="X316" s="70"/>
      <c r="Y316" s="71"/>
      <c r="Z316" s="65"/>
    </row>
    <row r="317" spans="1:26">
      <c r="A317" s="74">
        <v>54079021</v>
      </c>
      <c r="B317" s="65" t="s">
        <v>21</v>
      </c>
      <c r="C317" s="65">
        <v>0.33</v>
      </c>
      <c r="D317" s="66" t="s">
        <v>477</v>
      </c>
      <c r="E317" s="65">
        <v>10</v>
      </c>
      <c r="F317" s="65" t="s">
        <v>70</v>
      </c>
      <c r="G317" s="65"/>
      <c r="I317" s="65"/>
      <c r="J317" s="65" t="s">
        <v>478</v>
      </c>
      <c r="K317" s="65" t="s">
        <v>74</v>
      </c>
      <c r="L317" s="65"/>
      <c r="M317" s="65"/>
      <c r="N317" s="65"/>
      <c r="O317" s="65"/>
      <c r="P317" s="65"/>
      <c r="Q317" s="65"/>
      <c r="R317" s="67"/>
      <c r="S317" s="65"/>
      <c r="T317" s="68">
        <v>24</v>
      </c>
      <c r="U317" s="69" t="e">
        <v>#N/A</v>
      </c>
      <c r="V317" s="69">
        <v>3.95</v>
      </c>
      <c r="W317" s="70" t="str">
        <f t="shared" si="5"/>
        <v>11,97 €/L</v>
      </c>
      <c r="X317" s="70"/>
      <c r="Y317" s="71"/>
      <c r="Z317" s="65"/>
    </row>
    <row r="318" spans="1:26">
      <c r="A318" s="74">
        <v>54079007</v>
      </c>
      <c r="B318" s="65" t="s">
        <v>21</v>
      </c>
      <c r="C318" s="65">
        <v>0.33</v>
      </c>
      <c r="D318" s="66" t="s">
        <v>479</v>
      </c>
      <c r="E318" s="65">
        <v>6.7</v>
      </c>
      <c r="F318" s="65" t="s">
        <v>70</v>
      </c>
      <c r="G318" s="65"/>
      <c r="I318" s="65"/>
      <c r="J318" s="65" t="s">
        <v>378</v>
      </c>
      <c r="K318" s="65" t="s">
        <v>74</v>
      </c>
      <c r="L318" s="65"/>
      <c r="M318" s="65"/>
      <c r="N318" s="65"/>
      <c r="O318" s="65"/>
      <c r="P318" s="65"/>
      <c r="Q318" s="65"/>
      <c r="R318" s="67"/>
      <c r="S318" s="65"/>
      <c r="T318" s="68">
        <v>24</v>
      </c>
      <c r="U318" s="69" t="e">
        <v>#N/A</v>
      </c>
      <c r="V318" s="69">
        <v>2.95</v>
      </c>
      <c r="W318" s="70" t="str">
        <f t="shared" si="5"/>
        <v>8,94 €/L</v>
      </c>
      <c r="X318" s="70"/>
      <c r="Y318" s="71"/>
      <c r="Z318" s="65"/>
    </row>
    <row r="319" spans="1:26">
      <c r="A319" s="74">
        <v>54079014</v>
      </c>
      <c r="B319" s="65" t="s">
        <v>21</v>
      </c>
      <c r="C319" s="65">
        <v>0.33</v>
      </c>
      <c r="D319" s="66" t="s">
        <v>480</v>
      </c>
      <c r="E319" s="65">
        <v>8</v>
      </c>
      <c r="F319" s="65" t="s">
        <v>70</v>
      </c>
      <c r="G319" s="65"/>
      <c r="I319" s="65"/>
      <c r="J319" s="65" t="s">
        <v>378</v>
      </c>
      <c r="K319" s="65" t="s">
        <v>74</v>
      </c>
      <c r="L319" s="65"/>
      <c r="M319" s="65"/>
      <c r="N319" s="65"/>
      <c r="O319" s="65"/>
      <c r="P319" s="65"/>
      <c r="Q319" s="65"/>
      <c r="R319" s="67"/>
      <c r="S319" s="65"/>
      <c r="T319" s="68">
        <v>24</v>
      </c>
      <c r="U319" s="69" t="e">
        <v>#N/A</v>
      </c>
      <c r="V319" s="69">
        <v>3.1</v>
      </c>
      <c r="W319" s="70" t="str">
        <f t="shared" si="5"/>
        <v>9,39 €/L</v>
      </c>
      <c r="X319" s="70"/>
      <c r="Y319" s="71"/>
      <c r="Z319" s="65"/>
    </row>
    <row r="320" spans="1:26">
      <c r="A320" s="74">
        <v>54079038</v>
      </c>
      <c r="B320" s="65" t="s">
        <v>21</v>
      </c>
      <c r="C320" s="65">
        <v>0.33</v>
      </c>
      <c r="D320" s="66" t="s">
        <v>481</v>
      </c>
      <c r="E320" s="65">
        <v>8</v>
      </c>
      <c r="F320" s="65" t="s">
        <v>70</v>
      </c>
      <c r="G320" s="65"/>
      <c r="I320" s="65"/>
      <c r="J320" s="65" t="s">
        <v>178</v>
      </c>
      <c r="K320" s="65" t="s">
        <v>72</v>
      </c>
      <c r="L320" s="65"/>
      <c r="M320" s="65"/>
      <c r="N320" s="65"/>
      <c r="O320" s="65"/>
      <c r="P320" s="65"/>
      <c r="Q320" s="65"/>
      <c r="R320" s="67"/>
      <c r="S320" s="65"/>
      <c r="T320" s="68">
        <v>24</v>
      </c>
      <c r="U320" s="69" t="e">
        <v>#N/A</v>
      </c>
      <c r="V320" s="69">
        <v>3.1</v>
      </c>
      <c r="W320" s="70" t="str">
        <f t="shared" si="5"/>
        <v>9,39 €/L</v>
      </c>
      <c r="X320" s="70"/>
      <c r="Y320" s="71"/>
      <c r="Z320" s="65"/>
    </row>
    <row r="321" spans="1:26">
      <c r="B321" s="65" t="s">
        <v>21</v>
      </c>
      <c r="C321" s="65">
        <v>0.33</v>
      </c>
      <c r="D321" s="66" t="s">
        <v>482</v>
      </c>
      <c r="E321" s="65"/>
      <c r="F321" s="65" t="s">
        <v>70</v>
      </c>
      <c r="G321" s="65"/>
      <c r="I321" s="65"/>
      <c r="J321" s="65" t="s">
        <v>107</v>
      </c>
      <c r="K321" s="65" t="s">
        <v>82</v>
      </c>
      <c r="L321" s="65"/>
      <c r="M321" s="65"/>
      <c r="N321" s="65"/>
      <c r="O321" s="65"/>
      <c r="P321" s="65"/>
      <c r="Q321" s="65"/>
      <c r="R321" s="67"/>
      <c r="S321" s="65"/>
      <c r="T321" s="68">
        <v>24</v>
      </c>
      <c r="U321" s="69" t="e">
        <v>#N/A</v>
      </c>
      <c r="V321" s="69"/>
      <c r="W321" s="70" t="str">
        <f t="shared" si="5"/>
        <v>0,00 €/L</v>
      </c>
      <c r="X321" s="70"/>
      <c r="Y321" s="71"/>
      <c r="Z321" s="65"/>
    </row>
    <row r="322" spans="1:26">
      <c r="A322" s="74">
        <v>5410702000331</v>
      </c>
      <c r="B322" s="65" t="s">
        <v>21</v>
      </c>
      <c r="C322" s="65">
        <v>0.33</v>
      </c>
      <c r="D322" s="66" t="s">
        <v>483</v>
      </c>
      <c r="E322" s="65">
        <v>7.5</v>
      </c>
      <c r="F322" s="65" t="s">
        <v>70</v>
      </c>
      <c r="G322" s="65"/>
      <c r="I322" s="65"/>
      <c r="J322" s="65" t="s">
        <v>387</v>
      </c>
      <c r="K322" s="65" t="s">
        <v>72</v>
      </c>
      <c r="L322" s="65"/>
      <c r="M322" s="65"/>
      <c r="N322" s="65"/>
      <c r="O322" s="65"/>
      <c r="P322" s="65"/>
      <c r="Q322" s="65"/>
      <c r="R322" s="67"/>
      <c r="S322" s="65"/>
      <c r="T322" s="68">
        <v>24</v>
      </c>
      <c r="U322" s="69" t="e">
        <v>#N/A</v>
      </c>
      <c r="V322" s="69">
        <v>3.1</v>
      </c>
      <c r="W322" s="70" t="str">
        <f t="shared" si="5"/>
        <v>9,39 €/L</v>
      </c>
      <c r="X322" s="70"/>
      <c r="Y322" s="71"/>
      <c r="Z322" s="65"/>
    </row>
    <row r="323" spans="1:26">
      <c r="A323" s="74">
        <v>5410702000317</v>
      </c>
      <c r="B323" s="65" t="s">
        <v>21</v>
      </c>
      <c r="C323" s="65">
        <v>0.75</v>
      </c>
      <c r="D323" s="66" t="s">
        <v>484</v>
      </c>
      <c r="E323" s="65">
        <v>7.5</v>
      </c>
      <c r="F323" s="65" t="s">
        <v>70</v>
      </c>
      <c r="G323" s="65"/>
      <c r="I323" s="65"/>
      <c r="J323" s="65" t="s">
        <v>387</v>
      </c>
      <c r="K323" s="65" t="s">
        <v>72</v>
      </c>
      <c r="L323" s="65"/>
      <c r="M323" s="65"/>
      <c r="N323" s="65"/>
      <c r="O323" s="65"/>
      <c r="P323" s="65"/>
      <c r="Q323" s="65"/>
      <c r="R323" s="67"/>
      <c r="S323" s="65"/>
      <c r="T323" s="68">
        <v>12</v>
      </c>
      <c r="U323" s="69" t="e">
        <v>#N/A</v>
      </c>
      <c r="V323" s="69">
        <v>6.85</v>
      </c>
      <c r="W323" s="70" t="str">
        <f t="shared" si="5"/>
        <v>9,13 €/L</v>
      </c>
      <c r="X323" s="70"/>
      <c r="Y323" s="71"/>
      <c r="Z323" s="65"/>
    </row>
    <row r="324" spans="1:26">
      <c r="A324" s="74">
        <v>5012686070005</v>
      </c>
      <c r="B324" s="65" t="s">
        <v>21</v>
      </c>
      <c r="C324" s="65">
        <v>0.35499999999999998</v>
      </c>
      <c r="D324" s="66" t="s">
        <v>485</v>
      </c>
      <c r="E324" s="65">
        <v>4.8</v>
      </c>
      <c r="F324" s="65" t="s">
        <v>148</v>
      </c>
      <c r="G324" s="65" t="s">
        <v>486</v>
      </c>
      <c r="I324" s="65"/>
      <c r="J324" s="65" t="s">
        <v>87</v>
      </c>
      <c r="K324" s="65" t="s">
        <v>72</v>
      </c>
      <c r="L324" s="65"/>
      <c r="M324" s="65"/>
      <c r="N324" s="65"/>
      <c r="O324" s="65"/>
      <c r="P324" s="65"/>
      <c r="Q324" s="65"/>
      <c r="R324" s="67">
        <v>1.1540000000000001</v>
      </c>
      <c r="S324" s="65" t="s">
        <v>76</v>
      </c>
      <c r="T324" s="68">
        <v>24</v>
      </c>
      <c r="U324" s="69">
        <v>3.23</v>
      </c>
      <c r="V324" s="69">
        <v>3.95</v>
      </c>
      <c r="W324" s="70" t="str">
        <f t="shared" si="5"/>
        <v>11,13 €/L</v>
      </c>
      <c r="X324" s="70"/>
      <c r="Y324" s="71"/>
      <c r="Z324" s="65"/>
    </row>
    <row r="325" spans="1:26">
      <c r="B325" s="65" t="s">
        <v>21</v>
      </c>
      <c r="C325" s="65">
        <v>0.35499999999999998</v>
      </c>
      <c r="D325" s="66" t="s">
        <v>487</v>
      </c>
      <c r="E325" s="65"/>
      <c r="F325" s="65" t="s">
        <v>148</v>
      </c>
      <c r="G325" s="65"/>
      <c r="I325" s="65"/>
      <c r="J325" s="65"/>
      <c r="K325" s="65" t="s">
        <v>72</v>
      </c>
      <c r="L325" s="65"/>
      <c r="M325" s="65"/>
      <c r="N325" s="65"/>
      <c r="O325" s="65"/>
      <c r="P325" s="65"/>
      <c r="Q325" s="65"/>
      <c r="R325" s="67"/>
      <c r="S325" s="65" t="s">
        <v>76</v>
      </c>
      <c r="T325" s="68">
        <v>24</v>
      </c>
      <c r="U325" s="69" t="e">
        <v>#N/A</v>
      </c>
      <c r="V325" s="69"/>
      <c r="W325" s="70" t="str">
        <f t="shared" si="5"/>
        <v>0,00 €/L</v>
      </c>
      <c r="X325" s="70"/>
      <c r="Y325" s="71"/>
      <c r="Z325" s="65"/>
    </row>
    <row r="326" spans="1:26">
      <c r="A326" s="74">
        <v>8410655000416</v>
      </c>
      <c r="B326" s="65" t="s">
        <v>21</v>
      </c>
      <c r="C326" s="65">
        <v>0.33</v>
      </c>
      <c r="D326" s="66" t="s">
        <v>488</v>
      </c>
      <c r="E326" s="65">
        <v>5</v>
      </c>
      <c r="F326" s="65" t="s">
        <v>489</v>
      </c>
      <c r="G326" s="65"/>
      <c r="I326" s="65"/>
      <c r="J326" s="65" t="s">
        <v>87</v>
      </c>
      <c r="K326" s="65" t="s">
        <v>72</v>
      </c>
      <c r="L326" s="65"/>
      <c r="M326" s="65"/>
      <c r="N326" s="65"/>
      <c r="O326" s="65"/>
      <c r="P326" s="65"/>
      <c r="Q326" s="65"/>
      <c r="R326" s="67"/>
      <c r="S326" s="65"/>
      <c r="T326" s="68">
        <v>24</v>
      </c>
      <c r="U326" s="69">
        <v>1.95</v>
      </c>
      <c r="V326" s="69">
        <v>2.65</v>
      </c>
      <c r="W326" s="70" t="str">
        <f t="shared" si="5"/>
        <v>8,03 €/L</v>
      </c>
      <c r="X326" s="70"/>
      <c r="Y326" s="71"/>
      <c r="Z326" s="65"/>
    </row>
    <row r="327" spans="1:26">
      <c r="B327" s="65" t="s">
        <v>21</v>
      </c>
      <c r="C327" s="65">
        <v>0.33</v>
      </c>
      <c r="D327" s="66" t="s">
        <v>490</v>
      </c>
      <c r="E327" s="65"/>
      <c r="F327" s="65" t="s">
        <v>79</v>
      </c>
      <c r="G327" s="65"/>
      <c r="I327" s="65"/>
      <c r="J327" s="65"/>
      <c r="K327" s="65"/>
      <c r="L327" s="65"/>
      <c r="M327" s="65"/>
      <c r="N327" s="65"/>
      <c r="O327" s="65"/>
      <c r="P327" s="65"/>
      <c r="Q327" s="65"/>
      <c r="R327" s="67"/>
      <c r="S327" s="65"/>
      <c r="T327" s="68">
        <v>12</v>
      </c>
      <c r="U327" s="69" t="e">
        <v>#N/A</v>
      </c>
      <c r="V327" s="69">
        <v>3.95</v>
      </c>
      <c r="W327" s="70" t="str">
        <f t="shared" ref="W327:W390" si="6">+CONCATENATE(FIXED(V327/C327,2)," €/L")</f>
        <v>11,97 €/L</v>
      </c>
      <c r="X327" s="70"/>
      <c r="Y327" s="71"/>
      <c r="Z327" s="65"/>
    </row>
    <row r="328" spans="1:26">
      <c r="A328" s="74">
        <v>8850999112107</v>
      </c>
      <c r="B328" s="65" t="s">
        <v>21</v>
      </c>
      <c r="C328" s="65">
        <v>0.33</v>
      </c>
      <c r="D328" s="66" t="s">
        <v>491</v>
      </c>
      <c r="E328" s="65"/>
      <c r="F328" s="65" t="s">
        <v>492</v>
      </c>
      <c r="G328" s="65"/>
      <c r="I328" s="65"/>
      <c r="J328" s="65"/>
      <c r="K328" s="65"/>
      <c r="L328" s="65"/>
      <c r="M328" s="65"/>
      <c r="N328" s="65"/>
      <c r="O328" s="65"/>
      <c r="P328" s="65"/>
      <c r="Q328" s="65"/>
      <c r="R328" s="67"/>
      <c r="S328" s="65"/>
      <c r="T328" s="68">
        <v>24</v>
      </c>
      <c r="U328" s="69">
        <v>2.5</v>
      </c>
      <c r="V328" s="69">
        <v>1.75</v>
      </c>
      <c r="W328" s="70" t="str">
        <f t="shared" si="6"/>
        <v>5,30 €/L</v>
      </c>
      <c r="X328" s="70"/>
      <c r="Y328" s="71"/>
      <c r="Z328" s="65"/>
    </row>
    <row r="329" spans="1:26">
      <c r="A329" s="74">
        <v>5012686071200</v>
      </c>
      <c r="B329" s="65" t="s">
        <v>21</v>
      </c>
      <c r="C329" s="65">
        <v>0.33</v>
      </c>
      <c r="D329" s="66" t="s">
        <v>493</v>
      </c>
      <c r="E329" s="65"/>
      <c r="F329" s="65" t="s">
        <v>494</v>
      </c>
      <c r="G329" s="65"/>
      <c r="I329" s="65"/>
      <c r="J329" s="65"/>
      <c r="K329" s="65"/>
      <c r="L329" s="65"/>
      <c r="M329" s="65"/>
      <c r="N329" s="65"/>
      <c r="O329" s="65"/>
      <c r="P329" s="65"/>
      <c r="Q329" s="65"/>
      <c r="R329" s="67"/>
      <c r="S329" s="65"/>
      <c r="T329" s="68">
        <v>24</v>
      </c>
      <c r="U329" s="69">
        <v>2.57</v>
      </c>
      <c r="V329" s="69">
        <v>2.75</v>
      </c>
      <c r="W329" s="70" t="str">
        <f t="shared" si="6"/>
        <v>8,33 €/L</v>
      </c>
      <c r="X329" s="70"/>
      <c r="Y329" s="71"/>
      <c r="Z329" s="65"/>
    </row>
    <row r="330" spans="1:26">
      <c r="A330" s="74">
        <v>8032942293129</v>
      </c>
      <c r="B330" s="65" t="s">
        <v>21</v>
      </c>
      <c r="C330" s="65">
        <v>0.25</v>
      </c>
      <c r="D330" s="66" t="s">
        <v>495</v>
      </c>
      <c r="E330" s="65"/>
      <c r="F330" s="65" t="s">
        <v>324</v>
      </c>
      <c r="G330" s="65"/>
      <c r="I330" s="65"/>
      <c r="J330" s="65"/>
      <c r="K330" s="65"/>
      <c r="L330" s="65"/>
      <c r="M330" s="65"/>
      <c r="N330" s="65"/>
      <c r="O330" s="65"/>
      <c r="P330" s="65"/>
      <c r="Q330" s="65"/>
      <c r="R330" s="67"/>
      <c r="S330" s="65"/>
      <c r="T330" s="68">
        <v>12</v>
      </c>
      <c r="U330" s="69">
        <v>4.4000000000000004</v>
      </c>
      <c r="V330" s="69">
        <v>6.35</v>
      </c>
      <c r="W330" s="70" t="str">
        <f t="shared" si="6"/>
        <v>25,40 €/L</v>
      </c>
      <c r="X330" s="70"/>
      <c r="Y330" s="71"/>
      <c r="Z330" s="65"/>
    </row>
    <row r="331" spans="1:26">
      <c r="B331" s="65" t="s">
        <v>21</v>
      </c>
      <c r="C331" s="65">
        <v>0.33</v>
      </c>
      <c r="D331" s="66" t="s">
        <v>496</v>
      </c>
      <c r="E331" s="65"/>
      <c r="F331" s="65" t="s">
        <v>476</v>
      </c>
      <c r="G331" s="65"/>
      <c r="I331" s="65"/>
      <c r="J331" s="65"/>
      <c r="K331" s="65"/>
      <c r="L331" s="65"/>
      <c r="M331" s="65"/>
      <c r="N331" s="65"/>
      <c r="O331" s="65"/>
      <c r="P331" s="65"/>
      <c r="Q331" s="65"/>
      <c r="R331" s="67">
        <v>0.81579999999999997</v>
      </c>
      <c r="S331" s="65" t="s">
        <v>76</v>
      </c>
      <c r="T331" s="68">
        <v>24</v>
      </c>
      <c r="U331" s="69">
        <v>2.08</v>
      </c>
      <c r="V331" s="69">
        <v>2.7</v>
      </c>
      <c r="W331" s="70" t="str">
        <f t="shared" si="6"/>
        <v>8,18 €/L</v>
      </c>
      <c r="X331" s="70"/>
      <c r="Y331" s="71"/>
      <c r="Z331" s="65"/>
    </row>
    <row r="332" spans="1:26">
      <c r="A332" s="74" t="s">
        <v>65</v>
      </c>
      <c r="B332" s="65" t="s">
        <v>65</v>
      </c>
      <c r="C332" s="65" t="s">
        <v>65</v>
      </c>
      <c r="D332" s="66" t="s">
        <v>497</v>
      </c>
      <c r="E332" s="65" t="s">
        <v>65</v>
      </c>
      <c r="F332" s="65" t="s">
        <v>65</v>
      </c>
      <c r="G332" s="65" t="s">
        <v>65</v>
      </c>
      <c r="I332" s="65" t="s">
        <v>65</v>
      </c>
      <c r="J332" s="65" t="s">
        <v>65</v>
      </c>
      <c r="K332" s="65" t="s">
        <v>65</v>
      </c>
      <c r="L332" s="65" t="s">
        <v>65</v>
      </c>
      <c r="M332" s="65" t="s">
        <v>65</v>
      </c>
      <c r="N332" s="65" t="s">
        <v>65</v>
      </c>
      <c r="O332" s="65" t="s">
        <v>65</v>
      </c>
      <c r="P332" s="65" t="s">
        <v>65</v>
      </c>
      <c r="Q332" s="65" t="s">
        <v>65</v>
      </c>
      <c r="R332" s="67" t="s">
        <v>65</v>
      </c>
      <c r="S332" s="65" t="s">
        <v>65</v>
      </c>
      <c r="T332" s="68" t="s">
        <v>65</v>
      </c>
      <c r="U332" s="69" t="s">
        <v>65</v>
      </c>
      <c r="V332" s="69" t="s">
        <v>65</v>
      </c>
      <c r="W332" s="70" t="e">
        <f t="shared" si="6"/>
        <v>#VALUE!</v>
      </c>
      <c r="X332" s="70"/>
      <c r="Y332" s="71"/>
      <c r="Z332" s="65"/>
    </row>
    <row r="333" spans="1:26">
      <c r="B333" s="65" t="s">
        <v>64</v>
      </c>
      <c r="C333" s="65">
        <v>0</v>
      </c>
      <c r="D333" s="66" t="s">
        <v>498</v>
      </c>
      <c r="E333" s="65"/>
      <c r="F333" s="65" t="s">
        <v>70</v>
      </c>
      <c r="G333" s="65"/>
      <c r="I333" s="65"/>
      <c r="J333" s="65"/>
      <c r="K333" s="65"/>
      <c r="L333" s="65"/>
      <c r="M333" s="65"/>
      <c r="N333" s="65"/>
      <c r="O333" s="65"/>
      <c r="P333" s="65"/>
      <c r="Q333" s="65"/>
      <c r="R333" s="67"/>
      <c r="S333" s="65"/>
      <c r="T333" s="68">
        <v>1</v>
      </c>
      <c r="U333" s="69">
        <v>0</v>
      </c>
      <c r="V333" s="69">
        <v>15</v>
      </c>
      <c r="W333" s="70" t="e">
        <f t="shared" si="6"/>
        <v>#DIV/0!</v>
      </c>
      <c r="X333" s="70"/>
      <c r="Y333" s="71"/>
      <c r="Z333" s="65"/>
    </row>
    <row r="334" spans="1:26">
      <c r="B334" s="65" t="s">
        <v>64</v>
      </c>
      <c r="C334" s="65">
        <v>0</v>
      </c>
      <c r="D334" s="66" t="s">
        <v>499</v>
      </c>
      <c r="E334" s="65"/>
      <c r="F334" s="65" t="s">
        <v>70</v>
      </c>
      <c r="G334" s="65"/>
      <c r="I334" s="65"/>
      <c r="J334" s="65"/>
      <c r="K334" s="65"/>
      <c r="L334" s="65"/>
      <c r="M334" s="65"/>
      <c r="N334" s="65"/>
      <c r="O334" s="65"/>
      <c r="P334" s="65"/>
      <c r="Q334" s="65"/>
      <c r="R334" s="67"/>
      <c r="S334" s="65"/>
      <c r="T334" s="68">
        <v>1</v>
      </c>
      <c r="U334" s="69" t="e">
        <v>#N/A</v>
      </c>
      <c r="V334" s="69">
        <v>6</v>
      </c>
      <c r="W334" s="70" t="e">
        <f t="shared" si="6"/>
        <v>#DIV/0!</v>
      </c>
      <c r="X334" s="70"/>
      <c r="Y334" s="71"/>
      <c r="Z334" s="65"/>
    </row>
    <row r="335" spans="1:26">
      <c r="B335" s="65" t="s">
        <v>21</v>
      </c>
      <c r="C335" s="65">
        <v>0.5</v>
      </c>
      <c r="D335" s="66" t="s">
        <v>500</v>
      </c>
      <c r="E335" s="65"/>
      <c r="F335" s="65" t="s">
        <v>90</v>
      </c>
      <c r="G335" s="65"/>
      <c r="I335" s="65"/>
      <c r="J335" s="65"/>
      <c r="K335" s="65"/>
      <c r="L335" s="65"/>
      <c r="M335" s="65"/>
      <c r="N335" s="65"/>
      <c r="O335" s="65"/>
      <c r="P335" s="65"/>
      <c r="Q335" s="65"/>
      <c r="R335" s="67"/>
      <c r="S335" s="65" t="s">
        <v>76</v>
      </c>
      <c r="T335" s="68">
        <v>12</v>
      </c>
      <c r="U335" s="69">
        <v>5.0599999999999996</v>
      </c>
      <c r="V335" s="69">
        <v>6.75</v>
      </c>
      <c r="W335" s="70" t="str">
        <f t="shared" si="6"/>
        <v>13,50 €/L</v>
      </c>
      <c r="X335" s="70"/>
      <c r="Y335" s="71"/>
      <c r="Z335" s="65"/>
    </row>
    <row r="336" spans="1:26">
      <c r="B336" s="65" t="s">
        <v>21</v>
      </c>
      <c r="C336" s="65">
        <v>0.5</v>
      </c>
      <c r="D336" s="66" t="s">
        <v>501</v>
      </c>
      <c r="E336" s="65"/>
      <c r="F336" s="65" t="s">
        <v>90</v>
      </c>
      <c r="G336" s="65"/>
      <c r="I336" s="65"/>
      <c r="J336" s="65"/>
      <c r="K336" s="65"/>
      <c r="L336" s="65"/>
      <c r="M336" s="65"/>
      <c r="N336" s="65"/>
      <c r="O336" s="65"/>
      <c r="P336" s="65"/>
      <c r="Q336" s="65"/>
      <c r="R336" s="67"/>
      <c r="S336" s="65" t="s">
        <v>76</v>
      </c>
      <c r="T336" s="68">
        <v>12</v>
      </c>
      <c r="U336" s="69">
        <v>5.0599999999999996</v>
      </c>
      <c r="V336" s="69">
        <v>6.75</v>
      </c>
      <c r="W336" s="70" t="str">
        <f t="shared" si="6"/>
        <v>13,50 €/L</v>
      </c>
      <c r="X336" s="70"/>
      <c r="Y336" s="71"/>
      <c r="Z336" s="65"/>
    </row>
    <row r="337" spans="1:26">
      <c r="A337" s="74">
        <v>5013414999087</v>
      </c>
      <c r="B337" s="65" t="s">
        <v>21</v>
      </c>
      <c r="C337" s="65">
        <v>0.5</v>
      </c>
      <c r="D337" s="66" t="s">
        <v>502</v>
      </c>
      <c r="E337" s="65"/>
      <c r="F337" s="65" t="s">
        <v>90</v>
      </c>
      <c r="G337" s="65"/>
      <c r="I337" s="65"/>
      <c r="J337" s="65"/>
      <c r="K337" s="65"/>
      <c r="L337" s="65"/>
      <c r="M337" s="65"/>
      <c r="N337" s="65"/>
      <c r="O337" s="65"/>
      <c r="P337" s="65"/>
      <c r="Q337" s="65"/>
      <c r="R337" s="67"/>
      <c r="S337" s="65" t="s">
        <v>76</v>
      </c>
      <c r="T337" s="68">
        <v>12</v>
      </c>
      <c r="U337" s="69">
        <v>5.25</v>
      </c>
      <c r="V337" s="69">
        <v>6.75</v>
      </c>
      <c r="W337" s="70" t="str">
        <f t="shared" si="6"/>
        <v>13,50 €/L</v>
      </c>
      <c r="X337" s="70"/>
      <c r="Y337" s="71"/>
      <c r="Z337" s="65"/>
    </row>
    <row r="338" spans="1:26">
      <c r="B338" s="65" t="s">
        <v>21</v>
      </c>
      <c r="C338" s="65">
        <v>0.33</v>
      </c>
      <c r="D338" s="66" t="s">
        <v>503</v>
      </c>
      <c r="E338" s="65"/>
      <c r="F338" s="65" t="s">
        <v>90</v>
      </c>
      <c r="G338" s="65"/>
      <c r="I338" s="65"/>
      <c r="J338" s="65"/>
      <c r="K338" s="65"/>
      <c r="L338" s="65"/>
      <c r="M338" s="65"/>
      <c r="N338" s="65"/>
      <c r="O338" s="65"/>
      <c r="P338" s="65"/>
      <c r="Q338" s="65"/>
      <c r="R338" s="67"/>
      <c r="S338" s="65" t="s">
        <v>76</v>
      </c>
      <c r="T338" s="68">
        <v>12</v>
      </c>
      <c r="U338" s="69">
        <v>10.5</v>
      </c>
      <c r="V338" s="69">
        <v>14.95</v>
      </c>
      <c r="W338" s="70" t="str">
        <f t="shared" si="6"/>
        <v>45,30 €/L</v>
      </c>
      <c r="X338" s="70"/>
      <c r="Y338" s="71"/>
      <c r="Z338" s="65"/>
    </row>
    <row r="339" spans="1:26">
      <c r="A339" s="74">
        <v>5013414999117</v>
      </c>
      <c r="B339" s="65" t="s">
        <v>21</v>
      </c>
      <c r="C339" s="65">
        <v>0.5</v>
      </c>
      <c r="D339" s="66" t="s">
        <v>504</v>
      </c>
      <c r="E339" s="65"/>
      <c r="F339" s="65" t="s">
        <v>90</v>
      </c>
      <c r="G339" s="65"/>
      <c r="I339" s="65"/>
      <c r="J339" s="65"/>
      <c r="K339" s="65"/>
      <c r="L339" s="65"/>
      <c r="M339" s="65"/>
      <c r="N339" s="65"/>
      <c r="O339" s="65"/>
      <c r="P339" s="65"/>
      <c r="Q339" s="65"/>
      <c r="R339" s="67"/>
      <c r="S339" s="65" t="s">
        <v>76</v>
      </c>
      <c r="T339" s="68">
        <v>12</v>
      </c>
      <c r="U339" s="69">
        <v>4.5</v>
      </c>
      <c r="V339" s="69">
        <v>6.75</v>
      </c>
      <c r="W339" s="70" t="str">
        <f t="shared" si="6"/>
        <v>13,50 €/L</v>
      </c>
      <c r="X339" s="70"/>
      <c r="Y339" s="71"/>
      <c r="Z339" s="65"/>
    </row>
    <row r="340" spans="1:26">
      <c r="B340" s="65" t="s">
        <v>64</v>
      </c>
      <c r="C340" s="65">
        <v>0</v>
      </c>
      <c r="D340" s="66" t="s">
        <v>505</v>
      </c>
      <c r="E340" s="65"/>
      <c r="F340" s="65" t="s">
        <v>65</v>
      </c>
      <c r="G340" s="65"/>
      <c r="I340" s="65"/>
      <c r="J340" s="65"/>
      <c r="K340" s="65"/>
      <c r="L340" s="65"/>
      <c r="M340" s="65"/>
      <c r="N340" s="65"/>
      <c r="O340" s="65"/>
      <c r="P340" s="65"/>
      <c r="Q340" s="65"/>
      <c r="R340" s="67"/>
      <c r="S340" s="65" t="s">
        <v>76</v>
      </c>
      <c r="T340" s="68">
        <v>1</v>
      </c>
      <c r="U340" s="69" t="e">
        <v>#N/A</v>
      </c>
      <c r="V340" s="69">
        <v>380</v>
      </c>
      <c r="W340" s="70" t="e">
        <f t="shared" si="6"/>
        <v>#DIV/0!</v>
      </c>
      <c r="X340" s="70"/>
      <c r="Y340" s="71"/>
      <c r="Z340" s="65"/>
    </row>
    <row r="341" spans="1:26">
      <c r="B341" s="65" t="s">
        <v>21</v>
      </c>
      <c r="C341" s="65">
        <v>0.33</v>
      </c>
      <c r="D341" s="66" t="s">
        <v>506</v>
      </c>
      <c r="E341" s="65">
        <v>6</v>
      </c>
      <c r="F341" s="65" t="s">
        <v>70</v>
      </c>
      <c r="G341" s="65"/>
      <c r="I341" s="65"/>
      <c r="J341" s="65"/>
      <c r="K341" s="65"/>
      <c r="L341" s="65"/>
      <c r="M341" s="65"/>
      <c r="N341" s="65"/>
      <c r="O341" s="65"/>
      <c r="P341" s="65"/>
      <c r="Q341" s="65"/>
      <c r="R341" s="67"/>
      <c r="S341" s="65" t="s">
        <v>73</v>
      </c>
      <c r="T341" s="68">
        <v>24</v>
      </c>
      <c r="U341" s="69">
        <v>2.66</v>
      </c>
      <c r="V341" s="69">
        <v>3.65</v>
      </c>
      <c r="W341" s="70" t="str">
        <f t="shared" si="6"/>
        <v>11,06 €/L</v>
      </c>
      <c r="X341" s="70"/>
      <c r="Y341" s="71"/>
      <c r="Z341" s="65"/>
    </row>
    <row r="342" spans="1:26">
      <c r="A342" s="74">
        <v>54085015</v>
      </c>
      <c r="B342" s="65" t="s">
        <v>21</v>
      </c>
      <c r="C342" s="65">
        <v>0.33</v>
      </c>
      <c r="D342" s="66" t="s">
        <v>507</v>
      </c>
      <c r="E342" s="65">
        <v>6.5</v>
      </c>
      <c r="F342" s="65" t="s">
        <v>70</v>
      </c>
      <c r="G342" s="65"/>
      <c r="I342" s="65"/>
      <c r="J342" s="65" t="s">
        <v>123</v>
      </c>
      <c r="K342" s="65" t="s">
        <v>74</v>
      </c>
      <c r="L342" s="65"/>
      <c r="M342" s="65"/>
      <c r="N342" s="65"/>
      <c r="O342" s="65"/>
      <c r="P342" s="65"/>
      <c r="Q342" s="65"/>
      <c r="R342" s="67"/>
      <c r="S342" s="65" t="s">
        <v>73</v>
      </c>
      <c r="T342" s="68">
        <v>24</v>
      </c>
      <c r="U342" s="69">
        <v>2.66</v>
      </c>
      <c r="V342" s="69">
        <v>3.65</v>
      </c>
      <c r="W342" s="70" t="str">
        <f t="shared" si="6"/>
        <v>11,06 €/L</v>
      </c>
      <c r="X342" s="70"/>
      <c r="Y342" s="71"/>
      <c r="Z342" s="65"/>
    </row>
    <row r="343" spans="1:26">
      <c r="B343" s="65" t="s">
        <v>21</v>
      </c>
      <c r="C343" s="65">
        <v>0.33</v>
      </c>
      <c r="D343" s="66" t="s">
        <v>508</v>
      </c>
      <c r="E343" s="65">
        <v>9</v>
      </c>
      <c r="F343" s="65" t="s">
        <v>70</v>
      </c>
      <c r="G343" s="65"/>
      <c r="I343" s="65"/>
      <c r="J343" s="65"/>
      <c r="K343" s="65"/>
      <c r="L343" s="65"/>
      <c r="M343" s="65"/>
      <c r="N343" s="65"/>
      <c r="O343" s="65"/>
      <c r="P343" s="65"/>
      <c r="Q343" s="65"/>
      <c r="R343" s="67"/>
      <c r="S343" s="65" t="s">
        <v>73</v>
      </c>
      <c r="T343" s="68">
        <v>24</v>
      </c>
      <c r="U343" s="69">
        <v>3.39</v>
      </c>
      <c r="V343" s="69">
        <v>4.6500000000000004</v>
      </c>
      <c r="W343" s="70" t="str">
        <f t="shared" si="6"/>
        <v>14,09 €/L</v>
      </c>
      <c r="X343" s="71"/>
      <c r="Y343" s="71"/>
      <c r="Z343" s="65"/>
    </row>
    <row r="344" spans="1:26">
      <c r="B344" s="65" t="s">
        <v>21</v>
      </c>
      <c r="C344" s="65">
        <v>0.33</v>
      </c>
      <c r="D344" s="66" t="s">
        <v>509</v>
      </c>
      <c r="E344" s="65">
        <v>6.5</v>
      </c>
      <c r="F344" s="65" t="s">
        <v>5</v>
      </c>
      <c r="G344" s="65"/>
      <c r="I344" s="65"/>
      <c r="J344" s="65" t="s">
        <v>71</v>
      </c>
      <c r="K344" s="65" t="s">
        <v>72</v>
      </c>
      <c r="L344" s="65"/>
      <c r="M344" s="65"/>
      <c r="N344" s="65"/>
      <c r="O344" s="65"/>
      <c r="P344" s="65"/>
      <c r="Q344" s="65"/>
      <c r="R344" s="67"/>
      <c r="S344" s="65" t="s">
        <v>73</v>
      </c>
      <c r="T344" s="68">
        <v>24</v>
      </c>
      <c r="U344" s="69">
        <v>2.5</v>
      </c>
      <c r="V344" s="69">
        <v>3.55</v>
      </c>
      <c r="W344" s="70" t="str">
        <f t="shared" si="6"/>
        <v>10,76 €/L</v>
      </c>
      <c r="X344" s="71"/>
      <c r="Y344" s="71"/>
      <c r="Z344" s="65"/>
    </row>
    <row r="345" spans="1:26">
      <c r="A345" s="74">
        <v>8711406017487</v>
      </c>
      <c r="B345" s="65" t="s">
        <v>21</v>
      </c>
      <c r="C345" s="65">
        <v>0.33</v>
      </c>
      <c r="D345" s="66" t="s">
        <v>510</v>
      </c>
      <c r="E345" s="65">
        <v>7</v>
      </c>
      <c r="F345" s="65" t="s">
        <v>5</v>
      </c>
      <c r="G345" s="65"/>
      <c r="I345" s="65"/>
      <c r="J345" s="65" t="s">
        <v>71</v>
      </c>
      <c r="K345" s="65" t="s">
        <v>74</v>
      </c>
      <c r="L345" s="65"/>
      <c r="M345" s="65"/>
      <c r="N345" s="65"/>
      <c r="O345" s="65"/>
      <c r="P345" s="65"/>
      <c r="Q345" s="65"/>
      <c r="R345" s="67"/>
      <c r="S345" s="65" t="s">
        <v>73</v>
      </c>
      <c r="T345" s="68">
        <v>24</v>
      </c>
      <c r="U345" s="69" t="e">
        <v>#N/A</v>
      </c>
      <c r="V345" s="69">
        <v>3.25</v>
      </c>
      <c r="W345" s="70" t="str">
        <f t="shared" si="6"/>
        <v>9,85 €/L</v>
      </c>
      <c r="X345" s="71"/>
      <c r="Y345" s="71"/>
      <c r="Z345" s="65"/>
    </row>
    <row r="346" spans="1:26">
      <c r="A346" s="74">
        <v>8711406995211</v>
      </c>
      <c r="B346" s="65" t="s">
        <v>21</v>
      </c>
      <c r="C346" s="65">
        <v>0.33</v>
      </c>
      <c r="D346" s="66" t="s">
        <v>511</v>
      </c>
      <c r="E346" s="65">
        <v>7</v>
      </c>
      <c r="F346" s="65" t="s">
        <v>5</v>
      </c>
      <c r="G346" s="65"/>
      <c r="I346" s="65"/>
      <c r="J346" s="65" t="s">
        <v>71</v>
      </c>
      <c r="K346" s="65" t="s">
        <v>74</v>
      </c>
      <c r="L346" s="65"/>
      <c r="M346" s="65"/>
      <c r="N346" s="65"/>
      <c r="O346" s="65"/>
      <c r="P346" s="65"/>
      <c r="Q346" s="65"/>
      <c r="R346" s="67"/>
      <c r="S346" s="65" t="s">
        <v>73</v>
      </c>
      <c r="T346" s="68">
        <v>24</v>
      </c>
      <c r="U346" s="69">
        <v>2.5</v>
      </c>
      <c r="V346" s="69">
        <v>3.3</v>
      </c>
      <c r="W346" s="70" t="str">
        <f t="shared" si="6"/>
        <v>10,00 €/L</v>
      </c>
      <c r="X346" s="71"/>
      <c r="Y346" s="71"/>
      <c r="Z346" s="65"/>
    </row>
    <row r="347" spans="1:26">
      <c r="B347" s="65" t="s">
        <v>21</v>
      </c>
      <c r="C347" s="65">
        <v>0.33</v>
      </c>
      <c r="D347" s="66" t="s">
        <v>512</v>
      </c>
      <c r="E347" s="65">
        <v>7.5</v>
      </c>
      <c r="F347" s="65" t="s">
        <v>5</v>
      </c>
      <c r="G347" s="65"/>
      <c r="I347" s="65"/>
      <c r="J347" s="65" t="s">
        <v>71</v>
      </c>
      <c r="K347" s="65" t="s">
        <v>72</v>
      </c>
      <c r="L347" s="65"/>
      <c r="M347" s="65"/>
      <c r="N347" s="65"/>
      <c r="O347" s="65"/>
      <c r="P347" s="65"/>
      <c r="Q347" s="65"/>
      <c r="R347" s="67"/>
      <c r="S347" s="65" t="s">
        <v>73</v>
      </c>
      <c r="T347" s="68">
        <v>24</v>
      </c>
      <c r="U347" s="69" t="e">
        <v>#N/A</v>
      </c>
      <c r="V347" s="69">
        <v>4.3499999999999996</v>
      </c>
      <c r="W347" s="70" t="str">
        <f t="shared" si="6"/>
        <v>13,18 €/L</v>
      </c>
      <c r="X347" s="71"/>
      <c r="Y347" s="71"/>
      <c r="Z347" s="65"/>
    </row>
    <row r="348" spans="1:26">
      <c r="A348" s="74">
        <v>8711406039830</v>
      </c>
      <c r="B348" s="65" t="s">
        <v>21</v>
      </c>
      <c r="C348" s="65">
        <v>0.33</v>
      </c>
      <c r="D348" s="66" t="s">
        <v>513</v>
      </c>
      <c r="E348" s="65">
        <v>4.7</v>
      </c>
      <c r="F348" s="65" t="s">
        <v>5</v>
      </c>
      <c r="G348" s="65"/>
      <c r="I348" s="65"/>
      <c r="J348" s="65" t="s">
        <v>71</v>
      </c>
      <c r="K348" s="65" t="s">
        <v>72</v>
      </c>
      <c r="L348" s="65"/>
      <c r="M348" s="65"/>
      <c r="N348" s="65"/>
      <c r="O348" s="65"/>
      <c r="P348" s="65"/>
      <c r="Q348" s="65"/>
      <c r="R348" s="67"/>
      <c r="S348" s="65" t="s">
        <v>73</v>
      </c>
      <c r="T348" s="68">
        <v>24</v>
      </c>
      <c r="U348" s="69" t="e">
        <v>#N/A</v>
      </c>
      <c r="V348" s="69">
        <v>2.9</v>
      </c>
      <c r="W348" s="70" t="str">
        <f t="shared" si="6"/>
        <v>8,79 €/L</v>
      </c>
      <c r="X348" s="71"/>
      <c r="Y348" s="71"/>
      <c r="Z348" s="65"/>
    </row>
    <row r="349" spans="1:26">
      <c r="A349" s="74">
        <v>8711406995495</v>
      </c>
      <c r="B349" s="65" t="s">
        <v>21</v>
      </c>
      <c r="C349" s="65">
        <v>0.33</v>
      </c>
      <c r="D349" s="66" t="s">
        <v>514</v>
      </c>
      <c r="E349" s="65">
        <v>10</v>
      </c>
      <c r="F349" s="65" t="s">
        <v>5</v>
      </c>
      <c r="G349" s="65"/>
      <c r="I349" s="65"/>
      <c r="J349" s="65" t="s">
        <v>71</v>
      </c>
      <c r="K349" s="65" t="s">
        <v>114</v>
      </c>
      <c r="L349" s="65"/>
      <c r="M349" s="65"/>
      <c r="N349" s="65"/>
      <c r="O349" s="65"/>
      <c r="P349" s="65"/>
      <c r="Q349" s="65"/>
      <c r="R349" s="67"/>
      <c r="S349" s="65" t="s">
        <v>73</v>
      </c>
      <c r="T349" s="68">
        <v>24</v>
      </c>
      <c r="U349" s="69">
        <v>3.3</v>
      </c>
      <c r="V349" s="69">
        <v>3.95</v>
      </c>
      <c r="W349" s="70" t="str">
        <f t="shared" si="6"/>
        <v>11,97 €/L</v>
      </c>
      <c r="X349" s="71"/>
      <c r="Y349" s="71"/>
      <c r="Z349" s="65"/>
    </row>
    <row r="350" spans="1:26">
      <c r="A350" s="74">
        <v>8711406995358</v>
      </c>
      <c r="B350" s="65" t="s">
        <v>21</v>
      </c>
      <c r="C350" s="65">
        <v>0.33</v>
      </c>
      <c r="D350" s="66" t="s">
        <v>515</v>
      </c>
      <c r="E350" s="65">
        <v>8</v>
      </c>
      <c r="F350" s="65" t="s">
        <v>5</v>
      </c>
      <c r="G350" s="65"/>
      <c r="I350" s="65"/>
      <c r="J350" s="65" t="s">
        <v>71</v>
      </c>
      <c r="K350" s="65" t="s">
        <v>72</v>
      </c>
      <c r="L350" s="65"/>
      <c r="M350" s="65"/>
      <c r="N350" s="65"/>
      <c r="O350" s="65"/>
      <c r="P350" s="65"/>
      <c r="Q350" s="65"/>
      <c r="R350" s="67"/>
      <c r="S350" s="65" t="s">
        <v>73</v>
      </c>
      <c r="T350" s="68">
        <v>24</v>
      </c>
      <c r="U350" s="69">
        <v>2.75</v>
      </c>
      <c r="V350" s="69">
        <v>3.55</v>
      </c>
      <c r="W350" s="70" t="str">
        <f t="shared" si="6"/>
        <v>10,76 €/L</v>
      </c>
      <c r="X350" s="71"/>
      <c r="Y350" s="71"/>
      <c r="Z350" s="65"/>
    </row>
    <row r="351" spans="1:26">
      <c r="A351" s="74">
        <v>8711406995631</v>
      </c>
      <c r="B351" s="65" t="s">
        <v>21</v>
      </c>
      <c r="C351" s="65">
        <v>0.33</v>
      </c>
      <c r="D351" s="66" t="s">
        <v>516</v>
      </c>
      <c r="E351" s="65">
        <v>5.5</v>
      </c>
      <c r="F351" s="65" t="s">
        <v>5</v>
      </c>
      <c r="G351" s="65"/>
      <c r="I351" s="65"/>
      <c r="J351" s="65" t="s">
        <v>71</v>
      </c>
      <c r="K351" s="65" t="s">
        <v>82</v>
      </c>
      <c r="L351" s="65"/>
      <c r="M351" s="65"/>
      <c r="N351" s="65"/>
      <c r="O351" s="65"/>
      <c r="P351" s="65"/>
      <c r="Q351" s="65"/>
      <c r="R351" s="67"/>
      <c r="S351" s="65" t="s">
        <v>73</v>
      </c>
      <c r="T351" s="68">
        <v>24</v>
      </c>
      <c r="U351" s="69" t="e">
        <v>#N/A</v>
      </c>
      <c r="V351" s="69">
        <v>3.5</v>
      </c>
      <c r="W351" s="70" t="str">
        <f t="shared" si="6"/>
        <v>10,61 €/L</v>
      </c>
      <c r="X351" s="71"/>
      <c r="Y351" s="71"/>
      <c r="Z351" s="65"/>
    </row>
    <row r="352" spans="1:26">
      <c r="B352" s="65" t="s">
        <v>21</v>
      </c>
      <c r="C352" s="65">
        <v>0.33</v>
      </c>
      <c r="D352" s="66" t="s">
        <v>517</v>
      </c>
      <c r="E352" s="65"/>
      <c r="F352" s="65" t="s">
        <v>79</v>
      </c>
      <c r="G352" s="65"/>
      <c r="I352" s="65"/>
      <c r="J352" s="65"/>
      <c r="K352" s="65"/>
      <c r="L352" s="65"/>
      <c r="M352" s="65"/>
      <c r="N352" s="65"/>
      <c r="O352" s="65"/>
      <c r="P352" s="65"/>
      <c r="Q352" s="65"/>
      <c r="R352" s="67"/>
      <c r="S352" s="65" t="s">
        <v>76</v>
      </c>
      <c r="T352" s="68"/>
      <c r="U352" s="69"/>
      <c r="V352" s="69"/>
      <c r="W352" s="70" t="str">
        <f t="shared" si="6"/>
        <v>0,00 €/L</v>
      </c>
      <c r="X352" s="71"/>
      <c r="Y352" s="71"/>
      <c r="Z352" s="65"/>
    </row>
    <row r="353" spans="1:26">
      <c r="B353" s="65" t="s">
        <v>21</v>
      </c>
      <c r="C353" s="65">
        <v>0.75</v>
      </c>
      <c r="D353" s="66" t="s">
        <v>518</v>
      </c>
      <c r="E353" s="65"/>
      <c r="F353" s="65" t="s">
        <v>79</v>
      </c>
      <c r="G353" s="65"/>
      <c r="I353" s="65"/>
      <c r="J353" s="65"/>
      <c r="K353" s="65"/>
      <c r="L353" s="65"/>
      <c r="M353" s="65"/>
      <c r="N353" s="65"/>
      <c r="O353" s="65"/>
      <c r="P353" s="65"/>
      <c r="Q353" s="65"/>
      <c r="R353" s="67"/>
      <c r="S353" s="65" t="s">
        <v>76</v>
      </c>
      <c r="T353" s="68">
        <v>12</v>
      </c>
      <c r="U353" s="69" t="e">
        <v>#N/A</v>
      </c>
      <c r="V353" s="69">
        <v>6.6</v>
      </c>
      <c r="W353" s="70" t="str">
        <f t="shared" si="6"/>
        <v>8,80 €/L</v>
      </c>
      <c r="X353" s="71"/>
      <c r="Y353" s="71"/>
      <c r="Z353" s="65"/>
    </row>
    <row r="354" spans="1:26">
      <c r="B354" s="65" t="s">
        <v>21</v>
      </c>
      <c r="C354" s="65">
        <v>0.33</v>
      </c>
      <c r="D354" s="66" t="s">
        <v>519</v>
      </c>
      <c r="E354" s="65"/>
      <c r="F354" s="65" t="s">
        <v>423</v>
      </c>
      <c r="G354" s="65" t="s">
        <v>520</v>
      </c>
      <c r="I354" s="65"/>
      <c r="J354" s="65"/>
      <c r="K354" s="65"/>
      <c r="L354" s="65"/>
      <c r="M354" s="65"/>
      <c r="N354" s="65"/>
      <c r="O354" s="65"/>
      <c r="P354" s="65"/>
      <c r="Q354" s="65"/>
      <c r="R354" s="67"/>
      <c r="S354" s="65" t="s">
        <v>76</v>
      </c>
      <c r="T354" s="68">
        <v>1</v>
      </c>
      <c r="U354" s="69" t="e">
        <v>#N/A</v>
      </c>
      <c r="V354" s="69">
        <v>3.5</v>
      </c>
      <c r="W354" s="70" t="str">
        <f t="shared" si="6"/>
        <v>10,61 €/L</v>
      </c>
      <c r="X354" s="71"/>
      <c r="Y354" s="71"/>
      <c r="Z354" s="65"/>
    </row>
    <row r="355" spans="1:26">
      <c r="B355" s="65" t="s">
        <v>21</v>
      </c>
      <c r="C355" s="65">
        <v>0.33</v>
      </c>
      <c r="D355" s="66" t="s">
        <v>521</v>
      </c>
      <c r="E355" s="65"/>
      <c r="F355" s="65" t="s">
        <v>423</v>
      </c>
      <c r="G355" s="65" t="s">
        <v>520</v>
      </c>
      <c r="I355" s="65"/>
      <c r="J355" s="65"/>
      <c r="K355" s="65"/>
      <c r="L355" s="65"/>
      <c r="M355" s="65"/>
      <c r="N355" s="65"/>
      <c r="O355" s="65"/>
      <c r="P355" s="65"/>
      <c r="Q355" s="65"/>
      <c r="R355" s="67">
        <v>2.12</v>
      </c>
      <c r="S355" s="65" t="s">
        <v>522</v>
      </c>
      <c r="T355" s="68">
        <v>1</v>
      </c>
      <c r="U355" s="69" t="e">
        <v>#N/A</v>
      </c>
      <c r="V355" s="69">
        <v>3.5</v>
      </c>
      <c r="W355" s="70" t="str">
        <f t="shared" si="6"/>
        <v>10,61 €/L</v>
      </c>
      <c r="X355" s="71"/>
      <c r="Y355" s="71"/>
      <c r="Z355" s="65"/>
    </row>
    <row r="356" spans="1:26">
      <c r="A356" s="74">
        <v>10117795</v>
      </c>
      <c r="B356" s="65" t="s">
        <v>21</v>
      </c>
      <c r="C356" s="65">
        <v>0.33</v>
      </c>
      <c r="D356" s="66" t="s">
        <v>523</v>
      </c>
      <c r="E356" s="65"/>
      <c r="F356" s="65" t="s">
        <v>423</v>
      </c>
      <c r="G356" s="65" t="s">
        <v>520</v>
      </c>
      <c r="I356" s="65"/>
      <c r="J356" s="65"/>
      <c r="K356" s="65"/>
      <c r="L356" s="65"/>
      <c r="M356" s="65"/>
      <c r="N356" s="65"/>
      <c r="O356" s="65"/>
      <c r="P356" s="65"/>
      <c r="Q356" s="65"/>
      <c r="R356" s="67">
        <v>2.12</v>
      </c>
      <c r="S356" s="65" t="s">
        <v>522</v>
      </c>
      <c r="T356" s="68">
        <v>1</v>
      </c>
      <c r="U356" s="69" t="e">
        <v>#N/A</v>
      </c>
      <c r="V356" s="69">
        <v>3.5</v>
      </c>
      <c r="W356" s="70" t="str">
        <f t="shared" si="6"/>
        <v>10,61 €/L</v>
      </c>
      <c r="X356" s="71"/>
      <c r="Y356" s="71"/>
      <c r="Z356" s="65"/>
    </row>
    <row r="357" spans="1:26">
      <c r="B357" s="65" t="s">
        <v>21</v>
      </c>
      <c r="C357" s="65">
        <v>0.75</v>
      </c>
      <c r="D357" s="66" t="s">
        <v>524</v>
      </c>
      <c r="E357" s="65"/>
      <c r="F357" s="65" t="s">
        <v>423</v>
      </c>
      <c r="G357" s="65" t="s">
        <v>520</v>
      </c>
      <c r="I357" s="65"/>
      <c r="J357" s="65"/>
      <c r="K357" s="65"/>
      <c r="L357" s="65"/>
      <c r="M357" s="65"/>
      <c r="N357" s="65"/>
      <c r="O357" s="65"/>
      <c r="P357" s="65"/>
      <c r="Q357" s="65"/>
      <c r="R357" s="67">
        <v>5.5</v>
      </c>
      <c r="S357" s="65" t="s">
        <v>522</v>
      </c>
      <c r="T357" s="68">
        <v>1</v>
      </c>
      <c r="U357" s="69" t="e">
        <v>#N/A</v>
      </c>
      <c r="V357" s="69">
        <v>8.8000000000000007</v>
      </c>
      <c r="W357" s="70" t="str">
        <f t="shared" si="6"/>
        <v>11,73 €/L</v>
      </c>
      <c r="X357" s="71"/>
      <c r="Y357" s="71"/>
      <c r="Z357" s="65"/>
    </row>
    <row r="358" spans="1:26">
      <c r="B358" s="65" t="s">
        <v>21</v>
      </c>
      <c r="C358" s="65">
        <v>0.33</v>
      </c>
      <c r="D358" s="66" t="s">
        <v>525</v>
      </c>
      <c r="E358" s="65"/>
      <c r="F358" s="65" t="s">
        <v>423</v>
      </c>
      <c r="G358" s="65" t="s">
        <v>520</v>
      </c>
      <c r="I358" s="65"/>
      <c r="J358" s="65"/>
      <c r="K358" s="65"/>
      <c r="L358" s="65"/>
      <c r="M358" s="65"/>
      <c r="N358" s="65"/>
      <c r="O358" s="65"/>
      <c r="P358" s="65"/>
      <c r="Q358" s="65"/>
      <c r="R358" s="67">
        <v>2.12</v>
      </c>
      <c r="S358" s="65" t="s">
        <v>522</v>
      </c>
      <c r="T358" s="68">
        <v>1</v>
      </c>
      <c r="U358" s="69" t="e">
        <v>#N/A</v>
      </c>
      <c r="V358" s="69">
        <v>3.5</v>
      </c>
      <c r="W358" s="70" t="str">
        <f t="shared" si="6"/>
        <v>10,61 €/L</v>
      </c>
      <c r="X358" s="71"/>
      <c r="Y358" s="71"/>
      <c r="Z358" s="65"/>
    </row>
    <row r="359" spans="1:26">
      <c r="A359" s="74">
        <v>10117797</v>
      </c>
      <c r="B359" s="65" t="s">
        <v>21</v>
      </c>
      <c r="C359" s="65">
        <v>0.33</v>
      </c>
      <c r="D359" s="66" t="s">
        <v>526</v>
      </c>
      <c r="E359" s="65"/>
      <c r="F359" s="65" t="s">
        <v>423</v>
      </c>
      <c r="G359" s="65" t="s">
        <v>520</v>
      </c>
      <c r="I359" s="65"/>
      <c r="J359" s="65"/>
      <c r="K359" s="65"/>
      <c r="L359" s="65"/>
      <c r="M359" s="65"/>
      <c r="N359" s="65"/>
      <c r="O359" s="65"/>
      <c r="P359" s="65"/>
      <c r="Q359" s="65"/>
      <c r="R359" s="67">
        <v>2.12</v>
      </c>
      <c r="S359" s="65" t="s">
        <v>522</v>
      </c>
      <c r="T359" s="68">
        <v>1</v>
      </c>
      <c r="U359" s="69" t="e">
        <v>#N/A</v>
      </c>
      <c r="V359" s="69">
        <v>3.5</v>
      </c>
      <c r="W359" s="70" t="str">
        <f t="shared" si="6"/>
        <v>10,61 €/L</v>
      </c>
      <c r="X359" s="71"/>
      <c r="Y359" s="71"/>
      <c r="Z359" s="65"/>
    </row>
    <row r="360" spans="1:26">
      <c r="B360" s="65" t="s">
        <v>21</v>
      </c>
      <c r="C360" s="65">
        <v>0.33</v>
      </c>
      <c r="D360" s="66" t="s">
        <v>527</v>
      </c>
      <c r="E360" s="65"/>
      <c r="F360" s="65" t="s">
        <v>423</v>
      </c>
      <c r="G360" s="65" t="s">
        <v>520</v>
      </c>
      <c r="I360" s="65"/>
      <c r="J360" s="65"/>
      <c r="K360" s="65"/>
      <c r="L360" s="65"/>
      <c r="M360" s="65"/>
      <c r="N360" s="65"/>
      <c r="O360" s="65"/>
      <c r="P360" s="65"/>
      <c r="Q360" s="65"/>
      <c r="R360" s="67">
        <v>2.12</v>
      </c>
      <c r="S360" s="65" t="s">
        <v>522</v>
      </c>
      <c r="T360" s="68">
        <v>1</v>
      </c>
      <c r="U360" s="69" t="e">
        <v>#N/A</v>
      </c>
      <c r="V360" s="69">
        <v>3.5</v>
      </c>
      <c r="W360" s="70" t="str">
        <f t="shared" si="6"/>
        <v>10,61 €/L</v>
      </c>
      <c r="X360" s="71"/>
      <c r="Y360" s="71"/>
      <c r="Z360" s="65"/>
    </row>
    <row r="361" spans="1:26">
      <c r="B361" s="65" t="s">
        <v>21</v>
      </c>
      <c r="C361" s="65">
        <v>0.75</v>
      </c>
      <c r="D361" s="66" t="s">
        <v>528</v>
      </c>
      <c r="E361" s="65"/>
      <c r="F361" s="65" t="s">
        <v>423</v>
      </c>
      <c r="G361" s="65" t="s">
        <v>520</v>
      </c>
      <c r="I361" s="65"/>
      <c r="J361" s="65"/>
      <c r="K361" s="65"/>
      <c r="L361" s="65"/>
      <c r="M361" s="65"/>
      <c r="N361" s="65"/>
      <c r="O361" s="65"/>
      <c r="P361" s="65"/>
      <c r="Q361" s="65"/>
      <c r="R361" s="67">
        <v>5.5</v>
      </c>
      <c r="S361" s="65" t="s">
        <v>522</v>
      </c>
      <c r="T361" s="68">
        <v>1</v>
      </c>
      <c r="U361" s="69" t="e">
        <v>#N/A</v>
      </c>
      <c r="V361" s="69">
        <v>8.8000000000000007</v>
      </c>
      <c r="W361" s="70" t="str">
        <f t="shared" si="6"/>
        <v>11,73 €/L</v>
      </c>
      <c r="X361" s="71"/>
      <c r="Y361" s="71"/>
      <c r="Z361" s="65"/>
    </row>
    <row r="362" spans="1:26">
      <c r="A362" s="74">
        <v>10117796</v>
      </c>
      <c r="B362" s="65" t="s">
        <v>21</v>
      </c>
      <c r="C362" s="65">
        <v>0.33</v>
      </c>
      <c r="D362" s="66" t="s">
        <v>529</v>
      </c>
      <c r="E362" s="65">
        <v>7.7</v>
      </c>
      <c r="F362" s="65" t="s">
        <v>423</v>
      </c>
      <c r="G362" s="65" t="s">
        <v>520</v>
      </c>
      <c r="I362" s="65"/>
      <c r="J362" s="65" t="s">
        <v>91</v>
      </c>
      <c r="K362" s="65" t="s">
        <v>72</v>
      </c>
      <c r="L362" s="65"/>
      <c r="M362" s="65"/>
      <c r="N362" s="65"/>
      <c r="O362" s="65"/>
      <c r="P362" s="65"/>
      <c r="Q362" s="65"/>
      <c r="R362" s="67">
        <v>2.12</v>
      </c>
      <c r="S362" s="65" t="s">
        <v>522</v>
      </c>
      <c r="T362" s="68">
        <v>1</v>
      </c>
      <c r="U362" s="69" t="e">
        <v>#N/A</v>
      </c>
      <c r="V362" s="69">
        <v>3.5</v>
      </c>
      <c r="W362" s="70" t="str">
        <f t="shared" si="6"/>
        <v>10,61 €/L</v>
      </c>
      <c r="X362" s="71"/>
      <c r="Y362" s="71"/>
      <c r="Z362" s="65"/>
    </row>
    <row r="363" spans="1:26">
      <c r="B363" s="65" t="s">
        <v>21</v>
      </c>
      <c r="C363" s="65">
        <v>0.33</v>
      </c>
      <c r="D363" s="66" t="s">
        <v>530</v>
      </c>
      <c r="E363" s="65">
        <v>6</v>
      </c>
      <c r="F363" s="65" t="s">
        <v>423</v>
      </c>
      <c r="G363" s="65" t="s">
        <v>520</v>
      </c>
      <c r="I363" s="65"/>
      <c r="J363" s="65" t="s">
        <v>91</v>
      </c>
      <c r="K363" s="65" t="s">
        <v>531</v>
      </c>
      <c r="L363" s="65"/>
      <c r="M363" s="65"/>
      <c r="N363" s="65"/>
      <c r="O363" s="65"/>
      <c r="P363" s="65"/>
      <c r="Q363" s="65"/>
      <c r="R363" s="67">
        <v>2.12</v>
      </c>
      <c r="S363" s="65" t="s">
        <v>522</v>
      </c>
      <c r="T363" s="68">
        <v>1</v>
      </c>
      <c r="U363" s="69" t="e">
        <v>#N/A</v>
      </c>
      <c r="V363" s="69">
        <v>3.5</v>
      </c>
      <c r="W363" s="70" t="str">
        <f t="shared" si="6"/>
        <v>10,61 €/L</v>
      </c>
      <c r="X363" s="71"/>
      <c r="Y363" s="71"/>
      <c r="Z363" s="65"/>
    </row>
    <row r="364" spans="1:26">
      <c r="B364" s="65" t="s">
        <v>21</v>
      </c>
      <c r="C364" s="65">
        <v>0.33</v>
      </c>
      <c r="D364" s="66" t="s">
        <v>532</v>
      </c>
      <c r="E364" s="65">
        <v>7</v>
      </c>
      <c r="F364" s="65" t="s">
        <v>423</v>
      </c>
      <c r="G364" s="65" t="s">
        <v>520</v>
      </c>
      <c r="I364" s="65"/>
      <c r="J364" s="65" t="s">
        <v>109</v>
      </c>
      <c r="K364" s="65" t="s">
        <v>72</v>
      </c>
      <c r="L364" s="65"/>
      <c r="M364" s="65"/>
      <c r="N364" s="65"/>
      <c r="O364" s="65"/>
      <c r="P364" s="65"/>
      <c r="Q364" s="65"/>
      <c r="R364" s="67">
        <v>2.12</v>
      </c>
      <c r="S364" s="65" t="s">
        <v>522</v>
      </c>
      <c r="T364" s="68">
        <v>1</v>
      </c>
      <c r="U364" s="69" t="e">
        <v>#N/A</v>
      </c>
      <c r="V364" s="69">
        <v>3.5</v>
      </c>
      <c r="W364" s="70" t="str">
        <f t="shared" si="6"/>
        <v>10,61 €/L</v>
      </c>
      <c r="X364" s="71"/>
      <c r="Y364" s="71"/>
      <c r="Z364" s="65"/>
    </row>
    <row r="365" spans="1:26">
      <c r="A365" s="74">
        <v>5901359062013</v>
      </c>
      <c r="B365" s="65" t="s">
        <v>21</v>
      </c>
      <c r="C365" s="65">
        <v>0.5</v>
      </c>
      <c r="D365" s="66" t="s">
        <v>533</v>
      </c>
      <c r="E365" s="65">
        <v>5.6</v>
      </c>
      <c r="F365" s="65" t="s">
        <v>534</v>
      </c>
      <c r="G365" s="65"/>
      <c r="I365" s="65"/>
      <c r="J365" s="65" t="s">
        <v>87</v>
      </c>
      <c r="K365" s="65" t="s">
        <v>72</v>
      </c>
      <c r="L365" s="65"/>
      <c r="M365" s="65"/>
      <c r="N365" s="65"/>
      <c r="O365" s="65"/>
      <c r="P365" s="65"/>
      <c r="Q365" s="65"/>
      <c r="R365" s="67">
        <v>1.1970000000000001</v>
      </c>
      <c r="S365" s="65" t="s">
        <v>76</v>
      </c>
      <c r="T365" s="68">
        <v>20</v>
      </c>
      <c r="U365" s="69">
        <v>2.99</v>
      </c>
      <c r="V365" s="69">
        <v>4.1500000000000004</v>
      </c>
      <c r="W365" s="70" t="str">
        <f t="shared" si="6"/>
        <v>8,30 €/L</v>
      </c>
      <c r="X365" s="71"/>
      <c r="Y365" s="71"/>
      <c r="Z365" s="65"/>
    </row>
    <row r="366" spans="1:26">
      <c r="A366" s="74" t="s">
        <v>65</v>
      </c>
      <c r="B366" s="65" t="s">
        <v>65</v>
      </c>
      <c r="C366" s="65" t="s">
        <v>65</v>
      </c>
      <c r="D366" s="66" t="s">
        <v>535</v>
      </c>
      <c r="E366" s="65" t="s">
        <v>65</v>
      </c>
      <c r="F366" s="65" t="s">
        <v>65</v>
      </c>
      <c r="G366" s="65" t="s">
        <v>65</v>
      </c>
      <c r="I366" s="65" t="s">
        <v>65</v>
      </c>
      <c r="J366" s="65" t="s">
        <v>65</v>
      </c>
      <c r="K366" s="65" t="s">
        <v>65</v>
      </c>
      <c r="L366" s="65" t="s">
        <v>65</v>
      </c>
      <c r="M366" s="65" t="s">
        <v>65</v>
      </c>
      <c r="N366" s="65" t="s">
        <v>65</v>
      </c>
      <c r="O366" s="65" t="s">
        <v>65</v>
      </c>
      <c r="P366" s="65" t="s">
        <v>65</v>
      </c>
      <c r="Q366" s="65" t="s">
        <v>65</v>
      </c>
      <c r="R366" s="67" t="s">
        <v>65</v>
      </c>
      <c r="S366" s="65" t="s">
        <v>65</v>
      </c>
      <c r="T366" s="68" t="s">
        <v>65</v>
      </c>
      <c r="U366" s="69" t="s">
        <v>65</v>
      </c>
      <c r="V366" s="69" t="s">
        <v>65</v>
      </c>
      <c r="W366" s="70" t="e">
        <f t="shared" si="6"/>
        <v>#VALUE!</v>
      </c>
      <c r="X366" s="71"/>
      <c r="Y366" s="71"/>
      <c r="Z366" s="65"/>
    </row>
    <row r="367" spans="1:26">
      <c r="A367" s="74" t="s">
        <v>65</v>
      </c>
      <c r="B367" s="65" t="s">
        <v>65</v>
      </c>
      <c r="C367" s="65" t="s">
        <v>65</v>
      </c>
      <c r="D367" s="66" t="s">
        <v>536</v>
      </c>
      <c r="E367" s="65" t="s">
        <v>65</v>
      </c>
      <c r="F367" s="65" t="s">
        <v>65</v>
      </c>
      <c r="G367" s="65" t="s">
        <v>65</v>
      </c>
      <c r="I367" s="65" t="s">
        <v>65</v>
      </c>
      <c r="J367" s="65" t="s">
        <v>65</v>
      </c>
      <c r="K367" s="65" t="s">
        <v>65</v>
      </c>
      <c r="L367" s="65" t="s">
        <v>65</v>
      </c>
      <c r="M367" s="65" t="s">
        <v>65</v>
      </c>
      <c r="N367" s="65" t="s">
        <v>65</v>
      </c>
      <c r="O367" s="65" t="s">
        <v>65</v>
      </c>
      <c r="P367" s="65" t="s">
        <v>65</v>
      </c>
      <c r="Q367" s="65" t="s">
        <v>65</v>
      </c>
      <c r="R367" s="67" t="s">
        <v>65</v>
      </c>
      <c r="S367" s="65" t="s">
        <v>65</v>
      </c>
      <c r="T367" s="68" t="s">
        <v>65</v>
      </c>
      <c r="U367" s="69" t="s">
        <v>65</v>
      </c>
      <c r="V367" s="69" t="s">
        <v>65</v>
      </c>
      <c r="W367" s="70" t="e">
        <f t="shared" si="6"/>
        <v>#VALUE!</v>
      </c>
      <c r="X367" s="71"/>
      <c r="Y367" s="71"/>
      <c r="Z367" s="65"/>
    </row>
    <row r="368" spans="1:26">
      <c r="A368" s="74">
        <v>8377300000996</v>
      </c>
      <c r="B368" s="65" t="s">
        <v>27</v>
      </c>
      <c r="C368" s="65">
        <v>0</v>
      </c>
      <c r="D368" s="66" t="s">
        <v>537</v>
      </c>
      <c r="E368" s="65" t="s">
        <v>65</v>
      </c>
      <c r="F368" s="65" t="s">
        <v>70</v>
      </c>
      <c r="G368" s="65"/>
      <c r="I368" s="65"/>
      <c r="J368" s="65"/>
      <c r="K368" s="65"/>
      <c r="L368" s="65"/>
      <c r="M368" s="65"/>
      <c r="N368" s="65"/>
      <c r="O368" s="65"/>
      <c r="P368" s="65"/>
      <c r="Q368" s="65"/>
      <c r="R368" s="67"/>
      <c r="S368" s="65"/>
      <c r="T368" s="68">
        <v>6</v>
      </c>
      <c r="U368" s="69" t="e">
        <v>#N/A</v>
      </c>
      <c r="V368" s="69">
        <v>7.75</v>
      </c>
      <c r="W368" s="70" t="e">
        <f t="shared" si="6"/>
        <v>#DIV/0!</v>
      </c>
      <c r="X368" s="71"/>
      <c r="Y368" s="71"/>
      <c r="Z368" s="65"/>
    </row>
    <row r="369" spans="1:26">
      <c r="B369" s="65" t="s">
        <v>27</v>
      </c>
      <c r="C369" s="65">
        <v>0</v>
      </c>
      <c r="D369" s="66" t="s">
        <v>538</v>
      </c>
      <c r="E369" s="65" t="s">
        <v>65</v>
      </c>
      <c r="F369" s="65" t="s">
        <v>70</v>
      </c>
      <c r="G369" s="65"/>
      <c r="I369" s="65"/>
      <c r="J369" s="65"/>
      <c r="K369" s="65"/>
      <c r="L369" s="65"/>
      <c r="M369" s="65"/>
      <c r="N369" s="65"/>
      <c r="O369" s="65"/>
      <c r="P369" s="65"/>
      <c r="Q369" s="65"/>
      <c r="R369" s="67"/>
      <c r="S369" s="65"/>
      <c r="T369" s="68">
        <v>6</v>
      </c>
      <c r="U369" s="69" t="e">
        <v>#N/A</v>
      </c>
      <c r="V369" s="69">
        <v>6.75</v>
      </c>
      <c r="W369" s="70" t="e">
        <f t="shared" si="6"/>
        <v>#DIV/0!</v>
      </c>
      <c r="X369" s="71"/>
      <c r="Y369" s="71"/>
      <c r="Z369" s="65"/>
    </row>
    <row r="370" spans="1:26">
      <c r="A370" s="74">
        <v>8377300000972</v>
      </c>
      <c r="B370" s="65" t="s">
        <v>27</v>
      </c>
      <c r="C370" s="65">
        <v>0</v>
      </c>
      <c r="D370" s="66" t="s">
        <v>539</v>
      </c>
      <c r="E370" s="65" t="s">
        <v>65</v>
      </c>
      <c r="F370" s="65" t="s">
        <v>70</v>
      </c>
      <c r="G370" s="65"/>
      <c r="I370" s="65"/>
      <c r="J370" s="65"/>
      <c r="K370" s="65"/>
      <c r="L370" s="65"/>
      <c r="M370" s="65"/>
      <c r="N370" s="65"/>
      <c r="O370" s="65"/>
      <c r="P370" s="65"/>
      <c r="Q370" s="65"/>
      <c r="R370" s="67"/>
      <c r="S370" s="65"/>
      <c r="T370" s="68">
        <v>6</v>
      </c>
      <c r="U370" s="69" t="e">
        <v>#N/A</v>
      </c>
      <c r="V370" s="69">
        <v>8.5</v>
      </c>
      <c r="W370" s="70" t="e">
        <f t="shared" si="6"/>
        <v>#DIV/0!</v>
      </c>
      <c r="X370" s="71"/>
      <c r="Y370" s="71"/>
      <c r="Z370" s="65"/>
    </row>
    <row r="371" spans="1:26">
      <c r="A371" s="74">
        <v>8377300000965</v>
      </c>
      <c r="B371" s="65" t="s">
        <v>27</v>
      </c>
      <c r="C371" s="65">
        <v>0</v>
      </c>
      <c r="D371" s="66" t="s">
        <v>540</v>
      </c>
      <c r="E371" s="65" t="s">
        <v>65</v>
      </c>
      <c r="F371" s="65" t="s">
        <v>79</v>
      </c>
      <c r="G371" s="65"/>
      <c r="I371" s="65"/>
      <c r="J371" s="65"/>
      <c r="K371" s="65"/>
      <c r="L371" s="65"/>
      <c r="M371" s="65"/>
      <c r="N371" s="65"/>
      <c r="O371" s="65"/>
      <c r="P371" s="65"/>
      <c r="Q371" s="65"/>
      <c r="R371" s="67"/>
      <c r="S371" s="65"/>
      <c r="T371" s="68">
        <v>6</v>
      </c>
      <c r="U371" s="69" t="e">
        <v>#N/A</v>
      </c>
      <c r="V371" s="69">
        <v>5.65</v>
      </c>
      <c r="W371" s="70" t="e">
        <f t="shared" si="6"/>
        <v>#DIV/0!</v>
      </c>
      <c r="X371" s="71"/>
      <c r="Y371" s="71"/>
      <c r="Z371" s="65"/>
    </row>
    <row r="372" spans="1:26">
      <c r="A372" s="74">
        <v>8377300000958</v>
      </c>
      <c r="B372" s="65" t="s">
        <v>27</v>
      </c>
      <c r="C372" s="65">
        <v>0</v>
      </c>
      <c r="D372" s="66" t="s">
        <v>541</v>
      </c>
      <c r="E372" s="65" t="s">
        <v>65</v>
      </c>
      <c r="F372" s="65" t="s">
        <v>104</v>
      </c>
      <c r="G372" s="65"/>
      <c r="I372" s="65"/>
      <c r="J372" s="65"/>
      <c r="K372" s="65"/>
      <c r="L372" s="65"/>
      <c r="M372" s="65"/>
      <c r="N372" s="65"/>
      <c r="O372" s="65"/>
      <c r="P372" s="65"/>
      <c r="Q372" s="65"/>
      <c r="R372" s="67"/>
      <c r="S372" s="65"/>
      <c r="T372" s="68">
        <v>6</v>
      </c>
      <c r="U372" s="69" t="e">
        <v>#N/A</v>
      </c>
      <c r="V372" s="69">
        <v>7.2</v>
      </c>
      <c r="W372" s="70" t="e">
        <f t="shared" si="6"/>
        <v>#DIV/0!</v>
      </c>
      <c r="X372" s="71"/>
      <c r="Y372" s="71"/>
      <c r="Z372" s="65"/>
    </row>
    <row r="373" spans="1:26">
      <c r="A373" s="74">
        <v>8377300000941</v>
      </c>
      <c r="B373" s="65" t="s">
        <v>27</v>
      </c>
      <c r="C373" s="65">
        <v>0</v>
      </c>
      <c r="D373" s="66" t="s">
        <v>542</v>
      </c>
      <c r="E373" s="65" t="s">
        <v>65</v>
      </c>
      <c r="F373" s="65" t="s">
        <v>113</v>
      </c>
      <c r="G373" s="65"/>
      <c r="I373" s="65"/>
      <c r="J373" s="65"/>
      <c r="K373" s="65"/>
      <c r="L373" s="65"/>
      <c r="M373" s="65"/>
      <c r="N373" s="65"/>
      <c r="O373" s="65"/>
      <c r="P373" s="65"/>
      <c r="Q373" s="65"/>
      <c r="R373" s="67"/>
      <c r="S373" s="65"/>
      <c r="T373" s="68">
        <v>6</v>
      </c>
      <c r="U373" s="69" t="e">
        <v>#N/A</v>
      </c>
      <c r="V373" s="69">
        <v>6</v>
      </c>
      <c r="W373" s="70" t="e">
        <f t="shared" si="6"/>
        <v>#DIV/0!</v>
      </c>
      <c r="X373" s="71"/>
      <c r="Y373" s="71"/>
      <c r="Z373" s="65"/>
    </row>
    <row r="374" spans="1:26">
      <c r="A374" s="74">
        <v>8377300000934</v>
      </c>
      <c r="B374" s="65" t="s">
        <v>27</v>
      </c>
      <c r="C374" s="65">
        <v>0</v>
      </c>
      <c r="D374" s="66" t="s">
        <v>543</v>
      </c>
      <c r="E374" s="65" t="s">
        <v>65</v>
      </c>
      <c r="F374" s="65" t="s">
        <v>113</v>
      </c>
      <c r="G374" s="65"/>
      <c r="I374" s="65"/>
      <c r="J374" s="65"/>
      <c r="K374" s="65"/>
      <c r="L374" s="65"/>
      <c r="M374" s="65"/>
      <c r="N374" s="65"/>
      <c r="O374" s="65"/>
      <c r="P374" s="65"/>
      <c r="Q374" s="65"/>
      <c r="R374" s="67"/>
      <c r="S374" s="65"/>
      <c r="T374" s="68">
        <v>6</v>
      </c>
      <c r="U374" s="69" t="e">
        <v>#N/A</v>
      </c>
      <c r="V374" s="69">
        <v>6.5</v>
      </c>
      <c r="W374" s="70" t="e">
        <f t="shared" si="6"/>
        <v>#DIV/0!</v>
      </c>
      <c r="X374" s="71"/>
      <c r="Y374" s="71"/>
      <c r="Z374" s="65"/>
    </row>
    <row r="375" spans="1:26">
      <c r="A375" s="74">
        <v>8377300000927</v>
      </c>
      <c r="B375" s="65" t="s">
        <v>27</v>
      </c>
      <c r="C375" s="65">
        <v>0</v>
      </c>
      <c r="D375" s="66" t="s">
        <v>544</v>
      </c>
      <c r="E375" s="65" t="s">
        <v>65</v>
      </c>
      <c r="F375" s="65" t="s">
        <v>113</v>
      </c>
      <c r="G375" s="65"/>
      <c r="I375" s="65"/>
      <c r="J375" s="65"/>
      <c r="K375" s="65"/>
      <c r="L375" s="65"/>
      <c r="M375" s="65"/>
      <c r="N375" s="65"/>
      <c r="O375" s="65"/>
      <c r="P375" s="65"/>
      <c r="Q375" s="65"/>
      <c r="R375" s="67"/>
      <c r="S375" s="65"/>
      <c r="T375" s="68">
        <v>6</v>
      </c>
      <c r="U375" s="69" t="e">
        <v>#N/A</v>
      </c>
      <c r="V375" s="69">
        <v>7</v>
      </c>
      <c r="W375" s="70" t="e">
        <f t="shared" si="6"/>
        <v>#DIV/0!</v>
      </c>
      <c r="X375" s="71"/>
      <c r="Y375" s="71"/>
      <c r="Z375" s="65"/>
    </row>
    <row r="376" spans="1:26">
      <c r="A376" s="74">
        <v>8377300000910</v>
      </c>
      <c r="B376" s="65" t="s">
        <v>27</v>
      </c>
      <c r="C376" s="65">
        <v>0</v>
      </c>
      <c r="D376" s="66" t="s">
        <v>545</v>
      </c>
      <c r="E376" s="65" t="s">
        <v>65</v>
      </c>
      <c r="F376" s="65" t="s">
        <v>70</v>
      </c>
      <c r="G376" s="65"/>
      <c r="I376" s="65"/>
      <c r="J376" s="65"/>
      <c r="K376" s="65"/>
      <c r="L376" s="65"/>
      <c r="M376" s="65"/>
      <c r="N376" s="65"/>
      <c r="O376" s="65"/>
      <c r="P376" s="65"/>
      <c r="Q376" s="65"/>
      <c r="R376" s="67"/>
      <c r="S376" s="65"/>
      <c r="T376" s="68">
        <v>6</v>
      </c>
      <c r="U376" s="69" t="e">
        <v>#N/A</v>
      </c>
      <c r="V376" s="69">
        <v>9.9499999999999993</v>
      </c>
      <c r="W376" s="70" t="e">
        <f t="shared" si="6"/>
        <v>#DIV/0!</v>
      </c>
      <c r="X376" s="71"/>
      <c r="Y376" s="71"/>
      <c r="Z376" s="65"/>
    </row>
    <row r="377" spans="1:26">
      <c r="A377" s="74">
        <v>8377300000903</v>
      </c>
      <c r="B377" s="65" t="s">
        <v>27</v>
      </c>
      <c r="C377" s="65">
        <v>0</v>
      </c>
      <c r="D377" s="66" t="s">
        <v>546</v>
      </c>
      <c r="E377" s="65" t="s">
        <v>65</v>
      </c>
      <c r="F377" s="65" t="s">
        <v>70</v>
      </c>
      <c r="G377" s="65"/>
      <c r="I377" s="65"/>
      <c r="J377" s="65"/>
      <c r="K377" s="65"/>
      <c r="L377" s="65"/>
      <c r="M377" s="65"/>
      <c r="N377" s="65"/>
      <c r="O377" s="65"/>
      <c r="P377" s="65"/>
      <c r="Q377" s="65"/>
      <c r="R377" s="67"/>
      <c r="S377" s="65"/>
      <c r="T377" s="68">
        <v>6</v>
      </c>
      <c r="U377" s="69" t="e">
        <v>#N/A</v>
      </c>
      <c r="V377" s="69">
        <v>7.9</v>
      </c>
      <c r="W377" s="70" t="e">
        <f t="shared" si="6"/>
        <v>#DIV/0!</v>
      </c>
      <c r="X377" s="71"/>
      <c r="Y377" s="71"/>
      <c r="Z377" s="65"/>
    </row>
    <row r="378" spans="1:26">
      <c r="A378" s="74">
        <v>8377300000828</v>
      </c>
      <c r="B378" s="65" t="s">
        <v>27</v>
      </c>
      <c r="C378" s="65">
        <v>0</v>
      </c>
      <c r="D378" s="66" t="s">
        <v>547</v>
      </c>
      <c r="E378" s="65" t="s">
        <v>65</v>
      </c>
      <c r="F378" s="65" t="s">
        <v>70</v>
      </c>
      <c r="G378" s="65"/>
      <c r="I378" s="65"/>
      <c r="J378" s="65"/>
      <c r="K378" s="65"/>
      <c r="L378" s="65"/>
      <c r="M378" s="65"/>
      <c r="N378" s="65"/>
      <c r="O378" s="65"/>
      <c r="P378" s="65"/>
      <c r="Q378" s="65"/>
      <c r="R378" s="67"/>
      <c r="S378" s="65"/>
      <c r="T378" s="68">
        <v>6</v>
      </c>
      <c r="U378" s="69" t="e">
        <v>#N/A</v>
      </c>
      <c r="V378" s="69">
        <v>8.9</v>
      </c>
      <c r="W378" s="70" t="e">
        <f t="shared" si="6"/>
        <v>#DIV/0!</v>
      </c>
      <c r="X378" s="71"/>
      <c r="Y378" s="71"/>
      <c r="Z378" s="65"/>
    </row>
    <row r="379" spans="1:26">
      <c r="A379" s="74">
        <v>8377300000897</v>
      </c>
      <c r="B379" s="65" t="s">
        <v>27</v>
      </c>
      <c r="C379" s="65">
        <v>0</v>
      </c>
      <c r="D379" s="66" t="s">
        <v>548</v>
      </c>
      <c r="E379" s="65" t="s">
        <v>65</v>
      </c>
      <c r="F379" s="65" t="s">
        <v>70</v>
      </c>
      <c r="G379" s="65"/>
      <c r="I379" s="65"/>
      <c r="J379" s="65"/>
      <c r="K379" s="65"/>
      <c r="L379" s="65"/>
      <c r="M379" s="65"/>
      <c r="N379" s="65"/>
      <c r="O379" s="65"/>
      <c r="P379" s="65"/>
      <c r="Q379" s="65"/>
      <c r="R379" s="67"/>
      <c r="S379" s="65"/>
      <c r="T379" s="68">
        <v>6</v>
      </c>
      <c r="U379" s="69" t="e">
        <v>#N/A</v>
      </c>
      <c r="V379" s="69">
        <v>10.1</v>
      </c>
      <c r="W379" s="70" t="e">
        <f t="shared" si="6"/>
        <v>#DIV/0!</v>
      </c>
      <c r="X379" s="71"/>
      <c r="Y379" s="71"/>
      <c r="Z379" s="65"/>
    </row>
    <row r="380" spans="1:26">
      <c r="A380" s="74">
        <v>8377300000880</v>
      </c>
      <c r="B380" s="65" t="s">
        <v>27</v>
      </c>
      <c r="C380" s="65">
        <v>0</v>
      </c>
      <c r="D380" s="66" t="s">
        <v>549</v>
      </c>
      <c r="E380" s="65" t="s">
        <v>65</v>
      </c>
      <c r="F380" s="65" t="s">
        <v>70</v>
      </c>
      <c r="G380" s="65"/>
      <c r="I380" s="65"/>
      <c r="J380" s="65"/>
      <c r="K380" s="65"/>
      <c r="L380" s="65"/>
      <c r="M380" s="65"/>
      <c r="N380" s="65"/>
      <c r="O380" s="65"/>
      <c r="P380" s="65"/>
      <c r="Q380" s="65"/>
      <c r="R380" s="67"/>
      <c r="S380" s="65"/>
      <c r="T380" s="68">
        <v>6</v>
      </c>
      <c r="U380" s="69" t="e">
        <v>#N/A</v>
      </c>
      <c r="V380" s="69">
        <v>14</v>
      </c>
      <c r="W380" s="70" t="e">
        <f t="shared" si="6"/>
        <v>#DIV/0!</v>
      </c>
      <c r="X380" s="71"/>
      <c r="Y380" s="71"/>
      <c r="Z380" s="65"/>
    </row>
    <row r="381" spans="1:26">
      <c r="A381" s="74">
        <v>8377300000866</v>
      </c>
      <c r="B381" s="65" t="s">
        <v>27</v>
      </c>
      <c r="C381" s="65">
        <v>0</v>
      </c>
      <c r="D381" s="66" t="s">
        <v>550</v>
      </c>
      <c r="E381" s="65" t="s">
        <v>65</v>
      </c>
      <c r="F381" s="65" t="s">
        <v>70</v>
      </c>
      <c r="G381" s="65"/>
      <c r="I381" s="65"/>
      <c r="J381" s="65"/>
      <c r="K381" s="65"/>
      <c r="L381" s="65"/>
      <c r="M381" s="65"/>
      <c r="N381" s="65"/>
      <c r="O381" s="65"/>
      <c r="P381" s="65"/>
      <c r="Q381" s="65"/>
      <c r="R381" s="67"/>
      <c r="S381" s="65"/>
      <c r="T381" s="68">
        <v>6</v>
      </c>
      <c r="U381" s="69" t="e">
        <v>#N/A</v>
      </c>
      <c r="V381" s="69">
        <v>6.85</v>
      </c>
      <c r="W381" s="70" t="e">
        <f t="shared" si="6"/>
        <v>#DIV/0!</v>
      </c>
      <c r="X381" s="71"/>
      <c r="Y381" s="71"/>
      <c r="Z381" s="65"/>
    </row>
    <row r="382" spans="1:26">
      <c r="A382" s="74">
        <v>8377300000873</v>
      </c>
      <c r="B382" s="65" t="s">
        <v>27</v>
      </c>
      <c r="C382" s="65">
        <v>0</v>
      </c>
      <c r="D382" s="66" t="s">
        <v>28</v>
      </c>
      <c r="E382" s="65" t="s">
        <v>65</v>
      </c>
      <c r="F382" s="65" t="s">
        <v>70</v>
      </c>
      <c r="G382" s="65"/>
      <c r="I382" s="65"/>
      <c r="J382" s="65"/>
      <c r="K382" s="65"/>
      <c r="L382" s="65"/>
      <c r="M382" s="65"/>
      <c r="N382" s="65"/>
      <c r="O382" s="65"/>
      <c r="P382" s="65"/>
      <c r="Q382" s="65"/>
      <c r="R382" s="67"/>
      <c r="S382" s="65"/>
      <c r="T382" s="68">
        <v>6</v>
      </c>
      <c r="U382" s="69" t="e">
        <v>#N/A</v>
      </c>
      <c r="V382" s="69">
        <v>6.15</v>
      </c>
      <c r="W382" s="70" t="e">
        <f t="shared" si="6"/>
        <v>#DIV/0!</v>
      </c>
      <c r="X382" s="71"/>
      <c r="Y382" s="71"/>
      <c r="Z382" s="65"/>
    </row>
    <row r="383" spans="1:26">
      <c r="A383" s="74">
        <v>8377300000859</v>
      </c>
      <c r="B383" s="65" t="s">
        <v>27</v>
      </c>
      <c r="C383" s="65">
        <v>0</v>
      </c>
      <c r="D383" s="66" t="s">
        <v>551</v>
      </c>
      <c r="E383" s="65" t="s">
        <v>65</v>
      </c>
      <c r="F383" s="65" t="s">
        <v>70</v>
      </c>
      <c r="G383" s="65"/>
      <c r="I383" s="65"/>
      <c r="J383" s="65"/>
      <c r="K383" s="65"/>
      <c r="L383" s="65"/>
      <c r="M383" s="65"/>
      <c r="N383" s="65"/>
      <c r="O383" s="65"/>
      <c r="P383" s="65"/>
      <c r="Q383" s="65"/>
      <c r="R383" s="67"/>
      <c r="S383" s="65"/>
      <c r="T383" s="68">
        <v>6</v>
      </c>
      <c r="U383" s="69" t="e">
        <v>#N/A</v>
      </c>
      <c r="V383" s="69">
        <v>7.5</v>
      </c>
      <c r="W383" s="70" t="e">
        <f t="shared" si="6"/>
        <v>#DIV/0!</v>
      </c>
      <c r="X383" s="71"/>
      <c r="Y383" s="71"/>
      <c r="Z383" s="65"/>
    </row>
    <row r="384" spans="1:26">
      <c r="A384" s="74">
        <v>8377300000842</v>
      </c>
      <c r="B384" s="65" t="s">
        <v>27</v>
      </c>
      <c r="C384" s="65">
        <v>0</v>
      </c>
      <c r="D384" s="66" t="s">
        <v>552</v>
      </c>
      <c r="E384" s="65" t="s">
        <v>65</v>
      </c>
      <c r="F384" s="65" t="s">
        <v>70</v>
      </c>
      <c r="G384" s="65"/>
      <c r="I384" s="65"/>
      <c r="J384" s="65"/>
      <c r="K384" s="65"/>
      <c r="L384" s="65"/>
      <c r="M384" s="65"/>
      <c r="N384" s="65"/>
      <c r="O384" s="65"/>
      <c r="P384" s="65"/>
      <c r="Q384" s="65"/>
      <c r="R384" s="67"/>
      <c r="S384" s="65"/>
      <c r="T384" s="68">
        <v>6</v>
      </c>
      <c r="U384" s="69" t="e">
        <v>#N/A</v>
      </c>
      <c r="V384" s="69">
        <v>7.35</v>
      </c>
      <c r="W384" s="70" t="e">
        <f t="shared" si="6"/>
        <v>#DIV/0!</v>
      </c>
      <c r="X384" s="71"/>
      <c r="Y384" s="71"/>
      <c r="Z384" s="65"/>
    </row>
    <row r="385" spans="1:26">
      <c r="A385" s="74">
        <v>8377300000835</v>
      </c>
      <c r="B385" s="65" t="s">
        <v>27</v>
      </c>
      <c r="C385" s="65">
        <v>0</v>
      </c>
      <c r="D385" s="66" t="s">
        <v>553</v>
      </c>
      <c r="E385" s="65" t="s">
        <v>65</v>
      </c>
      <c r="F385" s="65" t="s">
        <v>70</v>
      </c>
      <c r="G385" s="65"/>
      <c r="I385" s="65"/>
      <c r="J385" s="65"/>
      <c r="K385" s="65"/>
      <c r="L385" s="65"/>
      <c r="M385" s="65"/>
      <c r="N385" s="65"/>
      <c r="O385" s="65"/>
      <c r="P385" s="65"/>
      <c r="Q385" s="65"/>
      <c r="R385" s="67"/>
      <c r="S385" s="65"/>
      <c r="T385" s="68">
        <v>4</v>
      </c>
      <c r="U385" s="69" t="e">
        <v>#N/A</v>
      </c>
      <c r="V385" s="69">
        <v>8.5</v>
      </c>
      <c r="W385" s="70" t="e">
        <f t="shared" si="6"/>
        <v>#DIV/0!</v>
      </c>
      <c r="X385" s="71"/>
      <c r="Y385" s="71"/>
      <c r="Z385" s="65"/>
    </row>
    <row r="386" spans="1:26">
      <c r="A386" s="74">
        <v>8377300000811</v>
      </c>
      <c r="B386" s="65" t="s">
        <v>27</v>
      </c>
      <c r="C386" s="65">
        <v>0</v>
      </c>
      <c r="D386" s="66" t="s">
        <v>554</v>
      </c>
      <c r="E386" s="65" t="s">
        <v>65</v>
      </c>
      <c r="F386" s="65" t="s">
        <v>70</v>
      </c>
      <c r="G386" s="65"/>
      <c r="I386" s="65"/>
      <c r="J386" s="65"/>
      <c r="K386" s="65"/>
      <c r="L386" s="65"/>
      <c r="M386" s="65"/>
      <c r="N386" s="65"/>
      <c r="O386" s="65"/>
      <c r="P386" s="65"/>
      <c r="Q386" s="65"/>
      <c r="R386" s="67"/>
      <c r="S386" s="65"/>
      <c r="T386" s="68">
        <v>6</v>
      </c>
      <c r="U386" s="69" t="e">
        <v>#N/A</v>
      </c>
      <c r="V386" s="69">
        <v>7.5</v>
      </c>
      <c r="W386" s="70" t="e">
        <f t="shared" si="6"/>
        <v>#DIV/0!</v>
      </c>
      <c r="X386" s="71"/>
      <c r="Y386" s="71"/>
      <c r="Z386" s="65"/>
    </row>
    <row r="387" spans="1:26">
      <c r="A387" s="74">
        <v>8377300000804</v>
      </c>
      <c r="B387" s="65" t="s">
        <v>27</v>
      </c>
      <c r="C387" s="65">
        <v>0</v>
      </c>
      <c r="D387" s="66" t="s">
        <v>555</v>
      </c>
      <c r="E387" s="65" t="s">
        <v>65</v>
      </c>
      <c r="F387" s="65" t="s">
        <v>104</v>
      </c>
      <c r="G387" s="65"/>
      <c r="I387" s="65"/>
      <c r="J387" s="65"/>
      <c r="K387" s="65"/>
      <c r="L387" s="65"/>
      <c r="M387" s="65"/>
      <c r="N387" s="65"/>
      <c r="O387" s="65"/>
      <c r="P387" s="65"/>
      <c r="Q387" s="65"/>
      <c r="R387" s="67"/>
      <c r="S387" s="65"/>
      <c r="T387" s="68">
        <v>6</v>
      </c>
      <c r="U387" s="69" t="e">
        <v>#N/A</v>
      </c>
      <c r="V387" s="69"/>
      <c r="W387" s="70" t="e">
        <f t="shared" si="6"/>
        <v>#DIV/0!</v>
      </c>
      <c r="X387" s="71"/>
      <c r="Y387" s="71"/>
      <c r="Z387" s="65"/>
    </row>
    <row r="388" spans="1:26">
      <c r="A388" s="74">
        <v>8377300000798</v>
      </c>
      <c r="B388" s="65" t="s">
        <v>27</v>
      </c>
      <c r="C388" s="65">
        <v>0</v>
      </c>
      <c r="D388" s="66" t="s">
        <v>556</v>
      </c>
      <c r="E388" s="65" t="s">
        <v>65</v>
      </c>
      <c r="F388" s="65" t="s">
        <v>104</v>
      </c>
      <c r="G388" s="65"/>
      <c r="I388" s="65"/>
      <c r="J388" s="65"/>
      <c r="K388" s="65"/>
      <c r="L388" s="65"/>
      <c r="M388" s="65"/>
      <c r="N388" s="65"/>
      <c r="O388" s="65"/>
      <c r="P388" s="65"/>
      <c r="Q388" s="65"/>
      <c r="R388" s="67"/>
      <c r="S388" s="65"/>
      <c r="T388" s="68">
        <v>6</v>
      </c>
      <c r="U388" s="69" t="e">
        <v>#N/A</v>
      </c>
      <c r="V388" s="69">
        <v>4.9000000000000004</v>
      </c>
      <c r="W388" s="70" t="e">
        <f t="shared" si="6"/>
        <v>#DIV/0!</v>
      </c>
      <c r="X388" s="71"/>
      <c r="Y388" s="71"/>
      <c r="Z388" s="65"/>
    </row>
    <row r="389" spans="1:26">
      <c r="A389" s="74">
        <v>8377300000781</v>
      </c>
      <c r="B389" s="65" t="s">
        <v>27</v>
      </c>
      <c r="C389" s="65">
        <v>0</v>
      </c>
      <c r="D389" s="66" t="s">
        <v>557</v>
      </c>
      <c r="E389" s="65" t="s">
        <v>65</v>
      </c>
      <c r="F389" s="65" t="s">
        <v>104</v>
      </c>
      <c r="G389" s="65"/>
      <c r="I389" s="65"/>
      <c r="J389" s="65"/>
      <c r="K389" s="65"/>
      <c r="L389" s="65"/>
      <c r="M389" s="65"/>
      <c r="N389" s="65"/>
      <c r="O389" s="65"/>
      <c r="P389" s="65"/>
      <c r="Q389" s="65"/>
      <c r="R389" s="67"/>
      <c r="S389" s="65"/>
      <c r="T389" s="68">
        <v>6</v>
      </c>
      <c r="U389" s="69" t="e">
        <v>#N/A</v>
      </c>
      <c r="V389" s="69">
        <v>6.5</v>
      </c>
      <c r="W389" s="70" t="e">
        <f t="shared" si="6"/>
        <v>#DIV/0!</v>
      </c>
      <c r="X389" s="71"/>
      <c r="Y389" s="71"/>
      <c r="Z389" s="65"/>
    </row>
    <row r="390" spans="1:26">
      <c r="A390" s="74">
        <v>8377300000774</v>
      </c>
      <c r="B390" s="65" t="s">
        <v>27</v>
      </c>
      <c r="C390" s="65">
        <v>0</v>
      </c>
      <c r="D390" s="66" t="s">
        <v>558</v>
      </c>
      <c r="E390" s="65" t="s">
        <v>65</v>
      </c>
      <c r="F390" s="65" t="s">
        <v>70</v>
      </c>
      <c r="G390" s="65"/>
      <c r="I390" s="65"/>
      <c r="J390" s="65"/>
      <c r="K390" s="65"/>
      <c r="L390" s="65"/>
      <c r="M390" s="65"/>
      <c r="N390" s="65"/>
      <c r="O390" s="65"/>
      <c r="P390" s="65"/>
      <c r="Q390" s="65"/>
      <c r="R390" s="67"/>
      <c r="S390" s="65"/>
      <c r="T390" s="68">
        <v>6</v>
      </c>
      <c r="U390" s="69" t="e">
        <v>#N/A</v>
      </c>
      <c r="V390" s="69">
        <v>5.6</v>
      </c>
      <c r="W390" s="70" t="e">
        <f t="shared" si="6"/>
        <v>#DIV/0!</v>
      </c>
      <c r="X390" s="71"/>
      <c r="Y390" s="71"/>
      <c r="Z390" s="65"/>
    </row>
    <row r="391" spans="1:26">
      <c r="A391" s="74">
        <v>8377300000767</v>
      </c>
      <c r="B391" s="65" t="s">
        <v>27</v>
      </c>
      <c r="C391" s="65">
        <v>0</v>
      </c>
      <c r="D391" s="66" t="s">
        <v>559</v>
      </c>
      <c r="E391" s="65" t="s">
        <v>65</v>
      </c>
      <c r="F391" s="65" t="s">
        <v>70</v>
      </c>
      <c r="G391" s="65"/>
      <c r="I391" s="65"/>
      <c r="J391" s="65"/>
      <c r="K391" s="65"/>
      <c r="L391" s="65"/>
      <c r="M391" s="65"/>
      <c r="N391" s="65"/>
      <c r="O391" s="65"/>
      <c r="P391" s="65"/>
      <c r="Q391" s="65"/>
      <c r="R391" s="67"/>
      <c r="S391" s="65"/>
      <c r="T391" s="68">
        <v>6</v>
      </c>
      <c r="U391" s="69" t="e">
        <v>#N/A</v>
      </c>
      <c r="V391" s="69">
        <v>6.6</v>
      </c>
      <c r="W391" s="70" t="e">
        <f t="shared" ref="W391:W454" si="7">+CONCATENATE(FIXED(V391/C391,2)," €/L")</f>
        <v>#DIV/0!</v>
      </c>
      <c r="X391" s="71"/>
      <c r="Y391" s="71"/>
      <c r="Z391" s="65"/>
    </row>
    <row r="392" spans="1:26">
      <c r="A392" s="74">
        <v>8377300000750</v>
      </c>
      <c r="B392" s="65" t="s">
        <v>27</v>
      </c>
      <c r="C392" s="65">
        <v>0</v>
      </c>
      <c r="D392" s="66" t="s">
        <v>560</v>
      </c>
      <c r="E392" s="65" t="s">
        <v>65</v>
      </c>
      <c r="F392" s="65" t="s">
        <v>236</v>
      </c>
      <c r="G392" s="65"/>
      <c r="I392" s="65"/>
      <c r="J392" s="65"/>
      <c r="K392" s="65"/>
      <c r="L392" s="65"/>
      <c r="M392" s="65"/>
      <c r="N392" s="65"/>
      <c r="O392" s="65"/>
      <c r="P392" s="65"/>
      <c r="Q392" s="65"/>
      <c r="R392" s="67"/>
      <c r="S392" s="65"/>
      <c r="T392" s="68">
        <v>6</v>
      </c>
      <c r="U392" s="69" t="e">
        <v>#N/A</v>
      </c>
      <c r="V392" s="69">
        <v>6.75</v>
      </c>
      <c r="W392" s="70" t="e">
        <f t="shared" si="7"/>
        <v>#DIV/0!</v>
      </c>
      <c r="X392" s="71"/>
      <c r="Y392" s="71"/>
      <c r="Z392" s="65"/>
    </row>
    <row r="393" spans="1:26">
      <c r="A393" s="74">
        <v>8377300000743</v>
      </c>
      <c r="B393" s="65" t="s">
        <v>27</v>
      </c>
      <c r="C393" s="65">
        <v>0</v>
      </c>
      <c r="D393" s="66" t="s">
        <v>561</v>
      </c>
      <c r="E393" s="65" t="s">
        <v>65</v>
      </c>
      <c r="F393" s="65" t="s">
        <v>236</v>
      </c>
      <c r="G393" s="65"/>
      <c r="I393" s="65"/>
      <c r="J393" s="65"/>
      <c r="K393" s="65"/>
      <c r="L393" s="65"/>
      <c r="M393" s="65"/>
      <c r="N393" s="65"/>
      <c r="O393" s="65"/>
      <c r="P393" s="65"/>
      <c r="Q393" s="65"/>
      <c r="R393" s="67"/>
      <c r="S393" s="65"/>
      <c r="T393" s="68">
        <v>6</v>
      </c>
      <c r="U393" s="69" t="e">
        <v>#N/A</v>
      </c>
      <c r="V393" s="69">
        <v>6.75</v>
      </c>
      <c r="W393" s="70" t="e">
        <f t="shared" si="7"/>
        <v>#DIV/0!</v>
      </c>
      <c r="X393" s="71"/>
      <c r="Y393" s="71"/>
      <c r="Z393" s="65"/>
    </row>
    <row r="394" spans="1:26">
      <c r="A394" s="74">
        <v>8377300000736</v>
      </c>
      <c r="B394" s="65" t="s">
        <v>27</v>
      </c>
      <c r="C394" s="65">
        <v>0</v>
      </c>
      <c r="D394" s="66" t="s">
        <v>562</v>
      </c>
      <c r="E394" s="65" t="s">
        <v>65</v>
      </c>
      <c r="F394" s="65" t="s">
        <v>311</v>
      </c>
      <c r="G394" s="65"/>
      <c r="I394" s="65"/>
      <c r="J394" s="65"/>
      <c r="K394" s="65"/>
      <c r="L394" s="65"/>
      <c r="M394" s="65"/>
      <c r="N394" s="65"/>
      <c r="O394" s="65"/>
      <c r="P394" s="65"/>
      <c r="Q394" s="65"/>
      <c r="R394" s="67"/>
      <c r="S394" s="65"/>
      <c r="T394" s="68">
        <v>6</v>
      </c>
      <c r="U394" s="69" t="e">
        <v>#N/A</v>
      </c>
      <c r="V394" s="69">
        <v>6.8</v>
      </c>
      <c r="W394" s="70" t="e">
        <f t="shared" si="7"/>
        <v>#DIV/0!</v>
      </c>
      <c r="X394" s="71"/>
      <c r="Y394" s="71"/>
      <c r="Z394" s="65"/>
    </row>
    <row r="395" spans="1:26">
      <c r="A395" s="74">
        <v>8377300000729</v>
      </c>
      <c r="B395" s="65" t="s">
        <v>27</v>
      </c>
      <c r="C395" s="65">
        <v>0</v>
      </c>
      <c r="D395" s="66" t="s">
        <v>563</v>
      </c>
      <c r="E395" s="65" t="s">
        <v>65</v>
      </c>
      <c r="F395" s="65" t="s">
        <v>70</v>
      </c>
      <c r="G395" s="65"/>
      <c r="I395" s="65"/>
      <c r="J395" s="65"/>
      <c r="K395" s="65"/>
      <c r="L395" s="65"/>
      <c r="M395" s="65"/>
      <c r="N395" s="65"/>
      <c r="O395" s="65"/>
      <c r="P395" s="65"/>
      <c r="Q395" s="65"/>
      <c r="R395" s="67"/>
      <c r="S395" s="65"/>
      <c r="T395" s="68">
        <v>6</v>
      </c>
      <c r="U395" s="69" t="e">
        <v>#N/A</v>
      </c>
      <c r="V395" s="69">
        <v>8.9499999999999993</v>
      </c>
      <c r="W395" s="70" t="e">
        <f t="shared" si="7"/>
        <v>#DIV/0!</v>
      </c>
      <c r="X395" s="71"/>
      <c r="Y395" s="71"/>
      <c r="Z395" s="65"/>
    </row>
    <row r="396" spans="1:26">
      <c r="A396" s="74">
        <v>8377300000729</v>
      </c>
      <c r="B396" s="65" t="s">
        <v>27</v>
      </c>
      <c r="C396" s="65">
        <v>0</v>
      </c>
      <c r="D396" s="66" t="s">
        <v>564</v>
      </c>
      <c r="E396" s="65" t="s">
        <v>65</v>
      </c>
      <c r="F396" s="65" t="s">
        <v>70</v>
      </c>
      <c r="G396" s="65"/>
      <c r="I396" s="65"/>
      <c r="J396" s="65"/>
      <c r="K396" s="65"/>
      <c r="L396" s="65"/>
      <c r="M396" s="65"/>
      <c r="N396" s="65"/>
      <c r="O396" s="65"/>
      <c r="P396" s="65"/>
      <c r="Q396" s="65"/>
      <c r="R396" s="67"/>
      <c r="S396" s="65"/>
      <c r="T396" s="68">
        <v>6</v>
      </c>
      <c r="U396" s="69" t="e">
        <v>#N/A</v>
      </c>
      <c r="V396" s="69">
        <v>7.75</v>
      </c>
      <c r="W396" s="70" t="e">
        <f t="shared" si="7"/>
        <v>#DIV/0!</v>
      </c>
      <c r="X396" s="71"/>
      <c r="Y396" s="71"/>
      <c r="Z396" s="65"/>
    </row>
    <row r="397" spans="1:26">
      <c r="A397" s="74">
        <v>8377300000705</v>
      </c>
      <c r="B397" s="65" t="s">
        <v>27</v>
      </c>
      <c r="C397" s="65">
        <v>0</v>
      </c>
      <c r="D397" s="66" t="s">
        <v>565</v>
      </c>
      <c r="E397" s="65" t="s">
        <v>65</v>
      </c>
      <c r="F397" s="65" t="s">
        <v>70</v>
      </c>
      <c r="G397" s="65"/>
      <c r="I397" s="65"/>
      <c r="J397" s="65"/>
      <c r="K397" s="65"/>
      <c r="L397" s="65"/>
      <c r="M397" s="65"/>
      <c r="N397" s="65"/>
      <c r="O397" s="65"/>
      <c r="P397" s="65"/>
      <c r="Q397" s="65"/>
      <c r="R397" s="67"/>
      <c r="S397" s="65"/>
      <c r="T397" s="68">
        <v>6</v>
      </c>
      <c r="U397" s="69" t="e">
        <v>#N/A</v>
      </c>
      <c r="V397" s="69">
        <v>6.5</v>
      </c>
      <c r="W397" s="70" t="e">
        <f t="shared" si="7"/>
        <v>#DIV/0!</v>
      </c>
      <c r="X397" s="71"/>
      <c r="Y397" s="71"/>
      <c r="Z397" s="65"/>
    </row>
    <row r="398" spans="1:26">
      <c r="B398" s="65" t="s">
        <v>27</v>
      </c>
      <c r="C398" s="65">
        <v>0</v>
      </c>
      <c r="D398" s="66" t="s">
        <v>566</v>
      </c>
      <c r="E398" s="65" t="s">
        <v>65</v>
      </c>
      <c r="F398" s="65" t="s">
        <v>70</v>
      </c>
      <c r="G398" s="65"/>
      <c r="I398" s="65"/>
      <c r="J398" s="65"/>
      <c r="K398" s="65"/>
      <c r="L398" s="65"/>
      <c r="M398" s="65"/>
      <c r="N398" s="65"/>
      <c r="O398" s="65"/>
      <c r="P398" s="65"/>
      <c r="Q398" s="65"/>
      <c r="R398" s="67"/>
      <c r="S398" s="65"/>
      <c r="T398" s="68">
        <v>6</v>
      </c>
      <c r="U398" s="69" t="e">
        <v>#N/A</v>
      </c>
      <c r="V398" s="69"/>
      <c r="W398" s="70" t="e">
        <f t="shared" si="7"/>
        <v>#DIV/0!</v>
      </c>
      <c r="X398" s="71"/>
      <c r="Y398" s="71"/>
      <c r="Z398" s="65"/>
    </row>
    <row r="399" spans="1:26">
      <c r="B399" s="65" t="s">
        <v>27</v>
      </c>
      <c r="C399" s="65">
        <v>0</v>
      </c>
      <c r="D399" s="66" t="s">
        <v>567</v>
      </c>
      <c r="E399" s="65" t="s">
        <v>65</v>
      </c>
      <c r="F399" s="65" t="s">
        <v>70</v>
      </c>
      <c r="G399" s="65"/>
      <c r="I399" s="65"/>
      <c r="J399" s="65"/>
      <c r="K399" s="65"/>
      <c r="L399" s="65"/>
      <c r="M399" s="65"/>
      <c r="N399" s="65"/>
      <c r="O399" s="65"/>
      <c r="P399" s="65"/>
      <c r="Q399" s="65"/>
      <c r="R399" s="67"/>
      <c r="S399" s="65"/>
      <c r="T399" s="68">
        <v>6</v>
      </c>
      <c r="U399" s="69" t="e">
        <v>#N/A</v>
      </c>
      <c r="V399" s="69">
        <v>5.0999999999999996</v>
      </c>
      <c r="W399" s="70" t="e">
        <f t="shared" si="7"/>
        <v>#DIV/0!</v>
      </c>
      <c r="X399" s="71"/>
      <c r="Y399" s="71"/>
      <c r="Z399" s="65"/>
    </row>
    <row r="400" spans="1:26">
      <c r="A400" s="74">
        <v>8377300000675</v>
      </c>
      <c r="B400" s="65" t="s">
        <v>27</v>
      </c>
      <c r="C400" s="65">
        <v>0</v>
      </c>
      <c r="D400" s="66" t="s">
        <v>568</v>
      </c>
      <c r="E400" s="65" t="s">
        <v>65</v>
      </c>
      <c r="F400" s="65" t="s">
        <v>70</v>
      </c>
      <c r="G400" s="65"/>
      <c r="I400" s="65"/>
      <c r="J400" s="65"/>
      <c r="K400" s="65"/>
      <c r="L400" s="65"/>
      <c r="M400" s="65"/>
      <c r="N400" s="65"/>
      <c r="O400" s="65"/>
      <c r="P400" s="65"/>
      <c r="Q400" s="65"/>
      <c r="R400" s="67"/>
      <c r="S400" s="65"/>
      <c r="T400" s="68">
        <v>6</v>
      </c>
      <c r="U400" s="69" t="e">
        <v>#N/A</v>
      </c>
      <c r="V400" s="69">
        <v>8.1999999999999993</v>
      </c>
      <c r="W400" s="70" t="e">
        <f t="shared" si="7"/>
        <v>#DIV/0!</v>
      </c>
      <c r="X400" s="71"/>
      <c r="Y400" s="71"/>
      <c r="Z400" s="65"/>
    </row>
    <row r="401" spans="1:26">
      <c r="A401" s="74">
        <v>8377300000668</v>
      </c>
      <c r="B401" s="65" t="s">
        <v>27</v>
      </c>
      <c r="C401" s="65">
        <v>0</v>
      </c>
      <c r="D401" s="66" t="s">
        <v>569</v>
      </c>
      <c r="E401" s="65" t="s">
        <v>65</v>
      </c>
      <c r="F401" s="65" t="s">
        <v>70</v>
      </c>
      <c r="G401" s="65"/>
      <c r="I401" s="65"/>
      <c r="J401" s="65"/>
      <c r="K401" s="65"/>
      <c r="L401" s="65"/>
      <c r="M401" s="65"/>
      <c r="N401" s="65"/>
      <c r="O401" s="65"/>
      <c r="P401" s="65"/>
      <c r="Q401" s="65"/>
      <c r="R401" s="67"/>
      <c r="S401" s="65"/>
      <c r="T401" s="68">
        <v>6</v>
      </c>
      <c r="U401" s="69" t="e">
        <v>#N/A</v>
      </c>
      <c r="V401" s="69">
        <v>10.8</v>
      </c>
      <c r="W401" s="70" t="e">
        <f t="shared" si="7"/>
        <v>#DIV/0!</v>
      </c>
      <c r="X401" s="71"/>
      <c r="Y401" s="71"/>
      <c r="Z401" s="65"/>
    </row>
    <row r="402" spans="1:26">
      <c r="A402" s="74">
        <v>8377300000651</v>
      </c>
      <c r="B402" s="65" t="s">
        <v>27</v>
      </c>
      <c r="C402" s="65">
        <v>0</v>
      </c>
      <c r="D402" s="66" t="s">
        <v>570</v>
      </c>
      <c r="E402" s="65" t="s">
        <v>65</v>
      </c>
      <c r="F402" s="65" t="s">
        <v>70</v>
      </c>
      <c r="G402" s="65"/>
      <c r="I402" s="65"/>
      <c r="J402" s="65"/>
      <c r="K402" s="65"/>
      <c r="L402" s="65"/>
      <c r="M402" s="65"/>
      <c r="N402" s="65"/>
      <c r="O402" s="65"/>
      <c r="P402" s="65"/>
      <c r="Q402" s="65"/>
      <c r="R402" s="67"/>
      <c r="S402" s="65"/>
      <c r="T402" s="68"/>
      <c r="U402" s="69"/>
      <c r="V402" s="69"/>
      <c r="W402" s="70" t="e">
        <f t="shared" si="7"/>
        <v>#DIV/0!</v>
      </c>
      <c r="X402" s="71"/>
      <c r="Y402" s="71"/>
      <c r="Z402" s="65"/>
    </row>
    <row r="403" spans="1:26">
      <c r="A403" s="74">
        <v>8377300000644</v>
      </c>
      <c r="B403" s="65" t="s">
        <v>27</v>
      </c>
      <c r="C403" s="65">
        <v>0</v>
      </c>
      <c r="D403" s="66" t="s">
        <v>571</v>
      </c>
      <c r="E403" s="65" t="s">
        <v>65</v>
      </c>
      <c r="F403" s="65" t="s">
        <v>70</v>
      </c>
      <c r="G403" s="65"/>
      <c r="I403" s="65"/>
      <c r="J403" s="65"/>
      <c r="K403" s="65"/>
      <c r="L403" s="65"/>
      <c r="M403" s="65"/>
      <c r="N403" s="65"/>
      <c r="O403" s="65"/>
      <c r="P403" s="65"/>
      <c r="Q403" s="65"/>
      <c r="R403" s="67"/>
      <c r="S403" s="65"/>
      <c r="T403" s="68">
        <v>12</v>
      </c>
      <c r="U403" s="69" t="e">
        <v>#N/A</v>
      </c>
      <c r="V403" s="69">
        <v>22.5</v>
      </c>
      <c r="W403" s="70" t="e">
        <f t="shared" si="7"/>
        <v>#DIV/0!</v>
      </c>
      <c r="X403" s="71"/>
      <c r="Y403" s="71"/>
      <c r="Z403" s="65"/>
    </row>
    <row r="404" spans="1:26">
      <c r="A404" s="74">
        <v>8377300000637</v>
      </c>
      <c r="B404" s="65" t="s">
        <v>27</v>
      </c>
      <c r="C404" s="65">
        <v>0</v>
      </c>
      <c r="D404" s="66" t="s">
        <v>572</v>
      </c>
      <c r="E404" s="65" t="s">
        <v>65</v>
      </c>
      <c r="F404" s="65" t="s">
        <v>70</v>
      </c>
      <c r="G404" s="65"/>
      <c r="I404" s="65"/>
      <c r="J404" s="65"/>
      <c r="K404" s="65"/>
      <c r="L404" s="65"/>
      <c r="M404" s="65"/>
      <c r="N404" s="65"/>
      <c r="O404" s="65"/>
      <c r="P404" s="65"/>
      <c r="Q404" s="65"/>
      <c r="R404" s="67"/>
      <c r="S404" s="65"/>
      <c r="T404" s="68">
        <v>6</v>
      </c>
      <c r="U404" s="69" t="e">
        <v>#N/A</v>
      </c>
      <c r="V404" s="69">
        <v>33.9</v>
      </c>
      <c r="W404" s="70" t="e">
        <f t="shared" si="7"/>
        <v>#DIV/0!</v>
      </c>
      <c r="X404" s="71"/>
      <c r="Y404" s="71"/>
      <c r="Z404" s="65"/>
    </row>
    <row r="405" spans="1:26">
      <c r="A405" s="74">
        <v>8377300000620</v>
      </c>
      <c r="B405" s="65" t="s">
        <v>27</v>
      </c>
      <c r="C405" s="65">
        <v>0</v>
      </c>
      <c r="D405" s="66" t="s">
        <v>573</v>
      </c>
      <c r="E405" s="65" t="s">
        <v>65</v>
      </c>
      <c r="F405" s="65" t="s">
        <v>70</v>
      </c>
      <c r="G405" s="65"/>
      <c r="I405" s="65"/>
      <c r="J405" s="65"/>
      <c r="K405" s="65"/>
      <c r="L405" s="65"/>
      <c r="M405" s="65"/>
      <c r="N405" s="65"/>
      <c r="O405" s="65"/>
      <c r="P405" s="65"/>
      <c r="Q405" s="65"/>
      <c r="R405" s="67"/>
      <c r="S405" s="65"/>
      <c r="T405" s="68">
        <v>1</v>
      </c>
      <c r="U405" s="69" t="e">
        <v>#N/A</v>
      </c>
      <c r="V405" s="69">
        <v>65</v>
      </c>
      <c r="W405" s="70" t="e">
        <f t="shared" si="7"/>
        <v>#DIV/0!</v>
      </c>
      <c r="X405" s="71"/>
      <c r="Y405" s="71"/>
      <c r="Z405" s="65"/>
    </row>
    <row r="406" spans="1:26">
      <c r="A406" s="74">
        <v>8377300000613</v>
      </c>
      <c r="B406" s="65" t="s">
        <v>27</v>
      </c>
      <c r="C406" s="65">
        <v>0</v>
      </c>
      <c r="D406" s="66" t="s">
        <v>574</v>
      </c>
      <c r="E406" s="65" t="s">
        <v>65</v>
      </c>
      <c r="F406" s="65" t="s">
        <v>70</v>
      </c>
      <c r="G406" s="65"/>
      <c r="I406" s="65"/>
      <c r="J406" s="65"/>
      <c r="K406" s="65"/>
      <c r="L406" s="65"/>
      <c r="M406" s="65"/>
      <c r="N406" s="65"/>
      <c r="O406" s="65"/>
      <c r="P406" s="65"/>
      <c r="Q406" s="65"/>
      <c r="R406" s="67"/>
      <c r="S406" s="65"/>
      <c r="T406" s="68">
        <v>6</v>
      </c>
      <c r="U406" s="69" t="e">
        <v>#N/A</v>
      </c>
      <c r="V406" s="69">
        <v>5.6</v>
      </c>
      <c r="W406" s="70" t="e">
        <f t="shared" si="7"/>
        <v>#DIV/0!</v>
      </c>
      <c r="X406" s="71"/>
      <c r="Y406" s="71"/>
      <c r="Z406" s="65"/>
    </row>
    <row r="407" spans="1:26">
      <c r="A407" s="74">
        <v>8377300000606</v>
      </c>
      <c r="B407" s="65" t="s">
        <v>27</v>
      </c>
      <c r="C407" s="65">
        <v>0</v>
      </c>
      <c r="D407" s="66" t="s">
        <v>575</v>
      </c>
      <c r="E407" s="65" t="s">
        <v>65</v>
      </c>
      <c r="F407" s="65" t="s">
        <v>70</v>
      </c>
      <c r="G407" s="65"/>
      <c r="I407" s="65"/>
      <c r="J407" s="65"/>
      <c r="K407" s="65"/>
      <c r="L407" s="65"/>
      <c r="M407" s="65"/>
      <c r="N407" s="65"/>
      <c r="O407" s="65"/>
      <c r="P407" s="65"/>
      <c r="Q407" s="65"/>
      <c r="R407" s="67"/>
      <c r="S407" s="65"/>
      <c r="T407" s="68">
        <v>6</v>
      </c>
      <c r="U407" s="69" t="e">
        <v>#N/A</v>
      </c>
      <c r="V407" s="69">
        <v>6.15</v>
      </c>
      <c r="W407" s="70" t="e">
        <f t="shared" si="7"/>
        <v>#DIV/0!</v>
      </c>
      <c r="X407" s="71"/>
      <c r="Y407" s="71"/>
      <c r="Z407" s="65"/>
    </row>
    <row r="408" spans="1:26">
      <c r="A408" s="74">
        <v>8377300000590</v>
      </c>
      <c r="B408" s="65" t="s">
        <v>27</v>
      </c>
      <c r="C408" s="65">
        <v>0</v>
      </c>
      <c r="D408" s="66" t="s">
        <v>576</v>
      </c>
      <c r="E408" s="65" t="s">
        <v>65</v>
      </c>
      <c r="F408" s="65" t="s">
        <v>70</v>
      </c>
      <c r="G408" s="65"/>
      <c r="I408" s="65"/>
      <c r="J408" s="65"/>
      <c r="K408" s="65"/>
      <c r="L408" s="65"/>
      <c r="M408" s="65"/>
      <c r="N408" s="65"/>
      <c r="O408" s="65"/>
      <c r="P408" s="65"/>
      <c r="Q408" s="65"/>
      <c r="R408" s="67"/>
      <c r="S408" s="65"/>
      <c r="T408" s="68">
        <v>6</v>
      </c>
      <c r="U408" s="69" t="e">
        <v>#N/A</v>
      </c>
      <c r="V408" s="69"/>
      <c r="W408" s="70" t="e">
        <f t="shared" si="7"/>
        <v>#DIV/0!</v>
      </c>
      <c r="X408" s="71"/>
      <c r="Y408" s="71"/>
      <c r="Z408" s="65"/>
    </row>
    <row r="409" spans="1:26">
      <c r="A409" s="74">
        <v>8377300000583</v>
      </c>
      <c r="B409" s="65" t="s">
        <v>27</v>
      </c>
      <c r="C409" s="65">
        <v>0</v>
      </c>
      <c r="D409" s="66" t="s">
        <v>577</v>
      </c>
      <c r="E409" s="65" t="s">
        <v>65</v>
      </c>
      <c r="F409" s="65" t="s">
        <v>70</v>
      </c>
      <c r="G409" s="65"/>
      <c r="I409" s="65"/>
      <c r="J409" s="65"/>
      <c r="K409" s="65"/>
      <c r="L409" s="65"/>
      <c r="M409" s="65"/>
      <c r="N409" s="65"/>
      <c r="O409" s="65"/>
      <c r="P409" s="65"/>
      <c r="Q409" s="65"/>
      <c r="R409" s="67"/>
      <c r="S409" s="65"/>
      <c r="T409" s="68">
        <v>6</v>
      </c>
      <c r="U409" s="69" t="e">
        <v>#N/A</v>
      </c>
      <c r="V409" s="69"/>
      <c r="W409" s="70" t="e">
        <f t="shared" si="7"/>
        <v>#DIV/0!</v>
      </c>
      <c r="X409" s="71"/>
      <c r="Y409" s="71"/>
      <c r="Z409" s="65"/>
    </row>
    <row r="410" spans="1:26">
      <c r="A410" s="74">
        <v>8377300000576</v>
      </c>
      <c r="B410" s="65" t="s">
        <v>27</v>
      </c>
      <c r="C410" s="65">
        <v>0</v>
      </c>
      <c r="D410" s="66" t="s">
        <v>578</v>
      </c>
      <c r="E410" s="65" t="s">
        <v>65</v>
      </c>
      <c r="F410" s="65" t="s">
        <v>79</v>
      </c>
      <c r="G410" s="65"/>
      <c r="I410" s="65"/>
      <c r="J410" s="65"/>
      <c r="K410" s="65"/>
      <c r="L410" s="65"/>
      <c r="M410" s="65"/>
      <c r="N410" s="65"/>
      <c r="O410" s="65"/>
      <c r="P410" s="65"/>
      <c r="Q410" s="65"/>
      <c r="R410" s="67"/>
      <c r="S410" s="65"/>
      <c r="T410" s="68">
        <v>6</v>
      </c>
      <c r="U410" s="69" t="e">
        <v>#N/A</v>
      </c>
      <c r="V410" s="69">
        <v>6</v>
      </c>
      <c r="W410" s="70" t="e">
        <f t="shared" si="7"/>
        <v>#DIV/0!</v>
      </c>
      <c r="X410" s="71"/>
      <c r="Y410" s="71"/>
      <c r="Z410" s="65"/>
    </row>
    <row r="411" spans="1:26">
      <c r="A411" s="74">
        <v>8377300000569</v>
      </c>
      <c r="B411" s="65" t="s">
        <v>27</v>
      </c>
      <c r="C411" s="65">
        <v>0</v>
      </c>
      <c r="D411" s="66" t="s">
        <v>579</v>
      </c>
      <c r="E411" s="65" t="s">
        <v>65</v>
      </c>
      <c r="F411" s="65" t="s">
        <v>70</v>
      </c>
      <c r="G411" s="65"/>
      <c r="I411" s="65"/>
      <c r="J411" s="65"/>
      <c r="K411" s="65"/>
      <c r="L411" s="65"/>
      <c r="M411" s="65"/>
      <c r="N411" s="65"/>
      <c r="O411" s="65"/>
      <c r="P411" s="65"/>
      <c r="Q411" s="65"/>
      <c r="R411" s="67"/>
      <c r="S411" s="65"/>
      <c r="T411" s="68">
        <v>6</v>
      </c>
      <c r="U411" s="69" t="e">
        <v>#N/A</v>
      </c>
      <c r="V411" s="69">
        <v>4.9000000000000004</v>
      </c>
      <c r="W411" s="70" t="e">
        <f t="shared" si="7"/>
        <v>#DIV/0!</v>
      </c>
      <c r="X411" s="71"/>
      <c r="Y411" s="71"/>
      <c r="Z411" s="65"/>
    </row>
    <row r="412" spans="1:26">
      <c r="A412" s="74">
        <v>8377300000552</v>
      </c>
      <c r="B412" s="65" t="s">
        <v>27</v>
      </c>
      <c r="C412" s="65">
        <v>0</v>
      </c>
      <c r="D412" s="66" t="s">
        <v>580</v>
      </c>
      <c r="E412" s="65" t="s">
        <v>65</v>
      </c>
      <c r="F412" s="65" t="s">
        <v>70</v>
      </c>
      <c r="G412" s="65"/>
      <c r="I412" s="65"/>
      <c r="J412" s="65"/>
      <c r="K412" s="65"/>
      <c r="L412" s="65"/>
      <c r="M412" s="65"/>
      <c r="N412" s="65"/>
      <c r="O412" s="65"/>
      <c r="P412" s="65"/>
      <c r="Q412" s="65"/>
      <c r="R412" s="67"/>
      <c r="S412" s="65"/>
      <c r="T412" s="68">
        <v>6</v>
      </c>
      <c r="U412" s="69" t="e">
        <v>#N/A</v>
      </c>
      <c r="V412" s="69">
        <v>5.0999999999999996</v>
      </c>
      <c r="W412" s="70" t="e">
        <f t="shared" si="7"/>
        <v>#DIV/0!</v>
      </c>
      <c r="X412" s="71"/>
      <c r="Y412" s="71"/>
      <c r="Z412" s="65"/>
    </row>
    <row r="413" spans="1:26">
      <c r="A413" s="74">
        <v>8377300000545</v>
      </c>
      <c r="B413" s="65" t="s">
        <v>27</v>
      </c>
      <c r="C413" s="65">
        <v>0</v>
      </c>
      <c r="D413" s="66" t="s">
        <v>581</v>
      </c>
      <c r="E413" s="65" t="s">
        <v>65</v>
      </c>
      <c r="F413" s="65" t="s">
        <v>70</v>
      </c>
      <c r="G413" s="65"/>
      <c r="I413" s="65"/>
      <c r="J413" s="65"/>
      <c r="K413" s="65"/>
      <c r="L413" s="65"/>
      <c r="M413" s="65"/>
      <c r="N413" s="65"/>
      <c r="O413" s="65"/>
      <c r="P413" s="65"/>
      <c r="Q413" s="65"/>
      <c r="R413" s="67"/>
      <c r="S413" s="65"/>
      <c r="T413" s="68">
        <v>6</v>
      </c>
      <c r="U413" s="69" t="e">
        <v>#N/A</v>
      </c>
      <c r="V413" s="69">
        <v>9.9499999999999993</v>
      </c>
      <c r="W413" s="70" t="e">
        <f t="shared" si="7"/>
        <v>#DIV/0!</v>
      </c>
      <c r="X413" s="71"/>
      <c r="Y413" s="71"/>
      <c r="Z413" s="65"/>
    </row>
    <row r="414" spans="1:26">
      <c r="A414" s="74">
        <v>8377300000538</v>
      </c>
      <c r="B414" s="65" t="s">
        <v>27</v>
      </c>
      <c r="C414" s="65">
        <v>0</v>
      </c>
      <c r="D414" s="66" t="s">
        <v>582</v>
      </c>
      <c r="E414" s="65" t="s">
        <v>65</v>
      </c>
      <c r="F414" s="65" t="s">
        <v>70</v>
      </c>
      <c r="G414" s="65"/>
      <c r="I414" s="65"/>
      <c r="J414" s="65"/>
      <c r="K414" s="65"/>
      <c r="L414" s="65"/>
      <c r="M414" s="65"/>
      <c r="N414" s="65"/>
      <c r="O414" s="65"/>
      <c r="P414" s="65"/>
      <c r="Q414" s="65"/>
      <c r="R414" s="67"/>
      <c r="S414" s="65"/>
      <c r="T414" s="68">
        <v>6</v>
      </c>
      <c r="U414" s="69" t="e">
        <v>#N/A</v>
      </c>
      <c r="V414" s="69">
        <v>6.75</v>
      </c>
      <c r="W414" s="70" t="e">
        <f t="shared" si="7"/>
        <v>#DIV/0!</v>
      </c>
      <c r="X414" s="71"/>
      <c r="Y414" s="71"/>
      <c r="Z414" s="65"/>
    </row>
    <row r="415" spans="1:26">
      <c r="A415" s="74">
        <v>4529400910321</v>
      </c>
      <c r="B415" s="65" t="s">
        <v>27</v>
      </c>
      <c r="C415" s="65">
        <v>0</v>
      </c>
      <c r="D415" s="66" t="s">
        <v>583</v>
      </c>
      <c r="E415" s="65" t="s">
        <v>65</v>
      </c>
      <c r="F415" s="65" t="s">
        <v>70</v>
      </c>
      <c r="G415" s="65"/>
      <c r="I415" s="65"/>
      <c r="J415" s="65"/>
      <c r="K415" s="65"/>
      <c r="L415" s="65"/>
      <c r="M415" s="65"/>
      <c r="N415" s="65"/>
      <c r="O415" s="65"/>
      <c r="P415" s="65"/>
      <c r="Q415" s="65"/>
      <c r="R415" s="67"/>
      <c r="S415" s="65"/>
      <c r="T415" s="68">
        <v>6</v>
      </c>
      <c r="U415" s="69" t="e">
        <v>#N/A</v>
      </c>
      <c r="V415" s="69">
        <v>7.1</v>
      </c>
      <c r="W415" s="70" t="e">
        <f t="shared" si="7"/>
        <v>#DIV/0!</v>
      </c>
      <c r="X415" s="71"/>
      <c r="Y415" s="71"/>
      <c r="Z415" s="65"/>
    </row>
    <row r="416" spans="1:26">
      <c r="A416" s="74">
        <v>8377300000514</v>
      </c>
      <c r="B416" s="65" t="s">
        <v>27</v>
      </c>
      <c r="C416" s="65">
        <v>0</v>
      </c>
      <c r="D416" s="66" t="s">
        <v>584</v>
      </c>
      <c r="E416" s="65" t="s">
        <v>65</v>
      </c>
      <c r="F416" s="65" t="s">
        <v>79</v>
      </c>
      <c r="G416" s="65"/>
      <c r="I416" s="65"/>
      <c r="J416" s="65"/>
      <c r="K416" s="65"/>
      <c r="L416" s="65"/>
      <c r="M416" s="65"/>
      <c r="N416" s="65"/>
      <c r="O416" s="65"/>
      <c r="P416" s="65"/>
      <c r="Q416" s="65"/>
      <c r="R416" s="67"/>
      <c r="S416" s="65"/>
      <c r="T416" s="68">
        <v>6</v>
      </c>
      <c r="U416" s="69" t="e">
        <v>#N/A</v>
      </c>
      <c r="V416" s="69">
        <v>11</v>
      </c>
      <c r="W416" s="70" t="e">
        <f t="shared" si="7"/>
        <v>#DIV/0!</v>
      </c>
      <c r="X416" s="71"/>
      <c r="Y416" s="71"/>
      <c r="Z416" s="65"/>
    </row>
    <row r="417" spans="1:26">
      <c r="A417" s="74">
        <v>8377300000507</v>
      </c>
      <c r="B417" s="65" t="s">
        <v>27</v>
      </c>
      <c r="C417" s="65">
        <v>0</v>
      </c>
      <c r="D417" s="66" t="s">
        <v>585</v>
      </c>
      <c r="E417" s="65" t="s">
        <v>65</v>
      </c>
      <c r="F417" s="65" t="s">
        <v>79</v>
      </c>
      <c r="G417" s="65"/>
      <c r="I417" s="65"/>
      <c r="J417" s="65"/>
      <c r="K417" s="65"/>
      <c r="L417" s="65"/>
      <c r="M417" s="65"/>
      <c r="N417" s="65"/>
      <c r="O417" s="65"/>
      <c r="P417" s="65"/>
      <c r="Q417" s="65"/>
      <c r="R417" s="67"/>
      <c r="S417" s="65"/>
      <c r="T417" s="68">
        <v>6</v>
      </c>
      <c r="U417" s="69" t="e">
        <v>#N/A</v>
      </c>
      <c r="V417" s="69">
        <v>15</v>
      </c>
      <c r="W417" s="70" t="e">
        <f t="shared" si="7"/>
        <v>#DIV/0!</v>
      </c>
      <c r="X417" s="71"/>
      <c r="Y417" s="71"/>
      <c r="Z417" s="65"/>
    </row>
    <row r="418" spans="1:26">
      <c r="A418" s="74">
        <v>8377300000491</v>
      </c>
      <c r="B418" s="65" t="s">
        <v>27</v>
      </c>
      <c r="C418" s="65">
        <v>0</v>
      </c>
      <c r="D418" s="66" t="s">
        <v>586</v>
      </c>
      <c r="E418" s="65" t="s">
        <v>65</v>
      </c>
      <c r="F418" s="65" t="s">
        <v>70</v>
      </c>
      <c r="G418" s="65"/>
      <c r="I418" s="65"/>
      <c r="J418" s="65"/>
      <c r="K418" s="65"/>
      <c r="L418" s="65"/>
      <c r="M418" s="65"/>
      <c r="N418" s="65"/>
      <c r="O418" s="65"/>
      <c r="P418" s="65"/>
      <c r="Q418" s="65"/>
      <c r="R418" s="67"/>
      <c r="S418" s="65"/>
      <c r="T418" s="68">
        <v>6</v>
      </c>
      <c r="U418" s="69" t="e">
        <v>#N/A</v>
      </c>
      <c r="V418" s="69">
        <v>8.8000000000000007</v>
      </c>
      <c r="W418" s="70" t="e">
        <f t="shared" si="7"/>
        <v>#DIV/0!</v>
      </c>
      <c r="X418" s="71"/>
      <c r="Y418" s="71"/>
      <c r="Z418" s="65"/>
    </row>
    <row r="419" spans="1:26">
      <c r="A419" s="74">
        <v>8377300000484</v>
      </c>
      <c r="B419" s="65" t="s">
        <v>27</v>
      </c>
      <c r="C419" s="65">
        <v>0</v>
      </c>
      <c r="D419" s="66" t="s">
        <v>587</v>
      </c>
      <c r="E419" s="65" t="s">
        <v>65</v>
      </c>
      <c r="F419" s="65" t="s">
        <v>70</v>
      </c>
      <c r="G419" s="65"/>
      <c r="I419" s="65"/>
      <c r="J419" s="65"/>
      <c r="K419" s="65"/>
      <c r="L419" s="65"/>
      <c r="M419" s="65"/>
      <c r="N419" s="65"/>
      <c r="O419" s="65"/>
      <c r="P419" s="65"/>
      <c r="Q419" s="65"/>
      <c r="R419" s="67"/>
      <c r="S419" s="65"/>
      <c r="T419" s="68">
        <v>6</v>
      </c>
      <c r="U419" s="69" t="e">
        <v>#N/A</v>
      </c>
      <c r="V419" s="69">
        <v>3.5</v>
      </c>
      <c r="W419" s="70" t="e">
        <f t="shared" si="7"/>
        <v>#DIV/0!</v>
      </c>
      <c r="X419" s="71"/>
      <c r="Y419" s="71"/>
      <c r="Z419" s="65"/>
    </row>
    <row r="420" spans="1:26">
      <c r="B420" s="65" t="s">
        <v>27</v>
      </c>
      <c r="C420" s="65">
        <v>0</v>
      </c>
      <c r="D420" s="66" t="s">
        <v>588</v>
      </c>
      <c r="E420" s="65" t="s">
        <v>65</v>
      </c>
      <c r="F420" s="65" t="s">
        <v>104</v>
      </c>
      <c r="G420" s="65"/>
      <c r="I420" s="65"/>
      <c r="J420" s="65"/>
      <c r="K420" s="65"/>
      <c r="L420" s="65"/>
      <c r="M420" s="65"/>
      <c r="N420" s="65"/>
      <c r="O420" s="65"/>
      <c r="P420" s="65"/>
      <c r="Q420" s="65"/>
      <c r="R420" s="67"/>
      <c r="S420" s="65"/>
      <c r="T420" s="68">
        <v>6</v>
      </c>
      <c r="U420" s="69" t="e">
        <v>#N/A</v>
      </c>
      <c r="V420" s="69"/>
      <c r="W420" s="70" t="e">
        <f t="shared" si="7"/>
        <v>#DIV/0!</v>
      </c>
      <c r="X420" s="71"/>
      <c r="Y420" s="71"/>
      <c r="Z420" s="65"/>
    </row>
    <row r="421" spans="1:26">
      <c r="A421" s="74">
        <v>8377300000460</v>
      </c>
      <c r="B421" s="65" t="s">
        <v>27</v>
      </c>
      <c r="C421" s="65">
        <v>0</v>
      </c>
      <c r="D421" s="66" t="s">
        <v>589</v>
      </c>
      <c r="E421" s="65" t="s">
        <v>65</v>
      </c>
      <c r="F421" s="65" t="s">
        <v>70</v>
      </c>
      <c r="G421" s="65"/>
      <c r="I421" s="65"/>
      <c r="J421" s="65"/>
      <c r="K421" s="65"/>
      <c r="L421" s="65"/>
      <c r="M421" s="65"/>
      <c r="N421" s="65"/>
      <c r="O421" s="65"/>
      <c r="P421" s="65"/>
      <c r="Q421" s="65"/>
      <c r="R421" s="67"/>
      <c r="S421" s="65"/>
      <c r="T421" s="68">
        <v>6</v>
      </c>
      <c r="U421" s="69" t="e">
        <v>#N/A</v>
      </c>
      <c r="V421" s="69">
        <v>5.65</v>
      </c>
      <c r="W421" s="70" t="e">
        <f t="shared" si="7"/>
        <v>#DIV/0!</v>
      </c>
      <c r="X421" s="71"/>
      <c r="Y421" s="71"/>
      <c r="Z421" s="65"/>
    </row>
    <row r="422" spans="1:26">
      <c r="A422" s="74">
        <v>8377300000453</v>
      </c>
      <c r="B422" s="65" t="s">
        <v>27</v>
      </c>
      <c r="C422" s="65">
        <v>0</v>
      </c>
      <c r="D422" s="66" t="s">
        <v>590</v>
      </c>
      <c r="E422" s="65" t="s">
        <v>65</v>
      </c>
      <c r="F422" s="65" t="s">
        <v>70</v>
      </c>
      <c r="G422" s="65"/>
      <c r="I422" s="65"/>
      <c r="J422" s="65"/>
      <c r="K422" s="65"/>
      <c r="L422" s="65"/>
      <c r="M422" s="65"/>
      <c r="N422" s="65"/>
      <c r="O422" s="65"/>
      <c r="P422" s="65"/>
      <c r="Q422" s="65"/>
      <c r="R422" s="67"/>
      <c r="S422" s="65"/>
      <c r="T422" s="68">
        <v>6</v>
      </c>
      <c r="U422" s="69" t="e">
        <v>#N/A</v>
      </c>
      <c r="V422" s="69">
        <v>6.65</v>
      </c>
      <c r="W422" s="70" t="e">
        <f t="shared" si="7"/>
        <v>#DIV/0!</v>
      </c>
      <c r="X422" s="71"/>
      <c r="Y422" s="71"/>
      <c r="Z422" s="65"/>
    </row>
    <row r="423" spans="1:26">
      <c r="A423" s="74">
        <v>8377300000446</v>
      </c>
      <c r="B423" s="65" t="s">
        <v>27</v>
      </c>
      <c r="C423" s="65">
        <v>0</v>
      </c>
      <c r="D423" s="66" t="s">
        <v>591</v>
      </c>
      <c r="E423" s="65" t="s">
        <v>65</v>
      </c>
      <c r="F423" s="65" t="s">
        <v>79</v>
      </c>
      <c r="G423" s="65"/>
      <c r="I423" s="65"/>
      <c r="J423" s="65"/>
      <c r="K423" s="65"/>
      <c r="L423" s="65"/>
      <c r="M423" s="65"/>
      <c r="N423" s="65"/>
      <c r="O423" s="65"/>
      <c r="P423" s="65"/>
      <c r="Q423" s="65"/>
      <c r="R423" s="67"/>
      <c r="S423" s="65"/>
      <c r="T423" s="68">
        <v>6</v>
      </c>
      <c r="U423" s="69" t="e">
        <v>#N/A</v>
      </c>
      <c r="V423" s="69">
        <v>5.0999999999999996</v>
      </c>
      <c r="W423" s="70" t="e">
        <f t="shared" si="7"/>
        <v>#DIV/0!</v>
      </c>
      <c r="X423" s="71"/>
      <c r="Y423" s="71"/>
      <c r="Z423" s="65"/>
    </row>
    <row r="424" spans="1:26">
      <c r="A424" s="74">
        <v>8377300000439</v>
      </c>
      <c r="B424" s="65" t="s">
        <v>27</v>
      </c>
      <c r="C424" s="65">
        <v>0</v>
      </c>
      <c r="D424" s="66" t="s">
        <v>592</v>
      </c>
      <c r="E424" s="65" t="s">
        <v>65</v>
      </c>
      <c r="F424" s="65" t="s">
        <v>157</v>
      </c>
      <c r="G424" s="65"/>
      <c r="I424" s="65"/>
      <c r="J424" s="65"/>
      <c r="K424" s="65"/>
      <c r="L424" s="65"/>
      <c r="M424" s="65"/>
      <c r="N424" s="65"/>
      <c r="O424" s="65"/>
      <c r="P424" s="65"/>
      <c r="Q424" s="65"/>
      <c r="R424" s="67"/>
      <c r="S424" s="65"/>
      <c r="T424" s="68">
        <v>6</v>
      </c>
      <c r="U424" s="69" t="e">
        <v>#N/A</v>
      </c>
      <c r="V424" s="69">
        <v>7.55</v>
      </c>
      <c r="W424" s="70" t="e">
        <f t="shared" si="7"/>
        <v>#DIV/0!</v>
      </c>
      <c r="X424" s="71"/>
      <c r="Y424" s="71"/>
      <c r="Z424" s="65"/>
    </row>
    <row r="425" spans="1:26">
      <c r="A425" s="74">
        <v>8377300000422</v>
      </c>
      <c r="B425" s="65" t="s">
        <v>27</v>
      </c>
      <c r="C425" s="65">
        <v>0</v>
      </c>
      <c r="D425" s="66" t="s">
        <v>593</v>
      </c>
      <c r="E425" s="65" t="s">
        <v>65</v>
      </c>
      <c r="F425" s="65" t="s">
        <v>70</v>
      </c>
      <c r="G425" s="65"/>
      <c r="I425" s="65"/>
      <c r="J425" s="65"/>
      <c r="K425" s="65"/>
      <c r="L425" s="65"/>
      <c r="M425" s="65"/>
      <c r="N425" s="65"/>
      <c r="O425" s="65"/>
      <c r="P425" s="65"/>
      <c r="Q425" s="65"/>
      <c r="R425" s="67"/>
      <c r="S425" s="65"/>
      <c r="T425" s="68">
        <v>6</v>
      </c>
      <c r="U425" s="69" t="e">
        <v>#N/A</v>
      </c>
      <c r="V425" s="69">
        <v>8.1</v>
      </c>
      <c r="W425" s="70" t="e">
        <f t="shared" si="7"/>
        <v>#DIV/0!</v>
      </c>
      <c r="X425" s="71"/>
      <c r="Y425" s="71"/>
      <c r="Z425" s="65"/>
    </row>
    <row r="426" spans="1:26">
      <c r="A426" s="74">
        <v>8377300000415</v>
      </c>
      <c r="B426" s="65" t="s">
        <v>27</v>
      </c>
      <c r="C426" s="65">
        <v>0</v>
      </c>
      <c r="D426" s="66" t="s">
        <v>594</v>
      </c>
      <c r="E426" s="65" t="s">
        <v>65</v>
      </c>
      <c r="F426" s="65" t="s">
        <v>70</v>
      </c>
      <c r="G426" s="65"/>
      <c r="I426" s="65"/>
      <c r="J426" s="65"/>
      <c r="K426" s="65"/>
      <c r="L426" s="65"/>
      <c r="M426" s="65"/>
      <c r="N426" s="65"/>
      <c r="O426" s="65"/>
      <c r="P426" s="65"/>
      <c r="Q426" s="65"/>
      <c r="R426" s="67"/>
      <c r="S426" s="65"/>
      <c r="T426" s="68">
        <v>6</v>
      </c>
      <c r="U426" s="69" t="e">
        <v>#N/A</v>
      </c>
      <c r="V426" s="69">
        <v>5.95</v>
      </c>
      <c r="W426" s="70" t="e">
        <f t="shared" si="7"/>
        <v>#DIV/0!</v>
      </c>
      <c r="X426" s="71"/>
      <c r="Y426" s="71"/>
      <c r="Z426" s="65"/>
    </row>
    <row r="427" spans="1:26">
      <c r="A427" s="74">
        <v>8377300000408</v>
      </c>
      <c r="B427" s="65" t="s">
        <v>27</v>
      </c>
      <c r="C427" s="65">
        <v>0</v>
      </c>
      <c r="D427" s="66" t="s">
        <v>595</v>
      </c>
      <c r="E427" s="65" t="s">
        <v>65</v>
      </c>
      <c r="F427" s="65" t="s">
        <v>70</v>
      </c>
      <c r="G427" s="65"/>
      <c r="I427" s="65"/>
      <c r="J427" s="65"/>
      <c r="K427" s="65"/>
      <c r="L427" s="65"/>
      <c r="M427" s="65"/>
      <c r="N427" s="65"/>
      <c r="O427" s="65"/>
      <c r="P427" s="65"/>
      <c r="Q427" s="65"/>
      <c r="R427" s="67"/>
      <c r="S427" s="65"/>
      <c r="T427" s="68">
        <v>4</v>
      </c>
      <c r="U427" s="69" t="e">
        <v>#N/A</v>
      </c>
      <c r="V427" s="69">
        <v>10.3</v>
      </c>
      <c r="W427" s="70" t="e">
        <f t="shared" si="7"/>
        <v>#DIV/0!</v>
      </c>
      <c r="X427" s="71"/>
      <c r="Y427" s="71"/>
      <c r="Z427" s="65"/>
    </row>
    <row r="428" spans="1:26">
      <c r="A428" s="74">
        <v>8377300000392</v>
      </c>
      <c r="B428" s="65" t="s">
        <v>27</v>
      </c>
      <c r="C428" s="65">
        <v>0</v>
      </c>
      <c r="D428" s="66" t="s">
        <v>596</v>
      </c>
      <c r="E428" s="65" t="s">
        <v>65</v>
      </c>
      <c r="F428" s="65" t="s">
        <v>70</v>
      </c>
      <c r="G428" s="65"/>
      <c r="I428" s="65"/>
      <c r="J428" s="65"/>
      <c r="K428" s="65"/>
      <c r="L428" s="65"/>
      <c r="M428" s="65"/>
      <c r="N428" s="65"/>
      <c r="O428" s="65"/>
      <c r="P428" s="65"/>
      <c r="Q428" s="65"/>
      <c r="R428" s="67"/>
      <c r="S428" s="65"/>
      <c r="T428" s="68">
        <v>4</v>
      </c>
      <c r="U428" s="69" t="e">
        <v>#N/A</v>
      </c>
      <c r="V428" s="69">
        <v>18</v>
      </c>
      <c r="W428" s="70" t="e">
        <f t="shared" si="7"/>
        <v>#DIV/0!</v>
      </c>
      <c r="X428" s="71"/>
      <c r="Y428" s="71"/>
      <c r="Z428" s="65"/>
    </row>
    <row r="429" spans="1:26">
      <c r="A429" s="74">
        <v>8377300000385</v>
      </c>
      <c r="B429" s="65" t="s">
        <v>27</v>
      </c>
      <c r="C429" s="65">
        <v>0</v>
      </c>
      <c r="D429" s="66" t="s">
        <v>597</v>
      </c>
      <c r="E429" s="65" t="s">
        <v>65</v>
      </c>
      <c r="F429" s="65" t="s">
        <v>70</v>
      </c>
      <c r="G429" s="65"/>
      <c r="I429" s="65"/>
      <c r="J429" s="65"/>
      <c r="K429" s="65"/>
      <c r="L429" s="65"/>
      <c r="M429" s="65"/>
      <c r="N429" s="65"/>
      <c r="O429" s="65"/>
      <c r="P429" s="65"/>
      <c r="Q429" s="65"/>
      <c r="R429" s="67"/>
      <c r="S429" s="65"/>
      <c r="T429" s="68">
        <v>6</v>
      </c>
      <c r="U429" s="69" t="e">
        <v>#N/A</v>
      </c>
      <c r="V429" s="69">
        <v>15.25</v>
      </c>
      <c r="W429" s="70" t="e">
        <f t="shared" si="7"/>
        <v>#DIV/0!</v>
      </c>
      <c r="X429" s="71"/>
      <c r="Y429" s="71"/>
      <c r="Z429" s="65"/>
    </row>
    <row r="430" spans="1:26">
      <c r="A430" s="74">
        <v>8377300000378</v>
      </c>
      <c r="B430" s="65" t="s">
        <v>27</v>
      </c>
      <c r="C430" s="65">
        <v>0</v>
      </c>
      <c r="D430" s="66" t="s">
        <v>598</v>
      </c>
      <c r="E430" s="65" t="s">
        <v>65</v>
      </c>
      <c r="F430" s="65" t="s">
        <v>70</v>
      </c>
      <c r="G430" s="65"/>
      <c r="I430" s="65"/>
      <c r="J430" s="65"/>
      <c r="K430" s="65"/>
      <c r="L430" s="65"/>
      <c r="M430" s="65"/>
      <c r="N430" s="65"/>
      <c r="O430" s="65"/>
      <c r="P430" s="65"/>
      <c r="Q430" s="65"/>
      <c r="R430" s="67"/>
      <c r="S430" s="65"/>
      <c r="T430" s="68">
        <v>6</v>
      </c>
      <c r="U430" s="69" t="e">
        <v>#N/A</v>
      </c>
      <c r="V430" s="69">
        <v>7.1</v>
      </c>
      <c r="W430" s="70" t="e">
        <f t="shared" si="7"/>
        <v>#DIV/0!</v>
      </c>
      <c r="X430" s="71"/>
      <c r="Y430" s="71"/>
      <c r="Z430" s="65"/>
    </row>
    <row r="431" spans="1:26">
      <c r="B431" s="65" t="s">
        <v>27</v>
      </c>
      <c r="C431" s="65">
        <v>0</v>
      </c>
      <c r="D431" s="66" t="s">
        <v>599</v>
      </c>
      <c r="E431" s="65" t="s">
        <v>65</v>
      </c>
      <c r="F431" s="65" t="s">
        <v>148</v>
      </c>
      <c r="G431" s="65"/>
      <c r="I431" s="65"/>
      <c r="J431" s="65"/>
      <c r="K431" s="65"/>
      <c r="L431" s="65"/>
      <c r="M431" s="65"/>
      <c r="N431" s="65"/>
      <c r="O431" s="65"/>
      <c r="P431" s="65"/>
      <c r="Q431" s="65"/>
      <c r="R431" s="67"/>
      <c r="S431" s="65"/>
      <c r="T431" s="68">
        <v>6</v>
      </c>
      <c r="U431" s="69" t="e">
        <v>#N/A</v>
      </c>
      <c r="V431" s="69"/>
      <c r="W431" s="70" t="e">
        <f t="shared" si="7"/>
        <v>#DIV/0!</v>
      </c>
      <c r="X431" s="71"/>
      <c r="Y431" s="71"/>
      <c r="Z431" s="65"/>
    </row>
    <row r="432" spans="1:26">
      <c r="A432" s="74">
        <v>8377300000354</v>
      </c>
      <c r="B432" s="65" t="s">
        <v>27</v>
      </c>
      <c r="C432" s="65">
        <v>0</v>
      </c>
      <c r="D432" s="66" t="s">
        <v>600</v>
      </c>
      <c r="E432" s="65" t="s">
        <v>65</v>
      </c>
      <c r="F432" s="65" t="s">
        <v>70</v>
      </c>
      <c r="G432" s="65"/>
      <c r="I432" s="65"/>
      <c r="J432" s="65"/>
      <c r="K432" s="65"/>
      <c r="L432" s="65"/>
      <c r="M432" s="65"/>
      <c r="N432" s="65"/>
      <c r="O432" s="65"/>
      <c r="P432" s="65"/>
      <c r="Q432" s="65"/>
      <c r="R432" s="67"/>
      <c r="S432" s="65"/>
      <c r="T432" s="68">
        <v>6</v>
      </c>
      <c r="U432" s="69" t="e">
        <v>#N/A</v>
      </c>
      <c r="V432" s="69">
        <v>6.75</v>
      </c>
      <c r="W432" s="70" t="e">
        <f t="shared" si="7"/>
        <v>#DIV/0!</v>
      </c>
      <c r="X432" s="71"/>
      <c r="Y432" s="71"/>
      <c r="Z432" s="65"/>
    </row>
    <row r="433" spans="1:26">
      <c r="B433" s="65" t="s">
        <v>27</v>
      </c>
      <c r="C433" s="65">
        <v>0</v>
      </c>
      <c r="D433" s="66" t="s">
        <v>601</v>
      </c>
      <c r="E433" s="65" t="s">
        <v>65</v>
      </c>
      <c r="F433" s="65" t="s">
        <v>70</v>
      </c>
      <c r="G433" s="65"/>
      <c r="I433" s="65"/>
      <c r="J433" s="65"/>
      <c r="K433" s="65"/>
      <c r="L433" s="65"/>
      <c r="M433" s="65"/>
      <c r="N433" s="65"/>
      <c r="O433" s="65"/>
      <c r="P433" s="65"/>
      <c r="Q433" s="65"/>
      <c r="R433" s="67"/>
      <c r="S433" s="65"/>
      <c r="T433" s="68">
        <v>6</v>
      </c>
      <c r="U433" s="69" t="e">
        <v>#N/A</v>
      </c>
      <c r="V433" s="69">
        <v>6.75</v>
      </c>
      <c r="W433" s="70" t="e">
        <f t="shared" si="7"/>
        <v>#DIV/0!</v>
      </c>
      <c r="X433" s="71"/>
      <c r="Y433" s="71"/>
      <c r="Z433" s="65"/>
    </row>
    <row r="434" spans="1:26">
      <c r="A434" s="74">
        <v>8377300000330</v>
      </c>
      <c r="B434" s="65" t="s">
        <v>27</v>
      </c>
      <c r="C434" s="65">
        <v>0</v>
      </c>
      <c r="D434" s="66" t="s">
        <v>602</v>
      </c>
      <c r="E434" s="65" t="s">
        <v>65</v>
      </c>
      <c r="F434" s="65" t="s">
        <v>5</v>
      </c>
      <c r="G434" s="65"/>
      <c r="I434" s="65"/>
      <c r="J434" s="65"/>
      <c r="K434" s="65"/>
      <c r="L434" s="65"/>
      <c r="M434" s="65"/>
      <c r="N434" s="65"/>
      <c r="O434" s="65"/>
      <c r="P434" s="65"/>
      <c r="Q434" s="65"/>
      <c r="R434" s="67"/>
      <c r="S434" s="65"/>
      <c r="T434" s="68">
        <v>6</v>
      </c>
      <c r="U434" s="69" t="e">
        <v>#N/A</v>
      </c>
      <c r="V434" s="69">
        <v>5.7</v>
      </c>
      <c r="W434" s="70" t="e">
        <f t="shared" si="7"/>
        <v>#DIV/0!</v>
      </c>
      <c r="X434" s="71"/>
      <c r="Y434" s="71"/>
      <c r="Z434" s="65"/>
    </row>
    <row r="435" spans="1:26">
      <c r="A435" s="74">
        <v>8377300000323</v>
      </c>
      <c r="B435" s="65" t="s">
        <v>27</v>
      </c>
      <c r="C435" s="65">
        <v>0</v>
      </c>
      <c r="D435" s="66" t="s">
        <v>603</v>
      </c>
      <c r="E435" s="65" t="s">
        <v>65</v>
      </c>
      <c r="F435" s="65" t="s">
        <v>79</v>
      </c>
      <c r="G435" s="65"/>
      <c r="I435" s="65"/>
      <c r="J435" s="65"/>
      <c r="K435" s="65"/>
      <c r="L435" s="65"/>
      <c r="M435" s="65"/>
      <c r="N435" s="65"/>
      <c r="O435" s="65"/>
      <c r="P435" s="65"/>
      <c r="Q435" s="65"/>
      <c r="R435" s="67"/>
      <c r="S435" s="65"/>
      <c r="T435" s="68">
        <v>6</v>
      </c>
      <c r="U435" s="69" t="e">
        <v>#N/A</v>
      </c>
      <c r="V435" s="69">
        <v>5.5</v>
      </c>
      <c r="W435" s="70" t="e">
        <f t="shared" si="7"/>
        <v>#DIV/0!</v>
      </c>
      <c r="X435" s="71"/>
      <c r="Y435" s="71"/>
      <c r="Z435" s="65"/>
    </row>
    <row r="436" spans="1:26">
      <c r="A436" s="74">
        <v>8377300000316</v>
      </c>
      <c r="B436" s="65" t="s">
        <v>27</v>
      </c>
      <c r="C436" s="65">
        <v>0</v>
      </c>
      <c r="D436" s="66" t="s">
        <v>604</v>
      </c>
      <c r="E436" s="65" t="s">
        <v>65</v>
      </c>
      <c r="F436" s="65" t="s">
        <v>70</v>
      </c>
      <c r="G436" s="65"/>
      <c r="I436" s="65"/>
      <c r="J436" s="65"/>
      <c r="K436" s="65"/>
      <c r="L436" s="65"/>
      <c r="M436" s="65"/>
      <c r="N436" s="65"/>
      <c r="O436" s="65"/>
      <c r="P436" s="65"/>
      <c r="Q436" s="65"/>
      <c r="R436" s="67"/>
      <c r="S436" s="65"/>
      <c r="T436" s="68">
        <v>6</v>
      </c>
      <c r="U436" s="69" t="e">
        <v>#N/A</v>
      </c>
      <c r="V436" s="69">
        <v>8.9</v>
      </c>
      <c r="W436" s="70" t="e">
        <f t="shared" si="7"/>
        <v>#DIV/0!</v>
      </c>
      <c r="X436" s="71"/>
      <c r="Y436" s="71"/>
      <c r="Z436" s="65"/>
    </row>
    <row r="437" spans="1:26">
      <c r="B437" s="65" t="s">
        <v>27</v>
      </c>
      <c r="C437" s="65">
        <v>0</v>
      </c>
      <c r="D437" s="66" t="s">
        <v>605</v>
      </c>
      <c r="E437" s="65" t="s">
        <v>65</v>
      </c>
      <c r="F437" s="65" t="s">
        <v>70</v>
      </c>
      <c r="G437" s="65"/>
      <c r="I437" s="65"/>
      <c r="J437" s="65"/>
      <c r="K437" s="65"/>
      <c r="L437" s="65"/>
      <c r="M437" s="65"/>
      <c r="N437" s="65"/>
      <c r="O437" s="65"/>
      <c r="P437" s="65"/>
      <c r="Q437" s="65"/>
      <c r="R437" s="67"/>
      <c r="S437" s="65"/>
      <c r="T437" s="68">
        <v>6</v>
      </c>
      <c r="U437" s="69" t="e">
        <v>#N/A</v>
      </c>
      <c r="V437" s="69"/>
      <c r="W437" s="70" t="e">
        <f t="shared" si="7"/>
        <v>#DIV/0!</v>
      </c>
      <c r="X437" s="71"/>
      <c r="Y437" s="71"/>
      <c r="Z437" s="65"/>
    </row>
    <row r="438" spans="1:26">
      <c r="B438" s="65" t="s">
        <v>27</v>
      </c>
      <c r="C438" s="65">
        <v>0</v>
      </c>
      <c r="D438" s="66" t="s">
        <v>606</v>
      </c>
      <c r="E438" s="65" t="s">
        <v>65</v>
      </c>
      <c r="F438" s="65" t="s">
        <v>70</v>
      </c>
      <c r="G438" s="65"/>
      <c r="I438" s="65"/>
      <c r="J438" s="65"/>
      <c r="K438" s="65"/>
      <c r="L438" s="65"/>
      <c r="M438" s="65"/>
      <c r="N438" s="65"/>
      <c r="O438" s="65"/>
      <c r="P438" s="65"/>
      <c r="Q438" s="65"/>
      <c r="R438" s="67"/>
      <c r="S438" s="65"/>
      <c r="T438" s="68">
        <v>2</v>
      </c>
      <c r="U438" s="69" t="e">
        <v>#N/A</v>
      </c>
      <c r="V438" s="69">
        <v>15</v>
      </c>
      <c r="W438" s="70" t="e">
        <f t="shared" si="7"/>
        <v>#DIV/0!</v>
      </c>
      <c r="X438" s="71"/>
      <c r="Y438" s="71"/>
      <c r="Z438" s="65"/>
    </row>
    <row r="439" spans="1:26">
      <c r="A439" s="74">
        <v>3760023242012</v>
      </c>
      <c r="B439" s="65" t="s">
        <v>21</v>
      </c>
      <c r="C439" s="65">
        <v>0.33</v>
      </c>
      <c r="D439" s="66" t="s">
        <v>607</v>
      </c>
      <c r="E439" s="65" t="s">
        <v>65</v>
      </c>
      <c r="F439" s="65" t="s">
        <v>79</v>
      </c>
      <c r="G439" s="65"/>
      <c r="I439" s="65"/>
      <c r="J439" s="65"/>
      <c r="K439" s="65"/>
      <c r="L439" s="65"/>
      <c r="M439" s="65"/>
      <c r="N439" s="65"/>
      <c r="O439" s="65"/>
      <c r="P439" s="65"/>
      <c r="Q439" s="65"/>
      <c r="R439" s="67"/>
      <c r="S439" s="65" t="s">
        <v>76</v>
      </c>
      <c r="T439" s="68">
        <v>24</v>
      </c>
      <c r="U439" s="69">
        <v>3.5</v>
      </c>
      <c r="V439" s="69">
        <v>4.45</v>
      </c>
      <c r="W439" s="70" t="str">
        <f t="shared" si="7"/>
        <v>13,48 €/L</v>
      </c>
      <c r="X439" s="71"/>
      <c r="Y439" s="71"/>
      <c r="Z439" s="65"/>
    </row>
    <row r="440" spans="1:26">
      <c r="B440" s="65" t="s">
        <v>21</v>
      </c>
      <c r="C440" s="65">
        <v>0.33</v>
      </c>
      <c r="D440" s="66" t="s">
        <v>608</v>
      </c>
      <c r="E440" s="65" t="s">
        <v>65</v>
      </c>
      <c r="F440" s="65" t="s">
        <v>79</v>
      </c>
      <c r="G440" s="65"/>
      <c r="I440" s="65"/>
      <c r="J440" s="65"/>
      <c r="K440" s="65"/>
      <c r="L440" s="65"/>
      <c r="M440" s="65"/>
      <c r="N440" s="65"/>
      <c r="O440" s="65"/>
      <c r="P440" s="65"/>
      <c r="Q440" s="65"/>
      <c r="R440" s="67"/>
      <c r="S440" s="65" t="s">
        <v>76</v>
      </c>
      <c r="T440" s="68">
        <v>24</v>
      </c>
      <c r="U440" s="69">
        <v>3.5</v>
      </c>
      <c r="V440" s="69">
        <v>4.45</v>
      </c>
      <c r="W440" s="70" t="str">
        <f t="shared" si="7"/>
        <v>13,48 €/L</v>
      </c>
      <c r="X440" s="71"/>
      <c r="Y440" s="71"/>
      <c r="Z440" s="65"/>
    </row>
    <row r="441" spans="1:26">
      <c r="A441" s="74" t="s">
        <v>65</v>
      </c>
      <c r="B441" s="65" t="s">
        <v>65</v>
      </c>
      <c r="C441" s="65" t="s">
        <v>65</v>
      </c>
      <c r="D441" s="66" t="s">
        <v>609</v>
      </c>
      <c r="E441" s="65" t="s">
        <v>65</v>
      </c>
      <c r="F441" s="65" t="s">
        <v>65</v>
      </c>
      <c r="G441" s="65" t="s">
        <v>65</v>
      </c>
      <c r="I441" s="65" t="s">
        <v>65</v>
      </c>
      <c r="J441" s="65" t="s">
        <v>65</v>
      </c>
      <c r="K441" s="65" t="s">
        <v>65</v>
      </c>
      <c r="L441" s="65" t="s">
        <v>65</v>
      </c>
      <c r="M441" s="65" t="s">
        <v>65</v>
      </c>
      <c r="N441" s="65" t="s">
        <v>65</v>
      </c>
      <c r="O441" s="65" t="s">
        <v>65</v>
      </c>
      <c r="P441" s="65" t="s">
        <v>65</v>
      </c>
      <c r="Q441" s="65" t="s">
        <v>65</v>
      </c>
      <c r="R441" s="67" t="s">
        <v>65</v>
      </c>
      <c r="S441" s="65" t="s">
        <v>65</v>
      </c>
      <c r="T441" s="68" t="s">
        <v>65</v>
      </c>
      <c r="U441" s="69" t="s">
        <v>65</v>
      </c>
      <c r="V441" s="69" t="s">
        <v>65</v>
      </c>
      <c r="W441" s="70" t="e">
        <f t="shared" si="7"/>
        <v>#VALUE!</v>
      </c>
      <c r="X441" s="71"/>
      <c r="Y441" s="71"/>
      <c r="Z441" s="65"/>
    </row>
    <row r="442" spans="1:26">
      <c r="B442" s="65" t="s">
        <v>21</v>
      </c>
      <c r="C442" s="65">
        <v>0.33</v>
      </c>
      <c r="D442" s="66" t="s">
        <v>610</v>
      </c>
      <c r="E442" s="65"/>
      <c r="F442" s="65" t="s">
        <v>104</v>
      </c>
      <c r="G442" s="65"/>
      <c r="I442" s="65"/>
      <c r="J442" s="65"/>
      <c r="K442" s="65"/>
      <c r="L442" s="65"/>
      <c r="M442" s="65"/>
      <c r="N442" s="65"/>
      <c r="O442" s="65"/>
      <c r="P442" s="65"/>
      <c r="Q442" s="65"/>
      <c r="R442" s="67"/>
      <c r="S442" s="65" t="s">
        <v>76</v>
      </c>
      <c r="T442" s="68">
        <v>24</v>
      </c>
      <c r="U442" s="69">
        <v>2.36</v>
      </c>
      <c r="V442" s="69">
        <v>2.95</v>
      </c>
      <c r="W442" s="70" t="str">
        <f t="shared" si="7"/>
        <v>8,94 €/L</v>
      </c>
      <c r="X442" s="71"/>
      <c r="Y442" s="71"/>
      <c r="Z442" s="65"/>
    </row>
    <row r="443" spans="1:26">
      <c r="B443" s="65" t="s">
        <v>21</v>
      </c>
      <c r="C443" s="65">
        <v>0.33</v>
      </c>
      <c r="D443" s="66" t="s">
        <v>611</v>
      </c>
      <c r="E443" s="65"/>
      <c r="F443" s="65" t="s">
        <v>79</v>
      </c>
      <c r="G443" s="65"/>
      <c r="I443" s="65"/>
      <c r="J443" s="65"/>
      <c r="K443" s="65"/>
      <c r="L443" s="65"/>
      <c r="M443" s="65"/>
      <c r="N443" s="65"/>
      <c r="O443" s="65"/>
      <c r="P443" s="65"/>
      <c r="Q443" s="65"/>
      <c r="R443" s="67"/>
      <c r="S443" s="65" t="s">
        <v>76</v>
      </c>
      <c r="T443" s="68">
        <v>24</v>
      </c>
      <c r="U443" s="69">
        <v>3.2</v>
      </c>
      <c r="V443" s="69">
        <v>4.1500000000000004</v>
      </c>
      <c r="W443" s="70" t="str">
        <f t="shared" si="7"/>
        <v>12,58 €/L</v>
      </c>
      <c r="X443" s="71"/>
      <c r="Y443" s="71"/>
      <c r="Z443" s="65"/>
    </row>
    <row r="444" spans="1:26">
      <c r="A444" s="74">
        <v>4105120004108</v>
      </c>
      <c r="B444" s="65" t="s">
        <v>21</v>
      </c>
      <c r="C444" s="65">
        <v>0.5</v>
      </c>
      <c r="D444" s="66" t="s">
        <v>612</v>
      </c>
      <c r="E444" s="65">
        <v>7.5</v>
      </c>
      <c r="F444" s="65" t="s">
        <v>104</v>
      </c>
      <c r="G444" s="65"/>
      <c r="I444" s="65"/>
      <c r="J444" s="65" t="s">
        <v>107</v>
      </c>
      <c r="K444" s="65" t="s">
        <v>72</v>
      </c>
      <c r="L444" s="65"/>
      <c r="M444" s="65"/>
      <c r="N444" s="65"/>
      <c r="O444" s="65"/>
      <c r="P444" s="65"/>
      <c r="Q444" s="65"/>
      <c r="R444" s="67">
        <v>1.9277000000000002</v>
      </c>
      <c r="S444" s="65" t="s">
        <v>76</v>
      </c>
      <c r="T444" s="68">
        <v>20</v>
      </c>
      <c r="U444" s="69">
        <v>4.5999999999999996</v>
      </c>
      <c r="V444" s="69">
        <v>5.95</v>
      </c>
      <c r="W444" s="70" t="str">
        <f t="shared" si="7"/>
        <v>11,90 €/L</v>
      </c>
      <c r="X444" s="71"/>
      <c r="Y444" s="71"/>
      <c r="Z444" s="65"/>
    </row>
    <row r="445" spans="1:26">
      <c r="A445" s="74">
        <v>5412343152332</v>
      </c>
      <c r="B445" s="65" t="s">
        <v>21</v>
      </c>
      <c r="C445" s="65">
        <v>0.33</v>
      </c>
      <c r="D445" s="66" t="s">
        <v>613</v>
      </c>
      <c r="E445" s="65">
        <v>7</v>
      </c>
      <c r="F445" s="65" t="s">
        <v>70</v>
      </c>
      <c r="G445" s="65"/>
      <c r="I445" s="65"/>
      <c r="J445" s="65" t="s">
        <v>378</v>
      </c>
      <c r="K445" s="65" t="s">
        <v>74</v>
      </c>
      <c r="L445" s="65"/>
      <c r="M445" s="65"/>
      <c r="N445" s="65"/>
      <c r="O445" s="65"/>
      <c r="P445" s="65"/>
      <c r="Q445" s="65"/>
      <c r="R445" s="67"/>
      <c r="S445" s="65" t="s">
        <v>73</v>
      </c>
      <c r="T445" s="68">
        <v>24</v>
      </c>
      <c r="U445" s="69" t="e">
        <v>#N/A</v>
      </c>
      <c r="V445" s="69">
        <v>3.1</v>
      </c>
      <c r="W445" s="70" t="str">
        <f t="shared" si="7"/>
        <v>9,39 €/L</v>
      </c>
      <c r="X445" s="71"/>
      <c r="Y445" s="71"/>
      <c r="Z445" s="65"/>
    </row>
    <row r="446" spans="1:26">
      <c r="A446" s="74">
        <v>5412343201337</v>
      </c>
      <c r="B446" s="65" t="s">
        <v>21</v>
      </c>
      <c r="C446" s="65">
        <v>0.33</v>
      </c>
      <c r="D446" s="66" t="s">
        <v>614</v>
      </c>
      <c r="E446" s="65">
        <v>9.5</v>
      </c>
      <c r="F446" s="65" t="s">
        <v>70</v>
      </c>
      <c r="G446" s="65"/>
      <c r="I446" s="65"/>
      <c r="J446" s="65" t="s">
        <v>178</v>
      </c>
      <c r="K446" s="65" t="s">
        <v>72</v>
      </c>
      <c r="L446" s="65"/>
      <c r="M446" s="65"/>
      <c r="N446" s="65"/>
      <c r="O446" s="65"/>
      <c r="P446" s="65"/>
      <c r="Q446" s="65"/>
      <c r="R446" s="67"/>
      <c r="S446" s="65" t="s">
        <v>73</v>
      </c>
      <c r="T446" s="68">
        <v>24</v>
      </c>
      <c r="U446" s="69">
        <v>2.98</v>
      </c>
      <c r="V446" s="69">
        <v>3.95</v>
      </c>
      <c r="W446" s="70" t="str">
        <f t="shared" si="7"/>
        <v>11,97 €/L</v>
      </c>
      <c r="X446" s="71"/>
      <c r="Y446" s="71"/>
      <c r="Z446" s="65"/>
    </row>
    <row r="447" spans="1:26">
      <c r="B447" s="65" t="s">
        <v>21</v>
      </c>
      <c r="C447" s="65">
        <v>0.33</v>
      </c>
      <c r="D447" s="66" t="s">
        <v>615</v>
      </c>
      <c r="E447" s="65"/>
      <c r="F447" s="65" t="s">
        <v>70</v>
      </c>
      <c r="G447" s="65"/>
      <c r="I447" s="65"/>
      <c r="J447" s="65"/>
      <c r="K447" s="65"/>
      <c r="L447" s="65"/>
      <c r="M447" s="65"/>
      <c r="N447" s="65"/>
      <c r="O447" s="65"/>
      <c r="P447" s="65"/>
      <c r="Q447" s="65"/>
      <c r="R447" s="67"/>
      <c r="S447" s="65" t="s">
        <v>76</v>
      </c>
      <c r="T447" s="68">
        <v>1</v>
      </c>
      <c r="U447" s="69" t="e">
        <v>#N/A</v>
      </c>
      <c r="V447" s="69">
        <v>35</v>
      </c>
      <c r="W447" s="70" t="str">
        <f t="shared" si="7"/>
        <v>106,06 €/L</v>
      </c>
      <c r="X447" s="71"/>
      <c r="Y447" s="71"/>
      <c r="Z447" s="65"/>
    </row>
    <row r="448" spans="1:26">
      <c r="B448" s="65" t="s">
        <v>21</v>
      </c>
      <c r="C448" s="65">
        <v>0.33</v>
      </c>
      <c r="D448" s="66" t="s">
        <v>616</v>
      </c>
      <c r="E448" s="65"/>
      <c r="F448" s="65" t="s">
        <v>70</v>
      </c>
      <c r="G448" s="65"/>
      <c r="I448" s="65"/>
      <c r="J448" s="65"/>
      <c r="K448" s="65"/>
      <c r="L448" s="65"/>
      <c r="M448" s="65"/>
      <c r="N448" s="65"/>
      <c r="O448" s="65"/>
      <c r="P448" s="65"/>
      <c r="Q448" s="65"/>
      <c r="R448" s="67"/>
      <c r="S448" s="65" t="s">
        <v>76</v>
      </c>
      <c r="T448" s="68">
        <v>1</v>
      </c>
      <c r="U448" s="69" t="e">
        <v>#N/A</v>
      </c>
      <c r="V448" s="69">
        <v>35</v>
      </c>
      <c r="W448" s="70" t="str">
        <f t="shared" si="7"/>
        <v>106,06 €/L</v>
      </c>
      <c r="X448" s="71"/>
      <c r="Y448" s="71"/>
      <c r="Z448" s="65"/>
    </row>
    <row r="449" spans="1:26">
      <c r="B449" s="65" t="s">
        <v>21</v>
      </c>
      <c r="C449" s="65">
        <v>0.33</v>
      </c>
      <c r="D449" s="66" t="s">
        <v>617</v>
      </c>
      <c r="E449" s="65"/>
      <c r="F449" s="65" t="s">
        <v>70</v>
      </c>
      <c r="G449" s="65"/>
      <c r="I449" s="65"/>
      <c r="J449" s="65"/>
      <c r="K449" s="65"/>
      <c r="L449" s="65"/>
      <c r="M449" s="65"/>
      <c r="N449" s="65"/>
      <c r="O449" s="65"/>
      <c r="P449" s="65"/>
      <c r="Q449" s="65"/>
      <c r="R449" s="67"/>
      <c r="S449" s="65" t="s">
        <v>76</v>
      </c>
      <c r="T449" s="68">
        <v>1</v>
      </c>
      <c r="U449" s="69" t="e">
        <v>#N/A</v>
      </c>
      <c r="V449" s="69">
        <v>35</v>
      </c>
      <c r="W449" s="70" t="str">
        <f t="shared" si="7"/>
        <v>106,06 €/L</v>
      </c>
      <c r="X449" s="71"/>
      <c r="Y449" s="71"/>
      <c r="Z449" s="65"/>
    </row>
    <row r="450" spans="1:26">
      <c r="A450" s="74" t="s">
        <v>65</v>
      </c>
      <c r="B450" s="65" t="s">
        <v>65</v>
      </c>
      <c r="C450" s="65" t="s">
        <v>65</v>
      </c>
      <c r="D450" s="66" t="s">
        <v>618</v>
      </c>
      <c r="E450" s="65" t="s">
        <v>65</v>
      </c>
      <c r="F450" s="65" t="s">
        <v>65</v>
      </c>
      <c r="G450" s="65" t="s">
        <v>65</v>
      </c>
      <c r="I450" s="65" t="s">
        <v>65</v>
      </c>
      <c r="J450" s="65" t="s">
        <v>65</v>
      </c>
      <c r="K450" s="65" t="s">
        <v>65</v>
      </c>
      <c r="L450" s="65" t="s">
        <v>65</v>
      </c>
      <c r="M450" s="65" t="s">
        <v>65</v>
      </c>
      <c r="N450" s="65" t="s">
        <v>65</v>
      </c>
      <c r="O450" s="65" t="s">
        <v>65</v>
      </c>
      <c r="P450" s="65" t="s">
        <v>65</v>
      </c>
      <c r="Q450" s="65" t="s">
        <v>65</v>
      </c>
      <c r="R450" s="67" t="s">
        <v>65</v>
      </c>
      <c r="S450" s="65" t="s">
        <v>65</v>
      </c>
      <c r="T450" s="68" t="s">
        <v>65</v>
      </c>
      <c r="U450" s="69" t="s">
        <v>65</v>
      </c>
      <c r="V450" s="69" t="s">
        <v>65</v>
      </c>
      <c r="W450" s="70" t="e">
        <f t="shared" si="7"/>
        <v>#VALUE!</v>
      </c>
      <c r="X450" s="71"/>
      <c r="Y450" s="71"/>
      <c r="Z450" s="65"/>
    </row>
    <row r="451" spans="1:26">
      <c r="A451" s="74" t="s">
        <v>65</v>
      </c>
      <c r="B451" s="65" t="s">
        <v>65</v>
      </c>
      <c r="C451" s="65" t="s">
        <v>65</v>
      </c>
      <c r="D451" s="66" t="s">
        <v>619</v>
      </c>
      <c r="E451" s="65" t="s">
        <v>65</v>
      </c>
      <c r="F451" s="65" t="s">
        <v>65</v>
      </c>
      <c r="G451" s="65" t="s">
        <v>65</v>
      </c>
      <c r="I451" s="65" t="s">
        <v>65</v>
      </c>
      <c r="J451" s="65" t="s">
        <v>65</v>
      </c>
      <c r="K451" s="65" t="s">
        <v>65</v>
      </c>
      <c r="L451" s="65" t="s">
        <v>65</v>
      </c>
      <c r="M451" s="65" t="s">
        <v>65</v>
      </c>
      <c r="N451" s="65" t="s">
        <v>65</v>
      </c>
      <c r="O451" s="65" t="s">
        <v>65</v>
      </c>
      <c r="P451" s="65" t="s">
        <v>65</v>
      </c>
      <c r="Q451" s="65" t="s">
        <v>65</v>
      </c>
      <c r="R451" s="67" t="s">
        <v>65</v>
      </c>
      <c r="S451" s="65" t="s">
        <v>65</v>
      </c>
      <c r="T451" s="68" t="s">
        <v>65</v>
      </c>
      <c r="U451" s="69" t="s">
        <v>65</v>
      </c>
      <c r="V451" s="69" t="s">
        <v>65</v>
      </c>
      <c r="W451" s="70" t="e">
        <f t="shared" si="7"/>
        <v>#VALUE!</v>
      </c>
      <c r="X451" s="71"/>
      <c r="Y451" s="71"/>
      <c r="Z451" s="65"/>
    </row>
    <row r="452" spans="1:26">
      <c r="A452" s="74" t="s">
        <v>65</v>
      </c>
      <c r="B452" s="65" t="s">
        <v>65</v>
      </c>
      <c r="C452" s="65" t="s">
        <v>65</v>
      </c>
      <c r="D452" s="66" t="s">
        <v>620</v>
      </c>
      <c r="E452" s="65" t="s">
        <v>65</v>
      </c>
      <c r="F452" s="65" t="s">
        <v>65</v>
      </c>
      <c r="G452" s="65" t="s">
        <v>65</v>
      </c>
      <c r="I452" s="65" t="s">
        <v>65</v>
      </c>
      <c r="J452" s="65" t="s">
        <v>65</v>
      </c>
      <c r="K452" s="65" t="s">
        <v>65</v>
      </c>
      <c r="L452" s="65" t="s">
        <v>65</v>
      </c>
      <c r="M452" s="65" t="s">
        <v>65</v>
      </c>
      <c r="N452" s="65" t="s">
        <v>65</v>
      </c>
      <c r="O452" s="65" t="s">
        <v>65</v>
      </c>
      <c r="P452" s="65" t="s">
        <v>65</v>
      </c>
      <c r="Q452" s="65" t="s">
        <v>65</v>
      </c>
      <c r="R452" s="67" t="s">
        <v>65</v>
      </c>
      <c r="S452" s="65" t="s">
        <v>65</v>
      </c>
      <c r="T452" s="68" t="s">
        <v>65</v>
      </c>
      <c r="U452" s="69" t="s">
        <v>65</v>
      </c>
      <c r="V452" s="69" t="s">
        <v>65</v>
      </c>
      <c r="W452" s="70" t="e">
        <f t="shared" si="7"/>
        <v>#VALUE!</v>
      </c>
      <c r="X452" s="71"/>
      <c r="Y452" s="71"/>
      <c r="Z452" s="65"/>
    </row>
    <row r="453" spans="1:26">
      <c r="A453" s="74">
        <v>5901559951841</v>
      </c>
      <c r="B453" s="65" t="s">
        <v>21</v>
      </c>
      <c r="C453" s="65">
        <v>0.5</v>
      </c>
      <c r="D453" s="66" t="s">
        <v>621</v>
      </c>
      <c r="E453" s="65">
        <v>5.6</v>
      </c>
      <c r="F453" s="65" t="s">
        <v>534</v>
      </c>
      <c r="H453" s="65"/>
      <c r="I453" s="65"/>
      <c r="J453" s="65" t="s">
        <v>87</v>
      </c>
      <c r="K453" s="65" t="s">
        <v>72</v>
      </c>
      <c r="L453" s="65"/>
      <c r="M453" s="65"/>
      <c r="N453" s="65"/>
      <c r="O453" s="65"/>
      <c r="P453" s="65"/>
      <c r="Q453" s="65"/>
      <c r="R453" s="67">
        <v>1.0516000000000001</v>
      </c>
      <c r="S453" s="65" t="s">
        <v>76</v>
      </c>
      <c r="T453" s="68">
        <v>20</v>
      </c>
      <c r="U453" s="69">
        <v>2.85</v>
      </c>
      <c r="V453" s="69">
        <v>3.85</v>
      </c>
      <c r="W453" s="70" t="str">
        <f t="shared" si="7"/>
        <v>7,70 €/L</v>
      </c>
      <c r="X453" s="71"/>
      <c r="Y453" s="71"/>
      <c r="Z453" s="65"/>
    </row>
    <row r="454" spans="1:26">
      <c r="A454" s="74">
        <v>3483770000130</v>
      </c>
      <c r="B454" s="64" t="s">
        <v>64</v>
      </c>
      <c r="C454" s="64" t="s">
        <v>65</v>
      </c>
      <c r="D454" s="64" t="s">
        <v>667</v>
      </c>
      <c r="E454" s="64" t="s">
        <v>65</v>
      </c>
      <c r="F454" s="64" t="s">
        <v>65</v>
      </c>
      <c r="G454" s="64" t="s">
        <v>65</v>
      </c>
      <c r="H454" s="64" t="s">
        <v>65</v>
      </c>
      <c r="I454" s="64" t="s">
        <v>65</v>
      </c>
      <c r="J454" s="64" t="s">
        <v>65</v>
      </c>
      <c r="K454" s="64" t="s">
        <v>65</v>
      </c>
      <c r="L454" s="64" t="s">
        <v>65</v>
      </c>
      <c r="M454" s="64" t="s">
        <v>65</v>
      </c>
      <c r="N454" s="64" t="s">
        <v>65</v>
      </c>
      <c r="O454" s="64" t="s">
        <v>65</v>
      </c>
      <c r="P454" s="64" t="s">
        <v>65</v>
      </c>
      <c r="Q454" s="64" t="s">
        <v>65</v>
      </c>
      <c r="R454" s="64" t="s">
        <v>65</v>
      </c>
      <c r="S454" s="64" t="s">
        <v>65</v>
      </c>
      <c r="T454" s="64" t="s">
        <v>65</v>
      </c>
      <c r="U454" s="64" t="s">
        <v>65</v>
      </c>
      <c r="V454" s="64">
        <v>7</v>
      </c>
      <c r="W454" s="64" t="e">
        <f t="shared" si="7"/>
        <v>#VALUE!</v>
      </c>
    </row>
    <row r="455" spans="1:26">
      <c r="A455" s="74">
        <v>3483770000123</v>
      </c>
      <c r="B455" s="64" t="s">
        <v>64</v>
      </c>
      <c r="C455" s="64" t="s">
        <v>65</v>
      </c>
      <c r="D455" s="64" t="s">
        <v>668</v>
      </c>
      <c r="E455" s="64" t="s">
        <v>65</v>
      </c>
      <c r="F455" s="64" t="s">
        <v>65</v>
      </c>
      <c r="G455" s="64" t="s">
        <v>65</v>
      </c>
      <c r="H455" s="64" t="s">
        <v>65</v>
      </c>
      <c r="I455" s="64" t="s">
        <v>65</v>
      </c>
      <c r="J455" s="64" t="s">
        <v>65</v>
      </c>
      <c r="K455" s="64" t="s">
        <v>65</v>
      </c>
      <c r="L455" s="64" t="s">
        <v>65</v>
      </c>
      <c r="M455" s="64" t="s">
        <v>65</v>
      </c>
      <c r="N455" s="64" t="s">
        <v>65</v>
      </c>
      <c r="O455" s="64" t="s">
        <v>65</v>
      </c>
      <c r="P455" s="64" t="s">
        <v>65</v>
      </c>
      <c r="Q455" s="64" t="s">
        <v>65</v>
      </c>
      <c r="R455" s="64" t="s">
        <v>65</v>
      </c>
      <c r="S455" s="64" t="s">
        <v>65</v>
      </c>
      <c r="T455" s="64" t="s">
        <v>65</v>
      </c>
      <c r="U455" s="64" t="s">
        <v>65</v>
      </c>
      <c r="V455" s="64">
        <v>7.5</v>
      </c>
      <c r="W455" s="64" t="e">
        <f t="shared" ref="W455:W461" si="8">+CONCATENATE(FIXED(V455/C455,2)," €/L")</f>
        <v>#VALUE!</v>
      </c>
    </row>
    <row r="456" spans="1:26">
      <c r="A456" s="74">
        <v>3483770000116</v>
      </c>
      <c r="B456" s="64" t="s">
        <v>64</v>
      </c>
      <c r="C456" s="64" t="s">
        <v>65</v>
      </c>
      <c r="D456" s="64" t="s">
        <v>669</v>
      </c>
      <c r="E456" s="64" t="s">
        <v>65</v>
      </c>
      <c r="F456" s="64" t="s">
        <v>65</v>
      </c>
      <c r="G456" s="64" t="s">
        <v>65</v>
      </c>
      <c r="H456" s="64" t="s">
        <v>65</v>
      </c>
      <c r="I456" s="64" t="s">
        <v>65</v>
      </c>
      <c r="J456" s="64" t="s">
        <v>65</v>
      </c>
      <c r="K456" s="64" t="s">
        <v>65</v>
      </c>
      <c r="L456" s="64" t="s">
        <v>65</v>
      </c>
      <c r="M456" s="64" t="s">
        <v>65</v>
      </c>
      <c r="N456" s="64" t="s">
        <v>65</v>
      </c>
      <c r="O456" s="64" t="s">
        <v>65</v>
      </c>
      <c r="P456" s="64" t="s">
        <v>65</v>
      </c>
      <c r="Q456" s="64" t="s">
        <v>65</v>
      </c>
      <c r="R456" s="64" t="s">
        <v>65</v>
      </c>
      <c r="S456" s="64" t="s">
        <v>65</v>
      </c>
      <c r="T456" s="64" t="s">
        <v>65</v>
      </c>
      <c r="U456" s="64" t="s">
        <v>65</v>
      </c>
      <c r="V456" s="64">
        <v>8</v>
      </c>
      <c r="W456" s="64" t="e">
        <f t="shared" si="8"/>
        <v>#VALUE!</v>
      </c>
    </row>
    <row r="457" spans="1:26">
      <c r="A457" s="74">
        <v>3483770000109</v>
      </c>
      <c r="B457" s="64" t="s">
        <v>64</v>
      </c>
      <c r="C457" s="64" t="s">
        <v>65</v>
      </c>
      <c r="D457" s="64" t="s">
        <v>670</v>
      </c>
      <c r="E457" s="64" t="s">
        <v>65</v>
      </c>
      <c r="F457" s="64" t="s">
        <v>65</v>
      </c>
      <c r="G457" s="64" t="s">
        <v>65</v>
      </c>
      <c r="H457" s="64" t="s">
        <v>65</v>
      </c>
      <c r="I457" s="64" t="s">
        <v>65</v>
      </c>
      <c r="J457" s="64" t="s">
        <v>65</v>
      </c>
      <c r="K457" s="64" t="s">
        <v>65</v>
      </c>
      <c r="L457" s="64" t="s">
        <v>65</v>
      </c>
      <c r="M457" s="64" t="s">
        <v>65</v>
      </c>
      <c r="N457" s="64" t="s">
        <v>65</v>
      </c>
      <c r="O457" s="64" t="s">
        <v>65</v>
      </c>
      <c r="P457" s="64" t="s">
        <v>65</v>
      </c>
      <c r="Q457" s="64" t="s">
        <v>65</v>
      </c>
      <c r="R457" s="64" t="s">
        <v>65</v>
      </c>
      <c r="S457" s="64" t="s">
        <v>65</v>
      </c>
      <c r="T457" s="64" t="s">
        <v>65</v>
      </c>
      <c r="U457" s="64" t="s">
        <v>65</v>
      </c>
      <c r="V457" s="64">
        <v>8.5</v>
      </c>
      <c r="W457" s="64" t="e">
        <f t="shared" si="8"/>
        <v>#VALUE!</v>
      </c>
    </row>
    <row r="458" spans="1:26">
      <c r="A458" s="74">
        <v>3483770000093</v>
      </c>
      <c r="B458" s="64" t="s">
        <v>64</v>
      </c>
      <c r="C458" s="64" t="s">
        <v>65</v>
      </c>
      <c r="D458" s="64" t="s">
        <v>671</v>
      </c>
      <c r="E458" s="64" t="s">
        <v>65</v>
      </c>
      <c r="F458" s="64" t="s">
        <v>65</v>
      </c>
      <c r="G458" s="64" t="s">
        <v>65</v>
      </c>
      <c r="H458" s="64" t="s">
        <v>65</v>
      </c>
      <c r="I458" s="64" t="s">
        <v>65</v>
      </c>
      <c r="J458" s="64" t="s">
        <v>65</v>
      </c>
      <c r="K458" s="64" t="s">
        <v>65</v>
      </c>
      <c r="L458" s="64" t="s">
        <v>65</v>
      </c>
      <c r="M458" s="64" t="s">
        <v>65</v>
      </c>
      <c r="N458" s="64" t="s">
        <v>65</v>
      </c>
      <c r="O458" s="64" t="s">
        <v>65</v>
      </c>
      <c r="P458" s="64" t="s">
        <v>65</v>
      </c>
      <c r="Q458" s="64" t="s">
        <v>65</v>
      </c>
      <c r="R458" s="64" t="s">
        <v>65</v>
      </c>
      <c r="S458" s="64" t="s">
        <v>65</v>
      </c>
      <c r="T458" s="64" t="s">
        <v>65</v>
      </c>
      <c r="U458" s="64" t="s">
        <v>65</v>
      </c>
      <c r="V458" s="64">
        <v>9</v>
      </c>
      <c r="W458" s="64" t="e">
        <f t="shared" si="8"/>
        <v>#VALUE!</v>
      </c>
    </row>
    <row r="459" spans="1:26">
      <c r="A459" s="74">
        <v>3483770000086</v>
      </c>
      <c r="B459" s="64" t="s">
        <v>64</v>
      </c>
      <c r="C459" s="64" t="s">
        <v>65</v>
      </c>
      <c r="D459" s="64" t="s">
        <v>672</v>
      </c>
      <c r="E459" s="64" t="s">
        <v>65</v>
      </c>
      <c r="F459" s="64" t="s">
        <v>65</v>
      </c>
      <c r="G459" s="64" t="s">
        <v>65</v>
      </c>
      <c r="H459" s="64" t="s">
        <v>65</v>
      </c>
      <c r="I459" s="64" t="s">
        <v>65</v>
      </c>
      <c r="J459" s="64" t="s">
        <v>65</v>
      </c>
      <c r="K459" s="64" t="s">
        <v>65</v>
      </c>
      <c r="L459" s="64" t="s">
        <v>65</v>
      </c>
      <c r="M459" s="64" t="s">
        <v>65</v>
      </c>
      <c r="N459" s="64" t="s">
        <v>65</v>
      </c>
      <c r="O459" s="64" t="s">
        <v>65</v>
      </c>
      <c r="P459" s="64" t="s">
        <v>65</v>
      </c>
      <c r="Q459" s="64" t="s">
        <v>65</v>
      </c>
      <c r="R459" s="64" t="s">
        <v>65</v>
      </c>
      <c r="S459" s="64" t="s">
        <v>65</v>
      </c>
      <c r="T459" s="64" t="s">
        <v>65</v>
      </c>
      <c r="U459" s="64" t="s">
        <v>65</v>
      </c>
      <c r="V459" s="64">
        <v>9.5</v>
      </c>
      <c r="W459" s="64" t="e">
        <f t="shared" si="8"/>
        <v>#VALUE!</v>
      </c>
    </row>
    <row r="460" spans="1:26">
      <c r="A460" s="74">
        <v>3483770000079</v>
      </c>
      <c r="B460" s="64" t="s">
        <v>64</v>
      </c>
      <c r="C460" s="64" t="s">
        <v>65</v>
      </c>
      <c r="D460" s="64" t="s">
        <v>673</v>
      </c>
      <c r="E460" s="64" t="s">
        <v>65</v>
      </c>
      <c r="F460" s="64" t="s">
        <v>65</v>
      </c>
      <c r="G460" s="64" t="s">
        <v>65</v>
      </c>
      <c r="H460" s="64" t="s">
        <v>65</v>
      </c>
      <c r="I460" s="64" t="s">
        <v>65</v>
      </c>
      <c r="J460" s="64" t="s">
        <v>65</v>
      </c>
      <c r="K460" s="64" t="s">
        <v>65</v>
      </c>
      <c r="L460" s="64" t="s">
        <v>65</v>
      </c>
      <c r="M460" s="64" t="s">
        <v>65</v>
      </c>
      <c r="N460" s="64" t="s">
        <v>65</v>
      </c>
      <c r="O460" s="64" t="s">
        <v>65</v>
      </c>
      <c r="P460" s="64" t="s">
        <v>65</v>
      </c>
      <c r="Q460" s="64" t="s">
        <v>65</v>
      </c>
      <c r="R460" s="64" t="s">
        <v>65</v>
      </c>
      <c r="S460" s="64" t="s">
        <v>65</v>
      </c>
      <c r="T460" s="64" t="s">
        <v>65</v>
      </c>
      <c r="U460" s="64" t="s">
        <v>65</v>
      </c>
      <c r="V460" s="64">
        <v>10</v>
      </c>
      <c r="W460" s="64" t="e">
        <f t="shared" si="8"/>
        <v>#VALUE!</v>
      </c>
    </row>
    <row r="461" spans="1:26">
      <c r="A461" s="74">
        <v>3483770000147</v>
      </c>
      <c r="B461" s="64" t="s">
        <v>64</v>
      </c>
      <c r="C461" s="64" t="s">
        <v>65</v>
      </c>
      <c r="D461" s="64" t="s">
        <v>674</v>
      </c>
      <c r="E461" s="64" t="s">
        <v>65</v>
      </c>
      <c r="F461" s="64" t="s">
        <v>65</v>
      </c>
      <c r="G461" s="64" t="s">
        <v>65</v>
      </c>
      <c r="H461" s="64" t="s">
        <v>65</v>
      </c>
      <c r="I461" s="64" t="s">
        <v>65</v>
      </c>
      <c r="J461" s="64" t="s">
        <v>65</v>
      </c>
      <c r="K461" s="64" t="s">
        <v>65</v>
      </c>
      <c r="L461" s="64" t="s">
        <v>65</v>
      </c>
      <c r="M461" s="64" t="s">
        <v>65</v>
      </c>
      <c r="N461" s="64" t="s">
        <v>65</v>
      </c>
      <c r="O461" s="64" t="s">
        <v>65</v>
      </c>
      <c r="P461" s="64" t="s">
        <v>65</v>
      </c>
      <c r="Q461" s="64" t="s">
        <v>65</v>
      </c>
      <c r="R461" s="64" t="s">
        <v>65</v>
      </c>
      <c r="S461" s="64" t="s">
        <v>65</v>
      </c>
      <c r="T461" s="64" t="s">
        <v>65</v>
      </c>
      <c r="U461" s="64" t="s">
        <v>65</v>
      </c>
      <c r="V461" s="64">
        <v>0.5</v>
      </c>
      <c r="W461" s="64" t="e">
        <f t="shared" si="8"/>
        <v>#VALUE!</v>
      </c>
    </row>
  </sheetData>
  <sheetProtection sheet="1" objects="1" scenarios="1" selectLockedCells="1"/>
  <autoFilter ref="A1:Z453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58"/>
  <sheetViews>
    <sheetView topLeftCell="A4" workbookViewId="0">
      <selection activeCell="E51" sqref="E51"/>
    </sheetView>
  </sheetViews>
  <sheetFormatPr baseColWidth="10" defaultRowHeight="14.25"/>
  <cols>
    <col min="1" max="1" width="18.75" style="161" customWidth="1"/>
    <col min="2" max="2" width="30.75" bestFit="1" customWidth="1"/>
    <col min="3" max="3" width="14.125" customWidth="1"/>
    <col min="4" max="4" width="21.375" customWidth="1"/>
  </cols>
  <sheetData>
    <row r="1" spans="1:4" ht="18">
      <c r="A1" s="159" t="s">
        <v>0</v>
      </c>
      <c r="B1" s="1" t="s">
        <v>31</v>
      </c>
      <c r="C1" s="2" t="s">
        <v>32</v>
      </c>
      <c r="D1" s="2" t="s">
        <v>33</v>
      </c>
    </row>
    <row r="2" spans="1:4">
      <c r="A2" s="160">
        <v>5060154910148</v>
      </c>
      <c r="B2" s="16" t="s">
        <v>124</v>
      </c>
      <c r="C2" s="16">
        <v>2</v>
      </c>
      <c r="D2" s="17">
        <v>41817</v>
      </c>
    </row>
    <row r="3" spans="1:4">
      <c r="A3" s="160">
        <v>5013414999087</v>
      </c>
      <c r="B3" s="16" t="s">
        <v>502</v>
      </c>
      <c r="C3" s="16">
        <v>1</v>
      </c>
      <c r="D3" s="17">
        <v>41817</v>
      </c>
    </row>
    <row r="4" spans="1:4">
      <c r="A4" s="160">
        <v>5060154910148</v>
      </c>
      <c r="B4" s="16" t="s">
        <v>124</v>
      </c>
      <c r="C4" s="16">
        <v>1</v>
      </c>
      <c r="D4" s="17">
        <v>41817</v>
      </c>
    </row>
    <row r="5" spans="1:4">
      <c r="A5" s="160">
        <v>5060154911794</v>
      </c>
      <c r="B5" s="16" t="s">
        <v>121</v>
      </c>
      <c r="C5" s="16">
        <v>1</v>
      </c>
      <c r="D5" s="17">
        <v>41817</v>
      </c>
    </row>
    <row r="6" spans="1:4">
      <c r="A6" s="160">
        <v>5411676100805</v>
      </c>
      <c r="B6" s="16" t="s">
        <v>24</v>
      </c>
      <c r="C6" s="16">
        <v>1</v>
      </c>
      <c r="D6" s="17">
        <v>41817</v>
      </c>
    </row>
    <row r="7" spans="1:4">
      <c r="A7" s="160">
        <v>5411223030029</v>
      </c>
      <c r="B7" s="16" t="s">
        <v>369</v>
      </c>
      <c r="C7" s="16">
        <v>1</v>
      </c>
      <c r="D7" s="17">
        <v>41817</v>
      </c>
    </row>
    <row r="8" spans="1:4">
      <c r="A8" s="160">
        <v>5411551141091</v>
      </c>
      <c r="B8" s="16" t="s">
        <v>238</v>
      </c>
      <c r="C8" s="16">
        <v>1</v>
      </c>
      <c r="D8" s="17">
        <v>41817</v>
      </c>
    </row>
    <row r="9" spans="1:4">
      <c r="A9" s="160">
        <v>5411223030081</v>
      </c>
      <c r="B9" s="16" t="s">
        <v>371</v>
      </c>
      <c r="C9" s="16">
        <v>1</v>
      </c>
      <c r="D9" s="17">
        <v>41817</v>
      </c>
    </row>
    <row r="10" spans="1:4">
      <c r="A10" s="160">
        <v>7700039590215</v>
      </c>
      <c r="B10" s="16" t="s">
        <v>427</v>
      </c>
      <c r="C10" s="16">
        <v>2</v>
      </c>
      <c r="D10" s="17">
        <v>41817</v>
      </c>
    </row>
    <row r="11" spans="1:4">
      <c r="A11" s="160">
        <v>5411065210955</v>
      </c>
      <c r="B11" s="16" t="s">
        <v>355</v>
      </c>
      <c r="C11" s="16">
        <v>1</v>
      </c>
      <c r="D11" s="17">
        <v>41817</v>
      </c>
    </row>
    <row r="12" spans="1:4">
      <c r="A12" s="160">
        <v>2437327600060</v>
      </c>
      <c r="B12" s="16" t="s">
        <v>144</v>
      </c>
      <c r="C12" s="16">
        <v>1</v>
      </c>
      <c r="D12" s="17">
        <v>41817</v>
      </c>
    </row>
    <row r="13" spans="1:4">
      <c r="A13" s="160">
        <v>5410693100553</v>
      </c>
      <c r="B13" s="16" t="s">
        <v>334</v>
      </c>
      <c r="C13" s="16">
        <v>1</v>
      </c>
      <c r="D13" s="17">
        <v>41817</v>
      </c>
    </row>
    <row r="14" spans="1:4">
      <c r="A14" s="160">
        <v>5410769100081</v>
      </c>
      <c r="B14" s="16" t="s">
        <v>26</v>
      </c>
      <c r="C14" s="16">
        <v>1</v>
      </c>
      <c r="D14" s="16">
        <v>41817</v>
      </c>
    </row>
    <row r="15" spans="1:4">
      <c r="A15" s="160">
        <v>8711406995211</v>
      </c>
      <c r="B15" s="16" t="s">
        <v>511</v>
      </c>
      <c r="C15" s="16">
        <v>1</v>
      </c>
      <c r="D15" s="16">
        <v>41817</v>
      </c>
    </row>
    <row r="16" spans="1:4">
      <c r="A16" s="160">
        <v>875213000044</v>
      </c>
      <c r="B16" s="16" t="s">
        <v>416</v>
      </c>
      <c r="C16" s="16">
        <v>1</v>
      </c>
      <c r="D16" s="16">
        <v>41817</v>
      </c>
    </row>
    <row r="17" spans="1:4">
      <c r="A17" s="160">
        <v>875213000051</v>
      </c>
      <c r="B17" s="16" t="s">
        <v>420</v>
      </c>
      <c r="C17" s="16">
        <v>1</v>
      </c>
      <c r="D17" s="16">
        <v>41817</v>
      </c>
    </row>
    <row r="18" spans="1:4">
      <c r="A18" s="160">
        <v>5410769100098</v>
      </c>
      <c r="B18" s="16" t="s">
        <v>25</v>
      </c>
      <c r="C18" s="16">
        <v>1</v>
      </c>
      <c r="D18" s="16">
        <v>41817</v>
      </c>
    </row>
    <row r="19" spans="1:4">
      <c r="A19" s="160">
        <v>5410693100539</v>
      </c>
      <c r="B19" s="16" t="s">
        <v>342</v>
      </c>
      <c r="C19" s="16">
        <v>1</v>
      </c>
      <c r="D19" s="16">
        <v>41817</v>
      </c>
    </row>
    <row r="20" spans="1:4">
      <c r="A20" s="160">
        <v>5425006240482</v>
      </c>
      <c r="B20" s="16" t="s">
        <v>172</v>
      </c>
      <c r="C20" s="16">
        <v>1</v>
      </c>
      <c r="D20" s="16">
        <v>41817</v>
      </c>
    </row>
    <row r="21" spans="1:4">
      <c r="A21" s="160">
        <v>3291820009213</v>
      </c>
      <c r="B21" s="16" t="s">
        <v>463</v>
      </c>
      <c r="C21" s="16">
        <v>1</v>
      </c>
      <c r="D21" s="16">
        <v>41817</v>
      </c>
    </row>
    <row r="22" spans="1:4">
      <c r="A22" s="160">
        <v>5411676100805</v>
      </c>
      <c r="B22" s="16" t="s">
        <v>24</v>
      </c>
      <c r="C22" s="16">
        <v>1</v>
      </c>
      <c r="D22" s="16">
        <v>41817</v>
      </c>
    </row>
    <row r="23" spans="1:4">
      <c r="A23" s="160">
        <v>9028800739563</v>
      </c>
      <c r="B23" s="16" t="s">
        <v>273</v>
      </c>
      <c r="C23" s="16">
        <v>2</v>
      </c>
      <c r="D23" s="16">
        <v>41817</v>
      </c>
    </row>
    <row r="24" spans="1:4">
      <c r="A24" s="160">
        <v>8717624421334</v>
      </c>
      <c r="B24" s="16" t="s">
        <v>254</v>
      </c>
      <c r="C24" s="16">
        <v>1</v>
      </c>
      <c r="D24" s="16">
        <v>41817</v>
      </c>
    </row>
    <row r="25" spans="1:4">
      <c r="A25" s="160">
        <v>8717624421242</v>
      </c>
      <c r="B25" s="16" t="s">
        <v>253</v>
      </c>
      <c r="C25" s="16">
        <v>1</v>
      </c>
      <c r="D25" s="16">
        <v>41817</v>
      </c>
    </row>
    <row r="26" spans="1:4">
      <c r="A26" s="160">
        <v>9120041150678</v>
      </c>
      <c r="B26" s="16" t="s">
        <v>301</v>
      </c>
      <c r="C26" s="16">
        <v>1</v>
      </c>
      <c r="D26" s="16">
        <v>41817</v>
      </c>
    </row>
    <row r="27" spans="1:4">
      <c r="A27" s="160">
        <v>9120041150685</v>
      </c>
      <c r="B27" s="16" t="s">
        <v>99</v>
      </c>
      <c r="C27" s="16">
        <v>1</v>
      </c>
      <c r="D27" s="16">
        <v>41817</v>
      </c>
    </row>
    <row r="28" spans="1:4">
      <c r="A28" s="160">
        <v>5411686700118</v>
      </c>
      <c r="B28" s="16" t="s">
        <v>360</v>
      </c>
      <c r="C28" s="16">
        <v>1</v>
      </c>
      <c r="D28" s="16">
        <v>41817</v>
      </c>
    </row>
    <row r="29" spans="1:4">
      <c r="A29" s="160">
        <v>875213000600</v>
      </c>
      <c r="B29" s="16" t="s">
        <v>414</v>
      </c>
      <c r="C29" s="16">
        <v>1</v>
      </c>
      <c r="D29" s="16">
        <v>41817</v>
      </c>
    </row>
    <row r="30" spans="1:4">
      <c r="A30" s="160">
        <v>4515445800024</v>
      </c>
      <c r="B30" s="16" t="s">
        <v>219</v>
      </c>
      <c r="C30" s="16">
        <v>1</v>
      </c>
      <c r="D30" s="16">
        <v>41817</v>
      </c>
    </row>
    <row r="31" spans="1:4">
      <c r="A31" s="160">
        <v>4515445800079</v>
      </c>
      <c r="B31" s="16" t="s">
        <v>220</v>
      </c>
      <c r="C31" s="16">
        <v>1</v>
      </c>
      <c r="D31" s="16">
        <v>41817</v>
      </c>
    </row>
    <row r="32" spans="1:4">
      <c r="A32" s="160">
        <v>4515445800093</v>
      </c>
      <c r="B32" s="16" t="s">
        <v>218</v>
      </c>
      <c r="C32" s="16">
        <v>1</v>
      </c>
      <c r="D32" s="16">
        <v>41817</v>
      </c>
    </row>
    <row r="33" spans="1:4">
      <c r="A33" s="160">
        <v>5411686301407</v>
      </c>
      <c r="B33" s="16" t="s">
        <v>361</v>
      </c>
      <c r="C33" s="16">
        <v>1</v>
      </c>
      <c r="D33" s="16">
        <v>41817</v>
      </c>
    </row>
    <row r="34" spans="1:4">
      <c r="A34" s="160">
        <v>5425006240116</v>
      </c>
      <c r="B34" s="16" t="s">
        <v>179</v>
      </c>
      <c r="C34" s="16">
        <v>1</v>
      </c>
      <c r="D34" s="16">
        <v>41817</v>
      </c>
    </row>
    <row r="35" spans="1:4">
      <c r="A35" s="160">
        <v>5410693100539</v>
      </c>
      <c r="B35" s="16" t="s">
        <v>342</v>
      </c>
      <c r="C35" s="16">
        <v>1</v>
      </c>
      <c r="D35" s="16">
        <v>41817</v>
      </c>
    </row>
    <row r="36" spans="1:4">
      <c r="A36" s="160">
        <v>5411551210513</v>
      </c>
      <c r="B36" s="16" t="s">
        <v>240</v>
      </c>
      <c r="C36" s="16">
        <v>1</v>
      </c>
      <c r="D36" s="16">
        <v>41817</v>
      </c>
    </row>
    <row r="37" spans="1:4">
      <c r="A37" s="160">
        <v>5410702000515</v>
      </c>
      <c r="B37" s="16" t="s">
        <v>382</v>
      </c>
      <c r="C37" s="16">
        <v>1</v>
      </c>
      <c r="D37" s="16">
        <v>41817</v>
      </c>
    </row>
    <row r="38" spans="1:4">
      <c r="A38" s="160">
        <v>5411551141091</v>
      </c>
      <c r="B38" s="16" t="s">
        <v>238</v>
      </c>
      <c r="C38" s="16">
        <v>4</v>
      </c>
      <c r="D38" s="16">
        <v>41817</v>
      </c>
    </row>
    <row r="39" spans="1:4">
      <c r="A39" s="160">
        <v>5411681035000</v>
      </c>
      <c r="B39" s="16" t="s">
        <v>376</v>
      </c>
      <c r="C39" s="16">
        <v>1</v>
      </c>
      <c r="D39" s="16">
        <v>41817</v>
      </c>
    </row>
    <row r="40" spans="1:4">
      <c r="A40" s="160">
        <v>5411065200871</v>
      </c>
      <c r="B40" s="16" t="s">
        <v>154</v>
      </c>
      <c r="C40" s="16">
        <v>1</v>
      </c>
      <c r="D40" s="16">
        <v>41817</v>
      </c>
    </row>
    <row r="41" spans="1:4">
      <c r="A41" s="160">
        <v>5060154911794</v>
      </c>
      <c r="B41" s="16" t="s">
        <v>121</v>
      </c>
      <c r="C41" s="16">
        <v>1</v>
      </c>
      <c r="D41" s="16">
        <v>41817</v>
      </c>
    </row>
    <row r="42" spans="1:4">
      <c r="A42" s="160">
        <v>3572860001437</v>
      </c>
      <c r="B42" s="16" t="s">
        <v>94</v>
      </c>
      <c r="C42" s="16">
        <v>1</v>
      </c>
      <c r="D42" s="16">
        <v>41817</v>
      </c>
    </row>
    <row r="43" spans="1:4">
      <c r="A43" s="160">
        <v>7700039590697</v>
      </c>
      <c r="B43" s="16" t="s">
        <v>625</v>
      </c>
      <c r="C43" s="16">
        <v>1</v>
      </c>
      <c r="D43" s="16">
        <v>41817</v>
      </c>
    </row>
    <row r="44" spans="1:4">
      <c r="A44" s="160">
        <v>4105120004108</v>
      </c>
      <c r="B44" s="16" t="s">
        <v>612</v>
      </c>
      <c r="C44" s="16">
        <v>1</v>
      </c>
      <c r="D44" s="16">
        <v>41817</v>
      </c>
    </row>
    <row r="45" spans="1:4">
      <c r="A45" s="160"/>
      <c r="B45" s="16"/>
      <c r="C45" s="16"/>
      <c r="D45" s="17"/>
    </row>
    <row r="46" spans="1:4">
      <c r="A46" s="160"/>
      <c r="B46" s="16"/>
      <c r="C46" s="16"/>
      <c r="D46" s="17"/>
    </row>
    <row r="47" spans="1:4">
      <c r="A47" s="160"/>
      <c r="B47" s="16"/>
      <c r="C47" s="16"/>
      <c r="D47" s="17"/>
    </row>
    <row r="48" spans="1:4">
      <c r="A48" s="160"/>
      <c r="B48" s="16"/>
      <c r="C48" s="16"/>
      <c r="D48" s="17"/>
    </row>
    <row r="49" spans="1:4">
      <c r="A49" s="160"/>
      <c r="B49" s="16"/>
      <c r="C49" s="16"/>
      <c r="D49" s="17"/>
    </row>
    <row r="50" spans="1:4">
      <c r="A50" s="160"/>
      <c r="B50" s="16"/>
      <c r="C50" s="16"/>
      <c r="D50" s="17"/>
    </row>
    <row r="51" spans="1:4">
      <c r="A51" s="160"/>
      <c r="B51" s="16"/>
      <c r="C51" s="16"/>
      <c r="D51" s="17"/>
    </row>
    <row r="52" spans="1:4">
      <c r="A52" s="160"/>
      <c r="B52" s="16"/>
      <c r="C52" s="16"/>
      <c r="D52" s="17"/>
    </row>
    <row r="53" spans="1:4">
      <c r="A53" s="160"/>
      <c r="B53" s="16"/>
      <c r="C53" s="16"/>
      <c r="D53" s="17"/>
    </row>
    <row r="54" spans="1:4">
      <c r="A54" s="160"/>
      <c r="B54" s="16"/>
      <c r="C54" s="16"/>
      <c r="D54" s="17"/>
    </row>
    <row r="55" spans="1:4">
      <c r="A55" s="160"/>
      <c r="B55" s="16"/>
      <c r="C55" s="16"/>
      <c r="D55" s="17"/>
    </row>
    <row r="56" spans="1:4">
      <c r="A56" s="160"/>
      <c r="B56" s="16"/>
      <c r="C56" s="16"/>
      <c r="D56" s="16"/>
    </row>
    <row r="57" spans="1:4">
      <c r="A57" s="160"/>
      <c r="B57" s="16"/>
      <c r="C57" s="16"/>
      <c r="D57" s="16"/>
    </row>
    <row r="58" spans="1:4">
      <c r="A58" s="160"/>
      <c r="B58" s="16"/>
      <c r="C58" s="16"/>
      <c r="D58" s="16"/>
    </row>
    <row r="59" spans="1:4">
      <c r="A59" s="160"/>
      <c r="B59" s="16"/>
      <c r="C59" s="16"/>
      <c r="D59" s="16"/>
    </row>
    <row r="60" spans="1:4">
      <c r="A60" s="160"/>
      <c r="B60" s="16"/>
      <c r="C60" s="16"/>
      <c r="D60" s="16"/>
    </row>
    <row r="61" spans="1:4">
      <c r="A61" s="160"/>
      <c r="B61" s="16"/>
      <c r="C61" s="16"/>
      <c r="D61" s="16"/>
    </row>
    <row r="62" spans="1:4">
      <c r="A62" s="160"/>
      <c r="B62" s="16"/>
      <c r="C62" s="16"/>
      <c r="D62" s="16"/>
    </row>
    <row r="63" spans="1:4">
      <c r="A63" s="160"/>
      <c r="B63" s="16"/>
      <c r="C63" s="16"/>
      <c r="D63" s="16"/>
    </row>
    <row r="64" spans="1:4">
      <c r="A64" s="160"/>
      <c r="B64" s="16"/>
      <c r="C64" s="16"/>
      <c r="D64" s="16"/>
    </row>
    <row r="65" spans="1:4">
      <c r="A65" s="160"/>
      <c r="B65" s="16"/>
      <c r="C65" s="16"/>
      <c r="D65" s="16"/>
    </row>
    <row r="66" spans="1:4">
      <c r="A66" s="160"/>
      <c r="B66" s="16"/>
      <c r="C66" s="16"/>
      <c r="D66" s="16"/>
    </row>
    <row r="67" spans="1:4">
      <c r="A67" s="160"/>
      <c r="B67" s="16"/>
      <c r="C67" s="16"/>
      <c r="D67" s="16"/>
    </row>
    <row r="68" spans="1:4">
      <c r="A68" s="160"/>
      <c r="B68" s="16"/>
      <c r="C68" s="16"/>
      <c r="D68" s="16"/>
    </row>
    <row r="69" spans="1:4">
      <c r="A69" s="160"/>
      <c r="B69" s="16"/>
      <c r="C69" s="16"/>
      <c r="D69" s="16"/>
    </row>
    <row r="70" spans="1:4">
      <c r="A70" s="160"/>
      <c r="B70" s="16"/>
      <c r="C70" s="16"/>
      <c r="D70" s="16"/>
    </row>
    <row r="71" spans="1:4">
      <c r="A71" s="160"/>
      <c r="B71" s="16"/>
      <c r="C71" s="16"/>
      <c r="D71" s="16"/>
    </row>
    <row r="72" spans="1:4">
      <c r="A72" s="160"/>
      <c r="B72" s="16"/>
      <c r="C72" s="16"/>
      <c r="D72" s="16"/>
    </row>
    <row r="73" spans="1:4">
      <c r="A73" s="160"/>
      <c r="B73" s="16"/>
      <c r="C73" s="16"/>
      <c r="D73" s="16"/>
    </row>
    <row r="74" spans="1:4">
      <c r="A74" s="160"/>
      <c r="B74" s="16"/>
      <c r="C74" s="16"/>
      <c r="D74" s="16"/>
    </row>
    <row r="75" spans="1:4">
      <c r="A75" s="160"/>
      <c r="B75" s="16"/>
      <c r="C75" s="16"/>
      <c r="D75" s="16"/>
    </row>
    <row r="76" spans="1:4">
      <c r="A76" s="160"/>
      <c r="B76" s="16"/>
      <c r="C76" s="16"/>
      <c r="D76" s="16"/>
    </row>
    <row r="77" spans="1:4">
      <c r="A77" s="160"/>
      <c r="B77" s="16"/>
      <c r="C77" s="16"/>
      <c r="D77" s="16"/>
    </row>
    <row r="78" spans="1:4">
      <c r="A78" s="160"/>
      <c r="B78" s="16"/>
      <c r="C78" s="16"/>
      <c r="D78" s="16"/>
    </row>
    <row r="79" spans="1:4">
      <c r="A79" s="160"/>
      <c r="B79" s="16"/>
      <c r="C79" s="16"/>
      <c r="D79" s="16"/>
    </row>
    <row r="80" spans="1:4">
      <c r="A80" s="160"/>
      <c r="B80" s="16"/>
      <c r="C80" s="16"/>
      <c r="D80" s="16"/>
    </row>
    <row r="81" spans="1:4">
      <c r="A81" s="160"/>
      <c r="B81" s="16"/>
      <c r="C81" s="16"/>
      <c r="D81" s="16"/>
    </row>
    <row r="448" spans="4:4">
      <c r="D448" s="14"/>
    </row>
    <row r="449" spans="4:4">
      <c r="D449" s="14"/>
    </row>
    <row r="450" spans="4:4">
      <c r="D450" s="14"/>
    </row>
    <row r="451" spans="4:4">
      <c r="D451" s="14"/>
    </row>
    <row r="452" spans="4:4">
      <c r="D452" s="14"/>
    </row>
    <row r="453" spans="4:4">
      <c r="D453" s="14"/>
    </row>
    <row r="454" spans="4:4">
      <c r="D454" s="14"/>
    </row>
    <row r="455" spans="4:4">
      <c r="D455" s="14"/>
    </row>
    <row r="456" spans="4:4">
      <c r="D456" s="14"/>
    </row>
    <row r="457" spans="4:4">
      <c r="D457" s="14"/>
    </row>
    <row r="458" spans="4:4">
      <c r="D458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2000"/>
  <sheetViews>
    <sheetView zoomScale="85" zoomScaleNormal="85" workbookViewId="0">
      <pane ySplit="15" topLeftCell="A1820" activePane="bottomLeft" state="frozen"/>
      <selection pane="bottomLeft" activeCell="F1837" sqref="F1837"/>
    </sheetView>
  </sheetViews>
  <sheetFormatPr baseColWidth="10" defaultRowHeight="14.25"/>
  <cols>
    <col min="1" max="1" width="12.625" style="34" customWidth="1"/>
    <col min="2" max="2" width="14.25" style="34" bestFit="1" customWidth="1"/>
    <col min="3" max="3" width="11.75" style="34" bestFit="1" customWidth="1"/>
    <col min="4" max="4" width="10.75" style="78" hidden="1" customWidth="1"/>
    <col min="6" max="6" width="11.625" style="33" bestFit="1" customWidth="1"/>
    <col min="10" max="12" width="11" customWidth="1"/>
  </cols>
  <sheetData>
    <row r="1" spans="1:38" ht="15">
      <c r="A1" s="76" t="s">
        <v>629</v>
      </c>
      <c r="B1" s="77" t="s">
        <v>630</v>
      </c>
      <c r="C1" s="77" t="s">
        <v>631</v>
      </c>
      <c r="E1" s="77" t="s">
        <v>632</v>
      </c>
      <c r="F1" s="79" t="s">
        <v>633</v>
      </c>
      <c r="G1" s="76" t="s">
        <v>634</v>
      </c>
      <c r="I1" s="76" t="s">
        <v>629</v>
      </c>
      <c r="J1" s="77" t="s">
        <v>630</v>
      </c>
      <c r="K1" s="77" t="s">
        <v>631</v>
      </c>
      <c r="L1" s="77" t="s">
        <v>632</v>
      </c>
      <c r="M1" s="77" t="s">
        <v>635</v>
      </c>
      <c r="N1" s="77" t="s">
        <v>633</v>
      </c>
      <c r="O1" s="79" t="s">
        <v>634</v>
      </c>
      <c r="P1" s="80"/>
      <c r="Q1" s="80"/>
      <c r="R1" s="80"/>
      <c r="S1" s="81" t="s">
        <v>636</v>
      </c>
      <c r="T1" s="81">
        <v>6745.4800000000005</v>
      </c>
      <c r="U1" s="81">
        <v>14320.79</v>
      </c>
      <c r="V1" s="81">
        <v>2489.59</v>
      </c>
      <c r="W1" s="82">
        <v>23555.859999999993</v>
      </c>
    </row>
    <row r="2" spans="1:38" ht="15">
      <c r="A2" s="83">
        <v>41487</v>
      </c>
      <c r="B2" s="84">
        <f>SUMIF(D16:D2000,"ESP20138",B16:B2000)</f>
        <v>289.65000000000003</v>
      </c>
      <c r="C2" s="84">
        <f>SUMIF(D16:D2000,"CB20138",B16:B2000)</f>
        <v>1199.45</v>
      </c>
      <c r="E2" s="85">
        <f>SUMIF(D16:D2000,"CHQ20138",B16:B2000)</f>
        <v>107.3</v>
      </c>
      <c r="F2" s="86">
        <f>SUM([1]Vente!F16:F27)</f>
        <v>1596.3999999999996</v>
      </c>
      <c r="G2" s="83" t="str">
        <f>IF(SUM(B2:E2)=F2,"OK","FAUX")</f>
        <v>OK</v>
      </c>
      <c r="I2" s="83">
        <v>41640</v>
      </c>
      <c r="J2" s="85">
        <f>SUMIF($D$16:$D$2000,"ESP20141",$B$16:$B$2000)</f>
        <v>2297.61</v>
      </c>
      <c r="K2" s="85">
        <f>SUMIF($D$16:$D$2000,"CB20141",$B$16:$B$2000)</f>
        <v>3174.0700000000011</v>
      </c>
      <c r="L2" s="85">
        <f>SUMIF($D$16:$D$2000,"CHQ20141",$B$16:$B$2000)</f>
        <v>859.01</v>
      </c>
      <c r="M2" s="85">
        <f>SUMIF($D$16:$D$2000,"Vir20141",$B$16:$B$2000)</f>
        <v>0</v>
      </c>
      <c r="N2" s="85">
        <f>SUM([1]Vente!P16:P46)</f>
        <v>6330.6899999999978</v>
      </c>
      <c r="O2" s="85" t="str">
        <f>IF(SUM(J2:L2)=N2,"OK","FAUX")</f>
        <v>OK</v>
      </c>
      <c r="R2" s="19"/>
      <c r="S2" s="87" t="s">
        <v>637</v>
      </c>
      <c r="T2" s="88">
        <v>362</v>
      </c>
      <c r="U2" s="88">
        <v>384</v>
      </c>
      <c r="V2" s="88">
        <v>37</v>
      </c>
      <c r="W2" s="89">
        <v>783</v>
      </c>
    </row>
    <row r="3" spans="1:38" ht="15">
      <c r="A3" s="83">
        <v>41518</v>
      </c>
      <c r="B3" s="90">
        <f>SUMIF(D17:D2001,"ESP20139",B17:B2001)</f>
        <v>983.05000000000041</v>
      </c>
      <c r="C3" s="90">
        <f>SUMIF(D17:D2001,"CB20139",B17:B2001)</f>
        <v>1755.4499999999998</v>
      </c>
      <c r="E3" s="91">
        <f>SUMIF(D17:D2001,"CHQ20139",B17:B2001)</f>
        <v>289.86</v>
      </c>
      <c r="F3" s="92">
        <f>SUM([1]Vente!H16:H46)</f>
        <v>3028.3599999999997</v>
      </c>
      <c r="G3" s="93" t="str">
        <f>IF(SUM(B3:E3)=F3,"OK","FAUX")</f>
        <v>OK</v>
      </c>
      <c r="I3" s="83">
        <v>41671</v>
      </c>
      <c r="J3" s="91">
        <f>SUMIF($D$16:$D$2000,"ESP20142",$B$16:$B$2000)</f>
        <v>1251.3500000000006</v>
      </c>
      <c r="K3" s="91">
        <f>SUMIF($D$16:$D$20000,"CB20142",$B$16:$B$20000)</f>
        <v>2847.1000000000008</v>
      </c>
      <c r="L3" s="91">
        <f>SUMIF($D$16:$D$2000,"CHQ20142",$B$16:$B$2000)</f>
        <v>49.75</v>
      </c>
      <c r="M3" s="91">
        <f>SUMIF($D$16:$D$2000,"vir20142",$B$16:$B$2000)</f>
        <v>489.94</v>
      </c>
      <c r="N3" s="91">
        <f>SUM([1]Vente!R16:R46)</f>
        <v>4638.1399999999994</v>
      </c>
      <c r="O3" s="91" t="str">
        <f>IF(SUM(J3:M3)=N3,"OK","FAUX")</f>
        <v>OK</v>
      </c>
      <c r="S3" s="94" t="s">
        <v>638</v>
      </c>
      <c r="T3" s="95">
        <v>18.633922651933702</v>
      </c>
      <c r="U3" s="95">
        <v>37.293723958333338</v>
      </c>
      <c r="V3" s="95">
        <v>67.286216216216218</v>
      </c>
      <c r="W3" s="96">
        <v>3.5606641123882503</v>
      </c>
    </row>
    <row r="4" spans="1:38">
      <c r="A4" s="83">
        <v>41548</v>
      </c>
      <c r="B4" s="84">
        <f>SUMIF(D16:D2002,"ESP201310",B16:B2002)</f>
        <v>1477.4500000000003</v>
      </c>
      <c r="C4" s="84">
        <f>SUMIF(D16:D2002,"CB201310",B16:B2002)</f>
        <v>2672.7000000000007</v>
      </c>
      <c r="E4" s="85">
        <f>SUMIF(D16:D2002,"CHQ201310",B16:B2002)</f>
        <v>251.92000000000002</v>
      </c>
      <c r="F4" s="86">
        <f>SUM(J16:J46)</f>
        <v>4402.07</v>
      </c>
      <c r="G4" s="83" t="str">
        <f>IF(SUM(B4:E4)=F4,"OK","FAUX")</f>
        <v>OK</v>
      </c>
      <c r="I4" s="83">
        <v>41699</v>
      </c>
      <c r="J4" s="85">
        <f>SUMIF($D$16:$D$20000,"ESP20143",$B$16:$B$20000)</f>
        <v>1279.7799999999995</v>
      </c>
      <c r="K4" s="97">
        <f>SUMIF($D$16:$D$20000,"CB20143",$B$16:$B$20000)</f>
        <v>3505.2500000000005</v>
      </c>
      <c r="L4" s="85">
        <f>SUMIF($D$16:$D$20000,"CHQ20143",$B$16:$B$20000)</f>
        <v>489.6</v>
      </c>
      <c r="M4" s="85">
        <f>SUMIF($D$16:$D$20000,"vir20143",$B$16:$B$20000)</f>
        <v>148.25</v>
      </c>
      <c r="N4" s="85">
        <f>SUM(T16:T46)</f>
        <v>5422.880000000001</v>
      </c>
      <c r="O4" s="97" t="str">
        <f>IF(SUM(J4:M4)=N4,"OK","FAUX")</f>
        <v>OK</v>
      </c>
    </row>
    <row r="5" spans="1:38">
      <c r="A5" s="83">
        <v>41579</v>
      </c>
      <c r="B5" s="90">
        <f>SUMIF(D19:D2003,"ESP201311",B19:B2003)</f>
        <v>1141.6800000000003</v>
      </c>
      <c r="C5" s="90">
        <f>SUMIF(D19:D2003,"Cb201311",B19:B2003)</f>
        <v>2523.2200000000007</v>
      </c>
      <c r="E5" s="91">
        <f>SUMIF(D17:D2003,"CHQ201311",B17:B2003)</f>
        <v>685.36</v>
      </c>
      <c r="F5" s="92">
        <f>SUM(L16:L46)</f>
        <v>4350.2599999999993</v>
      </c>
      <c r="G5" s="93" t="str">
        <f>IF(SUM(B5:E5)=F5,"OK","FAUX")</f>
        <v>OK</v>
      </c>
      <c r="I5" s="83">
        <v>41730</v>
      </c>
      <c r="J5" s="91">
        <f>SUMIF($D$16:$D$2000,"ESP20144",$B$16:$B$2000)</f>
        <v>893.92000000000007</v>
      </c>
      <c r="K5" s="91">
        <f>SUMIF($D$16:$D$2000,"CB20144",$B$16:$B$2000)</f>
        <v>3522.02</v>
      </c>
      <c r="L5" s="91">
        <f>SUMIF($D$16:$D$2000,"CHQ20144",$B$16:$B$2000)</f>
        <v>653.30000000000018</v>
      </c>
      <c r="M5" s="91">
        <f>SUMIF($D$16:$D$2000,"vir20144",$B$16:$B$2000)</f>
        <v>0</v>
      </c>
      <c r="N5" s="91">
        <f>SUM(V16:V46)</f>
        <v>5069.2400000000007</v>
      </c>
      <c r="O5" s="91" t="str">
        <f>IF(SUM(J5:M5)=N5,"OK","FAUX")</f>
        <v>OK</v>
      </c>
    </row>
    <row r="6" spans="1:38">
      <c r="A6" s="83">
        <v>41609</v>
      </c>
      <c r="B6" s="84">
        <f>SUMIF(D20:D2004,"ESP201312",B20:B2004)</f>
        <v>2853.6499999999996</v>
      </c>
      <c r="C6" s="84">
        <f>SUMIF(D20:D2004,"Cb201312",B20:B2004)</f>
        <v>6169.9699999999984</v>
      </c>
      <c r="E6" s="85">
        <f>SUMIF(D20:D2004,"CHQ201312",B20:B2004)</f>
        <v>1155.1500000000001</v>
      </c>
      <c r="F6" s="86">
        <f>SUM(N16:N46)</f>
        <v>10178.769999999997</v>
      </c>
      <c r="G6" s="83" t="str">
        <f>IF(SUM(B6:E6)=F6,"OK","FAUX")</f>
        <v>OK</v>
      </c>
      <c r="I6" s="83">
        <v>41760</v>
      </c>
      <c r="J6" s="85">
        <f>SUMIF($D$16:$D$2000,"ESP20145",$B$16:$B$2000)</f>
        <v>1656.3899999999999</v>
      </c>
      <c r="K6" s="85">
        <f>SUMIF($D$16:$D$2000,"CB20145",$B$16:$B$2000)</f>
        <v>4167.25</v>
      </c>
      <c r="L6" s="85">
        <f>SUMIF($D$16:$D$2000,"CHQ20145",$B$16:$B$2000)</f>
        <v>617.48</v>
      </c>
      <c r="M6" s="85">
        <f>SUMIF($D$16:$D$2000,"vir20145",$B$16:$B$2000)</f>
        <v>1108.55</v>
      </c>
      <c r="N6" s="85">
        <f>SUM(X16:X46)</f>
        <v>7549.67</v>
      </c>
      <c r="O6" s="85" t="str">
        <f>IF(SUM(J6:M6)=N6,"OK","FAUX")</f>
        <v>OK</v>
      </c>
    </row>
    <row r="7" spans="1:38">
      <c r="E7" s="16"/>
      <c r="I7" s="83">
        <v>41791</v>
      </c>
      <c r="J7" s="91">
        <f>SUMIF($D$16:$D$2000,"ESP20146",$B$16:$B$2000)</f>
        <v>1389.07</v>
      </c>
      <c r="K7" s="91">
        <f>SUMIF($D$16:$D$2000,"CB20146",$B$16:$B$2000)</f>
        <v>3383.7999999999997</v>
      </c>
      <c r="L7" s="91">
        <f>SUMIF($D$16:$D$2000,"CHQ20146",$B$16:$B$2000)</f>
        <v>589.73</v>
      </c>
      <c r="M7" s="91">
        <f>SUMIF($D$16:$D$2000,"vir20146",$B$16:$B$2000)</f>
        <v>0</v>
      </c>
      <c r="N7" s="91">
        <f>SUM(Z16:Z46)</f>
        <v>5362.6</v>
      </c>
      <c r="O7" s="91" t="str">
        <f>IF(SUM(J7:M7)=N7,"OK","FAUX")</f>
        <v>OK</v>
      </c>
    </row>
    <row r="8" spans="1:38">
      <c r="E8" s="16"/>
      <c r="I8" s="83">
        <v>41821</v>
      </c>
      <c r="J8" s="85">
        <f>SUMIF($D$16:$D$2000,"ESP20147",$B$16:$B$2000)</f>
        <v>0</v>
      </c>
      <c r="K8" s="85">
        <f>SUMIF($D$16:$D$2000,"CB20147",$B$16:$B$2000)</f>
        <v>0</v>
      </c>
      <c r="L8" s="85">
        <f>SUMIF($D$16:$D$2000,"CHQ20147",$B$16:$B$2000)</f>
        <v>0</v>
      </c>
      <c r="M8" s="85">
        <f>SUMIF($D$16:$D$2000,"vir20147",$B$16:$B$2000)</f>
        <v>0</v>
      </c>
      <c r="N8" s="85">
        <f>SUM(AB16:AB46)</f>
        <v>0</v>
      </c>
      <c r="O8" s="85" t="str">
        <f>IF(SUM(J8:L8)=N8,"OK","FAUX")</f>
        <v>OK</v>
      </c>
    </row>
    <row r="9" spans="1:38">
      <c r="A9" s="81" t="s">
        <v>639</v>
      </c>
      <c r="B9" s="81">
        <f>SUM(J2:J13)</f>
        <v>8768.1200000000008</v>
      </c>
      <c r="C9" s="81">
        <f>SUM(K2:K13)</f>
        <v>20599.490000000002</v>
      </c>
      <c r="E9" s="81">
        <f>SUM(L2:L13)</f>
        <v>3258.8700000000003</v>
      </c>
      <c r="F9" s="82">
        <f>SUM(N2:N13)</f>
        <v>34373.22</v>
      </c>
      <c r="I9" s="83">
        <v>41852</v>
      </c>
      <c r="J9" s="91">
        <f>SUMIF($D$16:$D$2000,"ESP20148",$B$16:$B$2000)</f>
        <v>0</v>
      </c>
      <c r="K9" s="91">
        <f>SUMIF($D$16:$D$2000,"CB20148",$B$16:$B$2000)</f>
        <v>0</v>
      </c>
      <c r="L9" s="91">
        <f>SUMIF($D$16:$D$2000,"CHQ20148",$B$16:$B$2000)</f>
        <v>0</v>
      </c>
      <c r="M9" s="91">
        <f>SUMIF($D$16:$D$2000,"vir20148",$B$16:$B$2000)</f>
        <v>0</v>
      </c>
      <c r="N9" s="91">
        <f>SUM(AD16:AD46)</f>
        <v>0</v>
      </c>
      <c r="O9" s="91" t="str">
        <f>IF(SUM(J9:M9)=N9,"OK","FAUX")</f>
        <v>OK</v>
      </c>
    </row>
    <row r="10" spans="1:38" ht="15">
      <c r="A10" s="87" t="s">
        <v>637</v>
      </c>
      <c r="B10" s="88">
        <f>COUNTIF($C$786:$C$5000,"Esp")</f>
        <v>426</v>
      </c>
      <c r="C10" s="88">
        <f>COUNTIF($C$786:$C$5000,"CB")</f>
        <v>581</v>
      </c>
      <c r="E10" s="88">
        <f>COUNTIF($C$786:$C$5000,"Chq")</f>
        <v>36</v>
      </c>
      <c r="F10" s="89">
        <f>B10+C10+E10</f>
        <v>1043</v>
      </c>
      <c r="I10" s="83">
        <v>41883</v>
      </c>
      <c r="J10" s="85">
        <f>SUMIF($D$16:$D$2000,"ESP20149",$B$16:$B$2000)</f>
        <v>0</v>
      </c>
      <c r="K10" s="85">
        <f>SUMIF($D$16:$D$2000,"CB20149",$B$16:$B$2000)</f>
        <v>0</v>
      </c>
      <c r="L10" s="85">
        <f>SUMIF($D$16:$D$2000,"CHQ20149",$B$16:$B$2000)</f>
        <v>0</v>
      </c>
      <c r="M10" s="85">
        <f>SUMIF($D$16:$D$2000,"vir20149",$B$16:$B$2000)</f>
        <v>0</v>
      </c>
      <c r="N10" s="85">
        <f>SUM(AF16:AF46)</f>
        <v>0</v>
      </c>
      <c r="O10" s="85" t="str">
        <f>IF(SUM(J10:L10)=N10,"OK","FAUX")</f>
        <v>OK</v>
      </c>
    </row>
    <row r="11" spans="1:38" ht="15">
      <c r="A11" s="94" t="s">
        <v>638</v>
      </c>
      <c r="B11" s="95">
        <f>B9/B10</f>
        <v>20.582441314553993</v>
      </c>
      <c r="C11" s="95">
        <f>C9/C10</f>
        <v>35.455232358003443</v>
      </c>
      <c r="E11" s="95">
        <f>E9/E10</f>
        <v>90.524166666666673</v>
      </c>
      <c r="F11" s="96">
        <f>[2]Stock!G1/[1]Vente!F10</f>
        <v>5.3636363636363633</v>
      </c>
      <c r="I11" s="83">
        <v>41913</v>
      </c>
      <c r="J11" s="91">
        <f>SUMIF($D$16:$D$2000,"ESP201410",$B$16:$B$2000)</f>
        <v>0</v>
      </c>
      <c r="K11" s="91">
        <f>SUMIF($D$16:$D$2000,"CB201410",$B$16:$B$2000)</f>
        <v>0</v>
      </c>
      <c r="L11" s="91">
        <f>SUMIF($D$16:$D$2000,"CHQ201410",$B$16:$B$2000)</f>
        <v>0</v>
      </c>
      <c r="M11" s="91">
        <f>SUMIF($D$16:$D$2000,"vir2014010",$B$16:$B$2000)</f>
        <v>0</v>
      </c>
      <c r="N11" s="91">
        <f>SUM(AH16:AH46)</f>
        <v>0</v>
      </c>
      <c r="O11" s="91" t="str">
        <f>IF(SUM(J11:M11)=N11,"OK","FAUX")</f>
        <v>OK</v>
      </c>
    </row>
    <row r="12" spans="1:38">
      <c r="A12" s="98"/>
      <c r="B12" s="98"/>
      <c r="C12" s="98"/>
      <c r="D12" s="99"/>
      <c r="E12" s="100"/>
      <c r="F12" s="151"/>
      <c r="I12" s="83">
        <v>41944</v>
      </c>
      <c r="J12" s="85">
        <f>SUMIF($D$16:$D$2000,"ESP201411",$B$16:$B$2000)</f>
        <v>0</v>
      </c>
      <c r="K12" s="85">
        <f>SUMIF($D$16:$D$2000,"CB201411",$B$16:$B$2000)</f>
        <v>0</v>
      </c>
      <c r="L12" s="85">
        <f>SUMIF($D$16:$D$2000,"CHQ201411",$B$16:$B$2000)</f>
        <v>0</v>
      </c>
      <c r="M12" s="85">
        <f>SUMIF($D$16:$D$2000,"vir201411",$B$16:$B$2000)</f>
        <v>0</v>
      </c>
      <c r="N12" s="85">
        <f>SUM(AJ16:AJ46)</f>
        <v>0</v>
      </c>
      <c r="O12" s="85" t="str">
        <f>IF(SUM(J12:L12)=N12,"OK","FAUX")</f>
        <v>OK</v>
      </c>
    </row>
    <row r="13" spans="1:38">
      <c r="B13" s="101"/>
      <c r="C13" s="101"/>
      <c r="D13" s="102"/>
      <c r="E13" s="101"/>
      <c r="F13" s="101"/>
      <c r="G13" s="101"/>
      <c r="I13" s="83">
        <v>41974</v>
      </c>
      <c r="J13" s="91">
        <f>SUMIF($D$16:$D$2000,"ESP201412",$B$16:$B$2000)</f>
        <v>0</v>
      </c>
      <c r="K13" s="91">
        <f>SUMIF($D$16:$D$2000,"CB201412",$B$16:$B$2000)</f>
        <v>0</v>
      </c>
      <c r="L13" s="91">
        <f>SUMIF($D$16:$D$2000,"CHQ201412",$B$16:$B$2000)</f>
        <v>0</v>
      </c>
      <c r="M13" s="91">
        <f>SUMIF($D$16:$D$2000,"vir201412",$B$16:$B$2000)</f>
        <v>0</v>
      </c>
      <c r="N13" s="91">
        <f>SUM(AL16:AL46)</f>
        <v>0</v>
      </c>
      <c r="O13" s="91" t="str">
        <f>IF(SUM(J13:M13)=N13,"OK","FAUX")</f>
        <v>OK</v>
      </c>
    </row>
    <row r="14" spans="1:38" ht="25.5" customHeight="1">
      <c r="A14" s="156">
        <f ca="1">TODAY()</f>
        <v>41825</v>
      </c>
      <c r="B14" s="157">
        <f ca="1">SUMIF(A16:A2000,A14,B16:B2000)</f>
        <v>0</v>
      </c>
      <c r="C14" s="158">
        <f ca="1">COUNTIF($A$16:$A$2000,A14)</f>
        <v>0</v>
      </c>
      <c r="D14" s="103"/>
      <c r="E14" s="104"/>
      <c r="F14" s="105"/>
      <c r="G14" s="105"/>
      <c r="K14" s="106"/>
      <c r="L14" s="107"/>
      <c r="M14" s="107"/>
      <c r="N14" s="107"/>
      <c r="O14" s="106"/>
    </row>
    <row r="15" spans="1:38" ht="15">
      <c r="A15" s="9" t="s">
        <v>38</v>
      </c>
      <c r="B15" s="9" t="s">
        <v>633</v>
      </c>
      <c r="C15" s="9" t="s">
        <v>1</v>
      </c>
      <c r="E15" s="178" t="s">
        <v>640</v>
      </c>
      <c r="F15" s="179"/>
      <c r="G15" s="179"/>
      <c r="H15" s="179"/>
      <c r="I15" s="179"/>
      <c r="J15" s="179"/>
      <c r="K15" s="179"/>
      <c r="L15" s="179"/>
      <c r="M15" s="179"/>
      <c r="N15" s="179"/>
      <c r="O15" s="179"/>
      <c r="P15" s="179"/>
      <c r="Q15" s="179"/>
      <c r="R15" s="179"/>
      <c r="S15" s="179"/>
      <c r="T15" s="179"/>
      <c r="U15" s="179"/>
      <c r="V15" s="179"/>
      <c r="W15" s="179"/>
      <c r="X15" s="179"/>
      <c r="Y15" s="179"/>
      <c r="Z15" s="179"/>
      <c r="AA15" s="179"/>
      <c r="AB15" s="179"/>
      <c r="AC15" s="179"/>
      <c r="AD15" s="179"/>
      <c r="AE15" s="179"/>
      <c r="AF15" s="179"/>
      <c r="AG15" s="179"/>
      <c r="AH15" s="179"/>
      <c r="AI15" s="179"/>
      <c r="AJ15" s="179"/>
      <c r="AK15" s="179"/>
      <c r="AL15" s="180"/>
    </row>
    <row r="16" spans="1:38">
      <c r="A16" s="108">
        <v>41506</v>
      </c>
      <c r="B16" s="109">
        <v>67</v>
      </c>
      <c r="C16" s="109" t="s">
        <v>641</v>
      </c>
      <c r="D16" s="110" t="str">
        <f>CONCATENATE(C16,YEAR(A16),MONTH(A16))</f>
        <v>CB20138</v>
      </c>
      <c r="E16" s="111">
        <v>41506</v>
      </c>
      <c r="F16" s="152">
        <f t="shared" ref="F16:F27" si="0">SUMIF($A$16:$A$1999,E16,$B$16:$B$1999)</f>
        <v>67</v>
      </c>
      <c r="G16" s="111">
        <v>41518</v>
      </c>
      <c r="H16" s="112">
        <f t="shared" ref="H16:H45" si="1">SUMIF($A$16:$A$1999,G16,$B$16:$B$1999)</f>
        <v>0</v>
      </c>
      <c r="I16" s="111">
        <v>41548</v>
      </c>
      <c r="J16" s="112">
        <f t="shared" ref="J16:J46" si="2">SUMIF($A$16:$A$1999,I16,$B$16:$B$1999)</f>
        <v>232.2</v>
      </c>
      <c r="K16" s="111">
        <v>41579</v>
      </c>
      <c r="L16" s="112">
        <f t="shared" ref="L16:L45" si="3">SUMIF($A$16:$A$1999,K16,$B$16:$B$1999)</f>
        <v>0</v>
      </c>
      <c r="M16" s="111">
        <v>41609</v>
      </c>
      <c r="N16" s="112">
        <f t="shared" ref="N16:N46" si="4">SUMIF($A$16:$A$1999,M16,$B$16:$B$1999)</f>
        <v>0</v>
      </c>
      <c r="O16" s="111">
        <v>41640</v>
      </c>
      <c r="P16" s="112">
        <f t="shared" ref="P16:P46" si="5">SUMIF($A$16:$A$1999,O16,$B$16:$B$1999)</f>
        <v>0</v>
      </c>
      <c r="Q16" s="111">
        <v>41671</v>
      </c>
      <c r="R16" s="112">
        <f t="shared" ref="R16:R43" si="6">SUMIF($A$16:$A$1999,Q16,$B$16:$B$1999)</f>
        <v>562.65000000000009</v>
      </c>
      <c r="S16" s="111">
        <v>41699</v>
      </c>
      <c r="T16" s="113">
        <f t="shared" ref="T16:T46" si="7">SUMIF($A$16:$A$1999,S16,$B$16:$B$1999)</f>
        <v>405.65</v>
      </c>
      <c r="U16" s="111">
        <v>41730</v>
      </c>
      <c r="V16" s="112">
        <f t="shared" ref="V16:V45" si="8">SUMIF($A$16:$A$1999,U16,$B$16:$B$1999)</f>
        <v>25.5</v>
      </c>
      <c r="W16" s="111">
        <v>41760</v>
      </c>
      <c r="X16" s="112">
        <f t="shared" ref="X16:X46" si="9">SUMIF($A$16:$A$1999,W16,$B$16:$B$1999)</f>
        <v>0</v>
      </c>
      <c r="Y16" s="111">
        <v>41791</v>
      </c>
      <c r="Z16" s="112">
        <f t="shared" ref="Z16:Z44" si="10">SUMIF($A$16:$A$1999,Y16,$B$16:$B$1999)</f>
        <v>10.5</v>
      </c>
      <c r="AA16" s="111">
        <v>41821</v>
      </c>
      <c r="AB16" s="112">
        <f t="shared" ref="AB16:AB44" si="11">SUMIF($A$16:$A$1999,AA16,$B$16:$B$1999)</f>
        <v>0</v>
      </c>
      <c r="AC16" s="111">
        <v>41852</v>
      </c>
      <c r="AD16" s="112">
        <f t="shared" ref="AD16:AD46" si="12">SUMIF($A$16:$A$1999,AC16,$B$16:$B$1999)</f>
        <v>0</v>
      </c>
      <c r="AE16" s="111">
        <v>41883</v>
      </c>
      <c r="AF16" s="112">
        <f t="shared" ref="AF16:AF45" si="13">SUMIF($A$16:$A$1999,AE16,$B$16:$B$1999)</f>
        <v>0</v>
      </c>
      <c r="AG16" s="111">
        <v>41913</v>
      </c>
      <c r="AH16" s="112">
        <f t="shared" ref="AH16:AH46" si="14">SUMIF($A$16:$A$1999,AG16,$B$16:$B$1999)</f>
        <v>0</v>
      </c>
      <c r="AI16" s="111">
        <v>41944</v>
      </c>
      <c r="AJ16" s="112">
        <f t="shared" ref="AJ16:AJ46" si="15">SUMIF($A$16:$A$1999,AI16,$B$16:$B$1999)</f>
        <v>0</v>
      </c>
      <c r="AK16" s="111">
        <v>41974</v>
      </c>
      <c r="AL16" s="112">
        <f t="shared" ref="AL16:AL46" si="16">SUMIF($A$16:$A$1999,AK16,$B$16:$B$1999)</f>
        <v>0</v>
      </c>
    </row>
    <row r="17" spans="1:38">
      <c r="A17" s="108">
        <v>41507</v>
      </c>
      <c r="B17" s="109">
        <v>185</v>
      </c>
      <c r="C17" s="109" t="s">
        <v>641</v>
      </c>
      <c r="D17" s="110" t="str">
        <f>CONCATENATE(C17,YEAR(A17),MONTH(A17))</f>
        <v>CB20138</v>
      </c>
      <c r="E17" s="114">
        <v>41507</v>
      </c>
      <c r="F17" s="153">
        <f t="shared" si="0"/>
        <v>307.65000000000003</v>
      </c>
      <c r="G17" s="114">
        <v>41519</v>
      </c>
      <c r="H17" s="115">
        <f t="shared" si="1"/>
        <v>50.65</v>
      </c>
      <c r="I17" s="114">
        <v>41549</v>
      </c>
      <c r="J17" s="115">
        <f t="shared" si="2"/>
        <v>131.5</v>
      </c>
      <c r="K17" s="114">
        <v>41580</v>
      </c>
      <c r="L17" s="115">
        <f t="shared" si="3"/>
        <v>278.35000000000002</v>
      </c>
      <c r="M17" s="114">
        <v>41610</v>
      </c>
      <c r="N17" s="115">
        <f t="shared" si="4"/>
        <v>72.75</v>
      </c>
      <c r="O17" s="114">
        <v>41641</v>
      </c>
      <c r="P17" s="115">
        <f t="shared" si="5"/>
        <v>0</v>
      </c>
      <c r="Q17" s="114">
        <v>41672</v>
      </c>
      <c r="R17" s="115">
        <f t="shared" si="6"/>
        <v>126.6</v>
      </c>
      <c r="S17" s="114">
        <v>41700</v>
      </c>
      <c r="T17" s="116">
        <f t="shared" si="7"/>
        <v>8.5</v>
      </c>
      <c r="U17" s="114">
        <v>41731</v>
      </c>
      <c r="V17" s="115">
        <f t="shared" si="8"/>
        <v>54.1</v>
      </c>
      <c r="W17" s="114">
        <v>41761</v>
      </c>
      <c r="X17" s="115">
        <f t="shared" si="9"/>
        <v>345.5</v>
      </c>
      <c r="Y17" s="114">
        <v>41792</v>
      </c>
      <c r="Z17" s="115">
        <f t="shared" si="10"/>
        <v>89.35</v>
      </c>
      <c r="AA17" s="114">
        <v>41822</v>
      </c>
      <c r="AB17" s="115">
        <f t="shared" si="11"/>
        <v>0</v>
      </c>
      <c r="AC17" s="114">
        <v>41853</v>
      </c>
      <c r="AD17" s="115">
        <f t="shared" si="12"/>
        <v>0</v>
      </c>
      <c r="AE17" s="114">
        <v>41884</v>
      </c>
      <c r="AF17" s="115">
        <f t="shared" si="13"/>
        <v>0</v>
      </c>
      <c r="AG17" s="114">
        <v>41914</v>
      </c>
      <c r="AH17" s="115">
        <f t="shared" si="14"/>
        <v>0</v>
      </c>
      <c r="AI17" s="114">
        <v>41945</v>
      </c>
      <c r="AJ17" s="115">
        <f t="shared" si="15"/>
        <v>0</v>
      </c>
      <c r="AK17" s="114">
        <v>41975</v>
      </c>
      <c r="AL17" s="115">
        <f t="shared" si="16"/>
        <v>0</v>
      </c>
    </row>
    <row r="18" spans="1:38">
      <c r="A18" s="108">
        <v>41507</v>
      </c>
      <c r="B18" s="109">
        <v>35.85</v>
      </c>
      <c r="C18" s="109" t="s">
        <v>642</v>
      </c>
      <c r="D18" s="110" t="str">
        <f t="shared" ref="D18:D81" si="17">CONCATENATE(C18,YEAR(A18),MONTH(A18))</f>
        <v>Esp20138</v>
      </c>
      <c r="E18" s="111">
        <v>41508</v>
      </c>
      <c r="F18" s="152">
        <f t="shared" si="0"/>
        <v>286.14999999999998</v>
      </c>
      <c r="G18" s="111">
        <v>41520</v>
      </c>
      <c r="H18" s="112">
        <f t="shared" si="1"/>
        <v>47.85</v>
      </c>
      <c r="I18" s="111">
        <v>41550</v>
      </c>
      <c r="J18" s="112">
        <f t="shared" si="2"/>
        <v>106.65</v>
      </c>
      <c r="K18" s="111">
        <v>41581</v>
      </c>
      <c r="L18" s="112">
        <f t="shared" si="3"/>
        <v>72.95</v>
      </c>
      <c r="M18" s="111">
        <v>41611</v>
      </c>
      <c r="N18" s="112">
        <f t="shared" si="4"/>
        <v>145.13999999999999</v>
      </c>
      <c r="O18" s="111">
        <v>41642</v>
      </c>
      <c r="P18" s="112">
        <f t="shared" si="5"/>
        <v>0</v>
      </c>
      <c r="Q18" s="111">
        <v>41673</v>
      </c>
      <c r="R18" s="112">
        <f t="shared" si="6"/>
        <v>77.55</v>
      </c>
      <c r="S18" s="111">
        <v>41701</v>
      </c>
      <c r="T18" s="113">
        <f t="shared" si="7"/>
        <v>70.349999999999994</v>
      </c>
      <c r="U18" s="111">
        <v>41732</v>
      </c>
      <c r="V18" s="112">
        <f t="shared" si="8"/>
        <v>118.75</v>
      </c>
      <c r="W18" s="111">
        <v>41762</v>
      </c>
      <c r="X18" s="112">
        <f t="shared" si="9"/>
        <v>1183.93</v>
      </c>
      <c r="Y18" s="111">
        <v>41793</v>
      </c>
      <c r="Z18" s="112">
        <f t="shared" si="10"/>
        <v>0</v>
      </c>
      <c r="AA18" s="111">
        <v>41823</v>
      </c>
      <c r="AB18" s="112">
        <f t="shared" si="11"/>
        <v>0</v>
      </c>
      <c r="AC18" s="111">
        <v>41854</v>
      </c>
      <c r="AD18" s="112">
        <f t="shared" si="12"/>
        <v>0</v>
      </c>
      <c r="AE18" s="111">
        <v>41885</v>
      </c>
      <c r="AF18" s="112">
        <f t="shared" si="13"/>
        <v>0</v>
      </c>
      <c r="AG18" s="111">
        <v>41915</v>
      </c>
      <c r="AH18" s="112">
        <f t="shared" si="14"/>
        <v>0</v>
      </c>
      <c r="AI18" s="111">
        <v>41946</v>
      </c>
      <c r="AJ18" s="112">
        <f t="shared" si="15"/>
        <v>0</v>
      </c>
      <c r="AK18" s="111">
        <v>41976</v>
      </c>
      <c r="AL18" s="112">
        <f t="shared" si="16"/>
        <v>0</v>
      </c>
    </row>
    <row r="19" spans="1:38">
      <c r="A19" s="108">
        <v>41507</v>
      </c>
      <c r="B19" s="109">
        <v>20.25</v>
      </c>
      <c r="C19" s="109" t="s">
        <v>641</v>
      </c>
      <c r="D19" s="110" t="str">
        <f t="shared" si="17"/>
        <v>CB20138</v>
      </c>
      <c r="E19" s="114">
        <v>41509</v>
      </c>
      <c r="F19" s="153">
        <f t="shared" si="0"/>
        <v>50.150000000000006</v>
      </c>
      <c r="G19" s="114">
        <v>41521</v>
      </c>
      <c r="H19" s="115">
        <f t="shared" si="1"/>
        <v>96.100000000000009</v>
      </c>
      <c r="I19" s="114">
        <v>41551</v>
      </c>
      <c r="J19" s="115">
        <f t="shared" si="2"/>
        <v>150.74999999999997</v>
      </c>
      <c r="K19" s="114">
        <v>41582</v>
      </c>
      <c r="L19" s="115">
        <f t="shared" si="3"/>
        <v>35</v>
      </c>
      <c r="M19" s="114">
        <v>41612</v>
      </c>
      <c r="N19" s="115">
        <f t="shared" si="4"/>
        <v>56.900000000000006</v>
      </c>
      <c r="O19" s="114">
        <v>41643</v>
      </c>
      <c r="P19" s="115">
        <f t="shared" si="5"/>
        <v>338.4</v>
      </c>
      <c r="Q19" s="114">
        <v>41674</v>
      </c>
      <c r="R19" s="115">
        <f t="shared" si="6"/>
        <v>137.30000000000001</v>
      </c>
      <c r="S19" s="114">
        <v>41702</v>
      </c>
      <c r="T19" s="116">
        <f t="shared" si="7"/>
        <v>117.19999999999999</v>
      </c>
      <c r="U19" s="114">
        <v>41733</v>
      </c>
      <c r="V19" s="115">
        <f t="shared" si="8"/>
        <v>216.71999999999997</v>
      </c>
      <c r="W19" s="114">
        <v>41763</v>
      </c>
      <c r="X19" s="115">
        <f t="shared" si="9"/>
        <v>42.25</v>
      </c>
      <c r="Y19" s="114">
        <v>41794</v>
      </c>
      <c r="Z19" s="115">
        <f t="shared" si="10"/>
        <v>356.24</v>
      </c>
      <c r="AA19" s="114">
        <v>41824</v>
      </c>
      <c r="AB19" s="115">
        <f t="shared" si="11"/>
        <v>0</v>
      </c>
      <c r="AC19" s="114">
        <v>41855</v>
      </c>
      <c r="AD19" s="115">
        <f t="shared" si="12"/>
        <v>0</v>
      </c>
      <c r="AE19" s="114">
        <v>41886</v>
      </c>
      <c r="AF19" s="115">
        <f t="shared" si="13"/>
        <v>0</v>
      </c>
      <c r="AG19" s="114">
        <v>41916</v>
      </c>
      <c r="AH19" s="115">
        <f t="shared" si="14"/>
        <v>0</v>
      </c>
      <c r="AI19" s="114">
        <v>41947</v>
      </c>
      <c r="AJ19" s="115">
        <f t="shared" si="15"/>
        <v>0</v>
      </c>
      <c r="AK19" s="114">
        <v>41977</v>
      </c>
      <c r="AL19" s="115">
        <f t="shared" si="16"/>
        <v>0</v>
      </c>
    </row>
    <row r="20" spans="1:38">
      <c r="A20" s="108">
        <v>41507</v>
      </c>
      <c r="B20" s="109">
        <v>12.3</v>
      </c>
      <c r="C20" s="109" t="s">
        <v>642</v>
      </c>
      <c r="D20" s="110" t="str">
        <f t="shared" si="17"/>
        <v>Esp20138</v>
      </c>
      <c r="E20" s="111">
        <v>41510</v>
      </c>
      <c r="F20" s="152">
        <f t="shared" si="0"/>
        <v>359.24999999999994</v>
      </c>
      <c r="G20" s="111">
        <v>41522</v>
      </c>
      <c r="H20" s="112">
        <f t="shared" si="1"/>
        <v>46.5</v>
      </c>
      <c r="I20" s="111">
        <v>41552</v>
      </c>
      <c r="J20" s="112">
        <f t="shared" si="2"/>
        <v>261.59999999999997</v>
      </c>
      <c r="K20" s="111">
        <v>41583</v>
      </c>
      <c r="L20" s="112">
        <f t="shared" si="3"/>
        <v>226.1</v>
      </c>
      <c r="M20" s="111">
        <v>41613</v>
      </c>
      <c r="N20" s="112">
        <f t="shared" si="4"/>
        <v>106.56</v>
      </c>
      <c r="O20" s="111">
        <v>41644</v>
      </c>
      <c r="P20" s="112">
        <f t="shared" si="5"/>
        <v>0</v>
      </c>
      <c r="Q20" s="111">
        <v>41675</v>
      </c>
      <c r="R20" s="112">
        <f t="shared" si="6"/>
        <v>186.9</v>
      </c>
      <c r="S20" s="111">
        <v>41703</v>
      </c>
      <c r="T20" s="113">
        <f t="shared" si="7"/>
        <v>109.9</v>
      </c>
      <c r="U20" s="111">
        <v>41734</v>
      </c>
      <c r="V20" s="112">
        <f t="shared" si="8"/>
        <v>586.45000000000005</v>
      </c>
      <c r="W20" s="111">
        <v>41764</v>
      </c>
      <c r="X20" s="112">
        <f t="shared" si="9"/>
        <v>149.19999999999999</v>
      </c>
      <c r="Y20" s="111">
        <v>41795</v>
      </c>
      <c r="Z20" s="112">
        <f t="shared" si="10"/>
        <v>39.400000000000006</v>
      </c>
      <c r="AA20" s="111">
        <v>41825</v>
      </c>
      <c r="AB20" s="112">
        <f t="shared" si="11"/>
        <v>0</v>
      </c>
      <c r="AC20" s="111">
        <v>41856</v>
      </c>
      <c r="AD20" s="112">
        <f t="shared" si="12"/>
        <v>0</v>
      </c>
      <c r="AE20" s="111">
        <v>41887</v>
      </c>
      <c r="AF20" s="112">
        <f t="shared" si="13"/>
        <v>0</v>
      </c>
      <c r="AG20" s="111">
        <v>41917</v>
      </c>
      <c r="AH20" s="112">
        <f t="shared" si="14"/>
        <v>0</v>
      </c>
      <c r="AI20" s="111">
        <v>41948</v>
      </c>
      <c r="AJ20" s="112">
        <f t="shared" si="15"/>
        <v>0</v>
      </c>
      <c r="AK20" s="111">
        <v>41978</v>
      </c>
      <c r="AL20" s="112">
        <f t="shared" si="16"/>
        <v>0</v>
      </c>
    </row>
    <row r="21" spans="1:38">
      <c r="A21" s="108">
        <v>41507</v>
      </c>
      <c r="B21" s="109">
        <v>14.85</v>
      </c>
      <c r="C21" s="109" t="s">
        <v>642</v>
      </c>
      <c r="D21" s="110" t="str">
        <f t="shared" si="17"/>
        <v>Esp20138</v>
      </c>
      <c r="E21" s="114">
        <v>41511</v>
      </c>
      <c r="F21" s="153">
        <f t="shared" si="0"/>
        <v>69.900000000000006</v>
      </c>
      <c r="G21" s="114">
        <v>41523</v>
      </c>
      <c r="H21" s="115">
        <f t="shared" si="1"/>
        <v>108.35</v>
      </c>
      <c r="I21" s="114">
        <v>41553</v>
      </c>
      <c r="J21" s="115">
        <f t="shared" si="2"/>
        <v>31.4</v>
      </c>
      <c r="K21" s="114">
        <v>41584</v>
      </c>
      <c r="L21" s="115">
        <f t="shared" si="3"/>
        <v>77.399999999999991</v>
      </c>
      <c r="M21" s="114">
        <v>41614</v>
      </c>
      <c r="N21" s="115">
        <f t="shared" si="4"/>
        <v>120.55000000000001</v>
      </c>
      <c r="O21" s="114">
        <v>41645</v>
      </c>
      <c r="P21" s="115">
        <f t="shared" si="5"/>
        <v>193.4</v>
      </c>
      <c r="Q21" s="114">
        <v>41676</v>
      </c>
      <c r="R21" s="115">
        <f t="shared" si="6"/>
        <v>205.2</v>
      </c>
      <c r="S21" s="114">
        <v>41704</v>
      </c>
      <c r="T21" s="116">
        <f t="shared" si="7"/>
        <v>157.55000000000001</v>
      </c>
      <c r="U21" s="114">
        <v>41735</v>
      </c>
      <c r="V21" s="115">
        <f t="shared" si="8"/>
        <v>176.75</v>
      </c>
      <c r="W21" s="114">
        <v>41765</v>
      </c>
      <c r="X21" s="115">
        <f t="shared" si="9"/>
        <v>458.94</v>
      </c>
      <c r="Y21" s="114">
        <v>41796</v>
      </c>
      <c r="Z21" s="115">
        <f t="shared" si="10"/>
        <v>206.9</v>
      </c>
      <c r="AA21" s="114">
        <v>41826</v>
      </c>
      <c r="AB21" s="115">
        <f t="shared" si="11"/>
        <v>0</v>
      </c>
      <c r="AC21" s="114">
        <v>41857</v>
      </c>
      <c r="AD21" s="115">
        <f t="shared" si="12"/>
        <v>0</v>
      </c>
      <c r="AE21" s="114">
        <v>41888</v>
      </c>
      <c r="AF21" s="115">
        <f t="shared" si="13"/>
        <v>0</v>
      </c>
      <c r="AG21" s="114">
        <v>41918</v>
      </c>
      <c r="AH21" s="115">
        <f t="shared" si="14"/>
        <v>0</v>
      </c>
      <c r="AI21" s="114">
        <v>41949</v>
      </c>
      <c r="AJ21" s="115">
        <f t="shared" si="15"/>
        <v>0</v>
      </c>
      <c r="AK21" s="114">
        <v>41979</v>
      </c>
      <c r="AL21" s="115">
        <f t="shared" si="16"/>
        <v>0</v>
      </c>
    </row>
    <row r="22" spans="1:38">
      <c r="A22" s="108">
        <v>41507</v>
      </c>
      <c r="B22" s="109">
        <v>18.55</v>
      </c>
      <c r="C22" s="109" t="s">
        <v>641</v>
      </c>
      <c r="D22" s="110" t="str">
        <f t="shared" si="17"/>
        <v>CB20138</v>
      </c>
      <c r="E22" s="111">
        <v>41512</v>
      </c>
      <c r="F22" s="152">
        <f t="shared" si="0"/>
        <v>70.849999999999994</v>
      </c>
      <c r="G22" s="111">
        <v>41524</v>
      </c>
      <c r="H22" s="112">
        <f t="shared" si="1"/>
        <v>402.3</v>
      </c>
      <c r="I22" s="111">
        <v>41554</v>
      </c>
      <c r="J22" s="112">
        <f t="shared" si="2"/>
        <v>39.900000000000006</v>
      </c>
      <c r="K22" s="111">
        <v>41585</v>
      </c>
      <c r="L22" s="112">
        <f t="shared" si="3"/>
        <v>124.44999999999999</v>
      </c>
      <c r="M22" s="111">
        <v>41615</v>
      </c>
      <c r="N22" s="112">
        <f t="shared" si="4"/>
        <v>181.85000000000002</v>
      </c>
      <c r="O22" s="111">
        <v>41646</v>
      </c>
      <c r="P22" s="112">
        <f t="shared" si="5"/>
        <v>205.25</v>
      </c>
      <c r="Q22" s="111">
        <v>41677</v>
      </c>
      <c r="R22" s="112">
        <f t="shared" si="6"/>
        <v>69.400000000000006</v>
      </c>
      <c r="S22" s="111">
        <v>41705</v>
      </c>
      <c r="T22" s="113">
        <f t="shared" si="7"/>
        <v>493.11</v>
      </c>
      <c r="U22" s="111">
        <v>41736</v>
      </c>
      <c r="V22" s="112">
        <f t="shared" si="8"/>
        <v>16.399999999999999</v>
      </c>
      <c r="W22" s="111">
        <v>41766</v>
      </c>
      <c r="X22" s="112">
        <f t="shared" si="9"/>
        <v>219.1</v>
      </c>
      <c r="Y22" s="111">
        <v>41797</v>
      </c>
      <c r="Z22" s="112">
        <f t="shared" si="10"/>
        <v>523.48</v>
      </c>
      <c r="AA22" s="111">
        <v>41827</v>
      </c>
      <c r="AB22" s="112">
        <f t="shared" si="11"/>
        <v>0</v>
      </c>
      <c r="AC22" s="111">
        <v>41858</v>
      </c>
      <c r="AD22" s="112">
        <f t="shared" si="12"/>
        <v>0</v>
      </c>
      <c r="AE22" s="111">
        <v>41889</v>
      </c>
      <c r="AF22" s="112">
        <f t="shared" si="13"/>
        <v>0</v>
      </c>
      <c r="AG22" s="111">
        <v>41919</v>
      </c>
      <c r="AH22" s="112">
        <f t="shared" si="14"/>
        <v>0</v>
      </c>
      <c r="AI22" s="111">
        <v>41950</v>
      </c>
      <c r="AJ22" s="112">
        <f t="shared" si="15"/>
        <v>0</v>
      </c>
      <c r="AK22" s="111">
        <v>41980</v>
      </c>
      <c r="AL22" s="112">
        <f t="shared" si="16"/>
        <v>0</v>
      </c>
    </row>
    <row r="23" spans="1:38">
      <c r="A23" s="108">
        <v>41507</v>
      </c>
      <c r="B23" s="109">
        <v>20.85</v>
      </c>
      <c r="C23" s="109" t="s">
        <v>641</v>
      </c>
      <c r="D23" s="110" t="str">
        <f t="shared" si="17"/>
        <v>CB20138</v>
      </c>
      <c r="E23" s="114">
        <v>41513</v>
      </c>
      <c r="F23" s="153">
        <f t="shared" si="0"/>
        <v>20.3</v>
      </c>
      <c r="G23" s="114">
        <v>41525</v>
      </c>
      <c r="H23" s="115">
        <f t="shared" si="1"/>
        <v>7.7</v>
      </c>
      <c r="I23" s="114">
        <v>41555</v>
      </c>
      <c r="J23" s="115">
        <f t="shared" si="2"/>
        <v>150</v>
      </c>
      <c r="K23" s="114">
        <v>41586</v>
      </c>
      <c r="L23" s="115">
        <f t="shared" si="3"/>
        <v>503.12000000000006</v>
      </c>
      <c r="M23" s="114">
        <v>41616</v>
      </c>
      <c r="N23" s="115">
        <f t="shared" si="4"/>
        <v>67.5</v>
      </c>
      <c r="O23" s="114">
        <v>41647</v>
      </c>
      <c r="P23" s="115">
        <f t="shared" si="5"/>
        <v>216.3</v>
      </c>
      <c r="Q23" s="114">
        <v>41678</v>
      </c>
      <c r="R23" s="115">
        <f t="shared" si="6"/>
        <v>657.29</v>
      </c>
      <c r="S23" s="114">
        <v>41706</v>
      </c>
      <c r="T23" s="116">
        <f t="shared" si="7"/>
        <v>611.25</v>
      </c>
      <c r="U23" s="114">
        <v>41737</v>
      </c>
      <c r="V23" s="115">
        <f t="shared" si="8"/>
        <v>71.2</v>
      </c>
      <c r="W23" s="114">
        <v>41767</v>
      </c>
      <c r="X23" s="115">
        <f t="shared" si="9"/>
        <v>0</v>
      </c>
      <c r="Y23" s="114">
        <v>41798</v>
      </c>
      <c r="Z23" s="115">
        <f t="shared" si="10"/>
        <v>37</v>
      </c>
      <c r="AA23" s="114">
        <v>41828</v>
      </c>
      <c r="AB23" s="115">
        <f t="shared" si="11"/>
        <v>0</v>
      </c>
      <c r="AC23" s="114">
        <v>41859</v>
      </c>
      <c r="AD23" s="115">
        <f t="shared" si="12"/>
        <v>0</v>
      </c>
      <c r="AE23" s="114">
        <v>41890</v>
      </c>
      <c r="AF23" s="115">
        <f t="shared" si="13"/>
        <v>0</v>
      </c>
      <c r="AG23" s="114">
        <v>41920</v>
      </c>
      <c r="AH23" s="115">
        <f t="shared" si="14"/>
        <v>0</v>
      </c>
      <c r="AI23" s="114">
        <v>41951</v>
      </c>
      <c r="AJ23" s="115">
        <f t="shared" si="15"/>
        <v>0</v>
      </c>
      <c r="AK23" s="114">
        <v>41981</v>
      </c>
      <c r="AL23" s="115">
        <f t="shared" si="16"/>
        <v>0</v>
      </c>
    </row>
    <row r="24" spans="1:38">
      <c r="A24" s="108">
        <v>41508</v>
      </c>
      <c r="B24" s="109">
        <v>67.95</v>
      </c>
      <c r="C24" s="109" t="s">
        <v>641</v>
      </c>
      <c r="D24" s="110" t="str">
        <f t="shared" si="17"/>
        <v>CB20138</v>
      </c>
      <c r="E24" s="111">
        <v>41514</v>
      </c>
      <c r="F24" s="152">
        <f t="shared" si="0"/>
        <v>7</v>
      </c>
      <c r="G24" s="111">
        <v>41526</v>
      </c>
      <c r="H24" s="112">
        <f t="shared" si="1"/>
        <v>125.24999999999997</v>
      </c>
      <c r="I24" s="111">
        <v>41556</v>
      </c>
      <c r="J24" s="112">
        <f t="shared" si="2"/>
        <v>62.6</v>
      </c>
      <c r="K24" s="111">
        <v>41587</v>
      </c>
      <c r="L24" s="112">
        <f t="shared" si="3"/>
        <v>261.5</v>
      </c>
      <c r="M24" s="111">
        <v>41617</v>
      </c>
      <c r="N24" s="112">
        <f t="shared" si="4"/>
        <v>65.849999999999994</v>
      </c>
      <c r="O24" s="111">
        <v>41648</v>
      </c>
      <c r="P24" s="112">
        <f t="shared" si="5"/>
        <v>256.65000000000003</v>
      </c>
      <c r="Q24" s="111">
        <v>41679</v>
      </c>
      <c r="R24" s="112">
        <f t="shared" si="6"/>
        <v>28.25</v>
      </c>
      <c r="S24" s="111">
        <v>41707</v>
      </c>
      <c r="T24" s="113">
        <f t="shared" si="7"/>
        <v>15.6</v>
      </c>
      <c r="U24" s="111">
        <v>41738</v>
      </c>
      <c r="V24" s="112">
        <f t="shared" si="8"/>
        <v>253.45</v>
      </c>
      <c r="W24" s="111">
        <v>41768</v>
      </c>
      <c r="X24" s="112">
        <f t="shared" si="9"/>
        <v>1025.6300000000001</v>
      </c>
      <c r="Y24" s="111">
        <v>41799</v>
      </c>
      <c r="Z24" s="112">
        <f t="shared" si="10"/>
        <v>0</v>
      </c>
      <c r="AA24" s="111">
        <v>41829</v>
      </c>
      <c r="AB24" s="112">
        <f t="shared" si="11"/>
        <v>0</v>
      </c>
      <c r="AC24" s="111">
        <v>41860</v>
      </c>
      <c r="AD24" s="112">
        <f t="shared" si="12"/>
        <v>0</v>
      </c>
      <c r="AE24" s="111">
        <v>41891</v>
      </c>
      <c r="AF24" s="112">
        <f t="shared" si="13"/>
        <v>0</v>
      </c>
      <c r="AG24" s="111">
        <v>41921</v>
      </c>
      <c r="AH24" s="112">
        <f t="shared" si="14"/>
        <v>0</v>
      </c>
      <c r="AI24" s="111">
        <v>41952</v>
      </c>
      <c r="AJ24" s="112">
        <f t="shared" si="15"/>
        <v>0</v>
      </c>
      <c r="AK24" s="111">
        <v>41982</v>
      </c>
      <c r="AL24" s="112">
        <f t="shared" si="16"/>
        <v>0</v>
      </c>
    </row>
    <row r="25" spans="1:38">
      <c r="A25" s="108">
        <v>41508</v>
      </c>
      <c r="B25" s="109">
        <v>92.25</v>
      </c>
      <c r="C25" s="109" t="s">
        <v>641</v>
      </c>
      <c r="D25" s="110" t="str">
        <f t="shared" si="17"/>
        <v>CB20138</v>
      </c>
      <c r="E25" s="114">
        <v>41515</v>
      </c>
      <c r="F25" s="153">
        <f t="shared" si="0"/>
        <v>69.55</v>
      </c>
      <c r="G25" s="114">
        <v>41527</v>
      </c>
      <c r="H25" s="115">
        <f t="shared" si="1"/>
        <v>98.3</v>
      </c>
      <c r="I25" s="114">
        <v>41557</v>
      </c>
      <c r="J25" s="115">
        <f t="shared" si="2"/>
        <v>303.95</v>
      </c>
      <c r="K25" s="114">
        <v>41588</v>
      </c>
      <c r="L25" s="115">
        <f t="shared" si="3"/>
        <v>0</v>
      </c>
      <c r="M25" s="114">
        <v>41618</v>
      </c>
      <c r="N25" s="115">
        <f t="shared" si="4"/>
        <v>183.6</v>
      </c>
      <c r="O25" s="114">
        <v>41649</v>
      </c>
      <c r="P25" s="115">
        <f t="shared" si="5"/>
        <v>448.15999999999991</v>
      </c>
      <c r="Q25" s="114">
        <v>41680</v>
      </c>
      <c r="R25" s="115">
        <f t="shared" si="6"/>
        <v>17.3</v>
      </c>
      <c r="S25" s="114">
        <v>41708</v>
      </c>
      <c r="T25" s="116">
        <f t="shared" si="7"/>
        <v>27.65</v>
      </c>
      <c r="U25" s="114">
        <v>41739</v>
      </c>
      <c r="V25" s="115">
        <f t="shared" si="8"/>
        <v>82.65</v>
      </c>
      <c r="W25" s="114">
        <v>41769</v>
      </c>
      <c r="X25" s="115">
        <f t="shared" si="9"/>
        <v>386.2</v>
      </c>
      <c r="Y25" s="114">
        <v>41800</v>
      </c>
      <c r="Z25" s="115">
        <f t="shared" si="10"/>
        <v>178.5</v>
      </c>
      <c r="AA25" s="114">
        <v>41830</v>
      </c>
      <c r="AB25" s="115">
        <f t="shared" si="11"/>
        <v>0</v>
      </c>
      <c r="AC25" s="114">
        <v>41861</v>
      </c>
      <c r="AD25" s="115">
        <f t="shared" si="12"/>
        <v>0</v>
      </c>
      <c r="AE25" s="114">
        <v>41892</v>
      </c>
      <c r="AF25" s="115">
        <f t="shared" si="13"/>
        <v>0</v>
      </c>
      <c r="AG25" s="114">
        <v>41922</v>
      </c>
      <c r="AH25" s="115">
        <f t="shared" si="14"/>
        <v>0</v>
      </c>
      <c r="AI25" s="114">
        <v>41953</v>
      </c>
      <c r="AJ25" s="115">
        <f t="shared" si="15"/>
        <v>0</v>
      </c>
      <c r="AK25" s="114">
        <v>41983</v>
      </c>
      <c r="AL25" s="115">
        <f t="shared" si="16"/>
        <v>0</v>
      </c>
    </row>
    <row r="26" spans="1:38">
      <c r="A26" s="108">
        <v>41508</v>
      </c>
      <c r="B26" s="109">
        <v>26.25</v>
      </c>
      <c r="C26" s="109" t="s">
        <v>641</v>
      </c>
      <c r="D26" s="110" t="str">
        <f t="shared" si="17"/>
        <v>CB20138</v>
      </c>
      <c r="E26" s="111">
        <v>41516</v>
      </c>
      <c r="F26" s="152">
        <f t="shared" si="0"/>
        <v>198.85000000000002</v>
      </c>
      <c r="G26" s="111">
        <v>41528</v>
      </c>
      <c r="H26" s="112">
        <f t="shared" si="1"/>
        <v>39.85</v>
      </c>
      <c r="I26" s="111">
        <v>41558</v>
      </c>
      <c r="J26" s="112">
        <f t="shared" si="2"/>
        <v>142.62</v>
      </c>
      <c r="K26" s="111">
        <v>41589</v>
      </c>
      <c r="L26" s="112">
        <f t="shared" si="3"/>
        <v>0</v>
      </c>
      <c r="M26" s="111">
        <v>41619</v>
      </c>
      <c r="N26" s="112">
        <f t="shared" si="4"/>
        <v>678.9</v>
      </c>
      <c r="O26" s="111">
        <v>41650</v>
      </c>
      <c r="P26" s="112">
        <f t="shared" si="5"/>
        <v>564.54999999999995</v>
      </c>
      <c r="Q26" s="111">
        <v>41681</v>
      </c>
      <c r="R26" s="112">
        <f t="shared" si="6"/>
        <v>19.399999999999999</v>
      </c>
      <c r="S26" s="111">
        <v>41709</v>
      </c>
      <c r="T26" s="113">
        <f t="shared" si="7"/>
        <v>45.2</v>
      </c>
      <c r="U26" s="111">
        <v>41740</v>
      </c>
      <c r="V26" s="112">
        <f t="shared" si="8"/>
        <v>28.45</v>
      </c>
      <c r="W26" s="111">
        <v>41770</v>
      </c>
      <c r="X26" s="112">
        <f t="shared" si="9"/>
        <v>0</v>
      </c>
      <c r="Y26" s="111">
        <v>41801</v>
      </c>
      <c r="Z26" s="112">
        <f t="shared" si="10"/>
        <v>172.25</v>
      </c>
      <c r="AA26" s="111">
        <v>41831</v>
      </c>
      <c r="AB26" s="112">
        <f t="shared" si="11"/>
        <v>0</v>
      </c>
      <c r="AC26" s="111">
        <v>41862</v>
      </c>
      <c r="AD26" s="112">
        <f t="shared" si="12"/>
        <v>0</v>
      </c>
      <c r="AE26" s="111">
        <v>41893</v>
      </c>
      <c r="AF26" s="112">
        <f t="shared" si="13"/>
        <v>0</v>
      </c>
      <c r="AG26" s="111">
        <v>41923</v>
      </c>
      <c r="AH26" s="112">
        <f t="shared" si="14"/>
        <v>0</v>
      </c>
      <c r="AI26" s="111">
        <v>41954</v>
      </c>
      <c r="AJ26" s="112">
        <f t="shared" si="15"/>
        <v>0</v>
      </c>
      <c r="AK26" s="111">
        <v>41984</v>
      </c>
      <c r="AL26" s="112">
        <f t="shared" si="16"/>
        <v>0</v>
      </c>
    </row>
    <row r="27" spans="1:38">
      <c r="A27" s="108">
        <v>41508</v>
      </c>
      <c r="B27" s="117">
        <v>81</v>
      </c>
      <c r="C27" s="109" t="s">
        <v>643</v>
      </c>
      <c r="D27" s="110" t="str">
        <f t="shared" si="17"/>
        <v>CHQ20138</v>
      </c>
      <c r="E27" s="114">
        <v>41517</v>
      </c>
      <c r="F27" s="153">
        <f t="shared" si="0"/>
        <v>89.75</v>
      </c>
      <c r="G27" s="114">
        <v>41529</v>
      </c>
      <c r="H27" s="115">
        <f t="shared" si="1"/>
        <v>204.7</v>
      </c>
      <c r="I27" s="114">
        <v>41559</v>
      </c>
      <c r="J27" s="115">
        <f t="shared" si="2"/>
        <v>271.64999999999998</v>
      </c>
      <c r="K27" s="114">
        <v>41590</v>
      </c>
      <c r="L27" s="115">
        <f t="shared" si="3"/>
        <v>92.5</v>
      </c>
      <c r="M27" s="114">
        <v>41620</v>
      </c>
      <c r="N27" s="115">
        <f t="shared" si="4"/>
        <v>256.14999999999998</v>
      </c>
      <c r="O27" s="114">
        <v>41651</v>
      </c>
      <c r="P27" s="115">
        <f t="shared" si="5"/>
        <v>0</v>
      </c>
      <c r="Q27" s="114">
        <v>41682</v>
      </c>
      <c r="R27" s="115">
        <f t="shared" si="6"/>
        <v>301.84999999999997</v>
      </c>
      <c r="S27" s="114">
        <v>41710</v>
      </c>
      <c r="T27" s="116">
        <f t="shared" si="7"/>
        <v>238.14999999999998</v>
      </c>
      <c r="U27" s="114">
        <v>41741</v>
      </c>
      <c r="V27" s="115">
        <f t="shared" si="8"/>
        <v>161.1</v>
      </c>
      <c r="W27" s="114">
        <v>41771</v>
      </c>
      <c r="X27" s="115">
        <f t="shared" si="9"/>
        <v>33</v>
      </c>
      <c r="Y27" s="114">
        <v>41802</v>
      </c>
      <c r="Z27" s="115">
        <f t="shared" si="10"/>
        <v>254.8</v>
      </c>
      <c r="AA27" s="114">
        <v>41832</v>
      </c>
      <c r="AB27" s="115">
        <f t="shared" si="11"/>
        <v>0</v>
      </c>
      <c r="AC27" s="114">
        <v>41863</v>
      </c>
      <c r="AD27" s="115">
        <f t="shared" si="12"/>
        <v>0</v>
      </c>
      <c r="AE27" s="114">
        <v>41894</v>
      </c>
      <c r="AF27" s="115">
        <f t="shared" si="13"/>
        <v>0</v>
      </c>
      <c r="AG27" s="114">
        <v>41924</v>
      </c>
      <c r="AH27" s="115">
        <f t="shared" si="14"/>
        <v>0</v>
      </c>
      <c r="AI27" s="114">
        <v>41955</v>
      </c>
      <c r="AJ27" s="115">
        <f t="shared" si="15"/>
        <v>0</v>
      </c>
      <c r="AK27" s="114">
        <v>41985</v>
      </c>
      <c r="AL27" s="115">
        <f t="shared" si="16"/>
        <v>0</v>
      </c>
    </row>
    <row r="28" spans="1:38">
      <c r="A28" s="108">
        <v>41508</v>
      </c>
      <c r="B28" s="117">
        <v>18.7</v>
      </c>
      <c r="C28" s="117" t="s">
        <v>642</v>
      </c>
      <c r="D28" s="110" t="str">
        <f t="shared" si="17"/>
        <v>Esp20138</v>
      </c>
      <c r="E28" s="111"/>
      <c r="F28" s="152"/>
      <c r="G28" s="111">
        <v>41530</v>
      </c>
      <c r="H28" s="112">
        <f t="shared" si="1"/>
        <v>99.999999999999986</v>
      </c>
      <c r="I28" s="111">
        <v>41560</v>
      </c>
      <c r="J28" s="112">
        <f t="shared" si="2"/>
        <v>30.4</v>
      </c>
      <c r="K28" s="111">
        <v>41591</v>
      </c>
      <c r="L28" s="112">
        <f t="shared" si="3"/>
        <v>15.8</v>
      </c>
      <c r="M28" s="111">
        <v>41621</v>
      </c>
      <c r="N28" s="112">
        <f t="shared" si="4"/>
        <v>613.29</v>
      </c>
      <c r="O28" s="111">
        <v>41652</v>
      </c>
      <c r="P28" s="112">
        <f t="shared" si="5"/>
        <v>135.19999999999999</v>
      </c>
      <c r="Q28" s="111">
        <v>41683</v>
      </c>
      <c r="R28" s="112">
        <f t="shared" si="6"/>
        <v>86.9</v>
      </c>
      <c r="S28" s="111">
        <v>41711</v>
      </c>
      <c r="T28" s="113">
        <f t="shared" si="7"/>
        <v>382.45</v>
      </c>
      <c r="U28" s="111">
        <v>41742</v>
      </c>
      <c r="V28" s="112">
        <f t="shared" si="8"/>
        <v>0</v>
      </c>
      <c r="W28" s="111">
        <v>41772</v>
      </c>
      <c r="X28" s="112">
        <f t="shared" si="9"/>
        <v>50.099999999999994</v>
      </c>
      <c r="Y28" s="111">
        <v>41803</v>
      </c>
      <c r="Z28" s="112">
        <f t="shared" si="10"/>
        <v>920.78</v>
      </c>
      <c r="AA28" s="111">
        <v>41833</v>
      </c>
      <c r="AB28" s="112">
        <f t="shared" si="11"/>
        <v>0</v>
      </c>
      <c r="AC28" s="111">
        <v>41864</v>
      </c>
      <c r="AD28" s="112">
        <f t="shared" si="12"/>
        <v>0</v>
      </c>
      <c r="AE28" s="111">
        <v>41895</v>
      </c>
      <c r="AF28" s="112">
        <f t="shared" si="13"/>
        <v>0</v>
      </c>
      <c r="AG28" s="111">
        <v>41925</v>
      </c>
      <c r="AH28" s="112">
        <f t="shared" si="14"/>
        <v>0</v>
      </c>
      <c r="AI28" s="111">
        <v>41956</v>
      </c>
      <c r="AJ28" s="112">
        <f t="shared" si="15"/>
        <v>0</v>
      </c>
      <c r="AK28" s="111">
        <v>41986</v>
      </c>
      <c r="AL28" s="112">
        <f t="shared" si="16"/>
        <v>0</v>
      </c>
    </row>
    <row r="29" spans="1:38">
      <c r="A29" s="108">
        <v>41509</v>
      </c>
      <c r="B29" s="117">
        <v>20.350000000000001</v>
      </c>
      <c r="C29" s="117" t="s">
        <v>641</v>
      </c>
      <c r="D29" s="110" t="str">
        <f t="shared" si="17"/>
        <v>CB20138</v>
      </c>
      <c r="E29" s="114"/>
      <c r="F29" s="153"/>
      <c r="G29" s="114">
        <v>41531</v>
      </c>
      <c r="H29" s="115">
        <f t="shared" si="1"/>
        <v>166.25</v>
      </c>
      <c r="I29" s="114">
        <v>41561</v>
      </c>
      <c r="J29" s="115">
        <f t="shared" si="2"/>
        <v>91.5</v>
      </c>
      <c r="K29" s="114">
        <v>41592</v>
      </c>
      <c r="L29" s="115">
        <f t="shared" si="3"/>
        <v>150.69999999999999</v>
      </c>
      <c r="M29" s="114">
        <v>41622</v>
      </c>
      <c r="N29" s="115">
        <f t="shared" si="4"/>
        <v>457.45</v>
      </c>
      <c r="O29" s="114">
        <v>41653</v>
      </c>
      <c r="P29" s="115">
        <f t="shared" si="5"/>
        <v>312.14999999999998</v>
      </c>
      <c r="Q29" s="114">
        <v>41684</v>
      </c>
      <c r="R29" s="115">
        <f t="shared" si="6"/>
        <v>278.39999999999998</v>
      </c>
      <c r="S29" s="114">
        <v>41712</v>
      </c>
      <c r="T29" s="116">
        <f t="shared" si="7"/>
        <v>78.199999999999989</v>
      </c>
      <c r="U29" s="114">
        <v>41743</v>
      </c>
      <c r="V29" s="115">
        <f t="shared" si="8"/>
        <v>208.10000000000002</v>
      </c>
      <c r="W29" s="114">
        <v>41773</v>
      </c>
      <c r="X29" s="115">
        <f t="shared" si="9"/>
        <v>171.10000000000002</v>
      </c>
      <c r="Y29" s="114">
        <v>41804</v>
      </c>
      <c r="Z29" s="115">
        <f t="shared" si="10"/>
        <v>725.35</v>
      </c>
      <c r="AA29" s="114">
        <v>41834</v>
      </c>
      <c r="AB29" s="115">
        <f t="shared" si="11"/>
        <v>0</v>
      </c>
      <c r="AC29" s="114">
        <v>41865</v>
      </c>
      <c r="AD29" s="115">
        <f t="shared" si="12"/>
        <v>0</v>
      </c>
      <c r="AE29" s="114">
        <v>41896</v>
      </c>
      <c r="AF29" s="115">
        <f t="shared" si="13"/>
        <v>0</v>
      </c>
      <c r="AG29" s="114">
        <v>41926</v>
      </c>
      <c r="AH29" s="115">
        <f t="shared" si="14"/>
        <v>0</v>
      </c>
      <c r="AI29" s="114">
        <v>41957</v>
      </c>
      <c r="AJ29" s="115">
        <f t="shared" si="15"/>
        <v>0</v>
      </c>
      <c r="AK29" s="114">
        <v>41987</v>
      </c>
      <c r="AL29" s="115">
        <f t="shared" si="16"/>
        <v>0</v>
      </c>
    </row>
    <row r="30" spans="1:38">
      <c r="A30" s="108">
        <v>41509</v>
      </c>
      <c r="B30" s="117">
        <v>8.35</v>
      </c>
      <c r="C30" s="117" t="s">
        <v>644</v>
      </c>
      <c r="D30" s="110" t="str">
        <f t="shared" si="17"/>
        <v>ESP20138</v>
      </c>
      <c r="E30" s="111"/>
      <c r="F30" s="152"/>
      <c r="G30" s="111">
        <v>41532</v>
      </c>
      <c r="H30" s="112">
        <f t="shared" si="1"/>
        <v>31.4</v>
      </c>
      <c r="I30" s="111">
        <v>41562</v>
      </c>
      <c r="J30" s="112">
        <f t="shared" si="2"/>
        <v>20.45</v>
      </c>
      <c r="K30" s="111">
        <v>41593</v>
      </c>
      <c r="L30" s="112">
        <f t="shared" si="3"/>
        <v>384.24999999999994</v>
      </c>
      <c r="M30" s="111">
        <v>41623</v>
      </c>
      <c r="N30" s="112">
        <f t="shared" si="4"/>
        <v>0</v>
      </c>
      <c r="O30" s="111">
        <v>41654</v>
      </c>
      <c r="P30" s="112">
        <f t="shared" si="5"/>
        <v>243.39999999999998</v>
      </c>
      <c r="Q30" s="111">
        <v>41685</v>
      </c>
      <c r="R30" s="112">
        <f t="shared" si="6"/>
        <v>256.29999999999995</v>
      </c>
      <c r="S30" s="111">
        <v>41713</v>
      </c>
      <c r="T30" s="113">
        <f t="shared" si="7"/>
        <v>255.32999999999998</v>
      </c>
      <c r="U30" s="111">
        <v>41744</v>
      </c>
      <c r="V30" s="112">
        <f t="shared" si="8"/>
        <v>109.6</v>
      </c>
      <c r="W30" s="111">
        <v>41774</v>
      </c>
      <c r="X30" s="112">
        <f t="shared" si="9"/>
        <v>289.90000000000003</v>
      </c>
      <c r="Y30" s="111">
        <v>41805</v>
      </c>
      <c r="Z30" s="112">
        <f t="shared" si="10"/>
        <v>0</v>
      </c>
      <c r="AA30" s="111">
        <v>41835</v>
      </c>
      <c r="AB30" s="112">
        <f t="shared" si="11"/>
        <v>0</v>
      </c>
      <c r="AC30" s="111">
        <v>41866</v>
      </c>
      <c r="AD30" s="112">
        <f t="shared" si="12"/>
        <v>0</v>
      </c>
      <c r="AE30" s="111">
        <v>41897</v>
      </c>
      <c r="AF30" s="112">
        <f t="shared" si="13"/>
        <v>0</v>
      </c>
      <c r="AG30" s="111">
        <v>41927</v>
      </c>
      <c r="AH30" s="112">
        <f t="shared" si="14"/>
        <v>0</v>
      </c>
      <c r="AI30" s="111">
        <v>41958</v>
      </c>
      <c r="AJ30" s="112">
        <f t="shared" si="15"/>
        <v>0</v>
      </c>
      <c r="AK30" s="111">
        <v>41988</v>
      </c>
      <c r="AL30" s="112">
        <f t="shared" si="16"/>
        <v>0</v>
      </c>
    </row>
    <row r="31" spans="1:38">
      <c r="A31" s="108">
        <v>41509</v>
      </c>
      <c r="B31" s="117">
        <v>21.45</v>
      </c>
      <c r="C31" s="117" t="s">
        <v>641</v>
      </c>
      <c r="D31" s="110" t="str">
        <f t="shared" si="17"/>
        <v>CB20138</v>
      </c>
      <c r="E31" s="114"/>
      <c r="F31" s="153"/>
      <c r="G31" s="114">
        <v>41533</v>
      </c>
      <c r="H31" s="115">
        <f t="shared" si="1"/>
        <v>44.7</v>
      </c>
      <c r="I31" s="114">
        <v>41563</v>
      </c>
      <c r="J31" s="115">
        <f t="shared" si="2"/>
        <v>37.049999999999997</v>
      </c>
      <c r="K31" s="114">
        <v>41594</v>
      </c>
      <c r="L31" s="115">
        <f t="shared" si="3"/>
        <v>298.99999999999994</v>
      </c>
      <c r="M31" s="114">
        <v>41624</v>
      </c>
      <c r="N31" s="115">
        <f t="shared" si="4"/>
        <v>220.32</v>
      </c>
      <c r="O31" s="114">
        <v>41655</v>
      </c>
      <c r="P31" s="115">
        <f t="shared" si="5"/>
        <v>277.09999999999997</v>
      </c>
      <c r="Q31" s="114">
        <v>41686</v>
      </c>
      <c r="R31" s="115">
        <f t="shared" si="6"/>
        <v>43.2</v>
      </c>
      <c r="S31" s="114">
        <v>41714</v>
      </c>
      <c r="T31" s="116">
        <f t="shared" si="7"/>
        <v>0</v>
      </c>
      <c r="U31" s="114">
        <v>41745</v>
      </c>
      <c r="V31" s="115">
        <f t="shared" si="8"/>
        <v>170.64999999999998</v>
      </c>
      <c r="W31" s="114">
        <v>41775</v>
      </c>
      <c r="X31" s="115">
        <f t="shared" si="9"/>
        <v>162.25</v>
      </c>
      <c r="Y31" s="114">
        <v>41806</v>
      </c>
      <c r="Z31" s="115">
        <f t="shared" si="10"/>
        <v>28.4</v>
      </c>
      <c r="AA31" s="114">
        <v>41836</v>
      </c>
      <c r="AB31" s="115">
        <f t="shared" si="11"/>
        <v>0</v>
      </c>
      <c r="AC31" s="114">
        <v>41867</v>
      </c>
      <c r="AD31" s="115">
        <f t="shared" si="12"/>
        <v>0</v>
      </c>
      <c r="AE31" s="114">
        <v>41898</v>
      </c>
      <c r="AF31" s="115">
        <f t="shared" si="13"/>
        <v>0</v>
      </c>
      <c r="AG31" s="114">
        <v>41928</v>
      </c>
      <c r="AH31" s="115">
        <f t="shared" si="14"/>
        <v>0</v>
      </c>
      <c r="AI31" s="114">
        <v>41959</v>
      </c>
      <c r="AJ31" s="115">
        <f t="shared" si="15"/>
        <v>0</v>
      </c>
      <c r="AK31" s="114">
        <v>41989</v>
      </c>
      <c r="AL31" s="115">
        <f t="shared" si="16"/>
        <v>0</v>
      </c>
    </row>
    <row r="32" spans="1:38">
      <c r="A32" s="108">
        <v>41510</v>
      </c>
      <c r="B32" s="117">
        <v>5.85</v>
      </c>
      <c r="C32" s="117" t="s">
        <v>642</v>
      </c>
      <c r="D32" s="110" t="str">
        <f t="shared" si="17"/>
        <v>Esp20138</v>
      </c>
      <c r="E32" s="111"/>
      <c r="F32" s="152"/>
      <c r="G32" s="111">
        <v>41534</v>
      </c>
      <c r="H32" s="112">
        <f t="shared" si="1"/>
        <v>68.45</v>
      </c>
      <c r="I32" s="111">
        <v>41564</v>
      </c>
      <c r="J32" s="112">
        <f t="shared" si="2"/>
        <v>129.20000000000002</v>
      </c>
      <c r="K32" s="111">
        <v>41595</v>
      </c>
      <c r="L32" s="112">
        <f t="shared" si="3"/>
        <v>0</v>
      </c>
      <c r="M32" s="111">
        <v>41625</v>
      </c>
      <c r="N32" s="112">
        <f t="shared" si="4"/>
        <v>432.49999999999994</v>
      </c>
      <c r="O32" s="111">
        <v>41656</v>
      </c>
      <c r="P32" s="112">
        <f t="shared" si="5"/>
        <v>553.98</v>
      </c>
      <c r="Q32" s="111">
        <v>41687</v>
      </c>
      <c r="R32" s="112">
        <f t="shared" si="6"/>
        <v>132.35</v>
      </c>
      <c r="S32" s="111">
        <v>41715</v>
      </c>
      <c r="T32" s="113">
        <f t="shared" si="7"/>
        <v>349.8</v>
      </c>
      <c r="U32" s="111">
        <v>41746</v>
      </c>
      <c r="V32" s="112">
        <f t="shared" si="8"/>
        <v>246.82000000000002</v>
      </c>
      <c r="W32" s="111">
        <v>41776</v>
      </c>
      <c r="X32" s="112">
        <f t="shared" si="9"/>
        <v>170.29999999999998</v>
      </c>
      <c r="Y32" s="111">
        <v>41807</v>
      </c>
      <c r="Z32" s="112">
        <f t="shared" si="10"/>
        <v>90.9</v>
      </c>
      <c r="AA32" s="111">
        <v>41837</v>
      </c>
      <c r="AB32" s="112">
        <f t="shared" si="11"/>
        <v>0</v>
      </c>
      <c r="AC32" s="111">
        <v>41868</v>
      </c>
      <c r="AD32" s="112">
        <f t="shared" si="12"/>
        <v>0</v>
      </c>
      <c r="AE32" s="111">
        <v>41899</v>
      </c>
      <c r="AF32" s="112">
        <f t="shared" si="13"/>
        <v>0</v>
      </c>
      <c r="AG32" s="111">
        <v>41929</v>
      </c>
      <c r="AH32" s="112">
        <f t="shared" si="14"/>
        <v>0</v>
      </c>
      <c r="AI32" s="111">
        <v>41960</v>
      </c>
      <c r="AJ32" s="112">
        <f t="shared" si="15"/>
        <v>0</v>
      </c>
      <c r="AK32" s="111">
        <v>41990</v>
      </c>
      <c r="AL32" s="112">
        <f t="shared" si="16"/>
        <v>0</v>
      </c>
    </row>
    <row r="33" spans="1:38">
      <c r="A33" s="108">
        <v>41510</v>
      </c>
      <c r="B33" s="117">
        <v>11.9</v>
      </c>
      <c r="C33" s="117" t="s">
        <v>642</v>
      </c>
      <c r="D33" s="110" t="str">
        <f t="shared" si="17"/>
        <v>Esp20138</v>
      </c>
      <c r="E33" s="114"/>
      <c r="F33" s="153"/>
      <c r="G33" s="114">
        <v>41535</v>
      </c>
      <c r="H33" s="115">
        <f t="shared" si="1"/>
        <v>57.8</v>
      </c>
      <c r="I33" s="114">
        <v>41565</v>
      </c>
      <c r="J33" s="115">
        <f t="shared" si="2"/>
        <v>94.350000000000009</v>
      </c>
      <c r="K33" s="114">
        <v>41596</v>
      </c>
      <c r="L33" s="115">
        <f t="shared" si="3"/>
        <v>117.05000000000001</v>
      </c>
      <c r="M33" s="114">
        <v>41626</v>
      </c>
      <c r="N33" s="115">
        <f t="shared" si="4"/>
        <v>301.60000000000002</v>
      </c>
      <c r="O33" s="114">
        <v>41657</v>
      </c>
      <c r="P33" s="115">
        <f t="shared" si="5"/>
        <v>261.95</v>
      </c>
      <c r="Q33" s="114">
        <v>41688</v>
      </c>
      <c r="R33" s="115">
        <f t="shared" si="6"/>
        <v>68</v>
      </c>
      <c r="S33" s="114">
        <v>41716</v>
      </c>
      <c r="T33" s="116">
        <f t="shared" si="7"/>
        <v>63.9</v>
      </c>
      <c r="U33" s="114">
        <v>41747</v>
      </c>
      <c r="V33" s="115">
        <f t="shared" si="8"/>
        <v>426.25</v>
      </c>
      <c r="W33" s="114">
        <v>41777</v>
      </c>
      <c r="X33" s="115">
        <f t="shared" si="9"/>
        <v>82.25</v>
      </c>
      <c r="Y33" s="114">
        <v>41808</v>
      </c>
      <c r="Z33" s="115">
        <f t="shared" si="10"/>
        <v>327.09999999999991</v>
      </c>
      <c r="AA33" s="114">
        <v>41838</v>
      </c>
      <c r="AB33" s="115">
        <f t="shared" si="11"/>
        <v>0</v>
      </c>
      <c r="AC33" s="114">
        <v>41869</v>
      </c>
      <c r="AD33" s="115">
        <f t="shared" si="12"/>
        <v>0</v>
      </c>
      <c r="AE33" s="114">
        <v>41900</v>
      </c>
      <c r="AF33" s="115">
        <f t="shared" si="13"/>
        <v>0</v>
      </c>
      <c r="AG33" s="114">
        <v>41930</v>
      </c>
      <c r="AH33" s="115">
        <f t="shared" si="14"/>
        <v>0</v>
      </c>
      <c r="AI33" s="114">
        <v>41961</v>
      </c>
      <c r="AJ33" s="115">
        <f t="shared" si="15"/>
        <v>0</v>
      </c>
      <c r="AK33" s="114">
        <v>41991</v>
      </c>
      <c r="AL33" s="115">
        <f t="shared" si="16"/>
        <v>0</v>
      </c>
    </row>
    <row r="34" spans="1:38">
      <c r="A34" s="108">
        <v>41510</v>
      </c>
      <c r="B34" s="117">
        <v>19.45</v>
      </c>
      <c r="C34" s="117" t="s">
        <v>641</v>
      </c>
      <c r="D34" s="110" t="str">
        <f t="shared" si="17"/>
        <v>CB20138</v>
      </c>
      <c r="E34" s="111"/>
      <c r="F34" s="152"/>
      <c r="G34" s="111">
        <v>41536</v>
      </c>
      <c r="H34" s="112">
        <f t="shared" si="1"/>
        <v>18</v>
      </c>
      <c r="I34" s="111">
        <v>41566</v>
      </c>
      <c r="J34" s="112">
        <f t="shared" si="2"/>
        <v>244.99999999999997</v>
      </c>
      <c r="K34" s="111">
        <v>41597</v>
      </c>
      <c r="L34" s="112">
        <f t="shared" si="3"/>
        <v>236.85</v>
      </c>
      <c r="M34" s="111">
        <v>41627</v>
      </c>
      <c r="N34" s="112">
        <f t="shared" si="4"/>
        <v>592.14999999999986</v>
      </c>
      <c r="O34" s="111">
        <v>41658</v>
      </c>
      <c r="P34" s="112">
        <f t="shared" si="5"/>
        <v>8.5</v>
      </c>
      <c r="Q34" s="111">
        <v>41689</v>
      </c>
      <c r="R34" s="112">
        <f t="shared" si="6"/>
        <v>136.15</v>
      </c>
      <c r="S34" s="111">
        <v>41717</v>
      </c>
      <c r="T34" s="113">
        <f t="shared" si="7"/>
        <v>47.15</v>
      </c>
      <c r="U34" s="111">
        <v>41748</v>
      </c>
      <c r="V34" s="112">
        <f t="shared" si="8"/>
        <v>427.8</v>
      </c>
      <c r="W34" s="111">
        <v>41778</v>
      </c>
      <c r="X34" s="112">
        <f t="shared" si="9"/>
        <v>55.699999999999996</v>
      </c>
      <c r="Y34" s="111">
        <v>41809</v>
      </c>
      <c r="Z34" s="112">
        <f t="shared" si="10"/>
        <v>351.75</v>
      </c>
      <c r="AA34" s="111">
        <v>41839</v>
      </c>
      <c r="AB34" s="112">
        <f t="shared" si="11"/>
        <v>0</v>
      </c>
      <c r="AC34" s="111">
        <v>41870</v>
      </c>
      <c r="AD34" s="112">
        <f t="shared" si="12"/>
        <v>0</v>
      </c>
      <c r="AE34" s="111">
        <v>41901</v>
      </c>
      <c r="AF34" s="112">
        <f t="shared" si="13"/>
        <v>0</v>
      </c>
      <c r="AG34" s="111">
        <v>41931</v>
      </c>
      <c r="AH34" s="112">
        <f t="shared" si="14"/>
        <v>0</v>
      </c>
      <c r="AI34" s="111">
        <v>41962</v>
      </c>
      <c r="AJ34" s="112">
        <f t="shared" si="15"/>
        <v>0</v>
      </c>
      <c r="AK34" s="111">
        <v>41992</v>
      </c>
      <c r="AL34" s="112">
        <f t="shared" si="16"/>
        <v>0</v>
      </c>
    </row>
    <row r="35" spans="1:38">
      <c r="A35" s="108">
        <v>41510</v>
      </c>
      <c r="B35" s="117">
        <v>9.65</v>
      </c>
      <c r="C35" s="117" t="s">
        <v>642</v>
      </c>
      <c r="D35" s="110" t="str">
        <f t="shared" si="17"/>
        <v>Esp20138</v>
      </c>
      <c r="E35" s="114"/>
      <c r="F35" s="153"/>
      <c r="G35" s="114">
        <v>41537</v>
      </c>
      <c r="H35" s="115">
        <f t="shared" si="1"/>
        <v>315.8</v>
      </c>
      <c r="I35" s="114">
        <v>41567</v>
      </c>
      <c r="J35" s="115">
        <f t="shared" si="2"/>
        <v>0</v>
      </c>
      <c r="K35" s="114">
        <v>41598</v>
      </c>
      <c r="L35" s="115">
        <f t="shared" si="3"/>
        <v>35.85</v>
      </c>
      <c r="M35" s="114">
        <v>41628</v>
      </c>
      <c r="N35" s="115">
        <f t="shared" si="4"/>
        <v>951.05</v>
      </c>
      <c r="O35" s="114">
        <v>41659</v>
      </c>
      <c r="P35" s="115">
        <f t="shared" si="5"/>
        <v>222.9</v>
      </c>
      <c r="Q35" s="114">
        <v>41690</v>
      </c>
      <c r="R35" s="115">
        <f t="shared" si="6"/>
        <v>166.7</v>
      </c>
      <c r="S35" s="114">
        <v>41718</v>
      </c>
      <c r="T35" s="116">
        <f t="shared" si="7"/>
        <v>38.799999999999997</v>
      </c>
      <c r="U35" s="114">
        <v>41749</v>
      </c>
      <c r="V35" s="115">
        <f t="shared" si="8"/>
        <v>0</v>
      </c>
      <c r="W35" s="114">
        <v>41779</v>
      </c>
      <c r="X35" s="115">
        <f t="shared" si="9"/>
        <v>66.95</v>
      </c>
      <c r="Y35" s="114">
        <v>41810</v>
      </c>
      <c r="Z35" s="115">
        <f t="shared" si="10"/>
        <v>217.7</v>
      </c>
      <c r="AA35" s="114">
        <v>41840</v>
      </c>
      <c r="AB35" s="115">
        <f t="shared" si="11"/>
        <v>0</v>
      </c>
      <c r="AC35" s="114">
        <v>41871</v>
      </c>
      <c r="AD35" s="115">
        <f t="shared" si="12"/>
        <v>0</v>
      </c>
      <c r="AE35" s="114">
        <v>41902</v>
      </c>
      <c r="AF35" s="115">
        <f t="shared" si="13"/>
        <v>0</v>
      </c>
      <c r="AG35" s="114">
        <v>41932</v>
      </c>
      <c r="AH35" s="115">
        <f t="shared" si="14"/>
        <v>0</v>
      </c>
      <c r="AI35" s="114">
        <v>41963</v>
      </c>
      <c r="AJ35" s="115">
        <f t="shared" si="15"/>
        <v>0</v>
      </c>
      <c r="AK35" s="114">
        <v>41993</v>
      </c>
      <c r="AL35" s="115">
        <f t="shared" si="16"/>
        <v>0</v>
      </c>
    </row>
    <row r="36" spans="1:38">
      <c r="A36" s="108">
        <v>41510</v>
      </c>
      <c r="B36" s="117">
        <v>4.1500000000000004</v>
      </c>
      <c r="C36" s="117" t="s">
        <v>642</v>
      </c>
      <c r="D36" s="110" t="str">
        <f t="shared" si="17"/>
        <v>Esp20138</v>
      </c>
      <c r="E36" s="111"/>
      <c r="F36" s="152"/>
      <c r="G36" s="111">
        <v>41538</v>
      </c>
      <c r="H36" s="112">
        <f t="shared" si="1"/>
        <v>289</v>
      </c>
      <c r="I36" s="111">
        <v>41568</v>
      </c>
      <c r="J36" s="112">
        <f t="shared" si="2"/>
        <v>27.2</v>
      </c>
      <c r="K36" s="111">
        <v>41599</v>
      </c>
      <c r="L36" s="112">
        <f t="shared" si="3"/>
        <v>196.64</v>
      </c>
      <c r="M36" s="111">
        <v>41629</v>
      </c>
      <c r="N36" s="112">
        <f t="shared" si="4"/>
        <v>659.26000000000022</v>
      </c>
      <c r="O36" s="111">
        <v>41660</v>
      </c>
      <c r="P36" s="112">
        <f t="shared" si="5"/>
        <v>172.87</v>
      </c>
      <c r="Q36" s="111">
        <v>41691</v>
      </c>
      <c r="R36" s="112">
        <f t="shared" si="6"/>
        <v>56.349999999999994</v>
      </c>
      <c r="S36" s="111">
        <v>41719</v>
      </c>
      <c r="T36" s="113">
        <f t="shared" si="7"/>
        <v>341.84999999999997</v>
      </c>
      <c r="U36" s="111">
        <v>41750</v>
      </c>
      <c r="V36" s="112">
        <f t="shared" si="8"/>
        <v>0</v>
      </c>
      <c r="W36" s="111">
        <v>41780</v>
      </c>
      <c r="X36" s="112">
        <f t="shared" si="9"/>
        <v>359.24999999999994</v>
      </c>
      <c r="Y36" s="111">
        <v>41811</v>
      </c>
      <c r="Z36" s="112">
        <f t="shared" si="10"/>
        <v>470.84999999999997</v>
      </c>
      <c r="AA36" s="111">
        <v>41841</v>
      </c>
      <c r="AB36" s="112">
        <f t="shared" si="11"/>
        <v>0</v>
      </c>
      <c r="AC36" s="111">
        <v>41872</v>
      </c>
      <c r="AD36" s="112">
        <f t="shared" si="12"/>
        <v>0</v>
      </c>
      <c r="AE36" s="111">
        <v>41903</v>
      </c>
      <c r="AF36" s="112">
        <f t="shared" si="13"/>
        <v>0</v>
      </c>
      <c r="AG36" s="111">
        <v>41933</v>
      </c>
      <c r="AH36" s="112">
        <f t="shared" si="14"/>
        <v>0</v>
      </c>
      <c r="AI36" s="111">
        <v>41964</v>
      </c>
      <c r="AJ36" s="112">
        <f t="shared" si="15"/>
        <v>0</v>
      </c>
      <c r="AK36" s="111">
        <v>41994</v>
      </c>
      <c r="AL36" s="112">
        <f t="shared" si="16"/>
        <v>0</v>
      </c>
    </row>
    <row r="37" spans="1:38">
      <c r="A37" s="108">
        <v>41510</v>
      </c>
      <c r="B37" s="117">
        <v>35.25</v>
      </c>
      <c r="C37" s="117" t="s">
        <v>641</v>
      </c>
      <c r="D37" s="110" t="str">
        <f t="shared" si="17"/>
        <v>CB20138</v>
      </c>
      <c r="E37" s="114"/>
      <c r="F37" s="153"/>
      <c r="G37" s="114">
        <v>41539</v>
      </c>
      <c r="H37" s="115">
        <f t="shared" si="1"/>
        <v>106.75</v>
      </c>
      <c r="I37" s="114">
        <v>41569</v>
      </c>
      <c r="J37" s="115">
        <f t="shared" si="2"/>
        <v>397.5</v>
      </c>
      <c r="K37" s="114">
        <v>41600</v>
      </c>
      <c r="L37" s="115">
        <f t="shared" si="3"/>
        <v>66.2</v>
      </c>
      <c r="M37" s="114">
        <v>41630</v>
      </c>
      <c r="N37" s="115">
        <f t="shared" si="4"/>
        <v>151.65</v>
      </c>
      <c r="O37" s="114">
        <v>41661</v>
      </c>
      <c r="P37" s="115">
        <f t="shared" si="5"/>
        <v>134.65</v>
      </c>
      <c r="Q37" s="114">
        <v>41692</v>
      </c>
      <c r="R37" s="115">
        <f t="shared" si="6"/>
        <v>368.6</v>
      </c>
      <c r="S37" s="114">
        <v>41720</v>
      </c>
      <c r="T37" s="116">
        <f t="shared" si="7"/>
        <v>398.79999999999995</v>
      </c>
      <c r="U37" s="114">
        <v>41751</v>
      </c>
      <c r="V37" s="115">
        <f t="shared" si="8"/>
        <v>138.1</v>
      </c>
      <c r="W37" s="114">
        <v>41781</v>
      </c>
      <c r="X37" s="115">
        <f t="shared" si="9"/>
        <v>127.55000000000001</v>
      </c>
      <c r="Y37" s="114">
        <v>41812</v>
      </c>
      <c r="Z37" s="115">
        <f t="shared" si="10"/>
        <v>0</v>
      </c>
      <c r="AA37" s="114">
        <v>41842</v>
      </c>
      <c r="AB37" s="115">
        <f t="shared" si="11"/>
        <v>0</v>
      </c>
      <c r="AC37" s="114">
        <v>41873</v>
      </c>
      <c r="AD37" s="115">
        <f t="shared" si="12"/>
        <v>0</v>
      </c>
      <c r="AE37" s="114">
        <v>41904</v>
      </c>
      <c r="AF37" s="115">
        <f t="shared" si="13"/>
        <v>0</v>
      </c>
      <c r="AG37" s="114">
        <v>41934</v>
      </c>
      <c r="AH37" s="115">
        <f t="shared" si="14"/>
        <v>0</v>
      </c>
      <c r="AI37" s="114">
        <v>41965</v>
      </c>
      <c r="AJ37" s="115">
        <f t="shared" si="15"/>
        <v>0</v>
      </c>
      <c r="AK37" s="114">
        <v>41995</v>
      </c>
      <c r="AL37" s="115">
        <f t="shared" si="16"/>
        <v>0</v>
      </c>
    </row>
    <row r="38" spans="1:38">
      <c r="A38" s="108">
        <v>41510</v>
      </c>
      <c r="B38" s="117">
        <v>110.2</v>
      </c>
      <c r="C38" s="117" t="s">
        <v>641</v>
      </c>
      <c r="D38" s="110" t="str">
        <f t="shared" si="17"/>
        <v>CB20138</v>
      </c>
      <c r="E38" s="111"/>
      <c r="F38" s="152"/>
      <c r="G38" s="111">
        <v>41540</v>
      </c>
      <c r="H38" s="112">
        <f t="shared" si="1"/>
        <v>77.05</v>
      </c>
      <c r="I38" s="111">
        <v>41570</v>
      </c>
      <c r="J38" s="112">
        <f t="shared" si="2"/>
        <v>44.6</v>
      </c>
      <c r="K38" s="111">
        <v>41601</v>
      </c>
      <c r="L38" s="112">
        <f t="shared" si="3"/>
        <v>222.90000000000003</v>
      </c>
      <c r="M38" s="111">
        <v>41631</v>
      </c>
      <c r="N38" s="112">
        <f t="shared" si="4"/>
        <v>820.94999999999993</v>
      </c>
      <c r="O38" s="111">
        <v>41662</v>
      </c>
      <c r="P38" s="112">
        <f t="shared" si="5"/>
        <v>263.20000000000005</v>
      </c>
      <c r="Q38" s="111">
        <v>41693</v>
      </c>
      <c r="R38" s="112">
        <f t="shared" si="6"/>
        <v>57.25</v>
      </c>
      <c r="S38" s="111">
        <v>41721</v>
      </c>
      <c r="T38" s="113">
        <f t="shared" si="7"/>
        <v>24</v>
      </c>
      <c r="U38" s="111">
        <v>41752</v>
      </c>
      <c r="V38" s="112">
        <f t="shared" si="8"/>
        <v>198.6</v>
      </c>
      <c r="W38" s="111">
        <v>41782</v>
      </c>
      <c r="X38" s="112">
        <f t="shared" si="9"/>
        <v>245.10000000000002</v>
      </c>
      <c r="Y38" s="111">
        <v>41813</v>
      </c>
      <c r="Z38" s="112">
        <f t="shared" si="10"/>
        <v>75.849999999999994</v>
      </c>
      <c r="AA38" s="111">
        <v>41843</v>
      </c>
      <c r="AB38" s="112">
        <f t="shared" si="11"/>
        <v>0</v>
      </c>
      <c r="AC38" s="111">
        <v>41874</v>
      </c>
      <c r="AD38" s="112">
        <f t="shared" si="12"/>
        <v>0</v>
      </c>
      <c r="AE38" s="111">
        <v>41905</v>
      </c>
      <c r="AF38" s="112">
        <f t="shared" si="13"/>
        <v>0</v>
      </c>
      <c r="AG38" s="111">
        <v>41935</v>
      </c>
      <c r="AH38" s="112">
        <f t="shared" si="14"/>
        <v>0</v>
      </c>
      <c r="AI38" s="111">
        <v>41966</v>
      </c>
      <c r="AJ38" s="112">
        <f t="shared" si="15"/>
        <v>0</v>
      </c>
      <c r="AK38" s="111">
        <v>41996</v>
      </c>
      <c r="AL38" s="112">
        <f t="shared" si="16"/>
        <v>0</v>
      </c>
    </row>
    <row r="39" spans="1:38">
      <c r="A39" s="108">
        <v>41510</v>
      </c>
      <c r="B39" s="117">
        <v>12.6</v>
      </c>
      <c r="C39" s="117" t="s">
        <v>641</v>
      </c>
      <c r="D39" s="110" t="str">
        <f t="shared" si="17"/>
        <v>CB20138</v>
      </c>
      <c r="E39" s="114"/>
      <c r="F39" s="153"/>
      <c r="G39" s="114">
        <v>41541</v>
      </c>
      <c r="H39" s="115">
        <f t="shared" si="1"/>
        <v>97.899999999999991</v>
      </c>
      <c r="I39" s="114">
        <v>41571</v>
      </c>
      <c r="J39" s="115">
        <f t="shared" si="2"/>
        <v>137.14999999999998</v>
      </c>
      <c r="K39" s="114">
        <v>41602</v>
      </c>
      <c r="L39" s="115">
        <f t="shared" si="3"/>
        <v>0</v>
      </c>
      <c r="M39" s="114">
        <v>41632</v>
      </c>
      <c r="N39" s="115">
        <f t="shared" si="4"/>
        <v>1010.6</v>
      </c>
      <c r="O39" s="114">
        <v>41663</v>
      </c>
      <c r="P39" s="115">
        <f t="shared" si="5"/>
        <v>521.03</v>
      </c>
      <c r="Q39" s="114">
        <v>41694</v>
      </c>
      <c r="R39" s="115">
        <f t="shared" si="6"/>
        <v>57.2</v>
      </c>
      <c r="S39" s="114">
        <v>41722</v>
      </c>
      <c r="T39" s="116">
        <f t="shared" si="7"/>
        <v>89.2</v>
      </c>
      <c r="U39" s="114">
        <v>41753</v>
      </c>
      <c r="V39" s="115">
        <f t="shared" si="8"/>
        <v>32.799999999999997</v>
      </c>
      <c r="W39" s="114">
        <v>41783</v>
      </c>
      <c r="X39" s="115">
        <f t="shared" si="9"/>
        <v>229.25</v>
      </c>
      <c r="Y39" s="114">
        <v>41814</v>
      </c>
      <c r="Z39" s="115">
        <f t="shared" si="10"/>
        <v>0</v>
      </c>
      <c r="AA39" s="114">
        <v>41844</v>
      </c>
      <c r="AB39" s="115">
        <f t="shared" si="11"/>
        <v>0</v>
      </c>
      <c r="AC39" s="114">
        <v>41875</v>
      </c>
      <c r="AD39" s="115">
        <f t="shared" si="12"/>
        <v>0</v>
      </c>
      <c r="AE39" s="114">
        <v>41906</v>
      </c>
      <c r="AF39" s="115">
        <f t="shared" si="13"/>
        <v>0</v>
      </c>
      <c r="AG39" s="114">
        <v>41936</v>
      </c>
      <c r="AH39" s="115">
        <f t="shared" si="14"/>
        <v>0</v>
      </c>
      <c r="AI39" s="114">
        <v>41967</v>
      </c>
      <c r="AJ39" s="115">
        <f t="shared" si="15"/>
        <v>0</v>
      </c>
      <c r="AK39" s="114">
        <v>41997</v>
      </c>
      <c r="AL39" s="115">
        <f t="shared" si="16"/>
        <v>0</v>
      </c>
    </row>
    <row r="40" spans="1:38">
      <c r="A40" s="108">
        <v>41510</v>
      </c>
      <c r="B40" s="117">
        <v>41.05</v>
      </c>
      <c r="C40" s="117" t="s">
        <v>641</v>
      </c>
      <c r="D40" s="110" t="str">
        <f t="shared" si="17"/>
        <v>CB20138</v>
      </c>
      <c r="E40" s="111"/>
      <c r="F40" s="152"/>
      <c r="G40" s="111">
        <v>41542</v>
      </c>
      <c r="H40" s="112">
        <f t="shared" si="1"/>
        <v>8.1</v>
      </c>
      <c r="I40" s="111">
        <v>41572</v>
      </c>
      <c r="J40" s="112">
        <f t="shared" si="2"/>
        <v>46.05</v>
      </c>
      <c r="K40" s="111">
        <v>41603</v>
      </c>
      <c r="L40" s="112">
        <f t="shared" si="3"/>
        <v>212.76999999999998</v>
      </c>
      <c r="M40" s="111">
        <v>41633</v>
      </c>
      <c r="N40" s="112">
        <f t="shared" si="4"/>
        <v>0</v>
      </c>
      <c r="O40" s="111">
        <v>41664</v>
      </c>
      <c r="P40" s="112">
        <f t="shared" si="5"/>
        <v>503.05</v>
      </c>
      <c r="Q40" s="111">
        <v>41695</v>
      </c>
      <c r="R40" s="112">
        <f t="shared" si="6"/>
        <v>50.4</v>
      </c>
      <c r="S40" s="111">
        <v>41723</v>
      </c>
      <c r="T40" s="113">
        <f t="shared" si="7"/>
        <v>0</v>
      </c>
      <c r="U40" s="111">
        <v>41754</v>
      </c>
      <c r="V40" s="112">
        <f t="shared" si="8"/>
        <v>56.15</v>
      </c>
      <c r="W40" s="111">
        <v>41784</v>
      </c>
      <c r="X40" s="112">
        <f t="shared" si="9"/>
        <v>51.35</v>
      </c>
      <c r="Y40" s="111">
        <v>41815</v>
      </c>
      <c r="Z40" s="112">
        <f t="shared" si="10"/>
        <v>0</v>
      </c>
      <c r="AA40" s="111">
        <v>41845</v>
      </c>
      <c r="AB40" s="112">
        <f t="shared" si="11"/>
        <v>0</v>
      </c>
      <c r="AC40" s="111">
        <v>41876</v>
      </c>
      <c r="AD40" s="112">
        <f t="shared" si="12"/>
        <v>0</v>
      </c>
      <c r="AE40" s="111">
        <v>41907</v>
      </c>
      <c r="AF40" s="112">
        <f t="shared" si="13"/>
        <v>0</v>
      </c>
      <c r="AG40" s="111">
        <v>41937</v>
      </c>
      <c r="AH40" s="112">
        <f t="shared" si="14"/>
        <v>0</v>
      </c>
      <c r="AI40" s="111">
        <v>41968</v>
      </c>
      <c r="AJ40" s="112">
        <f t="shared" si="15"/>
        <v>0</v>
      </c>
      <c r="AK40" s="111">
        <v>41998</v>
      </c>
      <c r="AL40" s="112">
        <f t="shared" si="16"/>
        <v>0</v>
      </c>
    </row>
    <row r="41" spans="1:38">
      <c r="A41" s="108">
        <v>41510</v>
      </c>
      <c r="B41" s="117">
        <v>10.199999999999999</v>
      </c>
      <c r="C41" s="117" t="s">
        <v>641</v>
      </c>
      <c r="D41" s="110" t="str">
        <f t="shared" si="17"/>
        <v>CB20138</v>
      </c>
      <c r="E41" s="114"/>
      <c r="F41" s="153"/>
      <c r="G41" s="114">
        <v>41543</v>
      </c>
      <c r="H41" s="115">
        <f t="shared" si="1"/>
        <v>211.06000000000003</v>
      </c>
      <c r="I41" s="114">
        <v>41573</v>
      </c>
      <c r="J41" s="115">
        <f t="shared" si="2"/>
        <v>314.5</v>
      </c>
      <c r="K41" s="114">
        <v>41604</v>
      </c>
      <c r="L41" s="115">
        <f t="shared" si="3"/>
        <v>20.149999999999999</v>
      </c>
      <c r="M41" s="114">
        <v>41634</v>
      </c>
      <c r="N41" s="115">
        <f t="shared" si="4"/>
        <v>134.80000000000001</v>
      </c>
      <c r="O41" s="114">
        <v>41665</v>
      </c>
      <c r="P41" s="115">
        <f t="shared" si="5"/>
        <v>23.8</v>
      </c>
      <c r="Q41" s="114">
        <v>41696</v>
      </c>
      <c r="R41" s="115">
        <f t="shared" si="6"/>
        <v>32.799999999999997</v>
      </c>
      <c r="S41" s="114">
        <v>41724</v>
      </c>
      <c r="T41" s="116">
        <f t="shared" si="7"/>
        <v>200.25</v>
      </c>
      <c r="U41" s="114">
        <v>41755</v>
      </c>
      <c r="V41" s="115">
        <f t="shared" si="8"/>
        <v>185</v>
      </c>
      <c r="W41" s="114">
        <v>41785</v>
      </c>
      <c r="X41" s="115">
        <f t="shared" si="9"/>
        <v>195.7</v>
      </c>
      <c r="Y41" s="114">
        <v>41816</v>
      </c>
      <c r="Z41" s="115">
        <f t="shared" si="10"/>
        <v>0</v>
      </c>
      <c r="AA41" s="114">
        <v>41846</v>
      </c>
      <c r="AB41" s="115">
        <f t="shared" si="11"/>
        <v>0</v>
      </c>
      <c r="AC41" s="114">
        <v>41877</v>
      </c>
      <c r="AD41" s="115">
        <f t="shared" si="12"/>
        <v>0</v>
      </c>
      <c r="AE41" s="114">
        <v>41908</v>
      </c>
      <c r="AF41" s="115">
        <f t="shared" si="13"/>
        <v>0</v>
      </c>
      <c r="AG41" s="114">
        <v>41938</v>
      </c>
      <c r="AH41" s="115">
        <f t="shared" si="14"/>
        <v>0</v>
      </c>
      <c r="AI41" s="114">
        <v>41969</v>
      </c>
      <c r="AJ41" s="115">
        <f t="shared" si="15"/>
        <v>0</v>
      </c>
      <c r="AK41" s="114">
        <v>41999</v>
      </c>
      <c r="AL41" s="115">
        <f t="shared" si="16"/>
        <v>0</v>
      </c>
    </row>
    <row r="42" spans="1:38">
      <c r="A42" s="108">
        <v>41510</v>
      </c>
      <c r="B42" s="117">
        <v>87.75</v>
      </c>
      <c r="C42" s="117" t="s">
        <v>641</v>
      </c>
      <c r="D42" s="110" t="str">
        <f t="shared" si="17"/>
        <v>CB20138</v>
      </c>
      <c r="E42" s="111"/>
      <c r="F42" s="152"/>
      <c r="G42" s="111">
        <v>41544</v>
      </c>
      <c r="H42" s="112">
        <f t="shared" si="1"/>
        <v>52.95</v>
      </c>
      <c r="I42" s="111">
        <v>41574</v>
      </c>
      <c r="J42" s="112">
        <f t="shared" si="2"/>
        <v>107.55</v>
      </c>
      <c r="K42" s="111">
        <v>41605</v>
      </c>
      <c r="L42" s="112">
        <f t="shared" si="3"/>
        <v>271.68</v>
      </c>
      <c r="M42" s="111">
        <v>41635</v>
      </c>
      <c r="N42" s="112">
        <f t="shared" si="4"/>
        <v>273.55</v>
      </c>
      <c r="O42" s="111">
        <v>41666</v>
      </c>
      <c r="P42" s="112">
        <f t="shared" si="5"/>
        <v>7.3</v>
      </c>
      <c r="Q42" s="111">
        <v>41697</v>
      </c>
      <c r="R42" s="112">
        <f t="shared" si="6"/>
        <v>308.89999999999998</v>
      </c>
      <c r="S42" s="111">
        <v>41725</v>
      </c>
      <c r="T42" s="113">
        <f t="shared" si="7"/>
        <v>145.55000000000001</v>
      </c>
      <c r="U42" s="111">
        <v>41756</v>
      </c>
      <c r="V42" s="112">
        <f t="shared" si="8"/>
        <v>0</v>
      </c>
      <c r="W42" s="111">
        <v>41786</v>
      </c>
      <c r="X42" s="112">
        <f t="shared" si="9"/>
        <v>455.77</v>
      </c>
      <c r="Y42" s="111">
        <v>41817</v>
      </c>
      <c r="Z42" s="112">
        <f t="shared" si="10"/>
        <v>285.5</v>
      </c>
      <c r="AA42" s="111">
        <v>41847</v>
      </c>
      <c r="AB42" s="112">
        <f t="shared" si="11"/>
        <v>0</v>
      </c>
      <c r="AC42" s="111">
        <v>41878</v>
      </c>
      <c r="AD42" s="112">
        <f t="shared" si="12"/>
        <v>0</v>
      </c>
      <c r="AE42" s="111">
        <v>41909</v>
      </c>
      <c r="AF42" s="112">
        <f t="shared" si="13"/>
        <v>0</v>
      </c>
      <c r="AG42" s="111">
        <v>41939</v>
      </c>
      <c r="AH42" s="112">
        <f t="shared" si="14"/>
        <v>0</v>
      </c>
      <c r="AI42" s="111">
        <v>41970</v>
      </c>
      <c r="AJ42" s="112">
        <f t="shared" si="15"/>
        <v>0</v>
      </c>
      <c r="AK42" s="111">
        <v>42000</v>
      </c>
      <c r="AL42" s="112">
        <f t="shared" si="16"/>
        <v>0</v>
      </c>
    </row>
    <row r="43" spans="1:38">
      <c r="A43" s="118">
        <v>41510</v>
      </c>
      <c r="B43" s="117">
        <v>11.2</v>
      </c>
      <c r="C43" s="117" t="s">
        <v>642</v>
      </c>
      <c r="D43" s="110" t="str">
        <f t="shared" si="17"/>
        <v>Esp20138</v>
      </c>
      <c r="E43" s="114"/>
      <c r="F43" s="153"/>
      <c r="G43" s="114">
        <v>41545</v>
      </c>
      <c r="H43" s="115">
        <f t="shared" si="1"/>
        <v>119.75</v>
      </c>
      <c r="I43" s="114">
        <v>41575</v>
      </c>
      <c r="J43" s="115">
        <f t="shared" si="2"/>
        <v>8.9</v>
      </c>
      <c r="K43" s="114">
        <v>41606</v>
      </c>
      <c r="L43" s="115">
        <f t="shared" si="3"/>
        <v>226</v>
      </c>
      <c r="M43" s="114">
        <v>41636</v>
      </c>
      <c r="N43" s="115">
        <f t="shared" si="4"/>
        <v>1124.3000000000002</v>
      </c>
      <c r="O43" s="114">
        <v>41667</v>
      </c>
      <c r="P43" s="115">
        <f t="shared" si="5"/>
        <v>15.9</v>
      </c>
      <c r="Q43" s="114">
        <v>41698</v>
      </c>
      <c r="R43" s="115">
        <f t="shared" si="6"/>
        <v>148.95000000000002</v>
      </c>
      <c r="S43" s="114">
        <v>41726</v>
      </c>
      <c r="T43" s="116">
        <f t="shared" si="7"/>
        <v>243.59</v>
      </c>
      <c r="U43" s="114">
        <v>41757</v>
      </c>
      <c r="V43" s="115">
        <f t="shared" si="8"/>
        <v>363.35</v>
      </c>
      <c r="W43" s="114">
        <v>41787</v>
      </c>
      <c r="X43" s="115">
        <f t="shared" si="9"/>
        <v>421.90000000000003</v>
      </c>
      <c r="Y43" s="114">
        <v>41818</v>
      </c>
      <c r="Z43" s="115">
        <f t="shared" si="10"/>
        <v>0</v>
      </c>
      <c r="AA43" s="114">
        <v>41848</v>
      </c>
      <c r="AB43" s="115">
        <f t="shared" si="11"/>
        <v>0</v>
      </c>
      <c r="AC43" s="114">
        <v>41879</v>
      </c>
      <c r="AD43" s="115">
        <f t="shared" si="12"/>
        <v>0</v>
      </c>
      <c r="AE43" s="114">
        <v>41910</v>
      </c>
      <c r="AF43" s="115">
        <f t="shared" si="13"/>
        <v>0</v>
      </c>
      <c r="AG43" s="114">
        <v>41940</v>
      </c>
      <c r="AH43" s="115">
        <f t="shared" si="14"/>
        <v>0</v>
      </c>
      <c r="AI43" s="114">
        <v>41971</v>
      </c>
      <c r="AJ43" s="115">
        <f t="shared" si="15"/>
        <v>0</v>
      </c>
      <c r="AK43" s="114">
        <v>42001</v>
      </c>
      <c r="AL43" s="115">
        <f t="shared" si="16"/>
        <v>0</v>
      </c>
    </row>
    <row r="44" spans="1:38">
      <c r="A44" s="118">
        <v>41511</v>
      </c>
      <c r="B44" s="119">
        <v>43.5</v>
      </c>
      <c r="C44" s="117" t="s">
        <v>641</v>
      </c>
      <c r="D44" s="110" t="str">
        <f t="shared" si="17"/>
        <v>CB20138</v>
      </c>
      <c r="E44" s="111"/>
      <c r="F44" s="152"/>
      <c r="G44" s="111">
        <v>41546</v>
      </c>
      <c r="H44" s="112">
        <f t="shared" si="1"/>
        <v>0</v>
      </c>
      <c r="I44" s="111">
        <v>41576</v>
      </c>
      <c r="J44" s="112">
        <f t="shared" si="2"/>
        <v>168.45</v>
      </c>
      <c r="K44" s="111">
        <v>41607</v>
      </c>
      <c r="L44" s="112">
        <f t="shared" si="3"/>
        <v>85.750000000000014</v>
      </c>
      <c r="M44" s="111">
        <v>41637</v>
      </c>
      <c r="N44" s="112">
        <f t="shared" si="4"/>
        <v>25.05</v>
      </c>
      <c r="O44" s="111">
        <v>41668</v>
      </c>
      <c r="P44" s="112">
        <f t="shared" si="5"/>
        <v>82.15</v>
      </c>
      <c r="Q44" s="111"/>
      <c r="R44" s="112"/>
      <c r="S44" s="111">
        <v>41727</v>
      </c>
      <c r="T44" s="113">
        <f t="shared" si="7"/>
        <v>306.60000000000002</v>
      </c>
      <c r="U44" s="111">
        <v>41758</v>
      </c>
      <c r="V44" s="112">
        <f t="shared" si="8"/>
        <v>0</v>
      </c>
      <c r="W44" s="111">
        <v>41788</v>
      </c>
      <c r="X44" s="112">
        <f t="shared" si="9"/>
        <v>0</v>
      </c>
      <c r="Y44" s="111">
        <v>41819</v>
      </c>
      <c r="Z44" s="112">
        <f t="shared" si="10"/>
        <v>0</v>
      </c>
      <c r="AA44" s="111">
        <v>41849</v>
      </c>
      <c r="AB44" s="112">
        <f t="shared" si="11"/>
        <v>0</v>
      </c>
      <c r="AC44" s="111">
        <v>41880</v>
      </c>
      <c r="AD44" s="112">
        <f t="shared" si="12"/>
        <v>0</v>
      </c>
      <c r="AE44" s="111">
        <v>41911</v>
      </c>
      <c r="AF44" s="112">
        <f t="shared" si="13"/>
        <v>0</v>
      </c>
      <c r="AG44" s="111">
        <v>41941</v>
      </c>
      <c r="AH44" s="112">
        <f t="shared" si="14"/>
        <v>0</v>
      </c>
      <c r="AI44" s="111">
        <v>41972</v>
      </c>
      <c r="AJ44" s="112">
        <f t="shared" si="15"/>
        <v>0</v>
      </c>
      <c r="AK44" s="111">
        <v>42002</v>
      </c>
      <c r="AL44" s="112">
        <f t="shared" si="16"/>
        <v>0</v>
      </c>
    </row>
    <row r="45" spans="1:38">
      <c r="A45" s="118">
        <v>41511</v>
      </c>
      <c r="B45" s="119">
        <v>4.7</v>
      </c>
      <c r="C45" s="117" t="s">
        <v>642</v>
      </c>
      <c r="D45" s="110" t="str">
        <f t="shared" si="17"/>
        <v>Esp20138</v>
      </c>
      <c r="E45" s="114"/>
      <c r="F45" s="153"/>
      <c r="G45" s="114">
        <v>41547</v>
      </c>
      <c r="H45" s="115">
        <f t="shared" si="1"/>
        <v>35.85</v>
      </c>
      <c r="I45" s="114">
        <v>41577</v>
      </c>
      <c r="J45" s="115">
        <f t="shared" si="2"/>
        <v>122</v>
      </c>
      <c r="K45" s="114">
        <v>41608</v>
      </c>
      <c r="L45" s="115">
        <f t="shared" si="3"/>
        <v>137.30000000000001</v>
      </c>
      <c r="M45" s="114">
        <v>41638</v>
      </c>
      <c r="N45" s="115">
        <f t="shared" si="4"/>
        <v>270.60000000000002</v>
      </c>
      <c r="O45" s="114">
        <v>41669</v>
      </c>
      <c r="P45" s="115">
        <f t="shared" si="5"/>
        <v>75.400000000000006</v>
      </c>
      <c r="Q45" s="114"/>
      <c r="R45" s="115"/>
      <c r="S45" s="114">
        <v>41728</v>
      </c>
      <c r="T45" s="116">
        <f t="shared" si="7"/>
        <v>0</v>
      </c>
      <c r="U45" s="114">
        <v>41759</v>
      </c>
      <c r="V45" s="115">
        <f t="shared" si="8"/>
        <v>714.5</v>
      </c>
      <c r="W45" s="114">
        <v>41789</v>
      </c>
      <c r="X45" s="115">
        <f t="shared" si="9"/>
        <v>127.2</v>
      </c>
      <c r="Y45" s="114">
        <v>41820</v>
      </c>
      <c r="Z45" s="115">
        <f>SUMIF($A$16:$A$1999,Y45,$B$16:$B$1999)</f>
        <v>0</v>
      </c>
      <c r="AA45" s="114">
        <v>41850</v>
      </c>
      <c r="AB45" s="115">
        <f>SUMIF($A$16:$A$1999,AA45,$B$16:$B$1999)</f>
        <v>0</v>
      </c>
      <c r="AC45" s="114">
        <v>41881</v>
      </c>
      <c r="AD45" s="115">
        <f t="shared" si="12"/>
        <v>0</v>
      </c>
      <c r="AE45" s="114">
        <v>41912</v>
      </c>
      <c r="AF45" s="115">
        <f t="shared" si="13"/>
        <v>0</v>
      </c>
      <c r="AG45" s="114">
        <v>41942</v>
      </c>
      <c r="AH45" s="115">
        <f t="shared" si="14"/>
        <v>0</v>
      </c>
      <c r="AI45" s="114">
        <v>41973</v>
      </c>
      <c r="AJ45" s="115">
        <f t="shared" si="15"/>
        <v>0</v>
      </c>
      <c r="AK45" s="114">
        <v>42003</v>
      </c>
      <c r="AL45" s="115">
        <f t="shared" si="16"/>
        <v>0</v>
      </c>
    </row>
    <row r="46" spans="1:38">
      <c r="A46" s="118">
        <v>41511</v>
      </c>
      <c r="B46" s="119">
        <v>21.7</v>
      </c>
      <c r="C46" s="117" t="s">
        <v>641</v>
      </c>
      <c r="D46" s="110" t="str">
        <f t="shared" si="17"/>
        <v>CB20138</v>
      </c>
      <c r="E46" s="111"/>
      <c r="F46" s="152"/>
      <c r="G46" s="111"/>
      <c r="H46" s="120"/>
      <c r="I46" s="111">
        <v>41578</v>
      </c>
      <c r="J46" s="112">
        <f t="shared" si="2"/>
        <v>495.40000000000003</v>
      </c>
      <c r="K46" s="111"/>
      <c r="L46" s="112"/>
      <c r="M46" s="111">
        <v>41639</v>
      </c>
      <c r="N46" s="112">
        <f t="shared" si="4"/>
        <v>203.9</v>
      </c>
      <c r="O46" s="111">
        <v>41670</v>
      </c>
      <c r="P46" s="112">
        <f t="shared" si="5"/>
        <v>293.45000000000005</v>
      </c>
      <c r="Q46" s="111"/>
      <c r="R46" s="112"/>
      <c r="S46" s="111">
        <v>41729</v>
      </c>
      <c r="T46" s="113">
        <f t="shared" si="7"/>
        <v>157.30000000000001</v>
      </c>
      <c r="U46" s="111"/>
      <c r="V46" s="112"/>
      <c r="W46" s="111">
        <v>41790</v>
      </c>
      <c r="X46" s="112">
        <f t="shared" si="9"/>
        <v>444.3</v>
      </c>
      <c r="Y46" s="114"/>
      <c r="Z46" s="112"/>
      <c r="AA46" s="114">
        <v>41851</v>
      </c>
      <c r="AB46" s="115">
        <f>SUMIF($A$16:$A$1999,AA46,$B$16:$B$1999)</f>
        <v>0</v>
      </c>
      <c r="AC46" s="114">
        <v>41882</v>
      </c>
      <c r="AD46" s="115">
        <f t="shared" si="12"/>
        <v>0</v>
      </c>
      <c r="AE46" s="114"/>
      <c r="AF46" s="112"/>
      <c r="AG46" s="114">
        <v>41943</v>
      </c>
      <c r="AH46" s="115">
        <f t="shared" si="14"/>
        <v>0</v>
      </c>
      <c r="AI46" s="111"/>
      <c r="AJ46" s="112">
        <f t="shared" si="15"/>
        <v>0</v>
      </c>
      <c r="AK46" s="114">
        <v>42004</v>
      </c>
      <c r="AL46" s="115">
        <f t="shared" si="16"/>
        <v>0</v>
      </c>
    </row>
    <row r="47" spans="1:38">
      <c r="A47" s="118">
        <v>41512</v>
      </c>
      <c r="B47" s="119">
        <v>23.15</v>
      </c>
      <c r="C47" s="117" t="s">
        <v>641</v>
      </c>
      <c r="D47" s="110" t="str">
        <f t="shared" si="17"/>
        <v>CB20138</v>
      </c>
      <c r="G47" s="121"/>
    </row>
    <row r="48" spans="1:38">
      <c r="A48" s="118">
        <v>41512</v>
      </c>
      <c r="B48" s="119">
        <v>5.7</v>
      </c>
      <c r="C48" s="117" t="s">
        <v>642</v>
      </c>
      <c r="D48" s="110" t="str">
        <f t="shared" si="17"/>
        <v>Esp20138</v>
      </c>
      <c r="G48" s="121"/>
    </row>
    <row r="49" spans="1:7">
      <c r="A49" s="118">
        <v>41512</v>
      </c>
      <c r="B49" s="119">
        <v>42</v>
      </c>
      <c r="C49" s="117" t="s">
        <v>641</v>
      </c>
      <c r="D49" s="110" t="str">
        <f t="shared" si="17"/>
        <v>CB20138</v>
      </c>
      <c r="G49" s="121"/>
    </row>
    <row r="50" spans="1:7">
      <c r="A50" s="118">
        <v>41513</v>
      </c>
      <c r="B50" s="119">
        <v>20.3</v>
      </c>
      <c r="C50" s="117" t="s">
        <v>641</v>
      </c>
      <c r="D50" s="110" t="str">
        <f t="shared" si="17"/>
        <v>CB20138</v>
      </c>
      <c r="G50" s="121"/>
    </row>
    <row r="51" spans="1:7">
      <c r="A51" s="118">
        <v>41514</v>
      </c>
      <c r="B51" s="119">
        <v>7</v>
      </c>
      <c r="C51" s="117" t="s">
        <v>642</v>
      </c>
      <c r="D51" s="110" t="str">
        <f t="shared" si="17"/>
        <v>Esp20138</v>
      </c>
      <c r="G51" s="121"/>
    </row>
    <row r="52" spans="1:7">
      <c r="A52" s="118">
        <v>41515</v>
      </c>
      <c r="B52" s="119">
        <v>4.1500000000000004</v>
      </c>
      <c r="C52" s="117" t="s">
        <v>642</v>
      </c>
      <c r="D52" s="110" t="str">
        <f t="shared" si="17"/>
        <v>Esp20138</v>
      </c>
      <c r="G52" s="121"/>
    </row>
    <row r="53" spans="1:7">
      <c r="A53" s="118">
        <v>41515</v>
      </c>
      <c r="B53" s="119">
        <v>15.4</v>
      </c>
      <c r="C53" s="117" t="s">
        <v>642</v>
      </c>
      <c r="D53" s="110" t="str">
        <f t="shared" si="17"/>
        <v>Esp20138</v>
      </c>
      <c r="G53" s="121"/>
    </row>
    <row r="54" spans="1:7">
      <c r="A54" s="118">
        <v>41515</v>
      </c>
      <c r="B54" s="119">
        <v>21.55</v>
      </c>
      <c r="C54" s="117" t="s">
        <v>641</v>
      </c>
      <c r="D54" s="110" t="str">
        <f t="shared" si="17"/>
        <v>CB20138</v>
      </c>
      <c r="G54" s="121"/>
    </row>
    <row r="55" spans="1:7">
      <c r="A55" s="118">
        <v>41515</v>
      </c>
      <c r="B55" s="119">
        <v>28.45</v>
      </c>
      <c r="C55" s="117" t="s">
        <v>641</v>
      </c>
      <c r="D55" s="110" t="str">
        <f t="shared" si="17"/>
        <v>CB20138</v>
      </c>
      <c r="F55" s="154"/>
      <c r="G55" s="121"/>
    </row>
    <row r="56" spans="1:7">
      <c r="A56" s="118">
        <v>41516</v>
      </c>
      <c r="B56" s="119">
        <v>13.6</v>
      </c>
      <c r="C56" s="117" t="s">
        <v>642</v>
      </c>
      <c r="D56" s="110" t="str">
        <f t="shared" si="17"/>
        <v>Esp20138</v>
      </c>
      <c r="G56" s="121"/>
    </row>
    <row r="57" spans="1:7">
      <c r="A57" s="118">
        <v>41516</v>
      </c>
      <c r="B57" s="119">
        <v>27.6</v>
      </c>
      <c r="C57" s="117" t="s">
        <v>641</v>
      </c>
      <c r="D57" s="110" t="str">
        <f t="shared" si="17"/>
        <v>CB20138</v>
      </c>
      <c r="G57" s="121"/>
    </row>
    <row r="58" spans="1:7">
      <c r="A58" s="118">
        <v>41516</v>
      </c>
      <c r="B58" s="119">
        <v>76.55</v>
      </c>
      <c r="C58" s="117" t="s">
        <v>641</v>
      </c>
      <c r="D58" s="110" t="str">
        <f t="shared" si="17"/>
        <v>CB20138</v>
      </c>
      <c r="G58" s="121"/>
    </row>
    <row r="59" spans="1:7">
      <c r="A59" s="118">
        <v>41516</v>
      </c>
      <c r="B59" s="119">
        <v>41.4</v>
      </c>
      <c r="C59" s="117" t="s">
        <v>642</v>
      </c>
      <c r="D59" s="110" t="str">
        <f t="shared" si="17"/>
        <v>Esp20138</v>
      </c>
      <c r="G59" s="121"/>
    </row>
    <row r="60" spans="1:7">
      <c r="A60" s="118">
        <v>41516</v>
      </c>
      <c r="B60" s="119">
        <v>13.4</v>
      </c>
      <c r="C60" s="117" t="s">
        <v>642</v>
      </c>
      <c r="D60" s="110" t="str">
        <f t="shared" si="17"/>
        <v>Esp20138</v>
      </c>
      <c r="G60" s="121"/>
    </row>
    <row r="61" spans="1:7">
      <c r="A61" s="118">
        <v>41516</v>
      </c>
      <c r="B61" s="119">
        <v>26.3</v>
      </c>
      <c r="C61" s="117" t="s">
        <v>645</v>
      </c>
      <c r="D61" s="110" t="str">
        <f t="shared" si="17"/>
        <v>Chq20138</v>
      </c>
      <c r="G61" s="121"/>
    </row>
    <row r="62" spans="1:7">
      <c r="A62" s="118">
        <v>41517</v>
      </c>
      <c r="B62" s="119">
        <v>18.55</v>
      </c>
      <c r="C62" s="117" t="s">
        <v>641</v>
      </c>
      <c r="D62" s="110" t="str">
        <f t="shared" si="17"/>
        <v>CB20138</v>
      </c>
      <c r="G62" s="121"/>
    </row>
    <row r="63" spans="1:7">
      <c r="A63" s="118">
        <v>41517</v>
      </c>
      <c r="B63" s="119">
        <v>10.65</v>
      </c>
      <c r="C63" s="117" t="s">
        <v>642</v>
      </c>
      <c r="D63" s="110" t="str">
        <f t="shared" si="17"/>
        <v>Esp20138</v>
      </c>
      <c r="G63" s="121"/>
    </row>
    <row r="64" spans="1:7">
      <c r="A64" s="118">
        <v>41517</v>
      </c>
      <c r="B64" s="119">
        <v>19.7</v>
      </c>
      <c r="C64" s="117" t="s">
        <v>641</v>
      </c>
      <c r="D64" s="110" t="str">
        <f t="shared" si="17"/>
        <v>CB20138</v>
      </c>
      <c r="G64" s="121"/>
    </row>
    <row r="65" spans="1:7">
      <c r="A65" s="118">
        <v>41517</v>
      </c>
      <c r="B65" s="119">
        <v>16.8</v>
      </c>
      <c r="C65" s="117" t="s">
        <v>642</v>
      </c>
      <c r="D65" s="110" t="str">
        <f t="shared" si="17"/>
        <v>Esp20138</v>
      </c>
      <c r="G65" s="121"/>
    </row>
    <row r="66" spans="1:7">
      <c r="A66" s="118">
        <v>41517</v>
      </c>
      <c r="B66" s="119">
        <v>24.05</v>
      </c>
      <c r="C66" s="117" t="s">
        <v>642</v>
      </c>
      <c r="D66" s="110" t="str">
        <f t="shared" si="17"/>
        <v>Esp20138</v>
      </c>
      <c r="G66" s="121"/>
    </row>
    <row r="67" spans="1:7">
      <c r="A67" s="118">
        <v>41519</v>
      </c>
      <c r="B67" s="119">
        <v>12.35</v>
      </c>
      <c r="C67" s="117" t="s">
        <v>642</v>
      </c>
      <c r="D67" s="110" t="str">
        <f t="shared" si="17"/>
        <v>Esp20139</v>
      </c>
      <c r="G67" s="121"/>
    </row>
    <row r="68" spans="1:7">
      <c r="A68" s="118">
        <v>41519</v>
      </c>
      <c r="B68" s="119">
        <v>38.299999999999997</v>
      </c>
      <c r="C68" s="117" t="s">
        <v>641</v>
      </c>
      <c r="D68" s="110" t="str">
        <f t="shared" si="17"/>
        <v>CB20139</v>
      </c>
      <c r="G68" s="121"/>
    </row>
    <row r="69" spans="1:7">
      <c r="A69" s="118">
        <v>41520</v>
      </c>
      <c r="B69" s="119">
        <v>14.75</v>
      </c>
      <c r="C69" s="117" t="s">
        <v>642</v>
      </c>
      <c r="D69" s="110" t="str">
        <f t="shared" si="17"/>
        <v>Esp20139</v>
      </c>
    </row>
    <row r="70" spans="1:7">
      <c r="A70" s="118">
        <v>41520</v>
      </c>
      <c r="B70" s="119">
        <v>33.1</v>
      </c>
      <c r="C70" s="117" t="s">
        <v>642</v>
      </c>
      <c r="D70" s="110" t="str">
        <f t="shared" si="17"/>
        <v>Esp20139</v>
      </c>
    </row>
    <row r="71" spans="1:7">
      <c r="A71" s="118">
        <v>41521</v>
      </c>
      <c r="B71" s="119">
        <v>7</v>
      </c>
      <c r="C71" s="117" t="s">
        <v>642</v>
      </c>
      <c r="D71" s="110" t="str">
        <f t="shared" si="17"/>
        <v>Esp20139</v>
      </c>
    </row>
    <row r="72" spans="1:7">
      <c r="A72" s="118">
        <v>41521</v>
      </c>
      <c r="B72" s="119">
        <v>20</v>
      </c>
      <c r="C72" s="117" t="s">
        <v>641</v>
      </c>
      <c r="D72" s="110" t="str">
        <f t="shared" si="17"/>
        <v>CB20139</v>
      </c>
    </row>
    <row r="73" spans="1:7">
      <c r="A73" s="118">
        <v>41521</v>
      </c>
      <c r="B73" s="119">
        <v>23.4</v>
      </c>
      <c r="C73" s="117" t="s">
        <v>641</v>
      </c>
      <c r="D73" s="110" t="str">
        <f t="shared" si="17"/>
        <v>CB20139</v>
      </c>
    </row>
    <row r="74" spans="1:7">
      <c r="A74" s="118">
        <v>41521</v>
      </c>
      <c r="B74" s="119">
        <v>5.0999999999999996</v>
      </c>
      <c r="C74" s="117" t="s">
        <v>642</v>
      </c>
      <c r="D74" s="110" t="str">
        <f t="shared" si="17"/>
        <v>Esp20139</v>
      </c>
    </row>
    <row r="75" spans="1:7">
      <c r="A75" s="118">
        <v>41521</v>
      </c>
      <c r="B75" s="119">
        <v>23.75</v>
      </c>
      <c r="C75" s="117" t="s">
        <v>641</v>
      </c>
      <c r="D75" s="110" t="str">
        <f t="shared" si="17"/>
        <v>CB20139</v>
      </c>
    </row>
    <row r="76" spans="1:7">
      <c r="A76" s="118">
        <v>41521</v>
      </c>
      <c r="B76" s="119">
        <v>6.65</v>
      </c>
      <c r="C76" s="117" t="s">
        <v>642</v>
      </c>
      <c r="D76" s="110" t="str">
        <f t="shared" si="17"/>
        <v>Esp20139</v>
      </c>
    </row>
    <row r="77" spans="1:7">
      <c r="A77" s="118">
        <v>41521</v>
      </c>
      <c r="B77" s="119">
        <v>10.199999999999999</v>
      </c>
      <c r="C77" s="117" t="s">
        <v>642</v>
      </c>
      <c r="D77" s="110" t="str">
        <f t="shared" si="17"/>
        <v>Esp20139</v>
      </c>
    </row>
    <row r="78" spans="1:7">
      <c r="A78" s="118">
        <v>41522</v>
      </c>
      <c r="B78" s="119">
        <f>2.85+3.95</f>
        <v>6.8000000000000007</v>
      </c>
      <c r="C78" s="117" t="s">
        <v>642</v>
      </c>
      <c r="D78" s="110" t="str">
        <f t="shared" si="17"/>
        <v>Esp20139</v>
      </c>
    </row>
    <row r="79" spans="1:7">
      <c r="A79" s="118">
        <v>41522</v>
      </c>
      <c r="B79" s="119">
        <f>4.85+2.45+4.45+3.65+5.75</f>
        <v>21.15</v>
      </c>
      <c r="C79" s="117" t="s">
        <v>641</v>
      </c>
      <c r="D79" s="110" t="str">
        <f t="shared" si="17"/>
        <v>CB20139</v>
      </c>
    </row>
    <row r="80" spans="1:7">
      <c r="A80" s="118">
        <v>41522</v>
      </c>
      <c r="B80" s="119">
        <f>4.85+4.9</f>
        <v>9.75</v>
      </c>
      <c r="C80" s="117" t="s">
        <v>642</v>
      </c>
      <c r="D80" s="110" t="str">
        <f t="shared" si="17"/>
        <v>Esp20139</v>
      </c>
    </row>
    <row r="81" spans="1:4">
      <c r="A81" s="118">
        <v>41522</v>
      </c>
      <c r="B81" s="119">
        <v>8.8000000000000007</v>
      </c>
      <c r="C81" s="117" t="s">
        <v>642</v>
      </c>
      <c r="D81" s="110" t="str">
        <f t="shared" si="17"/>
        <v>Esp20139</v>
      </c>
    </row>
    <row r="82" spans="1:4">
      <c r="A82" s="118">
        <v>41523</v>
      </c>
      <c r="B82" s="119">
        <v>15.7</v>
      </c>
      <c r="C82" s="117" t="s">
        <v>641</v>
      </c>
      <c r="D82" s="110" t="str">
        <f t="shared" ref="D82:D145" si="18">CONCATENATE(C82,YEAR(A82),MONTH(A82))</f>
        <v>CB20139</v>
      </c>
    </row>
    <row r="83" spans="1:4">
      <c r="A83" s="118">
        <v>41523</v>
      </c>
      <c r="B83" s="119">
        <v>20.7</v>
      </c>
      <c r="C83" s="117" t="s">
        <v>641</v>
      </c>
      <c r="D83" s="110" t="str">
        <f t="shared" si="18"/>
        <v>CB20139</v>
      </c>
    </row>
    <row r="84" spans="1:4">
      <c r="A84" s="118">
        <v>41523</v>
      </c>
      <c r="B84" s="119">
        <v>3.55</v>
      </c>
      <c r="C84" s="117" t="s">
        <v>642</v>
      </c>
      <c r="D84" s="110" t="str">
        <f t="shared" si="18"/>
        <v>Esp20139</v>
      </c>
    </row>
    <row r="85" spans="1:4">
      <c r="A85" s="118">
        <v>41523</v>
      </c>
      <c r="B85" s="119">
        <v>21.15</v>
      </c>
      <c r="C85" s="117" t="s">
        <v>642</v>
      </c>
      <c r="D85" s="110" t="str">
        <f t="shared" si="18"/>
        <v>Esp20139</v>
      </c>
    </row>
    <row r="86" spans="1:4">
      <c r="A86" s="118">
        <v>41523</v>
      </c>
      <c r="B86" s="119">
        <v>36.4</v>
      </c>
      <c r="C86" s="117" t="s">
        <v>642</v>
      </c>
      <c r="D86" s="110" t="str">
        <f t="shared" si="18"/>
        <v>Esp20139</v>
      </c>
    </row>
    <row r="87" spans="1:4">
      <c r="A87" s="118">
        <v>41523</v>
      </c>
      <c r="B87" s="119">
        <v>5.35</v>
      </c>
      <c r="C87" s="117" t="s">
        <v>642</v>
      </c>
      <c r="D87" s="110" t="str">
        <f t="shared" si="18"/>
        <v>Esp20139</v>
      </c>
    </row>
    <row r="88" spans="1:4">
      <c r="A88" s="118">
        <v>41523</v>
      </c>
      <c r="B88" s="119">
        <v>5.5</v>
      </c>
      <c r="C88" s="117" t="s">
        <v>642</v>
      </c>
      <c r="D88" s="110" t="str">
        <f t="shared" si="18"/>
        <v>Esp20139</v>
      </c>
    </row>
    <row r="89" spans="1:4">
      <c r="A89" s="118">
        <v>41524</v>
      </c>
      <c r="B89" s="119">
        <v>32.549999999999997</v>
      </c>
      <c r="C89" s="117" t="s">
        <v>641</v>
      </c>
      <c r="D89" s="110" t="str">
        <f t="shared" si="18"/>
        <v>CB20139</v>
      </c>
    </row>
    <row r="90" spans="1:4">
      <c r="A90" s="118">
        <v>41524</v>
      </c>
      <c r="B90" s="119">
        <v>14.55</v>
      </c>
      <c r="C90" s="117" t="s">
        <v>641</v>
      </c>
      <c r="D90" s="110" t="str">
        <f t="shared" si="18"/>
        <v>CB20139</v>
      </c>
    </row>
    <row r="91" spans="1:4">
      <c r="A91" s="118">
        <v>41524</v>
      </c>
      <c r="B91" s="119">
        <v>5.35</v>
      </c>
      <c r="C91" s="117" t="s">
        <v>642</v>
      </c>
      <c r="D91" s="110" t="str">
        <f t="shared" si="18"/>
        <v>Esp20139</v>
      </c>
    </row>
    <row r="92" spans="1:4">
      <c r="A92" s="118">
        <v>41524</v>
      </c>
      <c r="B92" s="119">
        <v>101.85</v>
      </c>
      <c r="C92" s="117" t="s">
        <v>641</v>
      </c>
      <c r="D92" s="110" t="str">
        <f t="shared" si="18"/>
        <v>CB20139</v>
      </c>
    </row>
    <row r="93" spans="1:4">
      <c r="A93" s="118">
        <v>41524</v>
      </c>
      <c r="B93" s="119">
        <v>60</v>
      </c>
      <c r="C93" s="117" t="s">
        <v>641</v>
      </c>
      <c r="D93" s="110" t="str">
        <f t="shared" si="18"/>
        <v>CB20139</v>
      </c>
    </row>
    <row r="94" spans="1:4">
      <c r="A94" s="118">
        <v>41524</v>
      </c>
      <c r="B94" s="119">
        <v>17.149999999999999</v>
      </c>
      <c r="C94" s="117" t="s">
        <v>642</v>
      </c>
      <c r="D94" s="110" t="str">
        <f t="shared" si="18"/>
        <v>Esp20139</v>
      </c>
    </row>
    <row r="95" spans="1:4">
      <c r="A95" s="118">
        <v>41524</v>
      </c>
      <c r="B95" s="119">
        <v>13.05</v>
      </c>
      <c r="C95" s="117" t="s">
        <v>642</v>
      </c>
      <c r="D95" s="110" t="str">
        <f t="shared" si="18"/>
        <v>Esp20139</v>
      </c>
    </row>
    <row r="96" spans="1:4">
      <c r="A96" s="118">
        <v>41524</v>
      </c>
      <c r="B96" s="119">
        <v>4.45</v>
      </c>
      <c r="C96" s="117" t="s">
        <v>642</v>
      </c>
      <c r="D96" s="110" t="str">
        <f t="shared" si="18"/>
        <v>Esp20139</v>
      </c>
    </row>
    <row r="97" spans="1:4">
      <c r="A97" s="118">
        <v>41524</v>
      </c>
      <c r="B97" s="119">
        <v>69.7</v>
      </c>
      <c r="C97" s="117" t="s">
        <v>642</v>
      </c>
      <c r="D97" s="110" t="str">
        <f t="shared" si="18"/>
        <v>Esp20139</v>
      </c>
    </row>
    <row r="98" spans="1:4">
      <c r="A98" s="118">
        <v>41524</v>
      </c>
      <c r="B98" s="119">
        <v>23.35</v>
      </c>
      <c r="C98" s="117" t="s">
        <v>641</v>
      </c>
      <c r="D98" s="110" t="str">
        <f t="shared" si="18"/>
        <v>CB20139</v>
      </c>
    </row>
    <row r="99" spans="1:4">
      <c r="A99" s="118">
        <v>41524</v>
      </c>
      <c r="B99" s="119">
        <v>19.350000000000001</v>
      </c>
      <c r="C99" s="117" t="s">
        <v>641</v>
      </c>
      <c r="D99" s="110" t="str">
        <f t="shared" si="18"/>
        <v>CB20139</v>
      </c>
    </row>
    <row r="100" spans="1:4">
      <c r="A100" s="118">
        <v>41524</v>
      </c>
      <c r="B100" s="119">
        <v>26.3</v>
      </c>
      <c r="C100" s="117" t="s">
        <v>641</v>
      </c>
      <c r="D100" s="110" t="str">
        <f t="shared" si="18"/>
        <v>CB20139</v>
      </c>
    </row>
    <row r="101" spans="1:4">
      <c r="A101" s="118">
        <v>41524</v>
      </c>
      <c r="B101" s="119">
        <v>14.65</v>
      </c>
      <c r="C101" s="117" t="s">
        <v>642</v>
      </c>
      <c r="D101" s="110" t="str">
        <f t="shared" si="18"/>
        <v>Esp20139</v>
      </c>
    </row>
    <row r="102" spans="1:4">
      <c r="A102" s="118">
        <v>41525</v>
      </c>
      <c r="B102" s="117">
        <v>7.7</v>
      </c>
      <c r="C102" s="117" t="s">
        <v>642</v>
      </c>
      <c r="D102" s="110" t="str">
        <f t="shared" si="18"/>
        <v>Esp20139</v>
      </c>
    </row>
    <row r="103" spans="1:4">
      <c r="A103" s="118">
        <v>41526</v>
      </c>
      <c r="B103" s="117">
        <v>45.65</v>
      </c>
      <c r="C103" s="117" t="s">
        <v>642</v>
      </c>
      <c r="D103" s="110" t="str">
        <f t="shared" si="18"/>
        <v>Esp20139</v>
      </c>
    </row>
    <row r="104" spans="1:4">
      <c r="A104" s="118">
        <v>41526</v>
      </c>
      <c r="B104" s="117">
        <v>58.05</v>
      </c>
      <c r="C104" s="122" t="s">
        <v>642</v>
      </c>
      <c r="D104" s="110" t="str">
        <f t="shared" si="18"/>
        <v>Esp20139</v>
      </c>
    </row>
    <row r="105" spans="1:4">
      <c r="A105" s="118">
        <v>41526</v>
      </c>
      <c r="B105" s="117">
        <v>6.3</v>
      </c>
      <c r="C105" s="117" t="s">
        <v>642</v>
      </c>
      <c r="D105" s="110" t="str">
        <f t="shared" si="18"/>
        <v>Esp20139</v>
      </c>
    </row>
    <row r="106" spans="1:4">
      <c r="A106" s="118">
        <v>41526</v>
      </c>
      <c r="B106" s="117">
        <v>6.1</v>
      </c>
      <c r="C106" s="117" t="s">
        <v>642</v>
      </c>
      <c r="D106" s="110" t="str">
        <f t="shared" si="18"/>
        <v>Esp20139</v>
      </c>
    </row>
    <row r="107" spans="1:4">
      <c r="A107" s="118">
        <v>41526</v>
      </c>
      <c r="B107" s="117">
        <v>5.6</v>
      </c>
      <c r="C107" s="117" t="s">
        <v>642</v>
      </c>
      <c r="D107" s="110" t="str">
        <f t="shared" si="18"/>
        <v>Esp20139</v>
      </c>
    </row>
    <row r="108" spans="1:4">
      <c r="A108" s="118">
        <v>41526</v>
      </c>
      <c r="B108" s="117">
        <v>3.55</v>
      </c>
      <c r="C108" s="117" t="s">
        <v>642</v>
      </c>
      <c r="D108" s="110" t="str">
        <f t="shared" si="18"/>
        <v>Esp20139</v>
      </c>
    </row>
    <row r="109" spans="1:4">
      <c r="A109" s="118">
        <v>41527</v>
      </c>
      <c r="B109" s="117">
        <v>11.45</v>
      </c>
      <c r="C109" s="117" t="s">
        <v>642</v>
      </c>
      <c r="D109" s="110" t="str">
        <f t="shared" si="18"/>
        <v>Esp20139</v>
      </c>
    </row>
    <row r="110" spans="1:4">
      <c r="A110" s="118">
        <v>41527</v>
      </c>
      <c r="B110" s="117">
        <v>29.4</v>
      </c>
      <c r="C110" s="117" t="s">
        <v>641</v>
      </c>
      <c r="D110" s="110" t="str">
        <f t="shared" si="18"/>
        <v>CB20139</v>
      </c>
    </row>
    <row r="111" spans="1:4">
      <c r="A111" s="118">
        <v>41527</v>
      </c>
      <c r="B111" s="117">
        <v>28.9</v>
      </c>
      <c r="C111" s="117" t="s">
        <v>642</v>
      </c>
      <c r="D111" s="110" t="str">
        <f t="shared" si="18"/>
        <v>Esp20139</v>
      </c>
    </row>
    <row r="112" spans="1:4">
      <c r="A112" s="118">
        <v>41527</v>
      </c>
      <c r="B112" s="117">
        <v>2.85</v>
      </c>
      <c r="C112" s="117" t="s">
        <v>642</v>
      </c>
      <c r="D112" s="110" t="str">
        <f t="shared" si="18"/>
        <v>Esp20139</v>
      </c>
    </row>
    <row r="113" spans="1:4">
      <c r="A113" s="118">
        <v>41527</v>
      </c>
      <c r="B113" s="117">
        <v>25.7</v>
      </c>
      <c r="C113" s="117" t="s">
        <v>642</v>
      </c>
      <c r="D113" s="110" t="str">
        <f t="shared" si="18"/>
        <v>Esp20139</v>
      </c>
    </row>
    <row r="114" spans="1:4">
      <c r="A114" s="118">
        <v>41528</v>
      </c>
      <c r="B114" s="117">
        <v>14.05</v>
      </c>
      <c r="C114" s="117" t="s">
        <v>642</v>
      </c>
      <c r="D114" s="110" t="str">
        <f t="shared" si="18"/>
        <v>Esp20139</v>
      </c>
    </row>
    <row r="115" spans="1:4">
      <c r="A115" s="118">
        <v>41528</v>
      </c>
      <c r="B115" s="117">
        <v>3.85</v>
      </c>
      <c r="C115" s="117" t="s">
        <v>642</v>
      </c>
      <c r="D115" s="110" t="str">
        <f t="shared" si="18"/>
        <v>Esp20139</v>
      </c>
    </row>
    <row r="116" spans="1:4">
      <c r="A116" s="118">
        <v>41528</v>
      </c>
      <c r="B116" s="117">
        <v>12.75</v>
      </c>
      <c r="C116" s="117" t="s">
        <v>642</v>
      </c>
      <c r="D116" s="110" t="str">
        <f t="shared" si="18"/>
        <v>Esp20139</v>
      </c>
    </row>
    <row r="117" spans="1:4">
      <c r="A117" s="118">
        <v>41528</v>
      </c>
      <c r="B117" s="117">
        <v>9.1999999999999993</v>
      </c>
      <c r="C117" s="117" t="s">
        <v>642</v>
      </c>
      <c r="D117" s="110" t="str">
        <f t="shared" si="18"/>
        <v>Esp20139</v>
      </c>
    </row>
    <row r="118" spans="1:4">
      <c r="A118" s="118">
        <v>41529</v>
      </c>
      <c r="B118" s="117">
        <v>157.69999999999999</v>
      </c>
      <c r="C118" s="117" t="s">
        <v>641</v>
      </c>
      <c r="D118" s="110" t="str">
        <f t="shared" si="18"/>
        <v>CB20139</v>
      </c>
    </row>
    <row r="119" spans="1:4">
      <c r="A119" s="118">
        <v>41529</v>
      </c>
      <c r="B119" s="117">
        <v>20.45</v>
      </c>
      <c r="C119" s="117" t="s">
        <v>641</v>
      </c>
      <c r="D119" s="110" t="str">
        <f t="shared" si="18"/>
        <v>CB20139</v>
      </c>
    </row>
    <row r="120" spans="1:4">
      <c r="A120" s="118">
        <v>41529</v>
      </c>
      <c r="B120" s="117">
        <v>8.25</v>
      </c>
      <c r="C120" s="117" t="s">
        <v>642</v>
      </c>
      <c r="D120" s="110" t="str">
        <f t="shared" si="18"/>
        <v>Esp20139</v>
      </c>
    </row>
    <row r="121" spans="1:4">
      <c r="A121" s="118">
        <v>41529</v>
      </c>
      <c r="B121" s="117">
        <v>15.55</v>
      </c>
      <c r="C121" s="117" t="s">
        <v>642</v>
      </c>
      <c r="D121" s="110" t="str">
        <f t="shared" si="18"/>
        <v>Esp20139</v>
      </c>
    </row>
    <row r="122" spans="1:4">
      <c r="A122" s="118">
        <v>41529</v>
      </c>
      <c r="B122" s="117">
        <v>2.75</v>
      </c>
      <c r="C122" s="117" t="s">
        <v>642</v>
      </c>
      <c r="D122" s="110" t="str">
        <f t="shared" si="18"/>
        <v>Esp20139</v>
      </c>
    </row>
    <row r="123" spans="1:4">
      <c r="A123" s="118">
        <v>41530</v>
      </c>
      <c r="B123" s="117">
        <v>8.6</v>
      </c>
      <c r="C123" s="117" t="s">
        <v>642</v>
      </c>
      <c r="D123" s="110" t="str">
        <f t="shared" si="18"/>
        <v>Esp20139</v>
      </c>
    </row>
    <row r="124" spans="1:4">
      <c r="A124" s="118">
        <v>41530</v>
      </c>
      <c r="B124" s="117">
        <v>44.65</v>
      </c>
      <c r="C124" s="117" t="s">
        <v>641</v>
      </c>
      <c r="D124" s="110" t="str">
        <f t="shared" si="18"/>
        <v>CB20139</v>
      </c>
    </row>
    <row r="125" spans="1:4">
      <c r="A125" s="118">
        <v>41530</v>
      </c>
      <c r="B125" s="117">
        <v>27.8</v>
      </c>
      <c r="C125" s="117" t="s">
        <v>645</v>
      </c>
      <c r="D125" s="110" t="str">
        <f t="shared" si="18"/>
        <v>Chq20139</v>
      </c>
    </row>
    <row r="126" spans="1:4">
      <c r="A126" s="118">
        <v>41530</v>
      </c>
      <c r="B126" s="117">
        <v>3.55</v>
      </c>
      <c r="C126" s="117" t="s">
        <v>642</v>
      </c>
      <c r="D126" s="110" t="str">
        <f t="shared" si="18"/>
        <v>Esp20139</v>
      </c>
    </row>
    <row r="127" spans="1:4">
      <c r="A127" s="118">
        <v>41530</v>
      </c>
      <c r="B127" s="117">
        <v>9.0500000000000007</v>
      </c>
      <c r="C127" s="117" t="s">
        <v>642</v>
      </c>
      <c r="D127" s="110" t="str">
        <f t="shared" si="18"/>
        <v>Esp20139</v>
      </c>
    </row>
    <row r="128" spans="1:4">
      <c r="A128" s="118">
        <v>41530</v>
      </c>
      <c r="B128" s="117">
        <v>6.35</v>
      </c>
      <c r="C128" s="117" t="s">
        <v>642</v>
      </c>
      <c r="D128" s="110" t="str">
        <f t="shared" si="18"/>
        <v>Esp20139</v>
      </c>
    </row>
    <row r="129" spans="1:4">
      <c r="A129" s="118">
        <v>41531</v>
      </c>
      <c r="B129" s="117">
        <v>8.4</v>
      </c>
      <c r="C129" s="117" t="s">
        <v>642</v>
      </c>
      <c r="D129" s="110" t="str">
        <f t="shared" si="18"/>
        <v>Esp20139</v>
      </c>
    </row>
    <row r="130" spans="1:4">
      <c r="A130" s="118">
        <v>41531</v>
      </c>
      <c r="B130" s="117">
        <v>9.75</v>
      </c>
      <c r="C130" s="117" t="s">
        <v>642</v>
      </c>
      <c r="D130" s="110" t="str">
        <f t="shared" si="18"/>
        <v>Esp20139</v>
      </c>
    </row>
    <row r="131" spans="1:4">
      <c r="A131" s="118">
        <v>41531</v>
      </c>
      <c r="B131" s="117">
        <v>15.35</v>
      </c>
      <c r="C131" s="117" t="s">
        <v>642</v>
      </c>
      <c r="D131" s="110" t="str">
        <f t="shared" si="18"/>
        <v>Esp20139</v>
      </c>
    </row>
    <row r="132" spans="1:4">
      <c r="A132" s="118">
        <v>41531</v>
      </c>
      <c r="B132" s="117">
        <v>3.85</v>
      </c>
      <c r="C132" s="117" t="s">
        <v>642</v>
      </c>
      <c r="D132" s="110" t="str">
        <f t="shared" si="18"/>
        <v>Esp20139</v>
      </c>
    </row>
    <row r="133" spans="1:4">
      <c r="A133" s="118">
        <v>41531</v>
      </c>
      <c r="B133" s="117">
        <v>21.95</v>
      </c>
      <c r="C133" s="117" t="s">
        <v>642</v>
      </c>
      <c r="D133" s="110" t="str">
        <f t="shared" si="18"/>
        <v>Esp20139</v>
      </c>
    </row>
    <row r="134" spans="1:4">
      <c r="A134" s="118">
        <v>41531</v>
      </c>
      <c r="B134" s="117">
        <v>27.95</v>
      </c>
      <c r="C134" s="117" t="s">
        <v>641</v>
      </c>
      <c r="D134" s="110" t="str">
        <f t="shared" si="18"/>
        <v>CB20139</v>
      </c>
    </row>
    <row r="135" spans="1:4">
      <c r="A135" s="118">
        <v>41531</v>
      </c>
      <c r="B135" s="117">
        <v>4.9000000000000004</v>
      </c>
      <c r="C135" s="117" t="s">
        <v>642</v>
      </c>
      <c r="D135" s="110" t="str">
        <f t="shared" si="18"/>
        <v>Esp20139</v>
      </c>
    </row>
    <row r="136" spans="1:4">
      <c r="A136" s="118">
        <v>41531</v>
      </c>
      <c r="B136" s="117">
        <v>9.6999999999999993</v>
      </c>
      <c r="C136" s="117" t="s">
        <v>642</v>
      </c>
      <c r="D136" s="110" t="str">
        <f t="shared" si="18"/>
        <v>Esp20139</v>
      </c>
    </row>
    <row r="137" spans="1:4">
      <c r="A137" s="118">
        <v>41531</v>
      </c>
      <c r="B137" s="117">
        <v>64.400000000000006</v>
      </c>
      <c r="C137" s="117" t="s">
        <v>641</v>
      </c>
      <c r="D137" s="110" t="str">
        <f t="shared" si="18"/>
        <v>CB20139</v>
      </c>
    </row>
    <row r="138" spans="1:4">
      <c r="A138" s="118">
        <v>41532</v>
      </c>
      <c r="B138" s="117">
        <v>31.4</v>
      </c>
      <c r="C138" s="117" t="s">
        <v>641</v>
      </c>
      <c r="D138" s="110" t="str">
        <f t="shared" si="18"/>
        <v>CB20139</v>
      </c>
    </row>
    <row r="139" spans="1:4">
      <c r="A139" s="118">
        <v>41533</v>
      </c>
      <c r="B139" s="117">
        <v>29</v>
      </c>
      <c r="C139" s="117" t="s">
        <v>641</v>
      </c>
      <c r="D139" s="110" t="str">
        <f t="shared" si="18"/>
        <v>CB20139</v>
      </c>
    </row>
    <row r="140" spans="1:4">
      <c r="A140" s="118">
        <v>41533</v>
      </c>
      <c r="B140" s="117">
        <v>7.6</v>
      </c>
      <c r="C140" s="117" t="s">
        <v>642</v>
      </c>
      <c r="D140" s="110" t="str">
        <f t="shared" si="18"/>
        <v>Esp20139</v>
      </c>
    </row>
    <row r="141" spans="1:4">
      <c r="A141" s="118">
        <v>41533</v>
      </c>
      <c r="B141" s="117">
        <v>8.1</v>
      </c>
      <c r="C141" s="117" t="s">
        <v>642</v>
      </c>
      <c r="D141" s="110" t="str">
        <f t="shared" si="18"/>
        <v>Esp20139</v>
      </c>
    </row>
    <row r="142" spans="1:4">
      <c r="A142" s="118">
        <v>41534</v>
      </c>
      <c r="B142" s="117">
        <v>64</v>
      </c>
      <c r="C142" s="117" t="s">
        <v>641</v>
      </c>
      <c r="D142" s="110" t="str">
        <f t="shared" si="18"/>
        <v>CB20139</v>
      </c>
    </row>
    <row r="143" spans="1:4">
      <c r="A143" s="118">
        <v>41534</v>
      </c>
      <c r="B143" s="117">
        <v>4.45</v>
      </c>
      <c r="C143" s="117" t="s">
        <v>642</v>
      </c>
      <c r="D143" s="110" t="str">
        <f t="shared" si="18"/>
        <v>Esp20139</v>
      </c>
    </row>
    <row r="144" spans="1:4">
      <c r="A144" s="118">
        <v>41535</v>
      </c>
      <c r="B144" s="117">
        <v>11.45</v>
      </c>
      <c r="C144" s="117" t="s">
        <v>645</v>
      </c>
      <c r="D144" s="110" t="str">
        <f t="shared" si="18"/>
        <v>Chq20139</v>
      </c>
    </row>
    <row r="145" spans="1:4">
      <c r="A145" s="118">
        <v>41535</v>
      </c>
      <c r="B145" s="117">
        <v>6.5</v>
      </c>
      <c r="C145" s="117" t="s">
        <v>642</v>
      </c>
      <c r="D145" s="110" t="str">
        <f t="shared" si="18"/>
        <v>Esp20139</v>
      </c>
    </row>
    <row r="146" spans="1:4">
      <c r="A146" s="118">
        <v>41535</v>
      </c>
      <c r="B146" s="117">
        <v>7.6</v>
      </c>
      <c r="C146" s="117" t="s">
        <v>642</v>
      </c>
      <c r="D146" s="110" t="str">
        <f t="shared" ref="D146:D209" si="19">CONCATENATE(C146,YEAR(A146),MONTH(A146))</f>
        <v>Esp20139</v>
      </c>
    </row>
    <row r="147" spans="1:4">
      <c r="A147" s="118">
        <v>41535</v>
      </c>
      <c r="B147" s="117">
        <v>7.1</v>
      </c>
      <c r="C147" s="117" t="s">
        <v>642</v>
      </c>
      <c r="D147" s="110" t="str">
        <f t="shared" si="19"/>
        <v>Esp20139</v>
      </c>
    </row>
    <row r="148" spans="1:4">
      <c r="A148" s="118">
        <v>41535</v>
      </c>
      <c r="B148" s="117">
        <v>16.95</v>
      </c>
      <c r="C148" s="117" t="s">
        <v>642</v>
      </c>
      <c r="D148" s="110" t="str">
        <f t="shared" si="19"/>
        <v>Esp20139</v>
      </c>
    </row>
    <row r="149" spans="1:4">
      <c r="A149" s="118">
        <v>41535</v>
      </c>
      <c r="B149" s="117">
        <v>8.1999999999999993</v>
      </c>
      <c r="C149" s="117" t="s">
        <v>642</v>
      </c>
      <c r="D149" s="110" t="str">
        <f t="shared" si="19"/>
        <v>Esp20139</v>
      </c>
    </row>
    <row r="150" spans="1:4">
      <c r="A150" s="118">
        <v>41536</v>
      </c>
      <c r="B150" s="117">
        <v>18</v>
      </c>
      <c r="C150" s="117" t="s">
        <v>642</v>
      </c>
      <c r="D150" s="110" t="str">
        <f t="shared" si="19"/>
        <v>Esp20139</v>
      </c>
    </row>
    <row r="151" spans="1:4">
      <c r="A151" s="118">
        <v>41537</v>
      </c>
      <c r="B151" s="117">
        <v>48.5</v>
      </c>
      <c r="C151" s="117" t="s">
        <v>641</v>
      </c>
      <c r="D151" s="110" t="str">
        <f t="shared" si="19"/>
        <v>CB20139</v>
      </c>
    </row>
    <row r="152" spans="1:4">
      <c r="A152" s="118">
        <v>41537</v>
      </c>
      <c r="B152" s="117">
        <v>7.85</v>
      </c>
      <c r="C152" s="117" t="s">
        <v>642</v>
      </c>
      <c r="D152" s="110" t="str">
        <f t="shared" si="19"/>
        <v>Esp20139</v>
      </c>
    </row>
    <row r="153" spans="1:4">
      <c r="A153" s="118">
        <v>41537</v>
      </c>
      <c r="B153" s="117">
        <v>13.8</v>
      </c>
      <c r="C153" s="117" t="s">
        <v>642</v>
      </c>
      <c r="D153" s="110" t="str">
        <f t="shared" si="19"/>
        <v>Esp20139</v>
      </c>
    </row>
    <row r="154" spans="1:4">
      <c r="A154" s="118">
        <v>41537</v>
      </c>
      <c r="B154" s="117">
        <v>92.7</v>
      </c>
      <c r="C154" s="117" t="s">
        <v>641</v>
      </c>
      <c r="D154" s="110" t="str">
        <f t="shared" si="19"/>
        <v>CB20139</v>
      </c>
    </row>
    <row r="155" spans="1:4">
      <c r="A155" s="118">
        <v>41537</v>
      </c>
      <c r="B155" s="117">
        <v>34</v>
      </c>
      <c r="C155" s="117" t="s">
        <v>641</v>
      </c>
      <c r="D155" s="110" t="str">
        <f t="shared" si="19"/>
        <v>CB20139</v>
      </c>
    </row>
    <row r="156" spans="1:4">
      <c r="A156" s="118">
        <v>41537</v>
      </c>
      <c r="B156" s="117">
        <v>34.049999999999997</v>
      </c>
      <c r="C156" s="117" t="s">
        <v>641</v>
      </c>
      <c r="D156" s="110" t="str">
        <f t="shared" si="19"/>
        <v>CB20139</v>
      </c>
    </row>
    <row r="157" spans="1:4">
      <c r="A157" s="118">
        <v>41537</v>
      </c>
      <c r="B157" s="117">
        <v>27.65</v>
      </c>
      <c r="C157" s="117" t="s">
        <v>641</v>
      </c>
      <c r="D157" s="110" t="str">
        <f t="shared" si="19"/>
        <v>CB20139</v>
      </c>
    </row>
    <row r="158" spans="1:4">
      <c r="A158" s="118">
        <v>41537</v>
      </c>
      <c r="B158" s="117">
        <v>38.700000000000003</v>
      </c>
      <c r="C158" s="117" t="s">
        <v>641</v>
      </c>
      <c r="D158" s="110" t="str">
        <f t="shared" si="19"/>
        <v>CB20139</v>
      </c>
    </row>
    <row r="159" spans="1:4">
      <c r="A159" s="118">
        <v>41537</v>
      </c>
      <c r="B159" s="117">
        <v>18.55</v>
      </c>
      <c r="C159" s="117" t="s">
        <v>641</v>
      </c>
      <c r="D159" s="110" t="str">
        <f t="shared" si="19"/>
        <v>CB20139</v>
      </c>
    </row>
    <row r="160" spans="1:4">
      <c r="A160" s="118">
        <v>41538</v>
      </c>
      <c r="B160" s="117">
        <v>10.95</v>
      </c>
      <c r="C160" s="117" t="s">
        <v>642</v>
      </c>
      <c r="D160" s="110" t="str">
        <f t="shared" si="19"/>
        <v>Esp20139</v>
      </c>
    </row>
    <row r="161" spans="1:4">
      <c r="A161" s="118">
        <v>41538</v>
      </c>
      <c r="B161" s="117">
        <v>48.3</v>
      </c>
      <c r="C161" s="117" t="s">
        <v>641</v>
      </c>
      <c r="D161" s="110" t="str">
        <f t="shared" si="19"/>
        <v>CB20139</v>
      </c>
    </row>
    <row r="162" spans="1:4">
      <c r="A162" s="118">
        <v>41538</v>
      </c>
      <c r="B162" s="117">
        <v>12.3</v>
      </c>
      <c r="C162" s="117" t="s">
        <v>641</v>
      </c>
      <c r="D162" s="110" t="str">
        <f t="shared" si="19"/>
        <v>CB20139</v>
      </c>
    </row>
    <row r="163" spans="1:4">
      <c r="A163" s="118">
        <v>41538</v>
      </c>
      <c r="B163" s="117">
        <v>31.65</v>
      </c>
      <c r="C163" s="117" t="s">
        <v>641</v>
      </c>
      <c r="D163" s="110" t="str">
        <f t="shared" si="19"/>
        <v>CB20139</v>
      </c>
    </row>
    <row r="164" spans="1:4">
      <c r="A164" s="118">
        <v>41538</v>
      </c>
      <c r="B164" s="117">
        <v>29</v>
      </c>
      <c r="C164" s="117" t="s">
        <v>642</v>
      </c>
      <c r="D164" s="110" t="str">
        <f t="shared" si="19"/>
        <v>Esp20139</v>
      </c>
    </row>
    <row r="165" spans="1:4">
      <c r="A165" s="118">
        <v>41538</v>
      </c>
      <c r="B165" s="117">
        <v>41.75</v>
      </c>
      <c r="C165" s="117" t="s">
        <v>645</v>
      </c>
      <c r="D165" s="110" t="str">
        <f t="shared" si="19"/>
        <v>Chq20139</v>
      </c>
    </row>
    <row r="166" spans="1:4">
      <c r="A166" s="118">
        <v>41538</v>
      </c>
      <c r="B166" s="117">
        <v>12.6</v>
      </c>
      <c r="C166" s="117" t="s">
        <v>642</v>
      </c>
      <c r="D166" s="110" t="str">
        <f t="shared" si="19"/>
        <v>Esp20139</v>
      </c>
    </row>
    <row r="167" spans="1:4">
      <c r="A167" s="118">
        <v>41538</v>
      </c>
      <c r="B167" s="117">
        <v>46.7</v>
      </c>
      <c r="C167" s="117" t="s">
        <v>642</v>
      </c>
      <c r="D167" s="110" t="str">
        <f t="shared" si="19"/>
        <v>Esp20139</v>
      </c>
    </row>
    <row r="168" spans="1:4">
      <c r="A168" s="118">
        <v>41538</v>
      </c>
      <c r="B168" s="117">
        <v>33.200000000000003</v>
      </c>
      <c r="C168" s="117" t="s">
        <v>641</v>
      </c>
      <c r="D168" s="110" t="str">
        <f t="shared" si="19"/>
        <v>CB20139</v>
      </c>
    </row>
    <row r="169" spans="1:4">
      <c r="A169" s="118">
        <v>41538</v>
      </c>
      <c r="B169" s="117">
        <v>22.55</v>
      </c>
      <c r="C169" s="117" t="s">
        <v>641</v>
      </c>
      <c r="D169" s="110" t="str">
        <f t="shared" si="19"/>
        <v>CB20139</v>
      </c>
    </row>
    <row r="170" spans="1:4">
      <c r="A170" s="118">
        <v>41539</v>
      </c>
      <c r="B170" s="117">
        <v>59.25</v>
      </c>
      <c r="C170" s="117" t="s">
        <v>641</v>
      </c>
      <c r="D170" s="110" t="str">
        <f t="shared" si="19"/>
        <v>CB20139</v>
      </c>
    </row>
    <row r="171" spans="1:4">
      <c r="A171" s="118">
        <v>41539</v>
      </c>
      <c r="B171" s="117">
        <v>37.5</v>
      </c>
      <c r="C171" s="117" t="s">
        <v>645</v>
      </c>
      <c r="D171" s="110" t="str">
        <f t="shared" si="19"/>
        <v>Chq20139</v>
      </c>
    </row>
    <row r="172" spans="1:4">
      <c r="A172" s="118">
        <v>41539</v>
      </c>
      <c r="B172" s="117">
        <v>10</v>
      </c>
      <c r="C172" s="117" t="s">
        <v>642</v>
      </c>
      <c r="D172" s="110" t="str">
        <f t="shared" si="19"/>
        <v>Esp20139</v>
      </c>
    </row>
    <row r="173" spans="1:4">
      <c r="A173" s="118">
        <v>41540</v>
      </c>
      <c r="B173" s="117">
        <v>8.6</v>
      </c>
      <c r="C173" s="117" t="s">
        <v>642</v>
      </c>
      <c r="D173" s="110" t="str">
        <f t="shared" si="19"/>
        <v>Esp20139</v>
      </c>
    </row>
    <row r="174" spans="1:4">
      <c r="A174" s="118">
        <v>41540</v>
      </c>
      <c r="B174" s="117">
        <v>38.35</v>
      </c>
      <c r="C174" s="117" t="s">
        <v>645</v>
      </c>
      <c r="D174" s="110" t="str">
        <f t="shared" si="19"/>
        <v>Chq20139</v>
      </c>
    </row>
    <row r="175" spans="1:4">
      <c r="A175" s="118">
        <v>41540</v>
      </c>
      <c r="B175" s="117">
        <v>13.35</v>
      </c>
      <c r="C175" s="117" t="s">
        <v>641</v>
      </c>
      <c r="D175" s="110" t="str">
        <f t="shared" si="19"/>
        <v>CB20139</v>
      </c>
    </row>
    <row r="176" spans="1:4">
      <c r="A176" s="118">
        <v>41540</v>
      </c>
      <c r="B176" s="117">
        <v>13.45</v>
      </c>
      <c r="C176" s="117" t="s">
        <v>642</v>
      </c>
      <c r="D176" s="110" t="str">
        <f t="shared" si="19"/>
        <v>Esp20139</v>
      </c>
    </row>
    <row r="177" spans="1:5">
      <c r="A177" s="118">
        <v>41540</v>
      </c>
      <c r="B177" s="117">
        <v>3.3</v>
      </c>
      <c r="C177" s="117" t="s">
        <v>645</v>
      </c>
      <c r="D177" s="110" t="str">
        <f t="shared" si="19"/>
        <v>Chq20139</v>
      </c>
    </row>
    <row r="178" spans="1:5">
      <c r="A178" s="118">
        <v>41541</v>
      </c>
      <c r="B178" s="117">
        <v>33.299999999999997</v>
      </c>
      <c r="C178" s="117" t="s">
        <v>641</v>
      </c>
      <c r="D178" s="110" t="str">
        <f t="shared" si="19"/>
        <v>CB20139</v>
      </c>
    </row>
    <row r="179" spans="1:5">
      <c r="A179" s="118">
        <v>41541</v>
      </c>
      <c r="B179" s="117">
        <v>40</v>
      </c>
      <c r="C179" s="117" t="s">
        <v>641</v>
      </c>
      <c r="D179" s="110" t="str">
        <f t="shared" si="19"/>
        <v>CB20139</v>
      </c>
    </row>
    <row r="180" spans="1:5">
      <c r="A180" s="118">
        <v>41541</v>
      </c>
      <c r="B180" s="117">
        <v>18.899999999999999</v>
      </c>
      <c r="C180" s="117" t="s">
        <v>641</v>
      </c>
      <c r="D180" s="110" t="str">
        <f t="shared" si="19"/>
        <v>CB20139</v>
      </c>
    </row>
    <row r="181" spans="1:5">
      <c r="A181" s="118">
        <v>41541</v>
      </c>
      <c r="B181" s="117">
        <v>5.7</v>
      </c>
      <c r="C181" s="117" t="s">
        <v>642</v>
      </c>
      <c r="D181" s="110" t="str">
        <f t="shared" si="19"/>
        <v>Esp20139</v>
      </c>
    </row>
    <row r="182" spans="1:5">
      <c r="A182" s="118">
        <v>41542</v>
      </c>
      <c r="B182" s="117">
        <v>8.1</v>
      </c>
      <c r="C182" s="117" t="s">
        <v>642</v>
      </c>
      <c r="D182" s="110" t="str">
        <f t="shared" si="19"/>
        <v>Esp20139</v>
      </c>
    </row>
    <row r="183" spans="1:5">
      <c r="A183" s="118">
        <v>41543</v>
      </c>
      <c r="B183" s="117">
        <v>28.15</v>
      </c>
      <c r="C183" s="117" t="s">
        <v>641</v>
      </c>
      <c r="D183" s="110" t="str">
        <f t="shared" si="19"/>
        <v>CB20139</v>
      </c>
    </row>
    <row r="184" spans="1:5">
      <c r="A184" s="118">
        <v>41543</v>
      </c>
      <c r="B184" s="117">
        <v>16.05</v>
      </c>
      <c r="C184" s="117" t="s">
        <v>641</v>
      </c>
      <c r="D184" s="110" t="str">
        <f t="shared" si="19"/>
        <v>CB20139</v>
      </c>
    </row>
    <row r="185" spans="1:5">
      <c r="A185" s="123">
        <v>41543</v>
      </c>
      <c r="B185" s="124">
        <v>129.71</v>
      </c>
      <c r="C185" s="124" t="s">
        <v>645</v>
      </c>
      <c r="D185" s="110" t="str">
        <f t="shared" si="19"/>
        <v>Chq20139</v>
      </c>
      <c r="E185" s="125" t="s">
        <v>646</v>
      </c>
    </row>
    <row r="186" spans="1:5">
      <c r="A186" s="118">
        <v>41543</v>
      </c>
      <c r="B186" s="117">
        <v>13.2</v>
      </c>
      <c r="C186" s="117" t="s">
        <v>642</v>
      </c>
      <c r="D186" s="110" t="str">
        <f t="shared" si="19"/>
        <v>Esp20139</v>
      </c>
    </row>
    <row r="187" spans="1:5">
      <c r="A187" s="118">
        <v>41543</v>
      </c>
      <c r="B187" s="117">
        <v>17.55</v>
      </c>
      <c r="C187" s="117" t="s">
        <v>642</v>
      </c>
      <c r="D187" s="110" t="str">
        <f t="shared" si="19"/>
        <v>Esp20139</v>
      </c>
    </row>
    <row r="188" spans="1:5">
      <c r="A188" s="118">
        <v>41543</v>
      </c>
      <c r="B188" s="117">
        <v>2.85</v>
      </c>
      <c r="C188" s="117" t="s">
        <v>642</v>
      </c>
      <c r="D188" s="110" t="str">
        <f t="shared" si="19"/>
        <v>Esp20139</v>
      </c>
    </row>
    <row r="189" spans="1:5">
      <c r="A189" s="118">
        <v>41543</v>
      </c>
      <c r="B189" s="117">
        <v>3.55</v>
      </c>
      <c r="C189" s="117" t="s">
        <v>642</v>
      </c>
      <c r="D189" s="110" t="str">
        <f t="shared" si="19"/>
        <v>Esp20139</v>
      </c>
    </row>
    <row r="190" spans="1:5">
      <c r="A190" s="118">
        <v>41544</v>
      </c>
      <c r="B190" s="117">
        <v>18.350000000000001</v>
      </c>
      <c r="C190" s="117" t="s">
        <v>641</v>
      </c>
      <c r="D190" s="110" t="str">
        <f t="shared" si="19"/>
        <v>CB20139</v>
      </c>
    </row>
    <row r="191" spans="1:5">
      <c r="A191" s="118">
        <v>41544</v>
      </c>
      <c r="B191" s="117">
        <v>34.6</v>
      </c>
      <c r="C191" s="117" t="s">
        <v>641</v>
      </c>
      <c r="D191" s="110" t="str">
        <f t="shared" si="19"/>
        <v>CB20139</v>
      </c>
    </row>
    <row r="192" spans="1:5">
      <c r="A192" s="118">
        <v>41545</v>
      </c>
      <c r="B192" s="117">
        <v>16.350000000000001</v>
      </c>
      <c r="C192" s="117" t="s">
        <v>641</v>
      </c>
      <c r="D192" s="110" t="str">
        <f t="shared" si="19"/>
        <v>CB20139</v>
      </c>
    </row>
    <row r="193" spans="1:4">
      <c r="A193" s="118">
        <v>41545</v>
      </c>
      <c r="B193" s="117">
        <v>6</v>
      </c>
      <c r="C193" s="117" t="s">
        <v>642</v>
      </c>
      <c r="D193" s="110" t="str">
        <f t="shared" si="19"/>
        <v>Esp20139</v>
      </c>
    </row>
    <row r="194" spans="1:4">
      <c r="A194" s="118">
        <v>41545</v>
      </c>
      <c r="B194" s="117">
        <v>23.25</v>
      </c>
      <c r="C194" s="117" t="s">
        <v>641</v>
      </c>
      <c r="D194" s="110" t="str">
        <f t="shared" si="19"/>
        <v>CB20139</v>
      </c>
    </row>
    <row r="195" spans="1:4">
      <c r="A195" s="118">
        <v>41545</v>
      </c>
      <c r="B195" s="117">
        <v>26.65</v>
      </c>
      <c r="C195" s="117" t="s">
        <v>641</v>
      </c>
      <c r="D195" s="110" t="str">
        <f t="shared" si="19"/>
        <v>CB20139</v>
      </c>
    </row>
    <row r="196" spans="1:4">
      <c r="A196" s="118">
        <v>41545</v>
      </c>
      <c r="B196" s="117">
        <v>25.1</v>
      </c>
      <c r="C196" s="117" t="s">
        <v>641</v>
      </c>
      <c r="D196" s="110" t="str">
        <f t="shared" si="19"/>
        <v>CB20139</v>
      </c>
    </row>
    <row r="197" spans="1:4">
      <c r="A197" s="118">
        <v>41545</v>
      </c>
      <c r="B197" s="117">
        <v>22.4</v>
      </c>
      <c r="C197" s="117" t="s">
        <v>641</v>
      </c>
      <c r="D197" s="110" t="str">
        <f t="shared" si="19"/>
        <v>CB20139</v>
      </c>
    </row>
    <row r="198" spans="1:4">
      <c r="A198" s="118">
        <v>41547</v>
      </c>
      <c r="B198" s="117">
        <v>8.15</v>
      </c>
      <c r="C198" s="117" t="s">
        <v>642</v>
      </c>
      <c r="D198" s="110" t="str">
        <f t="shared" si="19"/>
        <v>Esp20139</v>
      </c>
    </row>
    <row r="199" spans="1:4">
      <c r="A199" s="118">
        <v>41548</v>
      </c>
      <c r="B199" s="117">
        <v>29.55</v>
      </c>
      <c r="C199" s="117" t="s">
        <v>642</v>
      </c>
      <c r="D199" s="110" t="str">
        <f t="shared" si="19"/>
        <v>Esp201310</v>
      </c>
    </row>
    <row r="200" spans="1:4">
      <c r="A200" s="118">
        <v>41547</v>
      </c>
      <c r="B200" s="117">
        <v>27.7</v>
      </c>
      <c r="C200" s="117" t="s">
        <v>641</v>
      </c>
      <c r="D200" s="110" t="str">
        <f t="shared" si="19"/>
        <v>CB20139</v>
      </c>
    </row>
    <row r="201" spans="1:4">
      <c r="A201" s="118">
        <v>41548</v>
      </c>
      <c r="B201" s="117">
        <v>71.05</v>
      </c>
      <c r="C201" s="117" t="s">
        <v>641</v>
      </c>
      <c r="D201" s="110" t="str">
        <f t="shared" si="19"/>
        <v>CB201310</v>
      </c>
    </row>
    <row r="202" spans="1:4">
      <c r="A202" s="118">
        <v>41548</v>
      </c>
      <c r="B202" s="117">
        <v>5.0999999999999996</v>
      </c>
      <c r="C202" s="117" t="s">
        <v>642</v>
      </c>
      <c r="D202" s="110" t="str">
        <f t="shared" si="19"/>
        <v>Esp201310</v>
      </c>
    </row>
    <row r="203" spans="1:4">
      <c r="A203" s="118">
        <v>41548</v>
      </c>
      <c r="B203" s="117">
        <v>106.45</v>
      </c>
      <c r="C203" s="117" t="s">
        <v>641</v>
      </c>
      <c r="D203" s="110" t="str">
        <f t="shared" si="19"/>
        <v>CB201310</v>
      </c>
    </row>
    <row r="204" spans="1:4">
      <c r="A204" s="118">
        <v>41548</v>
      </c>
      <c r="B204" s="117">
        <v>16.5</v>
      </c>
      <c r="C204" s="117" t="s">
        <v>641</v>
      </c>
      <c r="D204" s="110" t="str">
        <f t="shared" si="19"/>
        <v>CB201310</v>
      </c>
    </row>
    <row r="205" spans="1:4">
      <c r="A205" s="118">
        <v>41548</v>
      </c>
      <c r="B205" s="117">
        <v>3.55</v>
      </c>
      <c r="C205" s="117" t="s">
        <v>642</v>
      </c>
      <c r="D205" s="110" t="str">
        <f t="shared" si="19"/>
        <v>Esp201310</v>
      </c>
    </row>
    <row r="206" spans="1:4">
      <c r="A206" s="118">
        <v>41549</v>
      </c>
      <c r="B206" s="117">
        <v>20.25</v>
      </c>
      <c r="C206" s="117" t="s">
        <v>641</v>
      </c>
      <c r="D206" s="110" t="str">
        <f t="shared" si="19"/>
        <v>CB201310</v>
      </c>
    </row>
    <row r="207" spans="1:4">
      <c r="A207" s="118">
        <v>41549</v>
      </c>
      <c r="B207" s="117">
        <v>26.3</v>
      </c>
      <c r="C207" s="117" t="s">
        <v>641</v>
      </c>
      <c r="D207" s="110" t="str">
        <f t="shared" si="19"/>
        <v>CB201310</v>
      </c>
    </row>
    <row r="208" spans="1:4">
      <c r="A208" s="118">
        <v>41549</v>
      </c>
      <c r="B208" s="117">
        <v>9.4</v>
      </c>
      <c r="C208" s="117" t="s">
        <v>642</v>
      </c>
      <c r="D208" s="110" t="str">
        <f t="shared" si="19"/>
        <v>Esp201310</v>
      </c>
    </row>
    <row r="209" spans="1:5">
      <c r="A209" s="118">
        <v>41549</v>
      </c>
      <c r="B209" s="117">
        <v>25.6</v>
      </c>
      <c r="C209" s="117" t="s">
        <v>641</v>
      </c>
      <c r="D209" s="110" t="str">
        <f t="shared" si="19"/>
        <v>CB201310</v>
      </c>
    </row>
    <row r="210" spans="1:5">
      <c r="A210" s="118">
        <v>41549</v>
      </c>
      <c r="B210" s="117">
        <v>34.700000000000003</v>
      </c>
      <c r="C210" s="117" t="s">
        <v>641</v>
      </c>
      <c r="D210" s="110" t="str">
        <f t="shared" ref="D210:D273" si="20">CONCATENATE(C210,YEAR(A210),MONTH(A210))</f>
        <v>CB201310</v>
      </c>
    </row>
    <row r="211" spans="1:5">
      <c r="A211" s="118">
        <v>41549</v>
      </c>
      <c r="B211" s="117">
        <v>11.7</v>
      </c>
      <c r="C211" s="117" t="s">
        <v>642</v>
      </c>
      <c r="D211" s="110" t="str">
        <f t="shared" si="20"/>
        <v>Esp201310</v>
      </c>
    </row>
    <row r="212" spans="1:5">
      <c r="A212" s="118">
        <v>41549</v>
      </c>
      <c r="B212" s="117">
        <v>3.55</v>
      </c>
      <c r="C212" s="117" t="s">
        <v>642</v>
      </c>
      <c r="D212" s="110" t="str">
        <f t="shared" si="20"/>
        <v>Esp201310</v>
      </c>
    </row>
    <row r="213" spans="1:5">
      <c r="A213" s="118">
        <v>41550</v>
      </c>
      <c r="B213" s="117">
        <v>55.8</v>
      </c>
      <c r="C213" s="117" t="s">
        <v>641</v>
      </c>
      <c r="D213" s="110" t="str">
        <f t="shared" si="20"/>
        <v>CB201310</v>
      </c>
    </row>
    <row r="214" spans="1:5">
      <c r="A214" s="118">
        <v>41550</v>
      </c>
      <c r="B214" s="117">
        <v>41.6</v>
      </c>
      <c r="C214" s="117" t="s">
        <v>641</v>
      </c>
      <c r="D214" s="110" t="str">
        <f t="shared" si="20"/>
        <v>CB201310</v>
      </c>
    </row>
    <row r="215" spans="1:5">
      <c r="A215" s="118">
        <v>41550</v>
      </c>
      <c r="B215" s="117">
        <v>5.7</v>
      </c>
      <c r="C215" s="117" t="s">
        <v>642</v>
      </c>
      <c r="D215" s="110" t="str">
        <f t="shared" si="20"/>
        <v>Esp201310</v>
      </c>
    </row>
    <row r="216" spans="1:5">
      <c r="A216" s="126">
        <v>41550</v>
      </c>
      <c r="B216" s="127">
        <v>3.55</v>
      </c>
      <c r="C216" s="127" t="s">
        <v>642</v>
      </c>
      <c r="D216" s="110" t="str">
        <f t="shared" si="20"/>
        <v>Esp201310</v>
      </c>
      <c r="E216" s="128"/>
    </row>
    <row r="217" spans="1:5">
      <c r="A217" s="118">
        <v>41551</v>
      </c>
      <c r="B217" s="117">
        <v>32.9</v>
      </c>
      <c r="C217" s="117" t="s">
        <v>641</v>
      </c>
      <c r="D217" s="110" t="str">
        <f t="shared" si="20"/>
        <v>CB201310</v>
      </c>
    </row>
    <row r="218" spans="1:5">
      <c r="A218" s="118">
        <v>41551</v>
      </c>
      <c r="B218" s="117">
        <v>25.75</v>
      </c>
      <c r="C218" s="117" t="s">
        <v>641</v>
      </c>
      <c r="D218" s="110" t="str">
        <f t="shared" si="20"/>
        <v>CB201310</v>
      </c>
    </row>
    <row r="219" spans="1:5">
      <c r="A219" s="118">
        <v>41551</v>
      </c>
      <c r="B219" s="117">
        <v>18.350000000000001</v>
      </c>
      <c r="C219" s="117" t="s">
        <v>641</v>
      </c>
      <c r="D219" s="110" t="str">
        <f t="shared" si="20"/>
        <v>CB201310</v>
      </c>
    </row>
    <row r="220" spans="1:5">
      <c r="A220" s="118">
        <v>41551</v>
      </c>
      <c r="B220" s="117">
        <v>6.1</v>
      </c>
      <c r="C220" s="117" t="s">
        <v>642</v>
      </c>
      <c r="D220" s="110" t="str">
        <f t="shared" si="20"/>
        <v>Esp201310</v>
      </c>
    </row>
    <row r="221" spans="1:5">
      <c r="A221" s="118">
        <v>41551</v>
      </c>
      <c r="B221" s="117">
        <v>20.55</v>
      </c>
      <c r="C221" s="117" t="s">
        <v>645</v>
      </c>
      <c r="D221" s="110" t="str">
        <f t="shared" si="20"/>
        <v>Chq201310</v>
      </c>
    </row>
    <row r="222" spans="1:5">
      <c r="A222" s="118">
        <v>41551</v>
      </c>
      <c r="B222" s="117">
        <v>5</v>
      </c>
      <c r="C222" s="117" t="s">
        <v>642</v>
      </c>
      <c r="D222" s="110" t="str">
        <f t="shared" si="20"/>
        <v>Esp201310</v>
      </c>
    </row>
    <row r="223" spans="1:5">
      <c r="A223" s="118">
        <v>41551</v>
      </c>
      <c r="B223" s="117">
        <v>5.35</v>
      </c>
      <c r="C223" s="117" t="s">
        <v>642</v>
      </c>
      <c r="D223" s="110" t="str">
        <f t="shared" si="20"/>
        <v>Esp201310</v>
      </c>
    </row>
    <row r="224" spans="1:5">
      <c r="A224" s="118">
        <v>41551</v>
      </c>
      <c r="B224" s="117">
        <v>8.85</v>
      </c>
      <c r="C224" s="117" t="s">
        <v>642</v>
      </c>
      <c r="D224" s="110" t="str">
        <f t="shared" si="20"/>
        <v>Esp201310</v>
      </c>
    </row>
    <row r="225" spans="1:4">
      <c r="A225" s="118">
        <v>41551</v>
      </c>
      <c r="B225" s="117">
        <v>27.9</v>
      </c>
      <c r="C225" s="117" t="s">
        <v>641</v>
      </c>
      <c r="D225" s="110" t="str">
        <f t="shared" si="20"/>
        <v>CB201310</v>
      </c>
    </row>
    <row r="226" spans="1:4">
      <c r="A226" s="118">
        <v>41552</v>
      </c>
      <c r="B226" s="117">
        <v>2.85</v>
      </c>
      <c r="C226" s="117" t="s">
        <v>642</v>
      </c>
      <c r="D226" s="110" t="str">
        <f t="shared" si="20"/>
        <v>Esp201310</v>
      </c>
    </row>
    <row r="227" spans="1:4">
      <c r="A227" s="118">
        <v>41552</v>
      </c>
      <c r="B227" s="117">
        <v>10.95</v>
      </c>
      <c r="C227" s="117" t="s">
        <v>642</v>
      </c>
      <c r="D227" s="110" t="str">
        <f t="shared" si="20"/>
        <v>Esp201310</v>
      </c>
    </row>
    <row r="228" spans="1:4">
      <c r="A228" s="118">
        <v>41552</v>
      </c>
      <c r="B228" s="117">
        <v>5</v>
      </c>
      <c r="C228" s="117" t="s">
        <v>642</v>
      </c>
      <c r="D228" s="110" t="str">
        <f t="shared" si="20"/>
        <v>Esp201310</v>
      </c>
    </row>
    <row r="229" spans="1:4">
      <c r="A229" s="118">
        <v>41552</v>
      </c>
      <c r="B229" s="117">
        <v>11.1</v>
      </c>
      <c r="C229" s="117" t="s">
        <v>641</v>
      </c>
      <c r="D229" s="110" t="str">
        <f t="shared" si="20"/>
        <v>CB201310</v>
      </c>
    </row>
    <row r="230" spans="1:4">
      <c r="A230" s="118">
        <v>41552</v>
      </c>
      <c r="B230" s="117">
        <v>52.15</v>
      </c>
      <c r="C230" s="117" t="s">
        <v>641</v>
      </c>
      <c r="D230" s="110" t="str">
        <f t="shared" si="20"/>
        <v>CB201310</v>
      </c>
    </row>
    <row r="231" spans="1:4">
      <c r="A231" s="118">
        <v>41552</v>
      </c>
      <c r="B231" s="117">
        <v>5.0999999999999996</v>
      </c>
      <c r="C231" s="117" t="s">
        <v>642</v>
      </c>
      <c r="D231" s="110" t="str">
        <f t="shared" si="20"/>
        <v>Esp201310</v>
      </c>
    </row>
    <row r="232" spans="1:4">
      <c r="A232" s="118">
        <v>41552</v>
      </c>
      <c r="B232" s="117">
        <v>14.65</v>
      </c>
      <c r="C232" s="117" t="s">
        <v>641</v>
      </c>
      <c r="D232" s="110" t="str">
        <f t="shared" si="20"/>
        <v>CB201310</v>
      </c>
    </row>
    <row r="233" spans="1:4">
      <c r="A233" s="118">
        <v>41552</v>
      </c>
      <c r="B233" s="117">
        <v>98.35</v>
      </c>
      <c r="C233" s="117" t="s">
        <v>642</v>
      </c>
      <c r="D233" s="110" t="str">
        <f t="shared" si="20"/>
        <v>Esp201310</v>
      </c>
    </row>
    <row r="234" spans="1:4">
      <c r="A234" s="118">
        <v>41552</v>
      </c>
      <c r="B234" s="117">
        <v>48.15</v>
      </c>
      <c r="C234" s="117" t="s">
        <v>641</v>
      </c>
      <c r="D234" s="110" t="str">
        <f t="shared" si="20"/>
        <v>CB201310</v>
      </c>
    </row>
    <row r="235" spans="1:4">
      <c r="A235" s="118">
        <v>41552</v>
      </c>
      <c r="B235" s="117">
        <v>7.15</v>
      </c>
      <c r="C235" s="117" t="s">
        <v>642</v>
      </c>
      <c r="D235" s="110" t="str">
        <f t="shared" si="20"/>
        <v>Esp201310</v>
      </c>
    </row>
    <row r="236" spans="1:4">
      <c r="A236" s="118">
        <v>41552</v>
      </c>
      <c r="B236" s="117">
        <v>6.15</v>
      </c>
      <c r="C236" s="117" t="s">
        <v>642</v>
      </c>
      <c r="D236" s="110" t="str">
        <f t="shared" si="20"/>
        <v>Esp201310</v>
      </c>
    </row>
    <row r="237" spans="1:4">
      <c r="A237" s="118">
        <v>41553</v>
      </c>
      <c r="B237" s="117">
        <v>7.5</v>
      </c>
      <c r="C237" s="117" t="s">
        <v>642</v>
      </c>
      <c r="D237" s="110" t="str">
        <f t="shared" si="20"/>
        <v>Esp201310</v>
      </c>
    </row>
    <row r="238" spans="1:4">
      <c r="A238" s="118">
        <v>41553</v>
      </c>
      <c r="B238" s="117">
        <f>19.7+4.2</f>
        <v>23.9</v>
      </c>
      <c r="C238" s="117" t="s">
        <v>642</v>
      </c>
      <c r="D238" s="110" t="str">
        <f t="shared" si="20"/>
        <v>Esp201310</v>
      </c>
    </row>
    <row r="239" spans="1:4">
      <c r="A239" s="118">
        <v>41554</v>
      </c>
      <c r="B239" s="117">
        <v>16.3</v>
      </c>
      <c r="C239" s="117" t="s">
        <v>642</v>
      </c>
      <c r="D239" s="110" t="str">
        <f t="shared" si="20"/>
        <v>Esp201310</v>
      </c>
    </row>
    <row r="240" spans="1:4">
      <c r="A240" s="118">
        <v>41554</v>
      </c>
      <c r="B240" s="117">
        <v>23.6</v>
      </c>
      <c r="C240" s="117" t="s">
        <v>641</v>
      </c>
      <c r="D240" s="110" t="str">
        <f t="shared" si="20"/>
        <v>CB201310</v>
      </c>
    </row>
    <row r="241" spans="1:5">
      <c r="A241" s="118">
        <v>41555</v>
      </c>
      <c r="B241" s="117">
        <v>29</v>
      </c>
      <c r="C241" s="117" t="s">
        <v>642</v>
      </c>
      <c r="D241" s="110" t="str">
        <f t="shared" si="20"/>
        <v>Esp201310</v>
      </c>
    </row>
    <row r="242" spans="1:5">
      <c r="A242" s="118">
        <v>41555</v>
      </c>
      <c r="B242" s="117">
        <v>36</v>
      </c>
      <c r="C242" s="117" t="s">
        <v>642</v>
      </c>
      <c r="D242" s="110" t="str">
        <f t="shared" si="20"/>
        <v>Esp201310</v>
      </c>
    </row>
    <row r="243" spans="1:5">
      <c r="A243" s="118">
        <v>41555</v>
      </c>
      <c r="B243" s="117">
        <v>13.85</v>
      </c>
      <c r="C243" s="117" t="s">
        <v>642</v>
      </c>
      <c r="D243" s="110" t="str">
        <f t="shared" si="20"/>
        <v>Esp201310</v>
      </c>
    </row>
    <row r="244" spans="1:5">
      <c r="A244" s="118">
        <v>41555</v>
      </c>
      <c r="B244" s="117">
        <v>2.5</v>
      </c>
      <c r="C244" s="117" t="s">
        <v>642</v>
      </c>
      <c r="D244" s="110" t="str">
        <f t="shared" si="20"/>
        <v>Esp201310</v>
      </c>
    </row>
    <row r="245" spans="1:5">
      <c r="A245" s="118">
        <v>41555</v>
      </c>
      <c r="B245" s="117">
        <v>32.65</v>
      </c>
      <c r="C245" s="117" t="s">
        <v>641</v>
      </c>
      <c r="D245" s="110" t="str">
        <f t="shared" si="20"/>
        <v>CB201310</v>
      </c>
    </row>
    <row r="246" spans="1:5">
      <c r="A246" s="118">
        <v>41555</v>
      </c>
      <c r="B246" s="117">
        <v>25.5</v>
      </c>
      <c r="C246" s="117" t="s">
        <v>641</v>
      </c>
      <c r="D246" s="110" t="str">
        <f t="shared" si="20"/>
        <v>CB201310</v>
      </c>
    </row>
    <row r="247" spans="1:5">
      <c r="A247" s="118">
        <v>41555</v>
      </c>
      <c r="B247" s="117">
        <v>10.5</v>
      </c>
      <c r="C247" s="117" t="s">
        <v>642</v>
      </c>
      <c r="D247" s="110" t="str">
        <f t="shared" si="20"/>
        <v>Esp201310</v>
      </c>
    </row>
    <row r="248" spans="1:5">
      <c r="A248" s="118">
        <v>41556</v>
      </c>
      <c r="B248" s="117">
        <v>7</v>
      </c>
      <c r="C248" s="117" t="s">
        <v>642</v>
      </c>
      <c r="D248" s="110" t="str">
        <f t="shared" si="20"/>
        <v>Esp201310</v>
      </c>
    </row>
    <row r="249" spans="1:5">
      <c r="A249" s="118">
        <v>41556</v>
      </c>
      <c r="B249" s="117">
        <v>16.95</v>
      </c>
      <c r="C249" s="117" t="s">
        <v>641</v>
      </c>
      <c r="D249" s="110" t="str">
        <f t="shared" si="20"/>
        <v>CB201310</v>
      </c>
    </row>
    <row r="250" spans="1:5">
      <c r="A250" s="118">
        <v>41556</v>
      </c>
      <c r="B250" s="117">
        <v>15.2</v>
      </c>
      <c r="C250" s="117" t="s">
        <v>641</v>
      </c>
      <c r="D250" s="110" t="str">
        <f t="shared" si="20"/>
        <v>CB201310</v>
      </c>
    </row>
    <row r="251" spans="1:5">
      <c r="A251" s="118">
        <v>41556</v>
      </c>
      <c r="B251" s="117">
        <v>7.1</v>
      </c>
      <c r="C251" s="117" t="s">
        <v>642</v>
      </c>
      <c r="D251" s="110" t="str">
        <f t="shared" si="20"/>
        <v>Esp201310</v>
      </c>
    </row>
    <row r="252" spans="1:5">
      <c r="A252" s="118">
        <v>41556</v>
      </c>
      <c r="B252" s="117">
        <v>16.350000000000001</v>
      </c>
      <c r="C252" s="117" t="s">
        <v>642</v>
      </c>
      <c r="D252" s="110" t="str">
        <f t="shared" si="20"/>
        <v>Esp201310</v>
      </c>
    </row>
    <row r="253" spans="1:5">
      <c r="A253" s="118">
        <v>41557</v>
      </c>
      <c r="B253" s="117">
        <v>12.5</v>
      </c>
      <c r="C253" s="117" t="s">
        <v>642</v>
      </c>
      <c r="D253" s="110" t="str">
        <f t="shared" si="20"/>
        <v>Esp201310</v>
      </c>
    </row>
    <row r="254" spans="1:5">
      <c r="A254" s="118">
        <v>41557</v>
      </c>
      <c r="B254" s="117">
        <v>18.7</v>
      </c>
      <c r="C254" s="117" t="s">
        <v>642</v>
      </c>
      <c r="D254" s="110" t="str">
        <f t="shared" si="20"/>
        <v>Esp201310</v>
      </c>
    </row>
    <row r="255" spans="1:5">
      <c r="A255" s="126">
        <v>41557</v>
      </c>
      <c r="B255" s="127">
        <v>230.5</v>
      </c>
      <c r="C255" s="127" t="s">
        <v>642</v>
      </c>
      <c r="D255" s="110" t="str">
        <f t="shared" si="20"/>
        <v>Esp201310</v>
      </c>
      <c r="E255" s="128" t="s">
        <v>646</v>
      </c>
    </row>
    <row r="256" spans="1:5">
      <c r="A256" s="129">
        <v>41557</v>
      </c>
      <c r="B256" s="117">
        <v>22.2</v>
      </c>
      <c r="C256" s="117" t="s">
        <v>641</v>
      </c>
      <c r="D256" s="110" t="str">
        <f t="shared" si="20"/>
        <v>CB201310</v>
      </c>
    </row>
    <row r="257" spans="1:5">
      <c r="A257" s="129">
        <v>41557</v>
      </c>
      <c r="B257" s="117">
        <v>13.35</v>
      </c>
      <c r="C257" s="117" t="s">
        <v>642</v>
      </c>
      <c r="D257" s="110" t="str">
        <f t="shared" si="20"/>
        <v>Esp201310</v>
      </c>
    </row>
    <row r="258" spans="1:5">
      <c r="A258" s="129">
        <v>41557</v>
      </c>
      <c r="B258" s="117">
        <v>6.7</v>
      </c>
      <c r="C258" s="117" t="s">
        <v>642</v>
      </c>
      <c r="D258" s="110" t="str">
        <f t="shared" si="20"/>
        <v>Esp201310</v>
      </c>
    </row>
    <row r="259" spans="1:5">
      <c r="A259" s="129">
        <v>41558</v>
      </c>
      <c r="B259" s="117">
        <v>18.850000000000001</v>
      </c>
      <c r="C259" s="117" t="s">
        <v>642</v>
      </c>
      <c r="D259" s="110" t="str">
        <f t="shared" si="20"/>
        <v>Esp201310</v>
      </c>
    </row>
    <row r="260" spans="1:5">
      <c r="A260" s="129">
        <v>41558</v>
      </c>
      <c r="B260" s="117">
        <v>15.4</v>
      </c>
      <c r="C260" s="117" t="s">
        <v>641</v>
      </c>
      <c r="D260" s="110" t="str">
        <f t="shared" si="20"/>
        <v>CB201310</v>
      </c>
    </row>
    <row r="261" spans="1:5">
      <c r="A261" s="129">
        <v>41558</v>
      </c>
      <c r="B261" s="117">
        <v>35.700000000000003</v>
      </c>
      <c r="C261" s="117" t="s">
        <v>641</v>
      </c>
      <c r="D261" s="110" t="str">
        <f t="shared" si="20"/>
        <v>CB201310</v>
      </c>
    </row>
    <row r="262" spans="1:5">
      <c r="A262" s="129">
        <v>41558</v>
      </c>
      <c r="B262" s="117">
        <v>33.049999999999997</v>
      </c>
      <c r="C262" s="117" t="s">
        <v>641</v>
      </c>
      <c r="D262" s="110" t="str">
        <f t="shared" si="20"/>
        <v>CB201310</v>
      </c>
    </row>
    <row r="263" spans="1:5">
      <c r="A263" s="126">
        <v>41558</v>
      </c>
      <c r="B263" s="127">
        <v>39.619999999999997</v>
      </c>
      <c r="C263" s="127" t="s">
        <v>645</v>
      </c>
      <c r="D263" s="110" t="str">
        <f t="shared" si="20"/>
        <v>Chq201310</v>
      </c>
      <c r="E263" s="128" t="s">
        <v>646</v>
      </c>
    </row>
    <row r="264" spans="1:5">
      <c r="A264" s="129">
        <v>41559</v>
      </c>
      <c r="B264" s="117">
        <v>22</v>
      </c>
      <c r="C264" s="117" t="s">
        <v>641</v>
      </c>
      <c r="D264" s="110" t="str">
        <f t="shared" si="20"/>
        <v>CB201310</v>
      </c>
    </row>
    <row r="265" spans="1:5">
      <c r="A265" s="129">
        <v>41559</v>
      </c>
      <c r="B265" s="117">
        <v>87.75</v>
      </c>
      <c r="C265" s="117" t="s">
        <v>641</v>
      </c>
      <c r="D265" s="110" t="str">
        <f t="shared" si="20"/>
        <v>CB201310</v>
      </c>
    </row>
    <row r="266" spans="1:5">
      <c r="A266" s="129">
        <v>41559</v>
      </c>
      <c r="B266" s="117">
        <v>22</v>
      </c>
      <c r="C266" s="117" t="s">
        <v>641</v>
      </c>
      <c r="D266" s="110" t="str">
        <f t="shared" si="20"/>
        <v>CB201310</v>
      </c>
    </row>
    <row r="267" spans="1:5">
      <c r="A267" s="129">
        <v>41559</v>
      </c>
      <c r="B267" s="117">
        <v>14</v>
      </c>
      <c r="C267" s="117" t="s">
        <v>641</v>
      </c>
      <c r="D267" s="110" t="str">
        <f t="shared" si="20"/>
        <v>CB201310</v>
      </c>
    </row>
    <row r="268" spans="1:5">
      <c r="A268" s="129">
        <v>41559</v>
      </c>
      <c r="B268" s="117">
        <v>16.399999999999999</v>
      </c>
      <c r="C268" s="117" t="s">
        <v>641</v>
      </c>
      <c r="D268" s="110" t="str">
        <f t="shared" si="20"/>
        <v>CB201310</v>
      </c>
    </row>
    <row r="269" spans="1:5">
      <c r="A269" s="129">
        <v>41559</v>
      </c>
      <c r="B269" s="117">
        <v>33.299999999999997</v>
      </c>
      <c r="C269" s="117" t="s">
        <v>641</v>
      </c>
      <c r="D269" s="110" t="str">
        <f t="shared" si="20"/>
        <v>CB201310</v>
      </c>
    </row>
    <row r="270" spans="1:5">
      <c r="A270" s="129">
        <v>41559</v>
      </c>
      <c r="B270" s="117">
        <v>13.4</v>
      </c>
      <c r="C270" s="117" t="s">
        <v>641</v>
      </c>
      <c r="D270" s="110" t="str">
        <f t="shared" si="20"/>
        <v>CB201310</v>
      </c>
    </row>
    <row r="271" spans="1:5">
      <c r="A271" s="129">
        <v>41559</v>
      </c>
      <c r="B271" s="117">
        <v>44.3</v>
      </c>
      <c r="C271" s="117" t="s">
        <v>641</v>
      </c>
      <c r="D271" s="110" t="str">
        <f t="shared" si="20"/>
        <v>CB201310</v>
      </c>
    </row>
    <row r="272" spans="1:5">
      <c r="A272" s="129">
        <v>41559</v>
      </c>
      <c r="B272" s="117">
        <v>18.5</v>
      </c>
      <c r="C272" s="117" t="s">
        <v>642</v>
      </c>
      <c r="D272" s="110" t="str">
        <f t="shared" si="20"/>
        <v>Esp201310</v>
      </c>
    </row>
    <row r="273" spans="1:4">
      <c r="A273" s="129">
        <v>41560</v>
      </c>
      <c r="B273" s="117">
        <v>30.4</v>
      </c>
      <c r="C273" s="117" t="s">
        <v>641</v>
      </c>
      <c r="D273" s="110" t="str">
        <f t="shared" si="20"/>
        <v>CB201310</v>
      </c>
    </row>
    <row r="274" spans="1:4">
      <c r="A274" s="129">
        <v>41561</v>
      </c>
      <c r="B274" s="117">
        <v>33.5</v>
      </c>
      <c r="C274" s="117" t="s">
        <v>642</v>
      </c>
      <c r="D274" s="110" t="str">
        <f t="shared" ref="D274:D337" si="21">CONCATENATE(C274,YEAR(A274),MONTH(A274))</f>
        <v>Esp201310</v>
      </c>
    </row>
    <row r="275" spans="1:4">
      <c r="A275" s="129">
        <v>41561</v>
      </c>
      <c r="B275" s="117">
        <v>58</v>
      </c>
      <c r="C275" s="117" t="s">
        <v>641</v>
      </c>
      <c r="D275" s="110" t="str">
        <f t="shared" si="21"/>
        <v>CB201310</v>
      </c>
    </row>
    <row r="276" spans="1:4">
      <c r="A276" s="129">
        <v>41562</v>
      </c>
      <c r="B276" s="117">
        <v>7.05</v>
      </c>
      <c r="C276" s="117" t="s">
        <v>642</v>
      </c>
      <c r="D276" s="110" t="str">
        <f t="shared" si="21"/>
        <v>Esp201310</v>
      </c>
    </row>
    <row r="277" spans="1:4">
      <c r="A277" s="129">
        <v>41562</v>
      </c>
      <c r="B277" s="117">
        <v>13.4</v>
      </c>
      <c r="C277" s="117" t="s">
        <v>642</v>
      </c>
      <c r="D277" s="110" t="str">
        <f t="shared" si="21"/>
        <v>Esp201310</v>
      </c>
    </row>
    <row r="278" spans="1:4">
      <c r="A278" s="118">
        <v>41563</v>
      </c>
      <c r="B278" s="117">
        <v>18.45</v>
      </c>
      <c r="C278" s="117" t="s">
        <v>642</v>
      </c>
      <c r="D278" s="110" t="str">
        <f t="shared" si="21"/>
        <v>Esp201310</v>
      </c>
    </row>
    <row r="279" spans="1:4">
      <c r="A279" s="118">
        <v>41563</v>
      </c>
      <c r="B279" s="117">
        <v>18.600000000000001</v>
      </c>
      <c r="C279" s="117" t="s">
        <v>641</v>
      </c>
      <c r="D279" s="110" t="str">
        <f t="shared" si="21"/>
        <v>CB201310</v>
      </c>
    </row>
    <row r="280" spans="1:4">
      <c r="A280" s="118">
        <v>41564</v>
      </c>
      <c r="B280" s="117">
        <v>15.95</v>
      </c>
      <c r="C280" s="117" t="s">
        <v>641</v>
      </c>
      <c r="D280" s="110" t="str">
        <f t="shared" si="21"/>
        <v>CB201310</v>
      </c>
    </row>
    <row r="281" spans="1:4">
      <c r="A281" s="118">
        <v>41564</v>
      </c>
      <c r="B281" s="117">
        <v>18.5</v>
      </c>
      <c r="C281" s="117" t="s">
        <v>641</v>
      </c>
      <c r="D281" s="110" t="str">
        <f t="shared" si="21"/>
        <v>CB201310</v>
      </c>
    </row>
    <row r="282" spans="1:4">
      <c r="A282" s="118">
        <v>41564</v>
      </c>
      <c r="B282" s="117">
        <v>27.45</v>
      </c>
      <c r="C282" s="117" t="s">
        <v>642</v>
      </c>
      <c r="D282" s="110" t="str">
        <f t="shared" si="21"/>
        <v>Esp201310</v>
      </c>
    </row>
    <row r="283" spans="1:4">
      <c r="A283" s="118">
        <v>41564</v>
      </c>
      <c r="B283" s="117">
        <v>5</v>
      </c>
      <c r="C283" s="117" t="s">
        <v>642</v>
      </c>
      <c r="D283" s="110" t="str">
        <f t="shared" si="21"/>
        <v>Esp201310</v>
      </c>
    </row>
    <row r="284" spans="1:4">
      <c r="A284" s="118">
        <v>41564</v>
      </c>
      <c r="B284" s="117">
        <v>59.75</v>
      </c>
      <c r="C284" s="117" t="s">
        <v>641</v>
      </c>
      <c r="D284" s="110" t="str">
        <f t="shared" si="21"/>
        <v>CB201310</v>
      </c>
    </row>
    <row r="285" spans="1:4">
      <c r="A285" s="118">
        <v>41564</v>
      </c>
      <c r="B285" s="117">
        <v>2.5499999999999998</v>
      </c>
      <c r="C285" s="117" t="s">
        <v>642</v>
      </c>
      <c r="D285" s="110" t="str">
        <f>CONCATENATE(C286,YEAR(A286),MONTH(A286))</f>
        <v>Esp201310</v>
      </c>
    </row>
    <row r="286" spans="1:4">
      <c r="A286" s="118">
        <v>41565</v>
      </c>
      <c r="B286" s="117">
        <v>20.45</v>
      </c>
      <c r="C286" s="117" t="s">
        <v>642</v>
      </c>
      <c r="D286" s="110" t="str">
        <f>CONCATENATE(C287,YEAR(A287),MONTH(A287))</f>
        <v>CB201310</v>
      </c>
    </row>
    <row r="287" spans="1:4">
      <c r="A287" s="118">
        <v>41565</v>
      </c>
      <c r="B287" s="117">
        <v>40.700000000000003</v>
      </c>
      <c r="C287" s="117" t="s">
        <v>641</v>
      </c>
      <c r="D287" s="110" t="str">
        <f>CONCATENATE(C288,YEAR(A288),MONTH(A288))</f>
        <v>CB201310</v>
      </c>
    </row>
    <row r="288" spans="1:4">
      <c r="A288" s="118">
        <v>41565</v>
      </c>
      <c r="B288" s="117">
        <v>16.7</v>
      </c>
      <c r="C288" s="117" t="s">
        <v>641</v>
      </c>
      <c r="D288" s="110" t="str">
        <f>CONCATENATE(C289,YEAR(A289),MONTH(A289))</f>
        <v>CB201310</v>
      </c>
    </row>
    <row r="289" spans="1:4">
      <c r="A289" s="118">
        <v>41565</v>
      </c>
      <c r="B289" s="117">
        <v>16.5</v>
      </c>
      <c r="C289" s="117" t="s">
        <v>641</v>
      </c>
      <c r="D289" s="110" t="str">
        <f t="shared" si="21"/>
        <v>CB201310</v>
      </c>
    </row>
    <row r="290" spans="1:4">
      <c r="A290" s="118">
        <v>41566</v>
      </c>
      <c r="B290" s="117">
        <v>15</v>
      </c>
      <c r="C290" s="117" t="s">
        <v>642</v>
      </c>
      <c r="D290" s="110" t="str">
        <f t="shared" si="21"/>
        <v>Esp201310</v>
      </c>
    </row>
    <row r="291" spans="1:4">
      <c r="A291" s="118">
        <v>41566</v>
      </c>
      <c r="B291" s="117">
        <v>35</v>
      </c>
      <c r="C291" s="117" t="s">
        <v>642</v>
      </c>
      <c r="D291" s="110" t="str">
        <f t="shared" si="21"/>
        <v>Esp201310</v>
      </c>
    </row>
    <row r="292" spans="1:4">
      <c r="A292" s="118">
        <v>41566</v>
      </c>
      <c r="B292" s="117">
        <v>5</v>
      </c>
      <c r="C292" s="117" t="s">
        <v>642</v>
      </c>
      <c r="D292" s="110" t="str">
        <f t="shared" si="21"/>
        <v>Esp201310</v>
      </c>
    </row>
    <row r="293" spans="1:4">
      <c r="A293" s="118">
        <v>41566</v>
      </c>
      <c r="B293" s="117">
        <v>21.85</v>
      </c>
      <c r="C293" s="117" t="s">
        <v>641</v>
      </c>
      <c r="D293" s="110" t="str">
        <f t="shared" si="21"/>
        <v>CB201310</v>
      </c>
    </row>
    <row r="294" spans="1:4">
      <c r="A294" s="118">
        <v>41566</v>
      </c>
      <c r="B294" s="117">
        <v>26.05</v>
      </c>
      <c r="C294" s="117" t="s">
        <v>641</v>
      </c>
      <c r="D294" s="110" t="str">
        <f t="shared" si="21"/>
        <v>CB201310</v>
      </c>
    </row>
    <row r="295" spans="1:4">
      <c r="A295" s="118">
        <v>41566</v>
      </c>
      <c r="B295" s="117">
        <v>34.25</v>
      </c>
      <c r="C295" s="117" t="s">
        <v>641</v>
      </c>
      <c r="D295" s="110" t="str">
        <f t="shared" si="21"/>
        <v>CB201310</v>
      </c>
    </row>
    <row r="296" spans="1:4">
      <c r="A296" s="118">
        <v>41566</v>
      </c>
      <c r="B296" s="117">
        <v>15.4</v>
      </c>
      <c r="C296" s="117" t="s">
        <v>641</v>
      </c>
      <c r="D296" s="110" t="str">
        <f t="shared" si="21"/>
        <v>CB201310</v>
      </c>
    </row>
    <row r="297" spans="1:4">
      <c r="A297" s="118">
        <v>41566</v>
      </c>
      <c r="B297" s="117">
        <v>26.1</v>
      </c>
      <c r="C297" s="117" t="s">
        <v>641</v>
      </c>
      <c r="D297" s="110" t="str">
        <f t="shared" si="21"/>
        <v>CB201310</v>
      </c>
    </row>
    <row r="298" spans="1:4">
      <c r="A298" s="118">
        <v>41566</v>
      </c>
      <c r="B298" s="117">
        <v>11.1</v>
      </c>
      <c r="C298" s="117" t="s">
        <v>641</v>
      </c>
      <c r="D298" s="110" t="str">
        <f t="shared" si="21"/>
        <v>CB201310</v>
      </c>
    </row>
    <row r="299" spans="1:4">
      <c r="A299" s="118">
        <v>41566</v>
      </c>
      <c r="B299" s="117">
        <v>5.35</v>
      </c>
      <c r="C299" s="117" t="s">
        <v>642</v>
      </c>
      <c r="D299" s="110" t="str">
        <f t="shared" si="21"/>
        <v>Esp201310</v>
      </c>
    </row>
    <row r="300" spans="1:4">
      <c r="A300" s="118">
        <v>41566</v>
      </c>
      <c r="B300" s="117">
        <v>5.25</v>
      </c>
      <c r="C300" s="117" t="s">
        <v>642</v>
      </c>
      <c r="D300" s="110" t="str">
        <f t="shared" si="21"/>
        <v>Esp201310</v>
      </c>
    </row>
    <row r="301" spans="1:4">
      <c r="A301" s="118">
        <v>41566</v>
      </c>
      <c r="B301" s="117">
        <v>19.05</v>
      </c>
      <c r="C301" s="117" t="s">
        <v>642</v>
      </c>
      <c r="D301" s="110" t="str">
        <f t="shared" si="21"/>
        <v>Esp201310</v>
      </c>
    </row>
    <row r="302" spans="1:4">
      <c r="A302" s="118">
        <v>41566</v>
      </c>
      <c r="B302" s="117">
        <v>14.2</v>
      </c>
      <c r="C302" s="117" t="s">
        <v>641</v>
      </c>
      <c r="D302" s="110" t="str">
        <f t="shared" si="21"/>
        <v>CB201310</v>
      </c>
    </row>
    <row r="303" spans="1:4">
      <c r="A303" s="118">
        <v>41566</v>
      </c>
      <c r="B303" s="117">
        <v>11.4</v>
      </c>
      <c r="C303" s="117" t="s">
        <v>642</v>
      </c>
      <c r="D303" s="110" t="str">
        <f t="shared" si="21"/>
        <v>Esp201310</v>
      </c>
    </row>
    <row r="304" spans="1:4">
      <c r="A304" s="118">
        <v>41568</v>
      </c>
      <c r="B304" s="117">
        <v>22.45</v>
      </c>
      <c r="C304" s="117" t="s">
        <v>642</v>
      </c>
      <c r="D304" s="110" t="str">
        <f t="shared" si="21"/>
        <v>Esp201310</v>
      </c>
    </row>
    <row r="305" spans="1:4">
      <c r="A305" s="118">
        <v>41568</v>
      </c>
      <c r="B305" s="117">
        <v>4.75</v>
      </c>
      <c r="C305" s="117" t="s">
        <v>642</v>
      </c>
      <c r="D305" s="110" t="str">
        <f t="shared" si="21"/>
        <v>Esp201310</v>
      </c>
    </row>
    <row r="306" spans="1:4">
      <c r="A306" s="118">
        <v>41569</v>
      </c>
      <c r="B306" s="117">
        <v>22.7</v>
      </c>
      <c r="C306" s="117" t="s">
        <v>645</v>
      </c>
      <c r="D306" s="110" t="str">
        <f t="shared" si="21"/>
        <v>Chq201310</v>
      </c>
    </row>
    <row r="307" spans="1:4">
      <c r="A307" s="118">
        <v>41569</v>
      </c>
      <c r="B307" s="117">
        <v>31.6</v>
      </c>
      <c r="C307" s="117" t="s">
        <v>642</v>
      </c>
      <c r="D307" s="110" t="str">
        <f t="shared" si="21"/>
        <v>Esp201310</v>
      </c>
    </row>
    <row r="308" spans="1:4">
      <c r="A308" s="118">
        <v>41569</v>
      </c>
      <c r="B308" s="117">
        <v>9</v>
      </c>
      <c r="C308" s="117" t="s">
        <v>642</v>
      </c>
      <c r="D308" s="110" t="str">
        <f t="shared" si="21"/>
        <v>Esp201310</v>
      </c>
    </row>
    <row r="309" spans="1:4">
      <c r="A309" s="118">
        <v>41569</v>
      </c>
      <c r="B309" s="117">
        <v>29.2</v>
      </c>
      <c r="C309" s="117" t="s">
        <v>642</v>
      </c>
      <c r="D309" s="110" t="str">
        <f t="shared" si="21"/>
        <v>Esp201310</v>
      </c>
    </row>
    <row r="310" spans="1:4">
      <c r="A310" s="118">
        <v>41569</v>
      </c>
      <c r="B310" s="117">
        <v>18.5</v>
      </c>
      <c r="C310" s="117" t="s">
        <v>642</v>
      </c>
      <c r="D310" s="110" t="str">
        <f t="shared" si="21"/>
        <v>Esp201310</v>
      </c>
    </row>
    <row r="311" spans="1:4">
      <c r="A311" s="118">
        <v>41569</v>
      </c>
      <c r="B311" s="117">
        <v>39</v>
      </c>
      <c r="C311" s="117" t="s">
        <v>641</v>
      </c>
      <c r="D311" s="110" t="str">
        <f t="shared" si="21"/>
        <v>CB201310</v>
      </c>
    </row>
    <row r="312" spans="1:4">
      <c r="A312" s="118">
        <v>41569</v>
      </c>
      <c r="B312" s="117">
        <v>104.35</v>
      </c>
      <c r="C312" s="117" t="s">
        <v>641</v>
      </c>
      <c r="D312" s="110" t="str">
        <f t="shared" si="21"/>
        <v>CB201310</v>
      </c>
    </row>
    <row r="313" spans="1:4">
      <c r="A313" s="118">
        <v>41569</v>
      </c>
      <c r="B313" s="117">
        <v>39.450000000000003</v>
      </c>
      <c r="C313" s="117" t="s">
        <v>641</v>
      </c>
      <c r="D313" s="110" t="str">
        <f t="shared" si="21"/>
        <v>CB201310</v>
      </c>
    </row>
    <row r="314" spans="1:4">
      <c r="A314" s="118">
        <v>41569</v>
      </c>
      <c r="B314" s="117">
        <v>28.3</v>
      </c>
      <c r="C314" s="117" t="s">
        <v>641</v>
      </c>
      <c r="D314" s="110" t="str">
        <f t="shared" si="21"/>
        <v>CB201310</v>
      </c>
    </row>
    <row r="315" spans="1:4">
      <c r="A315" s="118">
        <v>41569</v>
      </c>
      <c r="B315" s="117">
        <v>26.95</v>
      </c>
      <c r="C315" s="117" t="s">
        <v>641</v>
      </c>
      <c r="D315" s="110" t="str">
        <f t="shared" si="21"/>
        <v>CB201310</v>
      </c>
    </row>
    <row r="316" spans="1:4">
      <c r="A316" s="118">
        <v>41569</v>
      </c>
      <c r="B316" s="117">
        <v>18.45</v>
      </c>
      <c r="C316" s="117" t="s">
        <v>642</v>
      </c>
      <c r="D316" s="110" t="str">
        <f t="shared" si="21"/>
        <v>Esp201310</v>
      </c>
    </row>
    <row r="317" spans="1:4">
      <c r="A317" s="118">
        <v>41569</v>
      </c>
      <c r="B317" s="117">
        <v>12</v>
      </c>
      <c r="C317" s="117" t="s">
        <v>642</v>
      </c>
      <c r="D317" s="110" t="str">
        <f t="shared" si="21"/>
        <v>Esp201310</v>
      </c>
    </row>
    <row r="318" spans="1:4">
      <c r="A318" s="118">
        <v>41569</v>
      </c>
      <c r="B318" s="117">
        <v>12</v>
      </c>
      <c r="C318" s="117" t="s">
        <v>642</v>
      </c>
      <c r="D318" s="110" t="str">
        <f t="shared" si="21"/>
        <v>Esp201310</v>
      </c>
    </row>
    <row r="319" spans="1:4">
      <c r="A319" s="118">
        <v>41569</v>
      </c>
      <c r="B319" s="117">
        <v>6</v>
      </c>
      <c r="C319" s="117" t="s">
        <v>642</v>
      </c>
      <c r="D319" s="110" t="str">
        <f t="shared" si="21"/>
        <v>Esp201310</v>
      </c>
    </row>
    <row r="320" spans="1:4">
      <c r="A320" s="118">
        <v>41573</v>
      </c>
      <c r="B320" s="117">
        <f>3.55*2+3.55*2+4.35*2+4.15*2+6.15*2+5.95+5.65+3.65*2+4.55*2+9.75</f>
        <v>81.25</v>
      </c>
      <c r="C320" s="117" t="s">
        <v>641</v>
      </c>
      <c r="D320" s="110" t="str">
        <f t="shared" si="21"/>
        <v>CB201310</v>
      </c>
    </row>
    <row r="321" spans="1:4">
      <c r="A321" s="118">
        <v>41573</v>
      </c>
      <c r="B321" s="117">
        <v>30.7</v>
      </c>
      <c r="C321" s="117" t="s">
        <v>642</v>
      </c>
      <c r="D321" s="110" t="str">
        <f t="shared" si="21"/>
        <v>Esp201310</v>
      </c>
    </row>
    <row r="322" spans="1:4">
      <c r="A322" s="118">
        <v>41570</v>
      </c>
      <c r="B322" s="117">
        <v>10.4</v>
      </c>
      <c r="C322" s="117" t="s">
        <v>642</v>
      </c>
      <c r="D322" s="110" t="str">
        <f t="shared" si="21"/>
        <v>Esp201310</v>
      </c>
    </row>
    <row r="323" spans="1:4">
      <c r="A323" s="118">
        <v>41570</v>
      </c>
      <c r="B323" s="117">
        <v>15.15</v>
      </c>
      <c r="C323" s="117" t="s">
        <v>641</v>
      </c>
      <c r="D323" s="110" t="str">
        <f t="shared" si="21"/>
        <v>CB201310</v>
      </c>
    </row>
    <row r="324" spans="1:4">
      <c r="A324" s="118">
        <v>41570</v>
      </c>
      <c r="B324" s="117">
        <v>19.05</v>
      </c>
      <c r="C324" s="117" t="s">
        <v>641</v>
      </c>
      <c r="D324" s="110" t="str">
        <f t="shared" si="21"/>
        <v>CB201310</v>
      </c>
    </row>
    <row r="325" spans="1:4">
      <c r="A325" s="118">
        <v>41571</v>
      </c>
      <c r="B325" s="117">
        <v>86.6</v>
      </c>
      <c r="C325" s="117" t="s">
        <v>642</v>
      </c>
      <c r="D325" s="110" t="str">
        <f t="shared" si="21"/>
        <v>Esp201310</v>
      </c>
    </row>
    <row r="326" spans="1:4">
      <c r="A326" s="118">
        <v>41571</v>
      </c>
      <c r="B326" s="117">
        <v>15.35</v>
      </c>
      <c r="C326" s="117" t="s">
        <v>641</v>
      </c>
      <c r="D326" s="110" t="str">
        <f t="shared" si="21"/>
        <v>CB201310</v>
      </c>
    </row>
    <row r="327" spans="1:4">
      <c r="A327" s="118">
        <v>41571</v>
      </c>
      <c r="B327" s="117">
        <v>5.6</v>
      </c>
      <c r="C327" s="117" t="s">
        <v>642</v>
      </c>
      <c r="D327" s="110" t="str">
        <f t="shared" si="21"/>
        <v>Esp201310</v>
      </c>
    </row>
    <row r="328" spans="1:4">
      <c r="A328" s="118">
        <v>41571</v>
      </c>
      <c r="B328" s="117">
        <v>29.6</v>
      </c>
      <c r="C328" s="117" t="s">
        <v>641</v>
      </c>
      <c r="D328" s="110" t="str">
        <f t="shared" si="21"/>
        <v>CB201310</v>
      </c>
    </row>
    <row r="329" spans="1:4">
      <c r="A329" s="118">
        <v>41572</v>
      </c>
      <c r="B329" s="117">
        <v>23.55</v>
      </c>
      <c r="C329" s="117" t="s">
        <v>641</v>
      </c>
      <c r="D329" s="110" t="str">
        <f t="shared" si="21"/>
        <v>CB201310</v>
      </c>
    </row>
    <row r="330" spans="1:4">
      <c r="A330" s="118">
        <v>41572</v>
      </c>
      <c r="B330" s="117">
        <v>8.6</v>
      </c>
      <c r="C330" s="117" t="s">
        <v>642</v>
      </c>
      <c r="D330" s="110" t="str">
        <f t="shared" si="21"/>
        <v>Esp201310</v>
      </c>
    </row>
    <row r="331" spans="1:4">
      <c r="A331" s="118">
        <v>41572</v>
      </c>
      <c r="B331" s="117">
        <v>13.9</v>
      </c>
      <c r="C331" s="117" t="s">
        <v>642</v>
      </c>
      <c r="D331" s="110" t="str">
        <f t="shared" si="21"/>
        <v>Esp201310</v>
      </c>
    </row>
    <row r="332" spans="1:4">
      <c r="A332" s="118">
        <v>41573</v>
      </c>
      <c r="B332" s="117">
        <v>25</v>
      </c>
      <c r="C332" s="117" t="s">
        <v>641</v>
      </c>
      <c r="D332" s="110" t="str">
        <f t="shared" si="21"/>
        <v>CB201310</v>
      </c>
    </row>
    <row r="333" spans="1:4">
      <c r="A333" s="118">
        <v>41573</v>
      </c>
      <c r="B333" s="117">
        <v>63.4</v>
      </c>
      <c r="C333" s="117" t="s">
        <v>641</v>
      </c>
      <c r="D333" s="110" t="str">
        <f t="shared" si="21"/>
        <v>CB201310</v>
      </c>
    </row>
    <row r="334" spans="1:4">
      <c r="A334" s="118">
        <v>41573</v>
      </c>
      <c r="B334" s="117">
        <v>21.85</v>
      </c>
      <c r="C334" s="117" t="s">
        <v>641</v>
      </c>
      <c r="D334" s="110" t="str">
        <f t="shared" si="21"/>
        <v>CB201310</v>
      </c>
    </row>
    <row r="335" spans="1:4">
      <c r="A335" s="118">
        <v>41573</v>
      </c>
      <c r="B335" s="117">
        <v>27.1</v>
      </c>
      <c r="C335" s="117" t="s">
        <v>642</v>
      </c>
      <c r="D335" s="110" t="str">
        <f t="shared" si="21"/>
        <v>Esp201310</v>
      </c>
    </row>
    <row r="336" spans="1:4">
      <c r="A336" s="118">
        <v>41573</v>
      </c>
      <c r="B336" s="117">
        <v>27.4</v>
      </c>
      <c r="C336" s="117" t="s">
        <v>641</v>
      </c>
      <c r="D336" s="110" t="str">
        <f t="shared" si="21"/>
        <v>CB201310</v>
      </c>
    </row>
    <row r="337" spans="1:4">
      <c r="A337" s="118">
        <v>41573</v>
      </c>
      <c r="B337" s="117">
        <v>37.799999999999997</v>
      </c>
      <c r="C337" s="117" t="s">
        <v>641</v>
      </c>
      <c r="D337" s="110" t="str">
        <f t="shared" si="21"/>
        <v>CB201310</v>
      </c>
    </row>
    <row r="338" spans="1:4">
      <c r="A338" s="118">
        <v>41574</v>
      </c>
      <c r="B338" s="117">
        <v>96.1</v>
      </c>
      <c r="C338" s="117" t="s">
        <v>641</v>
      </c>
      <c r="D338" s="110" t="str">
        <f t="shared" ref="D338:D401" si="22">CONCATENATE(C338,YEAR(A338),MONTH(A338))</f>
        <v>CB201310</v>
      </c>
    </row>
    <row r="339" spans="1:4">
      <c r="A339" s="118">
        <v>41574</v>
      </c>
      <c r="B339" s="117">
        <v>11.45</v>
      </c>
      <c r="C339" s="117" t="s">
        <v>642</v>
      </c>
      <c r="D339" s="110" t="str">
        <f t="shared" si="22"/>
        <v>Esp201310</v>
      </c>
    </row>
    <row r="340" spans="1:4">
      <c r="A340" s="118">
        <v>41575</v>
      </c>
      <c r="B340" s="117">
        <v>8.9</v>
      </c>
      <c r="C340" s="117" t="s">
        <v>642</v>
      </c>
      <c r="D340" s="110" t="str">
        <f t="shared" si="22"/>
        <v>Esp201310</v>
      </c>
    </row>
    <row r="341" spans="1:4">
      <c r="A341" s="118">
        <v>41576</v>
      </c>
      <c r="B341" s="117">
        <v>7.9</v>
      </c>
      <c r="C341" s="117" t="s">
        <v>642</v>
      </c>
      <c r="D341" s="110" t="str">
        <f t="shared" si="22"/>
        <v>Esp201310</v>
      </c>
    </row>
    <row r="342" spans="1:4">
      <c r="A342" s="118">
        <v>41576</v>
      </c>
      <c r="B342" s="117">
        <v>8.1999999999999993</v>
      </c>
      <c r="C342" s="117" t="s">
        <v>642</v>
      </c>
      <c r="D342" s="110" t="str">
        <f t="shared" si="22"/>
        <v>Esp201310</v>
      </c>
    </row>
    <row r="343" spans="1:4">
      <c r="A343" s="118">
        <v>41576</v>
      </c>
      <c r="B343" s="117">
        <v>21</v>
      </c>
      <c r="C343" s="117" t="s">
        <v>645</v>
      </c>
      <c r="D343" s="110" t="str">
        <f t="shared" si="22"/>
        <v>Chq201310</v>
      </c>
    </row>
    <row r="344" spans="1:4">
      <c r="A344" s="118">
        <v>41576</v>
      </c>
      <c r="B344" s="117">
        <v>53.4</v>
      </c>
      <c r="C344" s="117" t="s">
        <v>641</v>
      </c>
      <c r="D344" s="110" t="str">
        <f t="shared" si="22"/>
        <v>CB201310</v>
      </c>
    </row>
    <row r="345" spans="1:4">
      <c r="A345" s="118">
        <v>41576</v>
      </c>
      <c r="B345" s="117">
        <v>24.1</v>
      </c>
      <c r="C345" s="117" t="s">
        <v>641</v>
      </c>
      <c r="D345" s="110" t="str">
        <f t="shared" si="22"/>
        <v>CB201310</v>
      </c>
    </row>
    <row r="346" spans="1:4">
      <c r="A346" s="118">
        <v>41576</v>
      </c>
      <c r="B346" s="117">
        <v>12</v>
      </c>
      <c r="C346" s="117" t="s">
        <v>641</v>
      </c>
      <c r="D346" s="110" t="str">
        <f t="shared" si="22"/>
        <v>CB201310</v>
      </c>
    </row>
    <row r="347" spans="1:4">
      <c r="A347" s="118">
        <v>41576</v>
      </c>
      <c r="B347" s="117">
        <v>28</v>
      </c>
      <c r="C347" s="117" t="s">
        <v>641</v>
      </c>
      <c r="D347" s="110" t="str">
        <f t="shared" si="22"/>
        <v>CB201310</v>
      </c>
    </row>
    <row r="348" spans="1:4">
      <c r="A348" s="118">
        <v>41576</v>
      </c>
      <c r="B348" s="117">
        <v>13.85</v>
      </c>
      <c r="C348" s="117" t="s">
        <v>642</v>
      </c>
      <c r="D348" s="110" t="str">
        <f t="shared" si="22"/>
        <v>Esp201310</v>
      </c>
    </row>
    <row r="349" spans="1:4">
      <c r="A349" s="118">
        <v>41577</v>
      </c>
      <c r="B349" s="117">
        <v>14.75</v>
      </c>
      <c r="C349" s="117" t="s">
        <v>642</v>
      </c>
      <c r="D349" s="110" t="str">
        <f t="shared" si="22"/>
        <v>Esp201310</v>
      </c>
    </row>
    <row r="350" spans="1:4">
      <c r="A350" s="118">
        <v>41577</v>
      </c>
      <c r="B350" s="117">
        <v>5.75</v>
      </c>
      <c r="C350" s="117" t="s">
        <v>642</v>
      </c>
      <c r="D350" s="110" t="str">
        <f t="shared" si="22"/>
        <v>Esp201310</v>
      </c>
    </row>
    <row r="351" spans="1:4">
      <c r="A351" s="118">
        <v>41577</v>
      </c>
      <c r="B351" s="117">
        <v>91.75</v>
      </c>
      <c r="C351" s="117" t="s">
        <v>641</v>
      </c>
      <c r="D351" s="110" t="str">
        <f t="shared" si="22"/>
        <v>CB201310</v>
      </c>
    </row>
    <row r="352" spans="1:4">
      <c r="A352" s="118">
        <v>41577</v>
      </c>
      <c r="B352" s="117">
        <v>9.75</v>
      </c>
      <c r="C352" s="117" t="s">
        <v>642</v>
      </c>
      <c r="D352" s="110" t="str">
        <f t="shared" si="22"/>
        <v>Esp201310</v>
      </c>
    </row>
    <row r="353" spans="1:4">
      <c r="A353" s="118">
        <v>41578</v>
      </c>
      <c r="B353" s="117">
        <v>148.05000000000001</v>
      </c>
      <c r="C353" s="117" t="s">
        <v>645</v>
      </c>
      <c r="D353" s="110" t="str">
        <f t="shared" si="22"/>
        <v>Chq201310</v>
      </c>
    </row>
    <row r="354" spans="1:4">
      <c r="A354" s="118">
        <v>41578</v>
      </c>
      <c r="B354" s="117">
        <v>2.5</v>
      </c>
      <c r="C354" s="117" t="s">
        <v>642</v>
      </c>
      <c r="D354" s="110" t="str">
        <f t="shared" si="22"/>
        <v>Esp201310</v>
      </c>
    </row>
    <row r="355" spans="1:4">
      <c r="A355" s="118">
        <v>41578</v>
      </c>
      <c r="B355" s="117">
        <v>95.3</v>
      </c>
      <c r="C355" s="117" t="s">
        <v>641</v>
      </c>
      <c r="D355" s="110" t="str">
        <f t="shared" si="22"/>
        <v>CB201310</v>
      </c>
    </row>
    <row r="356" spans="1:4">
      <c r="A356" s="118">
        <v>41578</v>
      </c>
      <c r="B356" s="117">
        <v>42.4</v>
      </c>
      <c r="C356" s="117" t="s">
        <v>641</v>
      </c>
      <c r="D356" s="110" t="str">
        <f t="shared" si="22"/>
        <v>CB201310</v>
      </c>
    </row>
    <row r="357" spans="1:4">
      <c r="A357" s="118">
        <v>41578</v>
      </c>
      <c r="B357" s="117">
        <v>14</v>
      </c>
      <c r="C357" s="117" t="s">
        <v>641</v>
      </c>
      <c r="D357" s="110" t="str">
        <f t="shared" si="22"/>
        <v>CB201310</v>
      </c>
    </row>
    <row r="358" spans="1:4">
      <c r="A358" s="118">
        <v>41578</v>
      </c>
      <c r="B358" s="117">
        <v>32.5</v>
      </c>
      <c r="C358" s="117" t="s">
        <v>642</v>
      </c>
      <c r="D358" s="110" t="str">
        <f t="shared" si="22"/>
        <v>Esp201310</v>
      </c>
    </row>
    <row r="359" spans="1:4">
      <c r="A359" s="118">
        <v>41578</v>
      </c>
      <c r="B359" s="117">
        <v>68.05</v>
      </c>
      <c r="C359" s="117" t="s">
        <v>642</v>
      </c>
      <c r="D359" s="110" t="str">
        <f t="shared" si="22"/>
        <v>Esp201310</v>
      </c>
    </row>
    <row r="360" spans="1:4">
      <c r="A360" s="118">
        <v>41578</v>
      </c>
      <c r="B360" s="117">
        <v>21.05</v>
      </c>
      <c r="C360" s="117" t="s">
        <v>641</v>
      </c>
      <c r="D360" s="110" t="str">
        <f t="shared" si="22"/>
        <v>CB201310</v>
      </c>
    </row>
    <row r="361" spans="1:4">
      <c r="A361" s="118">
        <v>41578</v>
      </c>
      <c r="B361" s="117">
        <v>50.05</v>
      </c>
      <c r="C361" s="117" t="s">
        <v>641</v>
      </c>
      <c r="D361" s="110" t="str">
        <f t="shared" si="22"/>
        <v>CB201310</v>
      </c>
    </row>
    <row r="362" spans="1:4">
      <c r="A362" s="118">
        <v>41578</v>
      </c>
      <c r="B362" s="117">
        <v>11.5</v>
      </c>
      <c r="C362" s="117" t="s">
        <v>642</v>
      </c>
      <c r="D362" s="110" t="str">
        <f t="shared" si="22"/>
        <v>Esp201310</v>
      </c>
    </row>
    <row r="363" spans="1:4">
      <c r="A363" s="118">
        <v>41578</v>
      </c>
      <c r="B363" s="117">
        <v>10</v>
      </c>
      <c r="C363" s="117" t="s">
        <v>642</v>
      </c>
      <c r="D363" s="110" t="str">
        <f t="shared" si="22"/>
        <v>Esp201310</v>
      </c>
    </row>
    <row r="364" spans="1:4">
      <c r="A364" s="118">
        <v>41580</v>
      </c>
      <c r="B364" s="117">
        <v>17.2</v>
      </c>
      <c r="C364" s="117" t="s">
        <v>641</v>
      </c>
      <c r="D364" s="110" t="str">
        <f t="shared" si="22"/>
        <v>CB201311</v>
      </c>
    </row>
    <row r="365" spans="1:4">
      <c r="A365" s="118">
        <v>41580</v>
      </c>
      <c r="B365" s="117">
        <v>12.85</v>
      </c>
      <c r="C365" s="117" t="s">
        <v>642</v>
      </c>
      <c r="D365" s="110" t="str">
        <f t="shared" si="22"/>
        <v>Esp201311</v>
      </c>
    </row>
    <row r="366" spans="1:4">
      <c r="A366" s="118">
        <v>41580</v>
      </c>
      <c r="B366" s="117">
        <v>24.3</v>
      </c>
      <c r="C366" s="117" t="s">
        <v>641</v>
      </c>
      <c r="D366" s="110" t="str">
        <f t="shared" si="22"/>
        <v>CB201311</v>
      </c>
    </row>
    <row r="367" spans="1:4">
      <c r="A367" s="118">
        <v>41580</v>
      </c>
      <c r="B367" s="117">
        <v>22.25</v>
      </c>
      <c r="C367" s="117" t="s">
        <v>641</v>
      </c>
      <c r="D367" s="110" t="str">
        <f t="shared" si="22"/>
        <v>CB201311</v>
      </c>
    </row>
    <row r="368" spans="1:4">
      <c r="A368" s="118">
        <v>41580</v>
      </c>
      <c r="B368" s="117">
        <v>22.95</v>
      </c>
      <c r="C368" s="117" t="s">
        <v>642</v>
      </c>
      <c r="D368" s="110" t="str">
        <f t="shared" si="22"/>
        <v>Esp201311</v>
      </c>
    </row>
    <row r="369" spans="1:5">
      <c r="A369" s="118">
        <v>41580</v>
      </c>
      <c r="B369" s="117">
        <v>66.05</v>
      </c>
      <c r="C369" s="117" t="s">
        <v>641</v>
      </c>
      <c r="D369" s="110" t="str">
        <f t="shared" si="22"/>
        <v>CB201311</v>
      </c>
    </row>
    <row r="370" spans="1:5">
      <c r="A370" s="118">
        <v>41580</v>
      </c>
      <c r="B370" s="117">
        <v>33.1</v>
      </c>
      <c r="C370" s="117" t="s">
        <v>641</v>
      </c>
      <c r="D370" s="110" t="str">
        <f t="shared" si="22"/>
        <v>CB201311</v>
      </c>
    </row>
    <row r="371" spans="1:5">
      <c r="A371" s="118">
        <v>41580</v>
      </c>
      <c r="B371" s="117">
        <v>16.25</v>
      </c>
      <c r="C371" s="117" t="s">
        <v>641</v>
      </c>
      <c r="D371" s="110" t="str">
        <f t="shared" si="22"/>
        <v>CB201311</v>
      </c>
    </row>
    <row r="372" spans="1:5">
      <c r="A372" s="118">
        <v>41580</v>
      </c>
      <c r="B372" s="117">
        <v>15.35</v>
      </c>
      <c r="C372" s="117" t="s">
        <v>642</v>
      </c>
      <c r="D372" s="110" t="str">
        <f t="shared" si="22"/>
        <v>Esp201311</v>
      </c>
    </row>
    <row r="373" spans="1:5">
      <c r="A373" s="118">
        <v>41580</v>
      </c>
      <c r="B373" s="117">
        <v>15.3</v>
      </c>
      <c r="C373" s="117" t="s">
        <v>641</v>
      </c>
      <c r="D373" s="110" t="str">
        <f t="shared" si="22"/>
        <v>CB201311</v>
      </c>
    </row>
    <row r="374" spans="1:5">
      <c r="A374" s="118">
        <v>41580</v>
      </c>
      <c r="B374" s="117">
        <v>20.75</v>
      </c>
      <c r="C374" s="117" t="s">
        <v>641</v>
      </c>
      <c r="D374" s="110" t="str">
        <f t="shared" si="22"/>
        <v>CB201311</v>
      </c>
    </row>
    <row r="375" spans="1:5">
      <c r="A375" s="118">
        <v>41580</v>
      </c>
      <c r="B375" s="117">
        <v>12</v>
      </c>
      <c r="C375" s="117" t="s">
        <v>642</v>
      </c>
      <c r="D375" s="110" t="str">
        <f t="shared" si="22"/>
        <v>Esp201311</v>
      </c>
    </row>
    <row r="376" spans="1:5">
      <c r="A376" s="118">
        <v>41581</v>
      </c>
      <c r="B376" s="117">
        <v>58.6</v>
      </c>
      <c r="C376" s="117" t="s">
        <v>641</v>
      </c>
      <c r="D376" s="110" t="str">
        <f t="shared" si="22"/>
        <v>CB201311</v>
      </c>
    </row>
    <row r="377" spans="1:5">
      <c r="A377" s="118">
        <v>41581</v>
      </c>
      <c r="B377" s="117">
        <v>9.35</v>
      </c>
      <c r="C377" s="117" t="s">
        <v>642</v>
      </c>
      <c r="D377" s="110" t="str">
        <f t="shared" si="22"/>
        <v>Esp201311</v>
      </c>
    </row>
    <row r="378" spans="1:5">
      <c r="A378" s="118">
        <v>41581</v>
      </c>
      <c r="B378" s="117">
        <v>5</v>
      </c>
      <c r="C378" s="117" t="s">
        <v>642</v>
      </c>
      <c r="D378" s="110" t="str">
        <f t="shared" si="22"/>
        <v>Esp201311</v>
      </c>
    </row>
    <row r="379" spans="1:5">
      <c r="A379" s="118">
        <v>41582</v>
      </c>
      <c r="B379" s="117">
        <v>8.1999999999999993</v>
      </c>
      <c r="C379" s="117" t="s">
        <v>642</v>
      </c>
      <c r="D379" s="110" t="str">
        <f t="shared" si="22"/>
        <v>Esp201311</v>
      </c>
    </row>
    <row r="380" spans="1:5">
      <c r="A380" s="118">
        <v>41582</v>
      </c>
      <c r="B380" s="117">
        <v>26.8</v>
      </c>
      <c r="C380" s="117" t="s">
        <v>641</v>
      </c>
      <c r="D380" s="110" t="str">
        <f t="shared" si="22"/>
        <v>CB201311</v>
      </c>
    </row>
    <row r="381" spans="1:5">
      <c r="A381" s="118">
        <v>41583</v>
      </c>
      <c r="B381" s="117">
        <v>73.099999999999994</v>
      </c>
      <c r="C381" s="117" t="s">
        <v>642</v>
      </c>
      <c r="D381" s="110" t="str">
        <f t="shared" si="22"/>
        <v>Esp201311</v>
      </c>
    </row>
    <row r="382" spans="1:5">
      <c r="A382" s="118">
        <v>41583</v>
      </c>
      <c r="B382" s="117">
        <v>6.75</v>
      </c>
      <c r="C382" s="117" t="s">
        <v>642</v>
      </c>
      <c r="D382" s="110" t="str">
        <f t="shared" si="22"/>
        <v>Esp201311</v>
      </c>
    </row>
    <row r="383" spans="1:5">
      <c r="A383" s="118">
        <v>41583</v>
      </c>
      <c r="B383" s="117">
        <v>31.25</v>
      </c>
      <c r="C383" s="117" t="s">
        <v>641</v>
      </c>
      <c r="D383" s="110" t="str">
        <f t="shared" si="22"/>
        <v>CB201311</v>
      </c>
    </row>
    <row r="384" spans="1:5">
      <c r="A384" s="118">
        <v>41583</v>
      </c>
      <c r="B384" s="117">
        <v>115</v>
      </c>
      <c r="C384" s="117" t="s">
        <v>641</v>
      </c>
      <c r="D384" s="110" t="str">
        <f t="shared" si="22"/>
        <v>CB201311</v>
      </c>
      <c r="E384" s="130">
        <v>-100</v>
      </c>
    </row>
    <row r="385" spans="1:5">
      <c r="A385" s="118">
        <v>41584</v>
      </c>
      <c r="B385" s="117">
        <v>10.8</v>
      </c>
      <c r="C385" s="117" t="s">
        <v>645</v>
      </c>
      <c r="D385" s="110" t="str">
        <f t="shared" si="22"/>
        <v>Chq201311</v>
      </c>
      <c r="E385" s="130">
        <v>-25</v>
      </c>
    </row>
    <row r="386" spans="1:5">
      <c r="A386" s="118">
        <v>41584</v>
      </c>
      <c r="B386" s="117">
        <v>36.200000000000003</v>
      </c>
      <c r="C386" s="117" t="s">
        <v>641</v>
      </c>
      <c r="D386" s="110" t="str">
        <f t="shared" si="22"/>
        <v>CB201311</v>
      </c>
    </row>
    <row r="387" spans="1:5">
      <c r="A387" s="118">
        <v>41584</v>
      </c>
      <c r="B387" s="117">
        <v>15.55</v>
      </c>
      <c r="C387" s="117" t="s">
        <v>642</v>
      </c>
      <c r="D387" s="110" t="str">
        <f t="shared" si="22"/>
        <v>Esp201311</v>
      </c>
    </row>
    <row r="388" spans="1:5">
      <c r="A388" s="118">
        <v>41584</v>
      </c>
      <c r="B388" s="117">
        <v>14.85</v>
      </c>
      <c r="C388" s="117" t="s">
        <v>641</v>
      </c>
      <c r="D388" s="110" t="str">
        <f t="shared" si="22"/>
        <v>CB201311</v>
      </c>
    </row>
    <row r="389" spans="1:5">
      <c r="A389" s="118">
        <v>41585</v>
      </c>
      <c r="B389" s="117">
        <v>14.9</v>
      </c>
      <c r="C389" s="117" t="s">
        <v>642</v>
      </c>
      <c r="D389" s="110" t="str">
        <f t="shared" si="22"/>
        <v>Esp201311</v>
      </c>
    </row>
    <row r="390" spans="1:5">
      <c r="A390" s="118">
        <v>41585</v>
      </c>
      <c r="B390" s="117">
        <v>11.15</v>
      </c>
      <c r="C390" s="117" t="s">
        <v>642</v>
      </c>
      <c r="D390" s="110" t="str">
        <f t="shared" si="22"/>
        <v>Esp201311</v>
      </c>
    </row>
    <row r="391" spans="1:5">
      <c r="A391" s="118">
        <v>41585</v>
      </c>
      <c r="B391" s="117">
        <v>46.75</v>
      </c>
      <c r="C391" s="117" t="s">
        <v>641</v>
      </c>
      <c r="D391" s="110" t="str">
        <f t="shared" si="22"/>
        <v>CB201311</v>
      </c>
    </row>
    <row r="392" spans="1:5">
      <c r="A392" s="118">
        <v>41585</v>
      </c>
      <c r="B392" s="117">
        <v>17.399999999999999</v>
      </c>
      <c r="C392" s="117" t="s">
        <v>642</v>
      </c>
      <c r="D392" s="110" t="str">
        <f t="shared" si="22"/>
        <v>Esp201311</v>
      </c>
    </row>
    <row r="393" spans="1:5">
      <c r="A393" s="118">
        <v>41585</v>
      </c>
      <c r="B393" s="117">
        <v>34.25</v>
      </c>
      <c r="C393" s="117" t="s">
        <v>641</v>
      </c>
      <c r="D393" s="110" t="str">
        <f t="shared" si="22"/>
        <v>CB201311</v>
      </c>
    </row>
    <row r="394" spans="1:5">
      <c r="A394" s="118">
        <v>41586</v>
      </c>
      <c r="B394" s="117">
        <v>19.850000000000001</v>
      </c>
      <c r="C394" s="117" t="s">
        <v>642</v>
      </c>
      <c r="D394" s="110" t="str">
        <f t="shared" si="22"/>
        <v>Esp201311</v>
      </c>
    </row>
    <row r="395" spans="1:5">
      <c r="A395" s="118">
        <v>41586</v>
      </c>
      <c r="B395" s="117">
        <v>17.2</v>
      </c>
      <c r="C395" s="117" t="s">
        <v>641</v>
      </c>
      <c r="D395" s="110" t="str">
        <f t="shared" si="22"/>
        <v>CB201311</v>
      </c>
    </row>
    <row r="396" spans="1:5">
      <c r="A396" s="118">
        <v>41586</v>
      </c>
      <c r="B396" s="117">
        <v>4.1500000000000004</v>
      </c>
      <c r="C396" s="117" t="s">
        <v>642</v>
      </c>
      <c r="D396" s="110" t="str">
        <f t="shared" si="22"/>
        <v>Esp201311</v>
      </c>
    </row>
    <row r="397" spans="1:5">
      <c r="A397" s="118">
        <v>41586</v>
      </c>
      <c r="B397" s="117">
        <v>16.55</v>
      </c>
      <c r="C397" s="117" t="s">
        <v>641</v>
      </c>
      <c r="D397" s="110" t="str">
        <f t="shared" si="22"/>
        <v>CB201311</v>
      </c>
    </row>
    <row r="398" spans="1:5">
      <c r="A398" s="118">
        <v>41586</v>
      </c>
      <c r="B398" s="117">
        <v>18.05</v>
      </c>
      <c r="C398" s="117" t="s">
        <v>645</v>
      </c>
      <c r="D398" s="110" t="str">
        <f t="shared" si="22"/>
        <v>Chq201311</v>
      </c>
    </row>
    <row r="399" spans="1:5">
      <c r="A399" s="126">
        <v>41586</v>
      </c>
      <c r="B399" s="127">
        <v>242.87</v>
      </c>
      <c r="C399" s="127" t="s">
        <v>645</v>
      </c>
      <c r="D399" s="110" t="str">
        <f t="shared" si="22"/>
        <v>Chq201311</v>
      </c>
      <c r="E399" s="128" t="s">
        <v>646</v>
      </c>
    </row>
    <row r="400" spans="1:5">
      <c r="A400" s="118">
        <v>41586</v>
      </c>
      <c r="B400" s="117">
        <v>71.05</v>
      </c>
      <c r="C400" s="117" t="s">
        <v>642</v>
      </c>
      <c r="D400" s="110" t="str">
        <f t="shared" si="22"/>
        <v>Esp201311</v>
      </c>
    </row>
    <row r="401" spans="1:5">
      <c r="A401" s="118">
        <v>41586</v>
      </c>
      <c r="B401" s="117">
        <v>31.85</v>
      </c>
      <c r="C401" s="117" t="s">
        <v>641</v>
      </c>
      <c r="D401" s="110" t="str">
        <f t="shared" si="22"/>
        <v>CB201311</v>
      </c>
    </row>
    <row r="402" spans="1:5">
      <c r="A402" s="118">
        <v>41586</v>
      </c>
      <c r="B402" s="117">
        <v>50</v>
      </c>
      <c r="C402" s="117" t="s">
        <v>645</v>
      </c>
      <c r="D402" s="110" t="str">
        <f t="shared" ref="D402:D465" si="23">CONCATENATE(C402,YEAR(A402),MONTH(A402))</f>
        <v>Chq201311</v>
      </c>
      <c r="E402" s="131">
        <v>-45</v>
      </c>
    </row>
    <row r="403" spans="1:5">
      <c r="A403" s="118">
        <v>41586</v>
      </c>
      <c r="B403" s="117">
        <v>9.5500000000000007</v>
      </c>
      <c r="C403" s="117" t="s">
        <v>642</v>
      </c>
      <c r="D403" s="110" t="str">
        <f t="shared" si="23"/>
        <v>Esp201311</v>
      </c>
    </row>
    <row r="404" spans="1:5">
      <c r="A404" s="118">
        <v>41586</v>
      </c>
      <c r="B404" s="117">
        <v>7.5</v>
      </c>
      <c r="C404" s="117" t="s">
        <v>642</v>
      </c>
      <c r="D404" s="110" t="str">
        <f t="shared" si="23"/>
        <v>Esp201311</v>
      </c>
    </row>
    <row r="405" spans="1:5">
      <c r="A405" s="118">
        <v>41586</v>
      </c>
      <c r="B405" s="117">
        <v>14.5</v>
      </c>
      <c r="C405" s="117" t="s">
        <v>641</v>
      </c>
      <c r="D405" s="110" t="str">
        <f t="shared" si="23"/>
        <v>CB201311</v>
      </c>
    </row>
    <row r="406" spans="1:5">
      <c r="A406" s="118">
        <v>41587</v>
      </c>
      <c r="B406" s="117">
        <v>7.7</v>
      </c>
      <c r="C406" s="117" t="s">
        <v>642</v>
      </c>
      <c r="D406" s="110" t="str">
        <f t="shared" si="23"/>
        <v>Esp201311</v>
      </c>
    </row>
    <row r="407" spans="1:5">
      <c r="A407" s="118">
        <v>41587</v>
      </c>
      <c r="B407" s="117">
        <v>15.4</v>
      </c>
      <c r="C407" s="117" t="s">
        <v>641</v>
      </c>
      <c r="D407" s="110" t="str">
        <f t="shared" si="23"/>
        <v>CB201311</v>
      </c>
    </row>
    <row r="408" spans="1:5">
      <c r="A408" s="118">
        <v>41587</v>
      </c>
      <c r="B408" s="117">
        <v>50.45</v>
      </c>
      <c r="C408" s="117" t="s">
        <v>641</v>
      </c>
      <c r="D408" s="110" t="str">
        <f t="shared" si="23"/>
        <v>CB201311</v>
      </c>
    </row>
    <row r="409" spans="1:5">
      <c r="A409" s="118">
        <v>41587</v>
      </c>
      <c r="B409" s="117">
        <v>7.05</v>
      </c>
      <c r="C409" s="117" t="s">
        <v>642</v>
      </c>
      <c r="D409" s="110" t="str">
        <f t="shared" si="23"/>
        <v>Esp201311</v>
      </c>
    </row>
    <row r="410" spans="1:5">
      <c r="A410" s="118">
        <v>41587</v>
      </c>
      <c r="B410" s="117">
        <v>45</v>
      </c>
      <c r="C410" s="117" t="s">
        <v>642</v>
      </c>
      <c r="D410" s="110" t="str">
        <f t="shared" si="23"/>
        <v>Esp201311</v>
      </c>
    </row>
    <row r="411" spans="1:5">
      <c r="A411" s="118">
        <v>41587</v>
      </c>
      <c r="B411" s="117">
        <v>35</v>
      </c>
      <c r="C411" s="117" t="s">
        <v>641</v>
      </c>
      <c r="D411" s="110" t="str">
        <f t="shared" si="23"/>
        <v>CB201311</v>
      </c>
      <c r="E411" s="131">
        <v>-30</v>
      </c>
    </row>
    <row r="412" spans="1:5">
      <c r="A412" s="118">
        <v>41587</v>
      </c>
      <c r="B412" s="117">
        <v>22.1</v>
      </c>
      <c r="C412" s="117" t="s">
        <v>641</v>
      </c>
      <c r="D412" s="110" t="str">
        <f t="shared" si="23"/>
        <v>CB201311</v>
      </c>
    </row>
    <row r="413" spans="1:5">
      <c r="A413" s="118">
        <v>41587</v>
      </c>
      <c r="B413" s="117">
        <v>18.8</v>
      </c>
      <c r="C413" s="117" t="s">
        <v>641</v>
      </c>
      <c r="D413" s="110" t="str">
        <f t="shared" si="23"/>
        <v>CB201311</v>
      </c>
    </row>
    <row r="414" spans="1:5">
      <c r="A414" s="118">
        <v>41587</v>
      </c>
      <c r="B414" s="117">
        <v>45</v>
      </c>
      <c r="C414" s="117" t="s">
        <v>641</v>
      </c>
      <c r="D414" s="110" t="str">
        <f t="shared" si="23"/>
        <v>CB201311</v>
      </c>
    </row>
    <row r="415" spans="1:5">
      <c r="A415" s="118">
        <v>41587</v>
      </c>
      <c r="B415" s="117">
        <v>15</v>
      </c>
      <c r="C415" s="117" t="s">
        <v>641</v>
      </c>
      <c r="D415" s="110" t="str">
        <f t="shared" si="23"/>
        <v>CB201311</v>
      </c>
    </row>
    <row r="416" spans="1:5">
      <c r="A416" s="118">
        <v>41590</v>
      </c>
      <c r="B416" s="117">
        <v>19.7</v>
      </c>
      <c r="C416" s="117" t="s">
        <v>642</v>
      </c>
      <c r="D416" s="110" t="str">
        <f t="shared" si="23"/>
        <v>Esp201311</v>
      </c>
    </row>
    <row r="417" spans="1:5">
      <c r="A417" s="118">
        <v>41590</v>
      </c>
      <c r="B417" s="117">
        <v>29.6</v>
      </c>
      <c r="C417" s="117" t="s">
        <v>641</v>
      </c>
      <c r="D417" s="110" t="str">
        <f t="shared" si="23"/>
        <v>CB201311</v>
      </c>
    </row>
    <row r="418" spans="1:5">
      <c r="A418" s="118">
        <v>41590</v>
      </c>
      <c r="B418" s="117">
        <v>29</v>
      </c>
      <c r="C418" s="117" t="s">
        <v>641</v>
      </c>
      <c r="D418" s="110" t="str">
        <f t="shared" si="23"/>
        <v>CB201311</v>
      </c>
    </row>
    <row r="419" spans="1:5">
      <c r="A419" s="118">
        <v>41590</v>
      </c>
      <c r="B419" s="117">
        <v>14.2</v>
      </c>
      <c r="C419" s="117" t="s">
        <v>641</v>
      </c>
      <c r="D419" s="110" t="str">
        <f t="shared" si="23"/>
        <v>CB201311</v>
      </c>
    </row>
    <row r="420" spans="1:5">
      <c r="A420" s="118">
        <v>41591</v>
      </c>
      <c r="B420" s="117">
        <v>15.8</v>
      </c>
      <c r="C420" s="117" t="s">
        <v>641</v>
      </c>
      <c r="D420" s="110" t="str">
        <f t="shared" si="23"/>
        <v>CB201311</v>
      </c>
    </row>
    <row r="421" spans="1:5">
      <c r="A421" s="118">
        <v>41592</v>
      </c>
      <c r="B421" s="117">
        <v>7.7</v>
      </c>
      <c r="C421" s="117" t="s">
        <v>642</v>
      </c>
      <c r="D421" s="110" t="str">
        <f t="shared" si="23"/>
        <v>Esp201311</v>
      </c>
    </row>
    <row r="422" spans="1:5">
      <c r="A422" s="118">
        <v>41592</v>
      </c>
      <c r="B422" s="117">
        <v>2.5</v>
      </c>
      <c r="C422" s="117" t="s">
        <v>642</v>
      </c>
      <c r="D422" s="110" t="str">
        <f t="shared" si="23"/>
        <v>Esp201311</v>
      </c>
    </row>
    <row r="423" spans="1:5">
      <c r="A423" s="118">
        <v>41592</v>
      </c>
      <c r="B423" s="117">
        <v>10.1</v>
      </c>
      <c r="C423" s="117" t="s">
        <v>642</v>
      </c>
      <c r="D423" s="110" t="str">
        <f t="shared" si="23"/>
        <v>Esp201311</v>
      </c>
    </row>
    <row r="424" spans="1:5">
      <c r="A424" s="118">
        <v>41592</v>
      </c>
      <c r="B424" s="117">
        <v>8.4</v>
      </c>
      <c r="C424" s="117" t="s">
        <v>642</v>
      </c>
      <c r="D424" s="110" t="str">
        <f t="shared" si="23"/>
        <v>Esp201311</v>
      </c>
    </row>
    <row r="425" spans="1:5">
      <c r="A425" s="118">
        <v>41592</v>
      </c>
      <c r="B425" s="117">
        <v>13.2</v>
      </c>
      <c r="C425" s="117" t="s">
        <v>641</v>
      </c>
      <c r="D425" s="110" t="str">
        <f t="shared" si="23"/>
        <v>CB201311</v>
      </c>
    </row>
    <row r="426" spans="1:5">
      <c r="A426" s="118">
        <v>41592</v>
      </c>
      <c r="B426" s="117">
        <v>18.3</v>
      </c>
      <c r="C426" s="117" t="s">
        <v>641</v>
      </c>
      <c r="D426" s="110" t="str">
        <f t="shared" si="23"/>
        <v>CB201311</v>
      </c>
    </row>
    <row r="427" spans="1:5">
      <c r="A427" s="118">
        <v>41592</v>
      </c>
      <c r="B427" s="117">
        <v>69.7</v>
      </c>
      <c r="C427" s="117" t="s">
        <v>641</v>
      </c>
      <c r="D427" s="110" t="str">
        <f t="shared" si="23"/>
        <v>CB201311</v>
      </c>
    </row>
    <row r="428" spans="1:5">
      <c r="A428" s="118">
        <v>41592</v>
      </c>
      <c r="B428" s="117">
        <v>20.8</v>
      </c>
      <c r="C428" s="117" t="s">
        <v>641</v>
      </c>
      <c r="D428" s="110" t="str">
        <f t="shared" si="23"/>
        <v>CB201311</v>
      </c>
    </row>
    <row r="429" spans="1:5">
      <c r="A429" s="118">
        <v>41593</v>
      </c>
      <c r="B429" s="117">
        <v>14.7</v>
      </c>
      <c r="C429" s="117" t="s">
        <v>642</v>
      </c>
      <c r="D429" s="110" t="str">
        <f t="shared" si="23"/>
        <v>Esp201311</v>
      </c>
    </row>
    <row r="430" spans="1:5">
      <c r="A430" s="118">
        <v>41593</v>
      </c>
      <c r="B430" s="117">
        <v>32.5</v>
      </c>
      <c r="C430" s="117" t="s">
        <v>641</v>
      </c>
      <c r="D430" s="110" t="str">
        <f t="shared" si="23"/>
        <v>CB201311</v>
      </c>
      <c r="E430" s="19">
        <v>-30</v>
      </c>
    </row>
    <row r="431" spans="1:5">
      <c r="A431" s="118">
        <v>41593</v>
      </c>
      <c r="B431" s="117">
        <v>15.7</v>
      </c>
      <c r="C431" s="117" t="s">
        <v>641</v>
      </c>
      <c r="D431" s="110" t="str">
        <f t="shared" si="23"/>
        <v>CB201311</v>
      </c>
    </row>
    <row r="432" spans="1:5">
      <c r="A432" s="118">
        <v>41593</v>
      </c>
      <c r="B432" s="117">
        <v>14.85</v>
      </c>
      <c r="C432" s="117" t="s">
        <v>642</v>
      </c>
      <c r="D432" s="110" t="str">
        <f t="shared" si="23"/>
        <v>Esp201311</v>
      </c>
    </row>
    <row r="433" spans="1:5">
      <c r="A433" s="118">
        <v>41593</v>
      </c>
      <c r="B433" s="117">
        <v>223.65</v>
      </c>
      <c r="C433" s="117" t="s">
        <v>645</v>
      </c>
      <c r="D433" s="110" t="str">
        <f t="shared" si="23"/>
        <v>Chq201311</v>
      </c>
      <c r="E433" s="128" t="s">
        <v>646</v>
      </c>
    </row>
    <row r="434" spans="1:5">
      <c r="A434" s="118">
        <v>41593</v>
      </c>
      <c r="B434" s="117">
        <v>15.05</v>
      </c>
      <c r="C434" s="117" t="s">
        <v>641</v>
      </c>
      <c r="D434" s="110" t="str">
        <f t="shared" si="23"/>
        <v>CB201311</v>
      </c>
    </row>
    <row r="435" spans="1:5">
      <c r="A435" s="118">
        <v>41593</v>
      </c>
      <c r="B435" s="117">
        <v>57.4</v>
      </c>
      <c r="C435" s="117" t="s">
        <v>642</v>
      </c>
      <c r="D435" s="110" t="str">
        <f t="shared" si="23"/>
        <v>Esp201311</v>
      </c>
      <c r="E435" s="128" t="s">
        <v>646</v>
      </c>
    </row>
    <row r="436" spans="1:5">
      <c r="A436" s="118">
        <v>41593</v>
      </c>
      <c r="B436" s="117">
        <v>10.4</v>
      </c>
      <c r="C436" s="117" t="s">
        <v>642</v>
      </c>
      <c r="D436" s="110" t="str">
        <f t="shared" si="23"/>
        <v>Esp201311</v>
      </c>
    </row>
    <row r="437" spans="1:5">
      <c r="A437" s="118">
        <v>41594</v>
      </c>
      <c r="B437" s="117">
        <v>24.55</v>
      </c>
      <c r="C437" s="117" t="s">
        <v>641</v>
      </c>
      <c r="D437" s="110" t="str">
        <f t="shared" si="23"/>
        <v>CB201311</v>
      </c>
    </row>
    <row r="438" spans="1:5">
      <c r="A438" s="118">
        <v>41594</v>
      </c>
      <c r="B438" s="117">
        <v>22.6</v>
      </c>
      <c r="C438" s="117" t="s">
        <v>641</v>
      </c>
      <c r="D438" s="110" t="str">
        <f t="shared" si="23"/>
        <v>CB201311</v>
      </c>
    </row>
    <row r="439" spans="1:5">
      <c r="A439" s="118">
        <v>41594</v>
      </c>
      <c r="B439" s="117">
        <v>4</v>
      </c>
      <c r="C439" s="117" t="s">
        <v>642</v>
      </c>
      <c r="D439" s="110" t="str">
        <f t="shared" si="23"/>
        <v>Esp201311</v>
      </c>
    </row>
    <row r="440" spans="1:5">
      <c r="A440" s="118">
        <v>41594</v>
      </c>
      <c r="B440" s="117">
        <v>23.1</v>
      </c>
      <c r="C440" s="117" t="s">
        <v>641</v>
      </c>
      <c r="D440" s="110" t="str">
        <f t="shared" si="23"/>
        <v>CB201311</v>
      </c>
    </row>
    <row r="441" spans="1:5">
      <c r="A441" s="118">
        <v>41594</v>
      </c>
      <c r="B441" s="117">
        <v>21.4</v>
      </c>
      <c r="C441" s="117" t="s">
        <v>641</v>
      </c>
      <c r="D441" s="110" t="str">
        <f t="shared" si="23"/>
        <v>CB201311</v>
      </c>
    </row>
    <row r="442" spans="1:5">
      <c r="A442" s="118">
        <v>41594</v>
      </c>
      <c r="B442" s="117">
        <v>27.75</v>
      </c>
      <c r="C442" s="117" t="s">
        <v>641</v>
      </c>
      <c r="D442" s="110" t="str">
        <f t="shared" si="23"/>
        <v>CB201311</v>
      </c>
    </row>
    <row r="443" spans="1:5">
      <c r="A443" s="118">
        <v>41594</v>
      </c>
      <c r="B443" s="117">
        <v>15</v>
      </c>
      <c r="C443" s="117" t="s">
        <v>641</v>
      </c>
      <c r="D443" s="110" t="str">
        <f t="shared" si="23"/>
        <v>CB201311</v>
      </c>
    </row>
    <row r="444" spans="1:5">
      <c r="A444" s="118">
        <v>41594</v>
      </c>
      <c r="B444" s="117">
        <v>14.1</v>
      </c>
      <c r="C444" s="117" t="s">
        <v>642</v>
      </c>
      <c r="D444" s="110" t="str">
        <f t="shared" si="23"/>
        <v>Esp201311</v>
      </c>
    </row>
    <row r="445" spans="1:5">
      <c r="A445" s="118">
        <v>41594</v>
      </c>
      <c r="B445" s="117">
        <v>33.4</v>
      </c>
      <c r="C445" s="117" t="s">
        <v>641</v>
      </c>
      <c r="D445" s="110" t="str">
        <f t="shared" si="23"/>
        <v>CB201311</v>
      </c>
    </row>
    <row r="446" spans="1:5">
      <c r="A446" s="118">
        <v>41594</v>
      </c>
      <c r="B446" s="117">
        <v>26.4</v>
      </c>
      <c r="C446" s="117" t="s">
        <v>641</v>
      </c>
      <c r="D446" s="110" t="str">
        <f t="shared" si="23"/>
        <v>CB201311</v>
      </c>
    </row>
    <row r="447" spans="1:5">
      <c r="A447" s="118">
        <v>41594</v>
      </c>
      <c r="B447" s="117">
        <v>45.65</v>
      </c>
      <c r="C447" s="117" t="s">
        <v>641</v>
      </c>
      <c r="D447" s="110" t="str">
        <f t="shared" si="23"/>
        <v>CB201311</v>
      </c>
    </row>
    <row r="448" spans="1:5">
      <c r="A448" s="118">
        <v>41594</v>
      </c>
      <c r="B448" s="117">
        <v>17.899999999999999</v>
      </c>
      <c r="C448" s="117" t="s">
        <v>642</v>
      </c>
      <c r="D448" s="110" t="str">
        <f t="shared" si="23"/>
        <v>Esp201311</v>
      </c>
    </row>
    <row r="449" spans="1:4">
      <c r="A449" s="118">
        <v>41594</v>
      </c>
      <c r="B449" s="117">
        <v>23.15</v>
      </c>
      <c r="C449" s="117" t="s">
        <v>641</v>
      </c>
      <c r="D449" s="110" t="str">
        <f t="shared" si="23"/>
        <v>CB201311</v>
      </c>
    </row>
    <row r="450" spans="1:4">
      <c r="A450" s="118">
        <v>41596</v>
      </c>
      <c r="B450" s="117">
        <v>11.7</v>
      </c>
      <c r="C450" s="117" t="s">
        <v>642</v>
      </c>
      <c r="D450" s="110" t="str">
        <f t="shared" si="23"/>
        <v>Esp201311</v>
      </c>
    </row>
    <row r="451" spans="1:4">
      <c r="A451" s="118">
        <v>41596</v>
      </c>
      <c r="B451" s="117">
        <v>51.5</v>
      </c>
      <c r="C451" s="117" t="s">
        <v>641</v>
      </c>
      <c r="D451" s="110" t="str">
        <f t="shared" si="23"/>
        <v>CB201311</v>
      </c>
    </row>
    <row r="452" spans="1:4">
      <c r="A452" s="118">
        <v>41596</v>
      </c>
      <c r="B452" s="117">
        <v>20.85</v>
      </c>
      <c r="C452" s="117" t="s">
        <v>641</v>
      </c>
      <c r="D452" s="110" t="str">
        <f t="shared" si="23"/>
        <v>CB201311</v>
      </c>
    </row>
    <row r="453" spans="1:4">
      <c r="A453" s="118">
        <v>41596</v>
      </c>
      <c r="B453" s="117">
        <v>22.15</v>
      </c>
      <c r="C453" s="117" t="s">
        <v>641</v>
      </c>
      <c r="D453" s="110" t="str">
        <f t="shared" si="23"/>
        <v>CB201311</v>
      </c>
    </row>
    <row r="454" spans="1:4">
      <c r="A454" s="118">
        <v>41596</v>
      </c>
      <c r="B454" s="117">
        <v>10.85</v>
      </c>
      <c r="C454" s="117" t="s">
        <v>642</v>
      </c>
      <c r="D454" s="110" t="str">
        <f t="shared" si="23"/>
        <v>Esp201311</v>
      </c>
    </row>
    <row r="455" spans="1:4">
      <c r="A455" s="118">
        <v>41597</v>
      </c>
      <c r="B455" s="117">
        <v>33.15</v>
      </c>
      <c r="C455" s="117" t="s">
        <v>641</v>
      </c>
      <c r="D455" s="110" t="str">
        <f t="shared" si="23"/>
        <v>CB201311</v>
      </c>
    </row>
    <row r="456" spans="1:4">
      <c r="A456" s="118">
        <v>41597</v>
      </c>
      <c r="B456" s="117">
        <v>177.7</v>
      </c>
      <c r="C456" s="117" t="s">
        <v>641</v>
      </c>
      <c r="D456" s="110" t="str">
        <f t="shared" si="23"/>
        <v>CB201311</v>
      </c>
    </row>
    <row r="457" spans="1:4">
      <c r="A457" s="118">
        <v>41597</v>
      </c>
      <c r="B457" s="117">
        <v>26</v>
      </c>
      <c r="C457" s="117" t="s">
        <v>642</v>
      </c>
      <c r="D457" s="110" t="str">
        <f t="shared" si="23"/>
        <v>Esp201311</v>
      </c>
    </row>
    <row r="458" spans="1:4">
      <c r="A458" s="118">
        <v>41598</v>
      </c>
      <c r="B458" s="117">
        <v>16.600000000000001</v>
      </c>
      <c r="C458" s="117" t="s">
        <v>641</v>
      </c>
      <c r="D458" s="110" t="str">
        <f t="shared" si="23"/>
        <v>CB201311</v>
      </c>
    </row>
    <row r="459" spans="1:4">
      <c r="A459" s="118">
        <v>41598</v>
      </c>
      <c r="B459" s="117">
        <v>7</v>
      </c>
      <c r="C459" s="117" t="s">
        <v>642</v>
      </c>
      <c r="D459" s="110" t="str">
        <f t="shared" si="23"/>
        <v>Esp201311</v>
      </c>
    </row>
    <row r="460" spans="1:4">
      <c r="A460" s="118">
        <v>41598</v>
      </c>
      <c r="B460" s="117">
        <v>12.25</v>
      </c>
      <c r="C460" s="117" t="s">
        <v>642</v>
      </c>
      <c r="D460" s="110" t="str">
        <f t="shared" si="23"/>
        <v>Esp201311</v>
      </c>
    </row>
    <row r="461" spans="1:4">
      <c r="A461" s="118">
        <v>41599</v>
      </c>
      <c r="B461" s="117">
        <v>4.75</v>
      </c>
      <c r="C461" s="117" t="s">
        <v>642</v>
      </c>
      <c r="D461" s="110" t="str">
        <f t="shared" si="23"/>
        <v>Esp201311</v>
      </c>
    </row>
    <row r="462" spans="1:4">
      <c r="A462" s="118">
        <v>41599</v>
      </c>
      <c r="B462" s="117">
        <v>10.25</v>
      </c>
      <c r="C462" s="117" t="s">
        <v>642</v>
      </c>
      <c r="D462" s="110" t="str">
        <f t="shared" si="23"/>
        <v>Esp201311</v>
      </c>
    </row>
    <row r="463" spans="1:4">
      <c r="A463" s="118">
        <v>41599</v>
      </c>
      <c r="B463" s="117">
        <v>114.25</v>
      </c>
      <c r="C463" s="117" t="s">
        <v>641</v>
      </c>
      <c r="D463" s="110" t="str">
        <f t="shared" si="23"/>
        <v>CB201311</v>
      </c>
    </row>
    <row r="464" spans="1:4">
      <c r="A464" s="118">
        <v>41599</v>
      </c>
      <c r="B464" s="117">
        <v>31.15</v>
      </c>
      <c r="C464" s="117" t="s">
        <v>641</v>
      </c>
      <c r="D464" s="110" t="str">
        <f t="shared" si="23"/>
        <v>CB201311</v>
      </c>
    </row>
    <row r="465" spans="1:5">
      <c r="A465" s="118">
        <v>41599</v>
      </c>
      <c r="B465" s="117">
        <v>13.29</v>
      </c>
      <c r="C465" s="117" t="s">
        <v>645</v>
      </c>
      <c r="D465" s="110" t="str">
        <f t="shared" si="23"/>
        <v>Chq201311</v>
      </c>
    </row>
    <row r="466" spans="1:5">
      <c r="A466" s="118">
        <v>41599</v>
      </c>
      <c r="B466" s="117">
        <v>22.95</v>
      </c>
      <c r="C466" s="117" t="s">
        <v>642</v>
      </c>
      <c r="D466" s="110" t="str">
        <f t="shared" ref="D466:D529" si="24">CONCATENATE(C466,YEAR(A466),MONTH(A466))</f>
        <v>Esp201311</v>
      </c>
    </row>
    <row r="467" spans="1:5">
      <c r="A467" s="118">
        <v>41600</v>
      </c>
      <c r="B467" s="117">
        <v>17.399999999999999</v>
      </c>
      <c r="C467" s="117" t="s">
        <v>641</v>
      </c>
      <c r="D467" s="110" t="str">
        <f t="shared" si="24"/>
        <v>CB201311</v>
      </c>
    </row>
    <row r="468" spans="1:5">
      <c r="A468" s="118">
        <v>41600</v>
      </c>
      <c r="B468" s="117">
        <v>28.45</v>
      </c>
      <c r="C468" s="117" t="s">
        <v>641</v>
      </c>
      <c r="D468" s="110" t="str">
        <f t="shared" si="24"/>
        <v>CB201311</v>
      </c>
    </row>
    <row r="469" spans="1:5">
      <c r="A469" s="118">
        <v>41600</v>
      </c>
      <c r="B469" s="117">
        <v>10.7</v>
      </c>
      <c r="C469" s="117" t="s">
        <v>642</v>
      </c>
      <c r="D469" s="110" t="str">
        <f t="shared" si="24"/>
        <v>Esp201311</v>
      </c>
    </row>
    <row r="470" spans="1:5">
      <c r="A470" s="118">
        <v>41600</v>
      </c>
      <c r="B470" s="117">
        <v>6.1</v>
      </c>
      <c r="C470" s="117" t="s">
        <v>642</v>
      </c>
      <c r="D470" s="110" t="str">
        <f t="shared" si="24"/>
        <v>Esp201311</v>
      </c>
    </row>
    <row r="471" spans="1:5">
      <c r="A471" s="118">
        <v>41600</v>
      </c>
      <c r="B471" s="117">
        <v>3.55</v>
      </c>
      <c r="C471" s="117" t="s">
        <v>642</v>
      </c>
      <c r="D471" s="110" t="str">
        <f t="shared" si="24"/>
        <v>Esp201311</v>
      </c>
    </row>
    <row r="472" spans="1:5">
      <c r="A472" s="118">
        <v>41601</v>
      </c>
      <c r="B472" s="117">
        <v>16.05</v>
      </c>
      <c r="C472" s="117" t="s">
        <v>641</v>
      </c>
      <c r="D472" s="110" t="str">
        <f t="shared" si="24"/>
        <v>CB201311</v>
      </c>
    </row>
    <row r="473" spans="1:5">
      <c r="A473" s="118">
        <v>41601</v>
      </c>
      <c r="B473" s="117">
        <v>22.65</v>
      </c>
      <c r="C473" s="117" t="s">
        <v>641</v>
      </c>
      <c r="D473" s="110" t="str">
        <f t="shared" si="24"/>
        <v>CB201311</v>
      </c>
    </row>
    <row r="474" spans="1:5">
      <c r="A474" s="118">
        <v>41601</v>
      </c>
      <c r="B474" s="117">
        <v>15.15</v>
      </c>
      <c r="C474" s="117" t="s">
        <v>641</v>
      </c>
      <c r="D474" s="110" t="str">
        <f t="shared" si="24"/>
        <v>CB201311</v>
      </c>
    </row>
    <row r="475" spans="1:5">
      <c r="A475" s="118">
        <v>41601</v>
      </c>
      <c r="B475" s="117">
        <v>26.4</v>
      </c>
      <c r="C475" s="117" t="s">
        <v>641</v>
      </c>
      <c r="D475" s="110" t="str">
        <f t="shared" si="24"/>
        <v>CB201311</v>
      </c>
    </row>
    <row r="476" spans="1:5">
      <c r="A476" s="118">
        <v>41601</v>
      </c>
      <c r="B476" s="117">
        <v>60.3</v>
      </c>
      <c r="C476" s="117" t="s">
        <v>641</v>
      </c>
      <c r="D476" s="110" t="str">
        <f t="shared" si="24"/>
        <v>CB201311</v>
      </c>
      <c r="E476" s="128">
        <v>-40</v>
      </c>
    </row>
    <row r="477" spans="1:5">
      <c r="A477" s="118">
        <v>41601</v>
      </c>
      <c r="B477" s="117">
        <v>24.8</v>
      </c>
      <c r="C477" s="117" t="s">
        <v>641</v>
      </c>
      <c r="D477" s="110" t="str">
        <f t="shared" si="24"/>
        <v>CB201311</v>
      </c>
    </row>
    <row r="478" spans="1:5">
      <c r="A478" s="118">
        <v>41601</v>
      </c>
      <c r="B478" s="117">
        <v>30</v>
      </c>
      <c r="C478" s="117" t="s">
        <v>641</v>
      </c>
      <c r="D478" s="110" t="str">
        <f t="shared" si="24"/>
        <v>CB201311</v>
      </c>
      <c r="E478" s="128">
        <v>-28</v>
      </c>
    </row>
    <row r="479" spans="1:5">
      <c r="A479" s="118">
        <v>41601</v>
      </c>
      <c r="B479" s="117">
        <v>6.9</v>
      </c>
      <c r="C479" s="117" t="s">
        <v>642</v>
      </c>
      <c r="D479" s="110" t="str">
        <f t="shared" si="24"/>
        <v>Esp201311</v>
      </c>
    </row>
    <row r="480" spans="1:5">
      <c r="A480" s="118">
        <v>41601</v>
      </c>
      <c r="B480" s="117">
        <v>20.65</v>
      </c>
      <c r="C480" s="117" t="s">
        <v>641</v>
      </c>
      <c r="D480" s="110" t="str">
        <f t="shared" si="24"/>
        <v>CB201311</v>
      </c>
    </row>
    <row r="481" spans="1:5">
      <c r="A481" s="126">
        <v>41603</v>
      </c>
      <c r="B481" s="127">
        <v>108.17</v>
      </c>
      <c r="C481" s="127" t="s">
        <v>641</v>
      </c>
      <c r="D481" s="110" t="str">
        <f t="shared" si="24"/>
        <v>CB201311</v>
      </c>
      <c r="E481" s="128" t="s">
        <v>646</v>
      </c>
    </row>
    <row r="482" spans="1:5">
      <c r="A482" s="126">
        <v>41603</v>
      </c>
      <c r="B482" s="127">
        <v>104.6</v>
      </c>
      <c r="C482" s="127" t="s">
        <v>645</v>
      </c>
      <c r="D482" s="132" t="str">
        <f>CONCATENATE(C482,YEAR(A481),MONTH(A481))</f>
        <v>Chq201311</v>
      </c>
      <c r="E482" s="128" t="s">
        <v>646</v>
      </c>
    </row>
    <row r="483" spans="1:5">
      <c r="A483" s="129">
        <v>41604</v>
      </c>
      <c r="B483" s="117">
        <v>7.4</v>
      </c>
      <c r="C483" s="117" t="s">
        <v>642</v>
      </c>
      <c r="D483" s="110" t="str">
        <f t="shared" si="24"/>
        <v>Esp201311</v>
      </c>
    </row>
    <row r="484" spans="1:5">
      <c r="A484" s="129">
        <v>41604</v>
      </c>
      <c r="B484" s="117">
        <v>12.75</v>
      </c>
      <c r="C484" s="117" t="s">
        <v>642</v>
      </c>
      <c r="D484" s="110" t="str">
        <f t="shared" si="24"/>
        <v>Esp201311</v>
      </c>
    </row>
    <row r="485" spans="1:5">
      <c r="A485" s="129">
        <v>41605</v>
      </c>
      <c r="B485" s="117">
        <v>16.95</v>
      </c>
      <c r="C485" s="117" t="s">
        <v>641</v>
      </c>
      <c r="D485" s="110" t="str">
        <f t="shared" si="24"/>
        <v>CB201311</v>
      </c>
    </row>
    <row r="486" spans="1:5">
      <c r="A486" s="129">
        <v>41605</v>
      </c>
      <c r="B486" s="117">
        <v>2.5</v>
      </c>
      <c r="C486" s="117" t="s">
        <v>642</v>
      </c>
      <c r="D486" s="110" t="str">
        <f t="shared" si="24"/>
        <v>Esp201311</v>
      </c>
    </row>
    <row r="487" spans="1:5">
      <c r="A487" s="129">
        <v>41605</v>
      </c>
      <c r="B487" s="117">
        <v>34.25</v>
      </c>
      <c r="C487" s="117" t="s">
        <v>642</v>
      </c>
      <c r="D487" s="110" t="str">
        <f t="shared" si="24"/>
        <v>Esp201311</v>
      </c>
      <c r="E487">
        <v>-19</v>
      </c>
    </row>
    <row r="488" spans="1:5">
      <c r="A488" s="129">
        <v>41605</v>
      </c>
      <c r="B488" s="117">
        <v>7.9</v>
      </c>
      <c r="C488" s="117" t="s">
        <v>642</v>
      </c>
      <c r="D488" s="110" t="str">
        <f t="shared" si="24"/>
        <v>Esp201311</v>
      </c>
    </row>
    <row r="489" spans="1:5">
      <c r="A489" s="126">
        <v>41605</v>
      </c>
      <c r="B489" s="127">
        <v>196.28</v>
      </c>
      <c r="C489" s="127" t="s">
        <v>642</v>
      </c>
      <c r="D489" s="110" t="str">
        <f t="shared" si="24"/>
        <v>Esp201311</v>
      </c>
      <c r="E489" s="128" t="s">
        <v>646</v>
      </c>
    </row>
    <row r="490" spans="1:5">
      <c r="A490" s="129">
        <v>41605</v>
      </c>
      <c r="B490" s="117">
        <v>13.8</v>
      </c>
      <c r="C490" s="117" t="s">
        <v>642</v>
      </c>
      <c r="D490" s="110" t="str">
        <f t="shared" si="24"/>
        <v>Esp201311</v>
      </c>
    </row>
    <row r="491" spans="1:5">
      <c r="A491" s="129">
        <v>41606</v>
      </c>
      <c r="B491" s="117">
        <v>32.4</v>
      </c>
      <c r="C491" s="117" t="s">
        <v>641</v>
      </c>
      <c r="D491" s="110" t="str">
        <f t="shared" si="24"/>
        <v>CB201311</v>
      </c>
    </row>
    <row r="492" spans="1:5">
      <c r="A492" s="129">
        <v>41606</v>
      </c>
      <c r="B492" s="117">
        <v>8.4</v>
      </c>
      <c r="C492" s="117" t="s">
        <v>642</v>
      </c>
      <c r="D492" s="110" t="str">
        <f t="shared" si="24"/>
        <v>Esp201311</v>
      </c>
    </row>
    <row r="493" spans="1:5">
      <c r="A493" s="129">
        <v>41606</v>
      </c>
      <c r="B493" s="117">
        <v>20.5</v>
      </c>
      <c r="C493" s="117" t="s">
        <v>641</v>
      </c>
      <c r="D493" s="110" t="str">
        <f t="shared" si="24"/>
        <v>CB201311</v>
      </c>
    </row>
    <row r="494" spans="1:5">
      <c r="A494" s="129">
        <v>41606</v>
      </c>
      <c r="B494" s="117">
        <v>2.85</v>
      </c>
      <c r="C494" s="117" t="s">
        <v>642</v>
      </c>
      <c r="D494" s="110" t="str">
        <f t="shared" si="24"/>
        <v>Esp201311</v>
      </c>
    </row>
    <row r="495" spans="1:5">
      <c r="A495" s="129">
        <v>41606</v>
      </c>
      <c r="B495" s="117">
        <v>25.7</v>
      </c>
      <c r="C495" s="117" t="s">
        <v>642</v>
      </c>
      <c r="D495" s="110" t="str">
        <f t="shared" si="24"/>
        <v>Esp201311</v>
      </c>
    </row>
    <row r="496" spans="1:5">
      <c r="A496" s="129">
        <v>41606</v>
      </c>
      <c r="B496" s="117">
        <v>30.95</v>
      </c>
      <c r="C496" s="117" t="s">
        <v>641</v>
      </c>
      <c r="D496" s="110" t="str">
        <f t="shared" si="24"/>
        <v>CB201311</v>
      </c>
    </row>
    <row r="497" spans="1:4">
      <c r="A497" s="129">
        <v>41606</v>
      </c>
      <c r="B497" s="117">
        <v>16</v>
      </c>
      <c r="C497" s="117" t="s">
        <v>642</v>
      </c>
      <c r="D497" s="110" t="str">
        <f t="shared" si="24"/>
        <v>Esp201311</v>
      </c>
    </row>
    <row r="498" spans="1:4">
      <c r="A498" s="129">
        <v>41606</v>
      </c>
      <c r="B498" s="117">
        <f>2.95+3.85+3.25+4.75+3.95+2.35+4.15+6</f>
        <v>31.25</v>
      </c>
      <c r="C498" s="117" t="s">
        <v>641</v>
      </c>
      <c r="D498" s="110" t="str">
        <f t="shared" si="24"/>
        <v>CB201311</v>
      </c>
    </row>
    <row r="499" spans="1:4">
      <c r="A499" s="129">
        <v>41606</v>
      </c>
      <c r="B499" s="117">
        <v>17.350000000000001</v>
      </c>
      <c r="C499" s="117" t="s">
        <v>641</v>
      </c>
      <c r="D499" s="110" t="str">
        <f t="shared" si="24"/>
        <v>CB201311</v>
      </c>
    </row>
    <row r="500" spans="1:4">
      <c r="A500" s="129">
        <v>41606</v>
      </c>
      <c r="B500" s="117">
        <v>22.45</v>
      </c>
      <c r="C500" s="117" t="s">
        <v>641</v>
      </c>
      <c r="D500" s="110" t="str">
        <f t="shared" si="24"/>
        <v>CB201311</v>
      </c>
    </row>
    <row r="501" spans="1:4">
      <c r="A501" s="129">
        <v>41606</v>
      </c>
      <c r="B501" s="117">
        <v>18.149999999999999</v>
      </c>
      <c r="C501" s="117" t="s">
        <v>642</v>
      </c>
      <c r="D501" s="110" t="str">
        <f t="shared" si="24"/>
        <v>Esp201311</v>
      </c>
    </row>
    <row r="502" spans="1:4">
      <c r="A502" s="129">
        <v>41607</v>
      </c>
      <c r="B502" s="117">
        <v>19.5</v>
      </c>
      <c r="C502" s="117" t="s">
        <v>642</v>
      </c>
      <c r="D502" s="110" t="str">
        <f t="shared" si="24"/>
        <v>Esp201311</v>
      </c>
    </row>
    <row r="503" spans="1:4">
      <c r="A503" s="129">
        <v>41607</v>
      </c>
      <c r="B503" s="117">
        <v>6.8</v>
      </c>
      <c r="C503" s="117" t="s">
        <v>642</v>
      </c>
      <c r="D503" s="110" t="str">
        <f t="shared" si="24"/>
        <v>Esp201311</v>
      </c>
    </row>
    <row r="504" spans="1:4">
      <c r="A504" s="129">
        <v>41607</v>
      </c>
      <c r="B504" s="117">
        <v>22.1</v>
      </c>
      <c r="C504" s="117" t="s">
        <v>645</v>
      </c>
      <c r="D504" s="110" t="str">
        <f t="shared" si="24"/>
        <v>Chq201311</v>
      </c>
    </row>
    <row r="505" spans="1:4">
      <c r="A505" s="129">
        <v>41607</v>
      </c>
      <c r="B505" s="117">
        <v>29.45</v>
      </c>
      <c r="C505" s="117" t="s">
        <v>641</v>
      </c>
      <c r="D505" s="110" t="str">
        <f t="shared" si="24"/>
        <v>CB201311</v>
      </c>
    </row>
    <row r="506" spans="1:4">
      <c r="A506" s="129">
        <v>41607</v>
      </c>
      <c r="B506" s="117">
        <v>7.9</v>
      </c>
      <c r="C506" s="117" t="s">
        <v>642</v>
      </c>
      <c r="D506" s="110" t="str">
        <f t="shared" si="24"/>
        <v>Esp201311</v>
      </c>
    </row>
    <row r="507" spans="1:4">
      <c r="A507" s="129">
        <v>41608</v>
      </c>
      <c r="B507" s="117">
        <v>4.1500000000000004</v>
      </c>
      <c r="C507" s="117" t="s">
        <v>642</v>
      </c>
      <c r="D507" s="110" t="str">
        <f t="shared" si="24"/>
        <v>Esp201311</v>
      </c>
    </row>
    <row r="508" spans="1:4">
      <c r="A508" s="129">
        <v>41608</v>
      </c>
      <c r="B508" s="117">
        <v>38.4</v>
      </c>
      <c r="C508" s="117" t="s">
        <v>641</v>
      </c>
      <c r="D508" s="110" t="str">
        <f t="shared" si="24"/>
        <v>CB201311</v>
      </c>
    </row>
    <row r="509" spans="1:4">
      <c r="A509" s="129">
        <v>41608</v>
      </c>
      <c r="B509" s="117">
        <v>11.2</v>
      </c>
      <c r="C509" s="117" t="s">
        <v>642</v>
      </c>
      <c r="D509" s="110" t="str">
        <f t="shared" si="24"/>
        <v>Esp201311</v>
      </c>
    </row>
    <row r="510" spans="1:4">
      <c r="A510" s="129">
        <v>41608</v>
      </c>
      <c r="B510" s="117">
        <v>33.15</v>
      </c>
      <c r="C510" s="117" t="s">
        <v>641</v>
      </c>
      <c r="D510" s="110" t="str">
        <f t="shared" si="24"/>
        <v>CB201311</v>
      </c>
    </row>
    <row r="511" spans="1:4">
      <c r="A511" s="129">
        <v>41608</v>
      </c>
      <c r="B511" s="117">
        <v>15.4</v>
      </c>
      <c r="C511" s="117" t="s">
        <v>641</v>
      </c>
      <c r="D511" s="110" t="str">
        <f t="shared" si="24"/>
        <v>CB201311</v>
      </c>
    </row>
    <row r="512" spans="1:4">
      <c r="A512" s="129">
        <v>41608</v>
      </c>
      <c r="B512" s="117">
        <v>10.85</v>
      </c>
      <c r="C512" s="117" t="s">
        <v>642</v>
      </c>
      <c r="D512" s="110" t="str">
        <f t="shared" si="24"/>
        <v>Esp201311</v>
      </c>
    </row>
    <row r="513" spans="1:4">
      <c r="A513" s="129">
        <v>41608</v>
      </c>
      <c r="B513" s="117">
        <v>10</v>
      </c>
      <c r="C513" s="117" t="s">
        <v>642</v>
      </c>
      <c r="D513" s="110" t="str">
        <f t="shared" si="24"/>
        <v>Esp201311</v>
      </c>
    </row>
    <row r="514" spans="1:4">
      <c r="A514" s="129">
        <v>41608</v>
      </c>
      <c r="B514" s="117">
        <v>14.15</v>
      </c>
      <c r="C514" s="117" t="s">
        <v>642</v>
      </c>
      <c r="D514" s="110" t="str">
        <f t="shared" si="24"/>
        <v>Esp201311</v>
      </c>
    </row>
    <row r="515" spans="1:4">
      <c r="A515" s="118">
        <v>41610</v>
      </c>
      <c r="B515" s="117">
        <v>14.3</v>
      </c>
      <c r="C515" s="117" t="s">
        <v>641</v>
      </c>
      <c r="D515" s="110" t="str">
        <f t="shared" si="24"/>
        <v>CB201312</v>
      </c>
    </row>
    <row r="516" spans="1:4">
      <c r="A516" s="118">
        <v>41610</v>
      </c>
      <c r="B516" s="117">
        <v>23.55</v>
      </c>
      <c r="C516" s="117" t="s">
        <v>641</v>
      </c>
      <c r="D516" s="110" t="str">
        <f t="shared" si="24"/>
        <v>CB201312</v>
      </c>
    </row>
    <row r="517" spans="1:4">
      <c r="A517" s="118">
        <v>41610</v>
      </c>
      <c r="B517" s="117">
        <v>34.9</v>
      </c>
      <c r="C517" s="117" t="s">
        <v>642</v>
      </c>
      <c r="D517" s="110" t="str">
        <f t="shared" si="24"/>
        <v>Esp201312</v>
      </c>
    </row>
    <row r="518" spans="1:4">
      <c r="A518" s="118">
        <v>41611</v>
      </c>
      <c r="B518" s="117">
        <v>22.3</v>
      </c>
      <c r="C518" s="117" t="s">
        <v>641</v>
      </c>
      <c r="D518" s="110" t="str">
        <f t="shared" si="24"/>
        <v>CB201312</v>
      </c>
    </row>
    <row r="519" spans="1:4">
      <c r="A519" s="118">
        <v>41611</v>
      </c>
      <c r="B519" s="117">
        <v>27.3</v>
      </c>
      <c r="C519" s="117" t="s">
        <v>642</v>
      </c>
      <c r="D519" s="110" t="str">
        <f t="shared" si="24"/>
        <v>Esp201312</v>
      </c>
    </row>
    <row r="520" spans="1:4">
      <c r="A520" s="118">
        <v>41611</v>
      </c>
      <c r="B520" s="117">
        <v>58.64</v>
      </c>
      <c r="C520" s="117" t="s">
        <v>645</v>
      </c>
      <c r="D520" s="110" t="str">
        <f t="shared" si="24"/>
        <v>Chq201312</v>
      </c>
    </row>
    <row r="521" spans="1:4">
      <c r="A521" s="118">
        <v>41611</v>
      </c>
      <c r="B521" s="117">
        <v>19.95</v>
      </c>
      <c r="C521" s="117" t="s">
        <v>642</v>
      </c>
      <c r="D521" s="110" t="str">
        <f t="shared" si="24"/>
        <v>Esp201312</v>
      </c>
    </row>
    <row r="522" spans="1:4">
      <c r="A522" s="118">
        <v>41611</v>
      </c>
      <c r="B522" s="117">
        <v>16.95</v>
      </c>
      <c r="C522" s="117" t="s">
        <v>642</v>
      </c>
      <c r="D522" s="110" t="str">
        <f t="shared" si="24"/>
        <v>Esp201312</v>
      </c>
    </row>
    <row r="523" spans="1:4">
      <c r="A523" s="118">
        <v>41612</v>
      </c>
      <c r="B523" s="117">
        <v>3.25</v>
      </c>
      <c r="C523" s="117" t="s">
        <v>642</v>
      </c>
      <c r="D523" s="110" t="str">
        <f t="shared" si="24"/>
        <v>Esp201312</v>
      </c>
    </row>
    <row r="524" spans="1:4">
      <c r="A524" s="118">
        <v>41612</v>
      </c>
      <c r="B524" s="117">
        <v>25.95</v>
      </c>
      <c r="C524" s="117" t="s">
        <v>641</v>
      </c>
      <c r="D524" s="110" t="str">
        <f t="shared" si="24"/>
        <v>CB201312</v>
      </c>
    </row>
    <row r="525" spans="1:4">
      <c r="A525" s="118">
        <v>41612</v>
      </c>
      <c r="B525" s="117">
        <v>7</v>
      </c>
      <c r="C525" s="117" t="s">
        <v>642</v>
      </c>
      <c r="D525" s="110" t="str">
        <f t="shared" si="24"/>
        <v>Esp201312</v>
      </c>
    </row>
    <row r="526" spans="1:4">
      <c r="A526" s="118">
        <v>41612</v>
      </c>
      <c r="B526" s="117">
        <v>20.7</v>
      </c>
      <c r="C526" s="117" t="s">
        <v>642</v>
      </c>
      <c r="D526" s="110" t="str">
        <f t="shared" si="24"/>
        <v>Esp201312</v>
      </c>
    </row>
    <row r="527" spans="1:4">
      <c r="A527" s="118">
        <v>41613</v>
      </c>
      <c r="B527" s="117">
        <v>8.1999999999999993</v>
      </c>
      <c r="C527" s="117" t="s">
        <v>642</v>
      </c>
      <c r="D527" s="110" t="str">
        <f t="shared" si="24"/>
        <v>Esp201312</v>
      </c>
    </row>
    <row r="528" spans="1:4">
      <c r="A528" s="118">
        <v>41613</v>
      </c>
      <c r="B528" s="117">
        <v>5.7</v>
      </c>
      <c r="C528" s="117" t="s">
        <v>642</v>
      </c>
      <c r="D528" s="110" t="str">
        <f t="shared" si="24"/>
        <v>Esp201312</v>
      </c>
    </row>
    <row r="529" spans="1:5">
      <c r="A529" s="118">
        <v>41613</v>
      </c>
      <c r="B529" s="117">
        <v>30</v>
      </c>
      <c r="C529" s="117" t="s">
        <v>641</v>
      </c>
      <c r="D529" s="110" t="str">
        <f t="shared" si="24"/>
        <v>CB201312</v>
      </c>
    </row>
    <row r="530" spans="1:5">
      <c r="A530" s="118">
        <v>41613</v>
      </c>
      <c r="B530" s="117">
        <v>4.45</v>
      </c>
      <c r="C530" s="117" t="s">
        <v>642</v>
      </c>
      <c r="D530" s="110" t="str">
        <f t="shared" ref="D530:D593" si="25">CONCATENATE(C530,YEAR(A530),MONTH(A530))</f>
        <v>Esp201312</v>
      </c>
    </row>
    <row r="531" spans="1:5">
      <c r="A531" s="118">
        <v>41613</v>
      </c>
      <c r="B531" s="117">
        <v>2.5499999999999998</v>
      </c>
      <c r="C531" s="117" t="s">
        <v>642</v>
      </c>
      <c r="D531" s="110" t="str">
        <f t="shared" si="25"/>
        <v>Esp201312</v>
      </c>
    </row>
    <row r="532" spans="1:5">
      <c r="A532" s="126">
        <v>41613</v>
      </c>
      <c r="B532" s="127">
        <v>55.66</v>
      </c>
      <c r="C532" s="127" t="s">
        <v>645</v>
      </c>
      <c r="D532" s="133" t="str">
        <f t="shared" si="25"/>
        <v>Chq201312</v>
      </c>
      <c r="E532" s="128" t="s">
        <v>646</v>
      </c>
    </row>
    <row r="533" spans="1:5">
      <c r="A533" s="118">
        <v>41614</v>
      </c>
      <c r="B533" s="117">
        <v>9.75</v>
      </c>
      <c r="C533" s="117" t="s">
        <v>642</v>
      </c>
      <c r="D533" s="110" t="str">
        <f t="shared" si="25"/>
        <v>Esp201312</v>
      </c>
    </row>
    <row r="534" spans="1:5">
      <c r="A534" s="118">
        <v>41614</v>
      </c>
      <c r="B534" s="117">
        <v>25.05</v>
      </c>
      <c r="C534" s="117" t="s">
        <v>641</v>
      </c>
      <c r="D534" s="110" t="str">
        <f t="shared" si="25"/>
        <v>CB201312</v>
      </c>
    </row>
    <row r="535" spans="1:5">
      <c r="A535" s="118">
        <v>41614</v>
      </c>
      <c r="B535" s="117">
        <v>14.6</v>
      </c>
      <c r="C535" s="117" t="s">
        <v>641</v>
      </c>
      <c r="D535" s="110" t="str">
        <f t="shared" si="25"/>
        <v>CB201312</v>
      </c>
    </row>
    <row r="536" spans="1:5">
      <c r="A536" s="118">
        <v>41614</v>
      </c>
      <c r="B536" s="117">
        <v>4.8499999999999996</v>
      </c>
      <c r="C536" s="117" t="s">
        <v>642</v>
      </c>
      <c r="D536" s="110" t="str">
        <f t="shared" si="25"/>
        <v>Esp201312</v>
      </c>
    </row>
    <row r="537" spans="1:5">
      <c r="A537" s="118">
        <v>41614</v>
      </c>
      <c r="B537" s="117">
        <v>3.75</v>
      </c>
      <c r="C537" s="117" t="s">
        <v>642</v>
      </c>
      <c r="D537" s="110" t="str">
        <f t="shared" si="25"/>
        <v>Esp201312</v>
      </c>
    </row>
    <row r="538" spans="1:5">
      <c r="A538" s="118">
        <v>41614</v>
      </c>
      <c r="B538" s="117">
        <v>16.399999999999999</v>
      </c>
      <c r="C538" s="117" t="s">
        <v>642</v>
      </c>
      <c r="D538" s="110" t="str">
        <f t="shared" si="25"/>
        <v>Esp201312</v>
      </c>
    </row>
    <row r="539" spans="1:5">
      <c r="A539" s="118">
        <v>41614</v>
      </c>
      <c r="B539" s="117">
        <v>46.15</v>
      </c>
      <c r="C539" s="117" t="s">
        <v>641</v>
      </c>
      <c r="D539" s="110" t="str">
        <f t="shared" si="25"/>
        <v>CB201312</v>
      </c>
    </row>
    <row r="540" spans="1:5">
      <c r="A540" s="118">
        <v>41615</v>
      </c>
      <c r="B540" s="117">
        <v>26.95</v>
      </c>
      <c r="C540" s="117" t="s">
        <v>641</v>
      </c>
      <c r="D540" s="110" t="str">
        <f t="shared" si="25"/>
        <v>CB201312</v>
      </c>
    </row>
    <row r="541" spans="1:5">
      <c r="A541" s="118">
        <v>41615</v>
      </c>
      <c r="B541" s="117">
        <v>32</v>
      </c>
      <c r="C541" s="117" t="s">
        <v>641</v>
      </c>
      <c r="D541" s="110" t="str">
        <f t="shared" si="25"/>
        <v>CB201312</v>
      </c>
    </row>
    <row r="542" spans="1:5">
      <c r="A542" s="118">
        <v>41615</v>
      </c>
      <c r="B542" s="117">
        <v>54.3</v>
      </c>
      <c r="C542" s="117" t="s">
        <v>641</v>
      </c>
      <c r="D542" s="110" t="str">
        <f t="shared" si="25"/>
        <v>CB201312</v>
      </c>
    </row>
    <row r="543" spans="1:5">
      <c r="A543" s="118">
        <v>41615</v>
      </c>
      <c r="B543" s="117">
        <v>18.399999999999999</v>
      </c>
      <c r="C543" s="117" t="s">
        <v>642</v>
      </c>
      <c r="D543" s="110" t="str">
        <f t="shared" si="25"/>
        <v>Esp201312</v>
      </c>
    </row>
    <row r="544" spans="1:5">
      <c r="A544" s="118">
        <v>41615</v>
      </c>
      <c r="B544" s="117">
        <v>14.55</v>
      </c>
      <c r="C544" s="117" t="s">
        <v>641</v>
      </c>
      <c r="D544" s="110" t="str">
        <f t="shared" si="25"/>
        <v>CB201312</v>
      </c>
    </row>
    <row r="545" spans="1:4">
      <c r="A545" s="118">
        <v>41615</v>
      </c>
      <c r="B545" s="117">
        <v>18.75</v>
      </c>
      <c r="C545" s="117" t="s">
        <v>641</v>
      </c>
      <c r="D545" s="110" t="str">
        <f t="shared" si="25"/>
        <v>CB201312</v>
      </c>
    </row>
    <row r="546" spans="1:4">
      <c r="A546" s="118">
        <v>41615</v>
      </c>
      <c r="B546" s="117">
        <v>16.899999999999999</v>
      </c>
      <c r="C546" s="117" t="s">
        <v>641</v>
      </c>
      <c r="D546" s="110" t="str">
        <f t="shared" si="25"/>
        <v>CB201312</v>
      </c>
    </row>
    <row r="547" spans="1:4">
      <c r="A547" s="118">
        <v>41616</v>
      </c>
      <c r="B547" s="117">
        <v>62.65</v>
      </c>
      <c r="C547" s="117" t="s">
        <v>641</v>
      </c>
      <c r="D547" s="110" t="str">
        <f t="shared" si="25"/>
        <v>CB201312</v>
      </c>
    </row>
    <row r="548" spans="1:4">
      <c r="A548" s="118">
        <v>41616</v>
      </c>
      <c r="B548" s="117">
        <v>4.8499999999999996</v>
      </c>
      <c r="C548" s="117" t="s">
        <v>642</v>
      </c>
      <c r="D548" s="110" t="str">
        <f t="shared" si="25"/>
        <v>Esp201312</v>
      </c>
    </row>
    <row r="549" spans="1:4">
      <c r="A549" s="118">
        <v>41617</v>
      </c>
      <c r="B549" s="117">
        <v>12.5</v>
      </c>
      <c r="C549" s="117" t="s">
        <v>642</v>
      </c>
      <c r="D549" s="110" t="str">
        <f t="shared" si="25"/>
        <v>Esp201312</v>
      </c>
    </row>
    <row r="550" spans="1:4">
      <c r="A550" s="118">
        <v>41617</v>
      </c>
      <c r="B550" s="117">
        <v>12.85</v>
      </c>
      <c r="C550" s="117" t="s">
        <v>642</v>
      </c>
      <c r="D550" s="110" t="str">
        <f t="shared" si="25"/>
        <v>Esp201312</v>
      </c>
    </row>
    <row r="551" spans="1:4">
      <c r="A551" s="118">
        <v>41617</v>
      </c>
      <c r="B551" s="117">
        <v>40.5</v>
      </c>
      <c r="C551" s="117" t="s">
        <v>641</v>
      </c>
      <c r="D551" s="110" t="str">
        <f t="shared" si="25"/>
        <v>CB201312</v>
      </c>
    </row>
    <row r="552" spans="1:4">
      <c r="A552" s="118">
        <v>41618</v>
      </c>
      <c r="B552" s="117">
        <v>101.75</v>
      </c>
      <c r="C552" s="117" t="s">
        <v>641</v>
      </c>
      <c r="D552" s="110" t="str">
        <f t="shared" si="25"/>
        <v>CB201312</v>
      </c>
    </row>
    <row r="553" spans="1:4">
      <c r="A553" s="118">
        <v>41618</v>
      </c>
      <c r="B553" s="117">
        <v>6.2</v>
      </c>
      <c r="C553" s="117" t="s">
        <v>642</v>
      </c>
      <c r="D553" s="110" t="str">
        <f t="shared" si="25"/>
        <v>Esp201312</v>
      </c>
    </row>
    <row r="554" spans="1:4">
      <c r="A554" s="118">
        <v>41618</v>
      </c>
      <c r="B554" s="117">
        <v>8.5</v>
      </c>
      <c r="C554" s="117" t="s">
        <v>641</v>
      </c>
      <c r="D554" s="110" t="str">
        <f t="shared" si="25"/>
        <v>CB201312</v>
      </c>
    </row>
    <row r="555" spans="1:4">
      <c r="A555" s="118">
        <v>41618</v>
      </c>
      <c r="B555" s="117">
        <v>50.25</v>
      </c>
      <c r="C555" s="117" t="s">
        <v>642</v>
      </c>
      <c r="D555" s="110" t="str">
        <f t="shared" si="25"/>
        <v>Esp201312</v>
      </c>
    </row>
    <row r="556" spans="1:4">
      <c r="A556" s="118">
        <v>41618</v>
      </c>
      <c r="B556" s="117">
        <v>16.899999999999999</v>
      </c>
      <c r="C556" s="117" t="s">
        <v>642</v>
      </c>
      <c r="D556" s="110" t="str">
        <f t="shared" si="25"/>
        <v>Esp201312</v>
      </c>
    </row>
    <row r="557" spans="1:4">
      <c r="A557" s="118">
        <v>41619</v>
      </c>
      <c r="B557" s="117">
        <v>42.45</v>
      </c>
      <c r="C557" s="117" t="s">
        <v>641</v>
      </c>
      <c r="D557" s="110" t="str">
        <f t="shared" si="25"/>
        <v>CB201312</v>
      </c>
    </row>
    <row r="558" spans="1:4">
      <c r="A558" s="118">
        <v>41619</v>
      </c>
      <c r="B558" s="117">
        <v>62.5</v>
      </c>
      <c r="C558" s="117" t="s">
        <v>642</v>
      </c>
      <c r="D558" s="110" t="str">
        <f t="shared" si="25"/>
        <v>Esp201312</v>
      </c>
    </row>
    <row r="559" spans="1:4">
      <c r="A559" s="118">
        <v>41619</v>
      </c>
      <c r="B559" s="117">
        <v>46.8</v>
      </c>
      <c r="C559" s="117" t="s">
        <v>642</v>
      </c>
      <c r="D559" s="110" t="str">
        <f t="shared" si="25"/>
        <v>Esp201312</v>
      </c>
    </row>
    <row r="560" spans="1:4">
      <c r="A560" s="118">
        <v>41619</v>
      </c>
      <c r="B560" s="117">
        <v>37.950000000000003</v>
      </c>
      <c r="C560" s="117" t="s">
        <v>641</v>
      </c>
      <c r="D560" s="110" t="str">
        <f t="shared" si="25"/>
        <v>CB201312</v>
      </c>
    </row>
    <row r="561" spans="1:5">
      <c r="A561" s="118">
        <v>41619</v>
      </c>
      <c r="B561" s="117">
        <v>15.05</v>
      </c>
      <c r="C561" s="117" t="s">
        <v>642</v>
      </c>
      <c r="D561" s="110" t="str">
        <f t="shared" si="25"/>
        <v>Esp201312</v>
      </c>
    </row>
    <row r="562" spans="1:5">
      <c r="A562" s="118">
        <v>41619</v>
      </c>
      <c r="B562" s="117">
        <v>43.95</v>
      </c>
      <c r="C562" s="117" t="s">
        <v>641</v>
      </c>
      <c r="D562" s="110" t="str">
        <f t="shared" si="25"/>
        <v>CB201312</v>
      </c>
    </row>
    <row r="563" spans="1:5">
      <c r="A563" s="118">
        <v>41619</v>
      </c>
      <c r="B563" s="117">
        <v>50.05</v>
      </c>
      <c r="C563" s="117" t="s">
        <v>641</v>
      </c>
      <c r="D563" s="110" t="str">
        <f t="shared" si="25"/>
        <v>CB201312</v>
      </c>
    </row>
    <row r="564" spans="1:5">
      <c r="A564" s="118">
        <v>41619</v>
      </c>
      <c r="B564" s="117">
        <v>18.95</v>
      </c>
      <c r="C564" s="117" t="s">
        <v>641</v>
      </c>
      <c r="D564" s="110" t="str">
        <f t="shared" si="25"/>
        <v>CB201312</v>
      </c>
    </row>
    <row r="565" spans="1:5">
      <c r="A565" s="126">
        <v>41619</v>
      </c>
      <c r="B565" s="127">
        <v>149.80000000000001</v>
      </c>
      <c r="C565" s="127" t="s">
        <v>645</v>
      </c>
      <c r="D565" s="133" t="str">
        <f t="shared" si="25"/>
        <v>Chq201312</v>
      </c>
      <c r="E565" s="128" t="s">
        <v>646</v>
      </c>
    </row>
    <row r="566" spans="1:5">
      <c r="A566" s="126">
        <v>41619</v>
      </c>
      <c r="B566" s="127">
        <v>180</v>
      </c>
      <c r="C566" s="127" t="s">
        <v>642</v>
      </c>
      <c r="D566" s="133" t="str">
        <f t="shared" si="25"/>
        <v>Esp201312</v>
      </c>
      <c r="E566" s="128" t="s">
        <v>646</v>
      </c>
    </row>
    <row r="567" spans="1:5">
      <c r="A567" s="118">
        <v>41619</v>
      </c>
      <c r="B567" s="117">
        <v>31.4</v>
      </c>
      <c r="C567" s="117" t="s">
        <v>641</v>
      </c>
      <c r="D567" s="110" t="str">
        <f t="shared" si="25"/>
        <v>CB201312</v>
      </c>
    </row>
    <row r="568" spans="1:5">
      <c r="A568" s="118">
        <v>41620</v>
      </c>
      <c r="B568" s="117">
        <v>3.85</v>
      </c>
      <c r="C568" s="117" t="s">
        <v>642</v>
      </c>
      <c r="D568" s="110" t="str">
        <f t="shared" si="25"/>
        <v>Esp201312</v>
      </c>
    </row>
    <row r="569" spans="1:5">
      <c r="A569" s="118">
        <v>41620</v>
      </c>
      <c r="B569" s="117">
        <v>50.3</v>
      </c>
      <c r="C569" s="117" t="s">
        <v>641</v>
      </c>
      <c r="D569" s="110" t="str">
        <f t="shared" si="25"/>
        <v>CB201312</v>
      </c>
    </row>
    <row r="570" spans="1:5">
      <c r="A570" s="118">
        <v>41620</v>
      </c>
      <c r="B570" s="117">
        <v>6.2</v>
      </c>
      <c r="C570" s="117" t="s">
        <v>642</v>
      </c>
      <c r="D570" s="110" t="str">
        <f t="shared" si="25"/>
        <v>Esp201312</v>
      </c>
    </row>
    <row r="571" spans="1:5">
      <c r="A571" s="118">
        <v>41620</v>
      </c>
      <c r="B571" s="117">
        <v>13.45</v>
      </c>
      <c r="C571" s="117" t="s">
        <v>641</v>
      </c>
      <c r="D571" s="110" t="str">
        <f t="shared" si="25"/>
        <v>CB201312</v>
      </c>
    </row>
    <row r="572" spans="1:5">
      <c r="A572" s="118">
        <v>41620</v>
      </c>
      <c r="B572" s="117">
        <v>80.95</v>
      </c>
      <c r="C572" s="117" t="s">
        <v>641</v>
      </c>
      <c r="D572" s="110" t="str">
        <f t="shared" si="25"/>
        <v>CB201312</v>
      </c>
    </row>
    <row r="573" spans="1:5">
      <c r="A573" s="118">
        <v>41620</v>
      </c>
      <c r="B573" s="117">
        <v>17.149999999999999</v>
      </c>
      <c r="C573" s="117" t="s">
        <v>641</v>
      </c>
      <c r="D573" s="110" t="str">
        <f t="shared" si="25"/>
        <v>CB201312</v>
      </c>
    </row>
    <row r="574" spans="1:5">
      <c r="A574" s="118">
        <v>41620</v>
      </c>
      <c r="B574" s="117">
        <v>58.3</v>
      </c>
      <c r="C574" s="117" t="s">
        <v>645</v>
      </c>
      <c r="D574" s="110" t="str">
        <f t="shared" si="25"/>
        <v>Chq201312</v>
      </c>
    </row>
    <row r="575" spans="1:5">
      <c r="A575" s="118">
        <v>41620</v>
      </c>
      <c r="B575" s="117">
        <v>25.95</v>
      </c>
      <c r="C575" s="117" t="s">
        <v>642</v>
      </c>
      <c r="D575" s="110" t="str">
        <f t="shared" si="25"/>
        <v>Esp201312</v>
      </c>
    </row>
    <row r="576" spans="1:5">
      <c r="A576" s="118">
        <v>41621</v>
      </c>
      <c r="B576" s="117">
        <v>7.9</v>
      </c>
      <c r="C576" s="117" t="s">
        <v>642</v>
      </c>
      <c r="D576" s="110" t="str">
        <f t="shared" si="25"/>
        <v>Esp201312</v>
      </c>
    </row>
    <row r="577" spans="1:5">
      <c r="A577" s="118">
        <v>41621</v>
      </c>
      <c r="B577" s="117">
        <v>93.6</v>
      </c>
      <c r="C577" s="117" t="s">
        <v>641</v>
      </c>
      <c r="D577" s="110" t="str">
        <f t="shared" si="25"/>
        <v>CB201312</v>
      </c>
    </row>
    <row r="578" spans="1:5">
      <c r="A578" s="118">
        <v>41621</v>
      </c>
      <c r="B578" s="117">
        <v>59.9</v>
      </c>
      <c r="C578" s="117" t="s">
        <v>641</v>
      </c>
      <c r="D578" s="110" t="str">
        <f t="shared" si="25"/>
        <v>CB201312</v>
      </c>
    </row>
    <row r="579" spans="1:5">
      <c r="A579" s="118">
        <v>41621</v>
      </c>
      <c r="B579" s="117">
        <v>29</v>
      </c>
      <c r="C579" s="117" t="s">
        <v>641</v>
      </c>
      <c r="D579" s="110" t="str">
        <f t="shared" si="25"/>
        <v>CB201312</v>
      </c>
    </row>
    <row r="580" spans="1:5">
      <c r="A580" s="126">
        <v>41621</v>
      </c>
      <c r="B580" s="127">
        <v>209.54</v>
      </c>
      <c r="C580" s="127" t="s">
        <v>645</v>
      </c>
      <c r="D580" s="133" t="str">
        <f t="shared" si="25"/>
        <v>Chq201312</v>
      </c>
      <c r="E580" s="128" t="s">
        <v>646</v>
      </c>
    </row>
    <row r="581" spans="1:5">
      <c r="A581" s="118">
        <v>41621</v>
      </c>
      <c r="B581" s="117">
        <v>16.399999999999999</v>
      </c>
      <c r="C581" s="117" t="s">
        <v>641</v>
      </c>
      <c r="D581" s="110" t="str">
        <f t="shared" si="25"/>
        <v>CB201312</v>
      </c>
    </row>
    <row r="582" spans="1:5">
      <c r="A582" s="118">
        <v>41621</v>
      </c>
      <c r="B582" s="117">
        <v>30.45</v>
      </c>
      <c r="C582" s="117" t="s">
        <v>641</v>
      </c>
      <c r="D582" s="110" t="str">
        <f t="shared" si="25"/>
        <v>CB201312</v>
      </c>
    </row>
    <row r="583" spans="1:5">
      <c r="A583" s="118">
        <v>41621</v>
      </c>
      <c r="B583" s="117">
        <v>31.75</v>
      </c>
      <c r="C583" s="117" t="s">
        <v>641</v>
      </c>
      <c r="D583" s="110" t="str">
        <f t="shared" si="25"/>
        <v>CB201312</v>
      </c>
    </row>
    <row r="584" spans="1:5">
      <c r="A584" s="118">
        <v>41621</v>
      </c>
      <c r="B584" s="117">
        <v>7.95</v>
      </c>
      <c r="C584" s="117" t="s">
        <v>642</v>
      </c>
      <c r="D584" s="110" t="str">
        <f t="shared" si="25"/>
        <v>Esp201312</v>
      </c>
    </row>
    <row r="585" spans="1:5">
      <c r="A585" s="118">
        <v>41621</v>
      </c>
      <c r="B585" s="117">
        <v>10</v>
      </c>
      <c r="C585" s="117" t="s">
        <v>642</v>
      </c>
      <c r="D585" s="110" t="str">
        <f t="shared" si="25"/>
        <v>Esp201312</v>
      </c>
    </row>
    <row r="586" spans="1:5">
      <c r="A586" s="118">
        <v>41621</v>
      </c>
      <c r="B586" s="117">
        <v>30.1</v>
      </c>
      <c r="C586" s="117" t="s">
        <v>641</v>
      </c>
      <c r="D586" s="110" t="str">
        <f t="shared" si="25"/>
        <v>CB201312</v>
      </c>
    </row>
    <row r="587" spans="1:5">
      <c r="A587" s="118">
        <v>41621</v>
      </c>
      <c r="B587" s="117">
        <v>7.5</v>
      </c>
      <c r="C587" s="117" t="s">
        <v>642</v>
      </c>
      <c r="D587" s="110" t="str">
        <f t="shared" si="25"/>
        <v>Esp201312</v>
      </c>
    </row>
    <row r="588" spans="1:5">
      <c r="A588" s="118">
        <v>41621</v>
      </c>
      <c r="B588" s="117">
        <v>40</v>
      </c>
      <c r="C588" s="117" t="s">
        <v>645</v>
      </c>
      <c r="D588" s="110" t="str">
        <f t="shared" si="25"/>
        <v>Chq201312</v>
      </c>
    </row>
    <row r="589" spans="1:5">
      <c r="A589" s="118">
        <v>41621</v>
      </c>
      <c r="B589" s="117">
        <v>39.200000000000003</v>
      </c>
      <c r="C589" s="117" t="s">
        <v>642</v>
      </c>
      <c r="D589" s="110" t="str">
        <f t="shared" si="25"/>
        <v>Esp201312</v>
      </c>
    </row>
    <row r="590" spans="1:5">
      <c r="A590" s="118">
        <v>41622</v>
      </c>
      <c r="B590" s="117">
        <v>55.15</v>
      </c>
      <c r="C590" s="117" t="s">
        <v>642</v>
      </c>
      <c r="D590" s="110" t="str">
        <f t="shared" si="25"/>
        <v>Esp201312</v>
      </c>
    </row>
    <row r="591" spans="1:5">
      <c r="A591" s="118">
        <v>41622</v>
      </c>
      <c r="B591" s="117">
        <v>114.35</v>
      </c>
      <c r="C591" s="117" t="s">
        <v>641</v>
      </c>
      <c r="D591" s="110" t="str">
        <f t="shared" si="25"/>
        <v>CB201312</v>
      </c>
    </row>
    <row r="592" spans="1:5">
      <c r="A592" s="118">
        <v>41622</v>
      </c>
      <c r="B592" s="117">
        <v>7.5</v>
      </c>
      <c r="C592" s="117" t="s">
        <v>642</v>
      </c>
      <c r="D592" s="110" t="str">
        <f t="shared" si="25"/>
        <v>Esp201312</v>
      </c>
    </row>
    <row r="593" spans="1:4">
      <c r="A593" s="118">
        <v>41622</v>
      </c>
      <c r="B593" s="117">
        <v>3.85</v>
      </c>
      <c r="C593" s="117" t="s">
        <v>642</v>
      </c>
      <c r="D593" s="110" t="str">
        <f t="shared" si="25"/>
        <v>Esp201312</v>
      </c>
    </row>
    <row r="594" spans="1:4">
      <c r="A594" s="118">
        <v>41622</v>
      </c>
      <c r="B594" s="117">
        <v>62.8</v>
      </c>
      <c r="C594" s="117" t="s">
        <v>641</v>
      </c>
      <c r="D594" s="110" t="str">
        <f t="shared" ref="D594:D657" si="26">CONCATENATE(C594,YEAR(A594),MONTH(A594))</f>
        <v>CB201312</v>
      </c>
    </row>
    <row r="595" spans="1:4">
      <c r="A595" s="118">
        <v>41622</v>
      </c>
      <c r="B595" s="117">
        <v>27</v>
      </c>
      <c r="C595" s="117" t="s">
        <v>641</v>
      </c>
      <c r="D595" s="110" t="str">
        <f t="shared" si="26"/>
        <v>CB201312</v>
      </c>
    </row>
    <row r="596" spans="1:4">
      <c r="A596" s="118">
        <v>41622</v>
      </c>
      <c r="B596" s="117">
        <v>15.5</v>
      </c>
      <c r="C596" s="117" t="s">
        <v>641</v>
      </c>
      <c r="D596" s="110" t="str">
        <f t="shared" si="26"/>
        <v>CB201312</v>
      </c>
    </row>
    <row r="597" spans="1:4">
      <c r="A597" s="118">
        <v>41622</v>
      </c>
      <c r="B597" s="117">
        <v>17.8</v>
      </c>
      <c r="C597" s="117" t="s">
        <v>641</v>
      </c>
      <c r="D597" s="110" t="str">
        <f t="shared" si="26"/>
        <v>CB201312</v>
      </c>
    </row>
    <row r="598" spans="1:4">
      <c r="A598" s="118">
        <v>41622</v>
      </c>
      <c r="B598" s="117">
        <v>7.95</v>
      </c>
      <c r="C598" s="117" t="s">
        <v>642</v>
      </c>
      <c r="D598" s="110" t="str">
        <f t="shared" si="26"/>
        <v>Esp201312</v>
      </c>
    </row>
    <row r="599" spans="1:4">
      <c r="A599" s="118">
        <v>41622</v>
      </c>
      <c r="B599" s="117">
        <v>17.100000000000001</v>
      </c>
      <c r="C599" s="117" t="s">
        <v>641</v>
      </c>
      <c r="D599" s="110" t="str">
        <f t="shared" si="26"/>
        <v>CB201312</v>
      </c>
    </row>
    <row r="600" spans="1:4">
      <c r="A600" s="118">
        <v>41622</v>
      </c>
      <c r="B600" s="117">
        <v>16.8</v>
      </c>
      <c r="C600" s="117" t="s">
        <v>641</v>
      </c>
      <c r="D600" s="110" t="str">
        <f t="shared" si="26"/>
        <v>CB201312</v>
      </c>
    </row>
    <row r="601" spans="1:4">
      <c r="A601" s="118">
        <v>41622</v>
      </c>
      <c r="B601" s="117">
        <v>9.6</v>
      </c>
      <c r="C601" s="117" t="s">
        <v>642</v>
      </c>
      <c r="D601" s="110" t="str">
        <f t="shared" si="26"/>
        <v>Esp201312</v>
      </c>
    </row>
    <row r="602" spans="1:4">
      <c r="A602" s="118">
        <v>41622</v>
      </c>
      <c r="B602" s="117">
        <v>32.5</v>
      </c>
      <c r="C602" s="117" t="s">
        <v>641</v>
      </c>
      <c r="D602" s="110" t="str">
        <f t="shared" si="26"/>
        <v>CB201312</v>
      </c>
    </row>
    <row r="603" spans="1:4">
      <c r="A603" s="118">
        <v>41622</v>
      </c>
      <c r="B603" s="117">
        <v>34.9</v>
      </c>
      <c r="C603" s="117" t="s">
        <v>641</v>
      </c>
      <c r="D603" s="110" t="str">
        <f t="shared" si="26"/>
        <v>CB201312</v>
      </c>
    </row>
    <row r="604" spans="1:4">
      <c r="A604" s="118">
        <v>41622</v>
      </c>
      <c r="B604" s="117">
        <v>34.65</v>
      </c>
      <c r="C604" s="117" t="s">
        <v>641</v>
      </c>
      <c r="D604" s="110" t="str">
        <f t="shared" si="26"/>
        <v>CB201312</v>
      </c>
    </row>
    <row r="605" spans="1:4">
      <c r="A605" s="118">
        <v>41624</v>
      </c>
      <c r="B605" s="117">
        <v>20.7</v>
      </c>
      <c r="C605" s="117" t="s">
        <v>641</v>
      </c>
      <c r="D605" s="110" t="str">
        <f t="shared" si="26"/>
        <v>CB201312</v>
      </c>
    </row>
    <row r="606" spans="1:4">
      <c r="A606" s="118">
        <v>41624</v>
      </c>
      <c r="B606" s="117">
        <v>23.9</v>
      </c>
      <c r="C606" s="117" t="s">
        <v>641</v>
      </c>
      <c r="D606" s="110" t="str">
        <f t="shared" si="26"/>
        <v>CB201312</v>
      </c>
    </row>
    <row r="607" spans="1:4">
      <c r="A607" s="118">
        <v>41624</v>
      </c>
      <c r="B607" s="117">
        <v>4.25</v>
      </c>
      <c r="C607" s="117" t="s">
        <v>642</v>
      </c>
      <c r="D607" s="110" t="str">
        <f t="shared" si="26"/>
        <v>Esp201312</v>
      </c>
    </row>
    <row r="608" spans="1:4">
      <c r="A608" s="118">
        <v>41624</v>
      </c>
      <c r="B608" s="117">
        <v>24.55</v>
      </c>
      <c r="C608" s="117" t="s">
        <v>641</v>
      </c>
      <c r="D608" s="110" t="str">
        <f t="shared" si="26"/>
        <v>CB201312</v>
      </c>
    </row>
    <row r="609" spans="1:5">
      <c r="A609" s="126">
        <v>41624</v>
      </c>
      <c r="B609" s="127">
        <v>73.67</v>
      </c>
      <c r="C609" s="127" t="s">
        <v>641</v>
      </c>
      <c r="D609" s="133" t="str">
        <f t="shared" si="26"/>
        <v>CB201312</v>
      </c>
      <c r="E609" s="128" t="s">
        <v>646</v>
      </c>
    </row>
    <row r="610" spans="1:5">
      <c r="A610" s="118">
        <v>41624</v>
      </c>
      <c r="B610" s="117">
        <v>21</v>
      </c>
      <c r="C610" s="117" t="s">
        <v>642</v>
      </c>
      <c r="D610" s="110" t="str">
        <f t="shared" si="26"/>
        <v>Esp201312</v>
      </c>
    </row>
    <row r="611" spans="1:5">
      <c r="A611" s="118">
        <v>41624</v>
      </c>
      <c r="B611" s="117">
        <v>20.05</v>
      </c>
      <c r="C611" s="117" t="s">
        <v>641</v>
      </c>
      <c r="D611" s="110" t="str">
        <f t="shared" si="26"/>
        <v>CB201312</v>
      </c>
    </row>
    <row r="612" spans="1:5">
      <c r="A612" s="118">
        <v>41624</v>
      </c>
      <c r="B612" s="117">
        <v>16.5</v>
      </c>
      <c r="C612" s="117" t="s">
        <v>641</v>
      </c>
      <c r="D612" s="110" t="str">
        <f t="shared" si="26"/>
        <v>CB201312</v>
      </c>
    </row>
    <row r="613" spans="1:5">
      <c r="A613" s="118">
        <v>41624</v>
      </c>
      <c r="B613" s="117">
        <v>15.7</v>
      </c>
      <c r="C613" s="117" t="s">
        <v>641</v>
      </c>
      <c r="D613" s="110" t="str">
        <f t="shared" si="26"/>
        <v>CB201312</v>
      </c>
    </row>
    <row r="614" spans="1:5">
      <c r="A614" s="118">
        <v>41625</v>
      </c>
      <c r="B614" s="117">
        <v>52.95</v>
      </c>
      <c r="C614" s="117" t="s">
        <v>642</v>
      </c>
      <c r="D614" s="110" t="str">
        <f t="shared" si="26"/>
        <v>Esp201312</v>
      </c>
    </row>
    <row r="615" spans="1:5">
      <c r="A615" s="118">
        <v>41625</v>
      </c>
      <c r="B615" s="117">
        <v>32.9</v>
      </c>
      <c r="C615" s="117" t="s">
        <v>641</v>
      </c>
      <c r="D615" s="110" t="str">
        <f t="shared" si="26"/>
        <v>CB201312</v>
      </c>
    </row>
    <row r="616" spans="1:5">
      <c r="A616" s="118">
        <v>41625</v>
      </c>
      <c r="B616" s="117">
        <v>21.3</v>
      </c>
      <c r="C616" s="117" t="s">
        <v>642</v>
      </c>
      <c r="D616" s="110" t="str">
        <f t="shared" si="26"/>
        <v>Esp201312</v>
      </c>
    </row>
    <row r="617" spans="1:5">
      <c r="A617" s="118">
        <v>41625</v>
      </c>
      <c r="B617" s="117">
        <v>126.3</v>
      </c>
      <c r="C617" s="117" t="s">
        <v>641</v>
      </c>
      <c r="D617" s="110" t="str">
        <f t="shared" si="26"/>
        <v>CB201312</v>
      </c>
    </row>
    <row r="618" spans="1:5">
      <c r="A618" s="118">
        <v>41625</v>
      </c>
      <c r="B618" s="117">
        <v>7.5</v>
      </c>
      <c r="C618" s="117" t="s">
        <v>642</v>
      </c>
      <c r="D618" s="110" t="str">
        <f t="shared" si="26"/>
        <v>Esp201312</v>
      </c>
    </row>
    <row r="619" spans="1:5">
      <c r="A619" s="118">
        <v>41625</v>
      </c>
      <c r="B619" s="117">
        <v>67.05</v>
      </c>
      <c r="C619" s="117" t="s">
        <v>645</v>
      </c>
      <c r="D619" s="110" t="str">
        <f t="shared" si="26"/>
        <v>Chq201312</v>
      </c>
    </row>
    <row r="620" spans="1:5">
      <c r="A620" s="118">
        <v>41625</v>
      </c>
      <c r="B620" s="117">
        <v>24</v>
      </c>
      <c r="C620" s="117" t="s">
        <v>641</v>
      </c>
      <c r="D620" s="110" t="str">
        <f t="shared" si="26"/>
        <v>CB201312</v>
      </c>
    </row>
    <row r="621" spans="1:5">
      <c r="A621" s="118">
        <v>41625</v>
      </c>
      <c r="B621" s="117">
        <v>2.75</v>
      </c>
      <c r="C621" s="117" t="s">
        <v>642</v>
      </c>
      <c r="D621" s="110" t="str">
        <f t="shared" si="26"/>
        <v>Esp201312</v>
      </c>
    </row>
    <row r="622" spans="1:5">
      <c r="A622" s="118">
        <v>41625</v>
      </c>
      <c r="B622" s="117">
        <v>22.95</v>
      </c>
      <c r="C622" s="117" t="s">
        <v>641</v>
      </c>
      <c r="D622" s="110" t="str">
        <f t="shared" si="26"/>
        <v>CB201312</v>
      </c>
    </row>
    <row r="623" spans="1:5">
      <c r="A623" s="118">
        <v>41625</v>
      </c>
      <c r="B623" s="117">
        <v>16.399999999999999</v>
      </c>
      <c r="C623" s="117" t="s">
        <v>645</v>
      </c>
      <c r="D623" s="110" t="str">
        <f t="shared" si="26"/>
        <v>Chq201312</v>
      </c>
    </row>
    <row r="624" spans="1:5">
      <c r="A624" s="118">
        <v>41625</v>
      </c>
      <c r="B624" s="117">
        <v>58.4</v>
      </c>
      <c r="C624" s="117" t="s">
        <v>642</v>
      </c>
      <c r="D624" s="110" t="str">
        <f t="shared" si="26"/>
        <v>Esp201312</v>
      </c>
    </row>
    <row r="625" spans="1:5">
      <c r="A625" s="118">
        <v>41626</v>
      </c>
      <c r="B625" s="117">
        <v>36</v>
      </c>
      <c r="C625" s="117" t="s">
        <v>645</v>
      </c>
      <c r="D625" s="110" t="str">
        <f t="shared" si="26"/>
        <v>Chq201312</v>
      </c>
    </row>
    <row r="626" spans="1:5">
      <c r="A626" s="126">
        <v>41626</v>
      </c>
      <c r="B626" s="127">
        <v>42</v>
      </c>
      <c r="C626" s="127" t="s">
        <v>641</v>
      </c>
      <c r="D626" s="133" t="str">
        <f t="shared" si="26"/>
        <v>CB201312</v>
      </c>
      <c r="E626" s="128" t="s">
        <v>182</v>
      </c>
    </row>
    <row r="627" spans="1:5">
      <c r="A627" s="118">
        <v>41626</v>
      </c>
      <c r="B627" s="117">
        <v>28.05</v>
      </c>
      <c r="C627" s="117" t="s">
        <v>641</v>
      </c>
      <c r="D627" s="110" t="str">
        <f t="shared" si="26"/>
        <v>CB201312</v>
      </c>
    </row>
    <row r="628" spans="1:5">
      <c r="A628" s="118">
        <v>41626</v>
      </c>
      <c r="B628" s="117">
        <v>6.65</v>
      </c>
      <c r="C628" s="117" t="s">
        <v>642</v>
      </c>
      <c r="D628" s="110" t="str">
        <f t="shared" si="26"/>
        <v>Esp201312</v>
      </c>
    </row>
    <row r="629" spans="1:5">
      <c r="A629" s="118">
        <v>41626</v>
      </c>
      <c r="B629" s="117">
        <v>25.15</v>
      </c>
      <c r="C629" s="117" t="s">
        <v>641</v>
      </c>
      <c r="D629" s="110" t="str">
        <f t="shared" si="26"/>
        <v>CB201312</v>
      </c>
    </row>
    <row r="630" spans="1:5">
      <c r="A630" s="118">
        <v>41626</v>
      </c>
      <c r="B630" s="117">
        <v>49.5</v>
      </c>
      <c r="C630" s="117" t="s">
        <v>641</v>
      </c>
      <c r="D630" s="110" t="str">
        <f t="shared" si="26"/>
        <v>CB201312</v>
      </c>
    </row>
    <row r="631" spans="1:5">
      <c r="A631" s="118">
        <v>41626</v>
      </c>
      <c r="B631" s="117">
        <v>34.6</v>
      </c>
      <c r="C631" s="117" t="s">
        <v>641</v>
      </c>
      <c r="D631" s="110" t="str">
        <f t="shared" si="26"/>
        <v>CB201312</v>
      </c>
    </row>
    <row r="632" spans="1:5">
      <c r="A632" s="118">
        <v>41626</v>
      </c>
      <c r="B632" s="117">
        <v>16.399999999999999</v>
      </c>
      <c r="C632" s="117" t="s">
        <v>641</v>
      </c>
      <c r="D632" s="110" t="str">
        <f t="shared" si="26"/>
        <v>CB201312</v>
      </c>
    </row>
    <row r="633" spans="1:5">
      <c r="A633" s="118">
        <v>41626</v>
      </c>
      <c r="B633" s="117">
        <v>17.05</v>
      </c>
      <c r="C633" s="117" t="s">
        <v>641</v>
      </c>
      <c r="D633" s="110" t="str">
        <f t="shared" si="26"/>
        <v>CB201312</v>
      </c>
    </row>
    <row r="634" spans="1:5">
      <c r="A634" s="118">
        <v>41626</v>
      </c>
      <c r="B634" s="117">
        <v>41.95</v>
      </c>
      <c r="C634" s="117" t="s">
        <v>641</v>
      </c>
      <c r="D634" s="110" t="str">
        <f t="shared" si="26"/>
        <v>CB201312</v>
      </c>
    </row>
    <row r="635" spans="1:5">
      <c r="A635" s="118">
        <v>41626</v>
      </c>
      <c r="B635" s="117">
        <v>4.25</v>
      </c>
      <c r="C635" s="117" t="s">
        <v>642</v>
      </c>
      <c r="D635" s="110" t="str">
        <f t="shared" si="26"/>
        <v>Esp201312</v>
      </c>
    </row>
    <row r="636" spans="1:5">
      <c r="A636" s="118">
        <v>41627</v>
      </c>
      <c r="B636" s="117">
        <v>22.05</v>
      </c>
      <c r="C636" s="117" t="s">
        <v>641</v>
      </c>
      <c r="D636" s="110" t="str">
        <f t="shared" si="26"/>
        <v>CB201312</v>
      </c>
    </row>
    <row r="637" spans="1:5">
      <c r="A637" s="118">
        <v>41627</v>
      </c>
      <c r="B637" s="117">
        <v>22.95</v>
      </c>
      <c r="C637" s="117" t="s">
        <v>641</v>
      </c>
      <c r="D637" s="110" t="str">
        <f t="shared" si="26"/>
        <v>CB201312</v>
      </c>
    </row>
    <row r="638" spans="1:5">
      <c r="A638" s="118">
        <v>41627</v>
      </c>
      <c r="B638" s="117">
        <v>12.75</v>
      </c>
      <c r="C638" s="117" t="s">
        <v>641</v>
      </c>
      <c r="D638" s="110" t="str">
        <f t="shared" si="26"/>
        <v>CB201312</v>
      </c>
    </row>
    <row r="639" spans="1:5">
      <c r="A639" s="118">
        <v>41627</v>
      </c>
      <c r="B639" s="117">
        <v>2.5</v>
      </c>
      <c r="C639" s="117" t="s">
        <v>642</v>
      </c>
      <c r="D639" s="110" t="str">
        <f t="shared" si="26"/>
        <v>Esp201312</v>
      </c>
    </row>
    <row r="640" spans="1:5">
      <c r="A640" s="118">
        <v>41627</v>
      </c>
      <c r="B640" s="117">
        <v>17.899999999999999</v>
      </c>
      <c r="C640" s="117" t="s">
        <v>641</v>
      </c>
      <c r="D640" s="110" t="str">
        <f t="shared" si="26"/>
        <v>CB201312</v>
      </c>
    </row>
    <row r="641" spans="1:5">
      <c r="A641" s="118">
        <v>41627</v>
      </c>
      <c r="B641" s="117">
        <v>74.849999999999994</v>
      </c>
      <c r="C641" s="117" t="s">
        <v>641</v>
      </c>
      <c r="D641" s="110" t="str">
        <f t="shared" si="26"/>
        <v>CB201312</v>
      </c>
    </row>
    <row r="642" spans="1:5">
      <c r="A642" s="118">
        <v>41627</v>
      </c>
      <c r="B642" s="117">
        <f>7.9*5+8.5</f>
        <v>48</v>
      </c>
      <c r="C642" s="117" t="s">
        <v>641</v>
      </c>
      <c r="D642" s="110" t="str">
        <f t="shared" si="26"/>
        <v>CB201312</v>
      </c>
    </row>
    <row r="643" spans="1:5">
      <c r="A643" s="118">
        <v>41627</v>
      </c>
      <c r="B643" s="117">
        <v>3.2</v>
      </c>
      <c r="C643" s="117" t="s">
        <v>642</v>
      </c>
      <c r="D643" s="110" t="str">
        <f t="shared" si="26"/>
        <v>Esp201312</v>
      </c>
    </row>
    <row r="644" spans="1:5">
      <c r="A644" s="118">
        <v>41627</v>
      </c>
      <c r="B644" s="117">
        <v>3.5</v>
      </c>
      <c r="C644" s="117" t="s">
        <v>642</v>
      </c>
      <c r="D644" s="110" t="str">
        <f t="shared" si="26"/>
        <v>Esp201312</v>
      </c>
    </row>
    <row r="645" spans="1:5">
      <c r="A645" s="118">
        <v>41627</v>
      </c>
      <c r="B645" s="117">
        <v>40.799999999999997</v>
      </c>
      <c r="C645" s="117" t="s">
        <v>642</v>
      </c>
      <c r="D645" s="110" t="str">
        <f t="shared" si="26"/>
        <v>Esp201312</v>
      </c>
    </row>
    <row r="646" spans="1:5">
      <c r="A646" s="118">
        <v>41627</v>
      </c>
      <c r="B646" s="117">
        <v>34.9</v>
      </c>
      <c r="C646" s="117" t="s">
        <v>641</v>
      </c>
      <c r="D646" s="110" t="str">
        <f t="shared" si="26"/>
        <v>CB201312</v>
      </c>
    </row>
    <row r="647" spans="1:5">
      <c r="A647" s="118">
        <v>41627</v>
      </c>
      <c r="B647" s="117">
        <f>4.75+4.15+3.55+3.9+4.75+4.55+4.25+3.25+4.85</f>
        <v>38</v>
      </c>
      <c r="C647" s="117" t="s">
        <v>645</v>
      </c>
      <c r="D647" s="110" t="str">
        <f t="shared" si="26"/>
        <v>Chq201312</v>
      </c>
    </row>
    <row r="648" spans="1:5">
      <c r="A648" s="126">
        <v>41627</v>
      </c>
      <c r="B648" s="127">
        <v>108</v>
      </c>
      <c r="C648" s="127" t="s">
        <v>642</v>
      </c>
      <c r="D648" s="134" t="str">
        <f t="shared" si="26"/>
        <v>Esp201312</v>
      </c>
      <c r="E648" s="128" t="s">
        <v>646</v>
      </c>
    </row>
    <row r="649" spans="1:5">
      <c r="A649" s="118">
        <v>41627</v>
      </c>
      <c r="B649" s="117">
        <v>87.9</v>
      </c>
      <c r="C649" s="117" t="s">
        <v>641</v>
      </c>
      <c r="D649" s="110" t="str">
        <f t="shared" si="26"/>
        <v>CB201312</v>
      </c>
    </row>
    <row r="650" spans="1:5">
      <c r="A650" s="118">
        <v>41627</v>
      </c>
      <c r="B650" s="117">
        <v>36.799999999999997</v>
      </c>
      <c r="C650" s="117" t="s">
        <v>641</v>
      </c>
      <c r="D650" s="110" t="str">
        <f t="shared" si="26"/>
        <v>CB201312</v>
      </c>
    </row>
    <row r="651" spans="1:5">
      <c r="A651" s="118">
        <v>41627</v>
      </c>
      <c r="B651" s="117">
        <v>21.8</v>
      </c>
      <c r="C651" s="117" t="s">
        <v>641</v>
      </c>
      <c r="D651" s="110" t="str">
        <f t="shared" si="26"/>
        <v>CB201312</v>
      </c>
    </row>
    <row r="652" spans="1:5">
      <c r="A652" s="118">
        <v>41627</v>
      </c>
      <c r="B652" s="117">
        <v>16.25</v>
      </c>
      <c r="C652" s="117" t="s">
        <v>641</v>
      </c>
      <c r="D652" s="110" t="str">
        <f t="shared" si="26"/>
        <v>CB201312</v>
      </c>
    </row>
    <row r="653" spans="1:5">
      <c r="A653" s="118">
        <v>41628</v>
      </c>
      <c r="B653" s="117">
        <v>7.85</v>
      </c>
      <c r="C653" s="117" t="s">
        <v>642</v>
      </c>
      <c r="D653" s="110" t="str">
        <f t="shared" si="26"/>
        <v>Esp201312</v>
      </c>
    </row>
    <row r="654" spans="1:5">
      <c r="A654" s="118">
        <v>41628</v>
      </c>
      <c r="B654" s="117">
        <v>45.9</v>
      </c>
      <c r="C654" s="117" t="s">
        <v>641</v>
      </c>
      <c r="D654" s="110" t="str">
        <f t="shared" si="26"/>
        <v>CB201312</v>
      </c>
    </row>
    <row r="655" spans="1:5">
      <c r="A655" s="118">
        <v>41628</v>
      </c>
      <c r="B655" s="117">
        <v>9.6999999999999993</v>
      </c>
      <c r="C655" s="117" t="s">
        <v>642</v>
      </c>
      <c r="D655" s="110" t="str">
        <f t="shared" si="26"/>
        <v>Esp201312</v>
      </c>
    </row>
    <row r="656" spans="1:5">
      <c r="A656" s="118">
        <v>41628</v>
      </c>
      <c r="B656" s="117">
        <v>99.9</v>
      </c>
      <c r="C656" s="117" t="s">
        <v>641</v>
      </c>
      <c r="D656" s="110" t="str">
        <f t="shared" si="26"/>
        <v>CB201312</v>
      </c>
    </row>
    <row r="657" spans="1:5">
      <c r="A657" s="118">
        <v>41628</v>
      </c>
      <c r="B657" s="117">
        <v>74.2</v>
      </c>
      <c r="C657" s="117" t="s">
        <v>641</v>
      </c>
      <c r="D657" s="110" t="str">
        <f t="shared" si="26"/>
        <v>CB201312</v>
      </c>
    </row>
    <row r="658" spans="1:5">
      <c r="A658" s="118">
        <v>41628</v>
      </c>
      <c r="B658" s="117">
        <v>103.45</v>
      </c>
      <c r="C658" s="117" t="s">
        <v>641</v>
      </c>
      <c r="D658" s="110" t="str">
        <f t="shared" ref="D658:D721" si="27">CONCATENATE(C658,YEAR(A658),MONTH(A658))</f>
        <v>CB201312</v>
      </c>
    </row>
    <row r="659" spans="1:5">
      <c r="A659" s="118">
        <v>41628</v>
      </c>
      <c r="B659" s="117">
        <v>158.80000000000001</v>
      </c>
      <c r="C659" s="117" t="s">
        <v>642</v>
      </c>
      <c r="D659" s="110" t="str">
        <f t="shared" si="27"/>
        <v>Esp201312</v>
      </c>
    </row>
    <row r="660" spans="1:5">
      <c r="A660" s="118">
        <v>41628</v>
      </c>
      <c r="B660" s="117">
        <v>24.5</v>
      </c>
      <c r="C660" s="117" t="s">
        <v>641</v>
      </c>
      <c r="D660" s="110" t="str">
        <f t="shared" si="27"/>
        <v>CB201312</v>
      </c>
    </row>
    <row r="661" spans="1:5">
      <c r="A661" s="118">
        <v>41628</v>
      </c>
      <c r="B661" s="117">
        <f>29+3.85+3.9+4.1+4.1+3.85*2</f>
        <v>52.650000000000006</v>
      </c>
      <c r="C661" s="117" t="s">
        <v>641</v>
      </c>
      <c r="D661" s="110" t="str">
        <f t="shared" si="27"/>
        <v>CB201312</v>
      </c>
    </row>
    <row r="662" spans="1:5">
      <c r="A662" s="118">
        <v>41628</v>
      </c>
      <c r="B662" s="117">
        <f>25+2.5+4.9+2.95+4.25+4.85+2</f>
        <v>46.45</v>
      </c>
      <c r="C662" s="117" t="s">
        <v>641</v>
      </c>
      <c r="D662" s="110" t="str">
        <f t="shared" si="27"/>
        <v>CB201312</v>
      </c>
    </row>
    <row r="663" spans="1:5">
      <c r="A663" s="126">
        <v>41628</v>
      </c>
      <c r="B663" s="127">
        <f>7.9+19+3.5+4.25</f>
        <v>34.65</v>
      </c>
      <c r="C663" s="127" t="s">
        <v>641</v>
      </c>
      <c r="D663" s="133" t="str">
        <f t="shared" si="27"/>
        <v>CB201312</v>
      </c>
      <c r="E663" s="128" t="s">
        <v>182</v>
      </c>
    </row>
    <row r="664" spans="1:5">
      <c r="A664" s="126">
        <v>41628</v>
      </c>
      <c r="B664" s="127">
        <v>28</v>
      </c>
      <c r="C664" s="127" t="s">
        <v>641</v>
      </c>
      <c r="D664" s="133" t="str">
        <f t="shared" si="27"/>
        <v>CB201312</v>
      </c>
      <c r="E664" s="128" t="s">
        <v>182</v>
      </c>
    </row>
    <row r="665" spans="1:5">
      <c r="A665" s="118">
        <v>41628</v>
      </c>
      <c r="B665" s="117">
        <v>48.6</v>
      </c>
      <c r="C665" s="117" t="s">
        <v>641</v>
      </c>
      <c r="D665" s="110" t="str">
        <f t="shared" si="27"/>
        <v>CB201312</v>
      </c>
    </row>
    <row r="666" spans="1:5">
      <c r="A666" s="118">
        <v>41628</v>
      </c>
      <c r="B666" s="117">
        <v>11</v>
      </c>
      <c r="C666" s="117" t="s">
        <v>642</v>
      </c>
      <c r="D666" s="110" t="str">
        <f t="shared" si="27"/>
        <v>Esp201312</v>
      </c>
    </row>
    <row r="667" spans="1:5">
      <c r="A667" s="118">
        <v>41628</v>
      </c>
      <c r="B667" s="117">
        <v>38</v>
      </c>
      <c r="C667" s="117" t="s">
        <v>641</v>
      </c>
      <c r="D667" s="110" t="str">
        <f t="shared" si="27"/>
        <v>CB201312</v>
      </c>
    </row>
    <row r="668" spans="1:5">
      <c r="A668" s="118">
        <v>41628</v>
      </c>
      <c r="B668" s="117">
        <v>37.75</v>
      </c>
      <c r="C668" s="117" t="s">
        <v>641</v>
      </c>
      <c r="D668" s="110" t="str">
        <f t="shared" si="27"/>
        <v>CB201312</v>
      </c>
    </row>
    <row r="669" spans="1:5">
      <c r="A669" s="118">
        <v>41628</v>
      </c>
      <c r="B669" s="117">
        <v>17.649999999999999</v>
      </c>
      <c r="C669" s="117" t="s">
        <v>641</v>
      </c>
      <c r="D669" s="110" t="str">
        <f t="shared" si="27"/>
        <v>CB201312</v>
      </c>
    </row>
    <row r="670" spans="1:5">
      <c r="A670" s="126">
        <v>41628</v>
      </c>
      <c r="B670" s="127">
        <v>112</v>
      </c>
      <c r="C670" s="127" t="s">
        <v>642</v>
      </c>
      <c r="D670" s="133" t="str">
        <f t="shared" si="27"/>
        <v>Esp201312</v>
      </c>
      <c r="E670" s="128" t="s">
        <v>182</v>
      </c>
    </row>
    <row r="671" spans="1:5">
      <c r="A671" s="118">
        <v>41629</v>
      </c>
      <c r="B671" s="117">
        <v>14</v>
      </c>
      <c r="C671" s="117" t="s">
        <v>642</v>
      </c>
      <c r="D671" s="110" t="str">
        <f t="shared" si="27"/>
        <v>Esp201312</v>
      </c>
    </row>
    <row r="672" spans="1:5">
      <c r="A672" s="118">
        <v>41629</v>
      </c>
      <c r="B672" s="117">
        <v>23.1</v>
      </c>
      <c r="C672" s="117" t="s">
        <v>641</v>
      </c>
      <c r="D672" s="110" t="str">
        <f t="shared" si="27"/>
        <v>CB201312</v>
      </c>
    </row>
    <row r="673" spans="1:5">
      <c r="A673" s="126">
        <v>41629</v>
      </c>
      <c r="B673" s="127">
        <v>277.41000000000003</v>
      </c>
      <c r="C673" s="127" t="s">
        <v>645</v>
      </c>
      <c r="D673" s="133" t="str">
        <f t="shared" si="27"/>
        <v>Chq201312</v>
      </c>
      <c r="E673" s="128" t="s">
        <v>646</v>
      </c>
    </row>
    <row r="674" spans="1:5">
      <c r="A674" s="126">
        <v>41629</v>
      </c>
      <c r="B674" s="127">
        <v>31</v>
      </c>
      <c r="C674" s="127" t="s">
        <v>641</v>
      </c>
      <c r="D674" s="133" t="str">
        <f t="shared" si="27"/>
        <v>CB201312</v>
      </c>
      <c r="E674" s="128" t="s">
        <v>182</v>
      </c>
    </row>
    <row r="675" spans="1:5">
      <c r="A675" s="118">
        <v>41629</v>
      </c>
      <c r="B675" s="117">
        <v>22.1</v>
      </c>
      <c r="C675" s="117" t="s">
        <v>642</v>
      </c>
      <c r="D675" s="110" t="str">
        <f t="shared" si="27"/>
        <v>Esp201312</v>
      </c>
    </row>
    <row r="676" spans="1:5">
      <c r="A676" s="118">
        <v>41629</v>
      </c>
      <c r="B676" s="117">
        <v>22.9</v>
      </c>
      <c r="C676" s="117" t="s">
        <v>641</v>
      </c>
      <c r="D676" s="110" t="str">
        <f t="shared" si="27"/>
        <v>CB201312</v>
      </c>
    </row>
    <row r="677" spans="1:5">
      <c r="A677" s="118">
        <v>41629</v>
      </c>
      <c r="B677" s="117">
        <v>14.8</v>
      </c>
      <c r="C677" s="117" t="s">
        <v>642</v>
      </c>
      <c r="D677" s="110" t="str">
        <f t="shared" si="27"/>
        <v>Esp201312</v>
      </c>
    </row>
    <row r="678" spans="1:5">
      <c r="A678" s="118">
        <v>41629</v>
      </c>
      <c r="B678" s="117">
        <v>38.9</v>
      </c>
      <c r="C678" s="117" t="s">
        <v>641</v>
      </c>
      <c r="D678" s="110" t="str">
        <f t="shared" si="27"/>
        <v>CB201312</v>
      </c>
    </row>
    <row r="679" spans="1:5">
      <c r="A679" s="118">
        <v>41629</v>
      </c>
      <c r="B679" s="117">
        <v>19.75</v>
      </c>
      <c r="C679" s="117" t="s">
        <v>642</v>
      </c>
      <c r="D679" s="110" t="str">
        <f t="shared" si="27"/>
        <v>Esp201312</v>
      </c>
    </row>
    <row r="680" spans="1:5">
      <c r="A680" s="118">
        <v>41629</v>
      </c>
      <c r="B680" s="117">
        <v>37.35</v>
      </c>
      <c r="C680" s="117" t="s">
        <v>641</v>
      </c>
      <c r="D680" s="110" t="str">
        <f t="shared" si="27"/>
        <v>CB201312</v>
      </c>
    </row>
    <row r="681" spans="1:5">
      <c r="A681" s="118">
        <v>41629</v>
      </c>
      <c r="B681" s="117">
        <v>22.2</v>
      </c>
      <c r="C681" s="117" t="s">
        <v>642</v>
      </c>
      <c r="D681" s="110" t="str">
        <f t="shared" si="27"/>
        <v>Esp201312</v>
      </c>
    </row>
    <row r="682" spans="1:5">
      <c r="A682" s="118">
        <v>41629</v>
      </c>
      <c r="B682" s="117">
        <v>14.1</v>
      </c>
      <c r="C682" s="117" t="s">
        <v>645</v>
      </c>
      <c r="D682" s="110" t="str">
        <f t="shared" si="27"/>
        <v>Chq201312</v>
      </c>
    </row>
    <row r="683" spans="1:5">
      <c r="A683" s="118">
        <v>41629</v>
      </c>
      <c r="B683" s="117">
        <v>19.95</v>
      </c>
      <c r="C683" s="117" t="s">
        <v>641</v>
      </c>
      <c r="D683" s="110" t="str">
        <f t="shared" si="27"/>
        <v>CB201312</v>
      </c>
    </row>
    <row r="684" spans="1:5">
      <c r="A684" s="118">
        <v>41629</v>
      </c>
      <c r="B684" s="117">
        <v>12.75</v>
      </c>
      <c r="C684" s="117" t="s">
        <v>642</v>
      </c>
      <c r="D684" s="110" t="str">
        <f t="shared" si="27"/>
        <v>Esp201312</v>
      </c>
    </row>
    <row r="685" spans="1:5">
      <c r="A685" s="118">
        <v>41629</v>
      </c>
      <c r="B685" s="117">
        <v>37.6</v>
      </c>
      <c r="C685" s="117" t="s">
        <v>642</v>
      </c>
      <c r="D685" s="110" t="str">
        <f t="shared" si="27"/>
        <v>Esp201312</v>
      </c>
    </row>
    <row r="686" spans="1:5">
      <c r="A686" s="118">
        <v>41629</v>
      </c>
      <c r="B686" s="117">
        <v>37.5</v>
      </c>
      <c r="C686" s="117" t="s">
        <v>641</v>
      </c>
      <c r="D686" s="110" t="str">
        <f t="shared" si="27"/>
        <v>CB201312</v>
      </c>
    </row>
    <row r="687" spans="1:5">
      <c r="A687" s="118">
        <v>41629</v>
      </c>
      <c r="B687" s="117">
        <v>13.85</v>
      </c>
      <c r="C687" s="117" t="s">
        <v>642</v>
      </c>
      <c r="D687" s="110" t="str">
        <f t="shared" si="27"/>
        <v>Esp201312</v>
      </c>
    </row>
    <row r="688" spans="1:5">
      <c r="A688" s="118">
        <v>41630</v>
      </c>
      <c r="B688" s="117">
        <v>5</v>
      </c>
      <c r="C688" s="117" t="s">
        <v>642</v>
      </c>
      <c r="D688" s="110" t="str">
        <f t="shared" si="27"/>
        <v>Esp201312</v>
      </c>
    </row>
    <row r="689" spans="1:5">
      <c r="A689" s="126">
        <v>41630</v>
      </c>
      <c r="B689" s="127">
        <v>132.75</v>
      </c>
      <c r="C689" s="127" t="s">
        <v>641</v>
      </c>
      <c r="D689" s="110" t="str">
        <f t="shared" si="27"/>
        <v>CB201312</v>
      </c>
      <c r="E689" s="128" t="s">
        <v>647</v>
      </c>
    </row>
    <row r="690" spans="1:5">
      <c r="A690" s="118">
        <v>41630</v>
      </c>
      <c r="B690" s="117">
        <v>8.3000000000000007</v>
      </c>
      <c r="C690" s="117" t="s">
        <v>642</v>
      </c>
      <c r="D690" s="110" t="str">
        <f t="shared" si="27"/>
        <v>Esp201312</v>
      </c>
    </row>
    <row r="691" spans="1:5">
      <c r="A691" s="118">
        <v>41630</v>
      </c>
      <c r="B691" s="117">
        <v>5.6</v>
      </c>
      <c r="C691" s="117" t="s">
        <v>642</v>
      </c>
      <c r="D691" s="110" t="str">
        <f t="shared" si="27"/>
        <v>Esp201312</v>
      </c>
    </row>
    <row r="692" spans="1:5">
      <c r="A692" s="118">
        <v>41631</v>
      </c>
      <c r="B692" s="117">
        <v>135</v>
      </c>
      <c r="C692" s="117" t="s">
        <v>642</v>
      </c>
      <c r="D692" s="110" t="str">
        <f t="shared" si="27"/>
        <v>Esp201312</v>
      </c>
    </row>
    <row r="693" spans="1:5">
      <c r="A693" s="118">
        <v>41631</v>
      </c>
      <c r="B693" s="117">
        <v>9.6999999999999993</v>
      </c>
      <c r="C693" s="117" t="s">
        <v>642</v>
      </c>
      <c r="D693" s="110" t="str">
        <f t="shared" si="27"/>
        <v>Esp201312</v>
      </c>
    </row>
    <row r="694" spans="1:5">
      <c r="A694" s="118">
        <v>41631</v>
      </c>
      <c r="B694" s="117">
        <v>9.1</v>
      </c>
      <c r="C694" s="117" t="s">
        <v>642</v>
      </c>
      <c r="D694" s="110" t="str">
        <f t="shared" si="27"/>
        <v>Esp201312</v>
      </c>
    </row>
    <row r="695" spans="1:5">
      <c r="A695" s="118">
        <v>41631</v>
      </c>
      <c r="B695" s="117">
        <v>118.75</v>
      </c>
      <c r="C695" s="117" t="s">
        <v>641</v>
      </c>
      <c r="D695" s="110" t="str">
        <f t="shared" si="27"/>
        <v>CB201312</v>
      </c>
    </row>
    <row r="696" spans="1:5">
      <c r="A696" s="118">
        <v>41631</v>
      </c>
      <c r="B696" s="117">
        <v>26</v>
      </c>
      <c r="C696" s="117" t="s">
        <v>641</v>
      </c>
      <c r="D696" s="110" t="str">
        <f t="shared" si="27"/>
        <v>CB201312</v>
      </c>
    </row>
    <row r="697" spans="1:5">
      <c r="A697" s="118">
        <v>41631</v>
      </c>
      <c r="B697" s="117">
        <v>44.75</v>
      </c>
      <c r="C697" s="117" t="s">
        <v>641</v>
      </c>
      <c r="D697" s="110" t="str">
        <f t="shared" si="27"/>
        <v>CB201312</v>
      </c>
    </row>
    <row r="698" spans="1:5">
      <c r="A698" s="118">
        <v>41631</v>
      </c>
      <c r="B698" s="117">
        <v>40</v>
      </c>
      <c r="C698" s="117" t="s">
        <v>641</v>
      </c>
      <c r="D698" s="110" t="str">
        <f t="shared" si="27"/>
        <v>CB201312</v>
      </c>
    </row>
    <row r="699" spans="1:5">
      <c r="A699" s="118">
        <v>41631</v>
      </c>
      <c r="B699" s="117">
        <v>66</v>
      </c>
      <c r="C699" s="117" t="s">
        <v>641</v>
      </c>
      <c r="D699" s="110" t="str">
        <f t="shared" si="27"/>
        <v>CB201312</v>
      </c>
    </row>
    <row r="700" spans="1:5">
      <c r="A700" s="118">
        <v>41631</v>
      </c>
      <c r="B700" s="117">
        <v>43.5</v>
      </c>
      <c r="C700" s="117" t="s">
        <v>641</v>
      </c>
      <c r="D700" s="110" t="str">
        <f t="shared" si="27"/>
        <v>CB201312</v>
      </c>
    </row>
    <row r="701" spans="1:5">
      <c r="A701" s="118">
        <v>41631</v>
      </c>
      <c r="B701" s="117">
        <f>2.95*4+16.9+12+0.5</f>
        <v>41.2</v>
      </c>
      <c r="C701" s="117" t="s">
        <v>642</v>
      </c>
      <c r="D701" s="110" t="str">
        <f t="shared" si="27"/>
        <v>Esp201312</v>
      </c>
    </row>
    <row r="702" spans="1:5">
      <c r="A702" s="118">
        <v>41631</v>
      </c>
      <c r="B702" s="117">
        <v>37.049999999999997</v>
      </c>
      <c r="C702" s="117" t="s">
        <v>641</v>
      </c>
      <c r="D702" s="110" t="str">
        <f t="shared" si="27"/>
        <v>CB201312</v>
      </c>
    </row>
    <row r="703" spans="1:5">
      <c r="A703" s="118">
        <v>41631</v>
      </c>
      <c r="B703" s="117">
        <v>35.049999999999997</v>
      </c>
      <c r="C703" s="117" t="s">
        <v>641</v>
      </c>
      <c r="D703" s="110" t="str">
        <f t="shared" si="27"/>
        <v>CB201312</v>
      </c>
    </row>
    <row r="704" spans="1:5">
      <c r="A704" s="118">
        <v>41631</v>
      </c>
      <c r="B704" s="117">
        <v>28.6</v>
      </c>
      <c r="C704" s="117" t="s">
        <v>641</v>
      </c>
      <c r="D704" s="110" t="str">
        <f t="shared" si="27"/>
        <v>CB201312</v>
      </c>
    </row>
    <row r="705" spans="1:5">
      <c r="A705" s="118">
        <v>41631</v>
      </c>
      <c r="B705" s="117">
        <v>14.7</v>
      </c>
      <c r="C705" s="117" t="s">
        <v>641</v>
      </c>
      <c r="D705" s="110" t="str">
        <f t="shared" si="27"/>
        <v>CB201312</v>
      </c>
    </row>
    <row r="706" spans="1:5">
      <c r="A706" s="118">
        <v>41631</v>
      </c>
      <c r="B706" s="117">
        <v>30.7</v>
      </c>
      <c r="C706" s="117" t="s">
        <v>641</v>
      </c>
      <c r="D706" s="110" t="str">
        <f t="shared" si="27"/>
        <v>CB201312</v>
      </c>
    </row>
    <row r="707" spans="1:5">
      <c r="A707" s="118">
        <v>41631</v>
      </c>
      <c r="B707" s="117">
        <v>22.65</v>
      </c>
      <c r="C707" s="117" t="s">
        <v>641</v>
      </c>
      <c r="D707" s="110" t="str">
        <f t="shared" si="27"/>
        <v>CB201312</v>
      </c>
    </row>
    <row r="708" spans="1:5">
      <c r="A708" s="118">
        <v>41631</v>
      </c>
      <c r="B708" s="117">
        <v>33.799999999999997</v>
      </c>
      <c r="C708" s="117" t="s">
        <v>641</v>
      </c>
      <c r="D708" s="110" t="str">
        <f t="shared" si="27"/>
        <v>CB201312</v>
      </c>
    </row>
    <row r="709" spans="1:5">
      <c r="A709" s="118">
        <v>41631</v>
      </c>
      <c r="B709" s="117">
        <v>27.25</v>
      </c>
      <c r="C709" s="117" t="s">
        <v>641</v>
      </c>
      <c r="D709" s="110" t="str">
        <f t="shared" si="27"/>
        <v>CB201312</v>
      </c>
    </row>
    <row r="710" spans="1:5">
      <c r="A710" s="118">
        <v>41631</v>
      </c>
      <c r="B710" s="117">
        <v>57.15</v>
      </c>
      <c r="C710" s="117" t="s">
        <v>641</v>
      </c>
      <c r="D710" s="110" t="str">
        <f t="shared" si="27"/>
        <v>CB201312</v>
      </c>
    </row>
    <row r="711" spans="1:5">
      <c r="A711" s="118">
        <v>41632</v>
      </c>
      <c r="B711" s="117">
        <v>400</v>
      </c>
      <c r="C711" s="117" t="s">
        <v>641</v>
      </c>
      <c r="D711" s="110" t="str">
        <f t="shared" si="27"/>
        <v>CB201312</v>
      </c>
    </row>
    <row r="712" spans="1:5">
      <c r="A712" s="118">
        <v>41632</v>
      </c>
      <c r="B712" s="117">
        <v>11.4</v>
      </c>
      <c r="C712" s="117" t="s">
        <v>642</v>
      </c>
      <c r="D712" s="110" t="str">
        <f t="shared" si="27"/>
        <v>Esp201312</v>
      </c>
    </row>
    <row r="713" spans="1:5">
      <c r="A713" s="118">
        <v>41632</v>
      </c>
      <c r="B713" s="117">
        <v>24.75</v>
      </c>
      <c r="C713" s="117" t="s">
        <v>641</v>
      </c>
      <c r="D713" s="110" t="str">
        <f t="shared" si="27"/>
        <v>CB201312</v>
      </c>
    </row>
    <row r="714" spans="1:5">
      <c r="A714" s="126">
        <v>41632</v>
      </c>
      <c r="B714" s="127">
        <v>60.4</v>
      </c>
      <c r="C714" s="127" t="s">
        <v>641</v>
      </c>
      <c r="D714" s="134" t="str">
        <f t="shared" si="27"/>
        <v>CB201312</v>
      </c>
      <c r="E714" s="128" t="s">
        <v>648</v>
      </c>
    </row>
    <row r="715" spans="1:5">
      <c r="A715" s="118">
        <v>41632</v>
      </c>
      <c r="B715" s="117">
        <v>55.8</v>
      </c>
      <c r="C715" s="117" t="s">
        <v>641</v>
      </c>
      <c r="D715" s="110" t="str">
        <f t="shared" si="27"/>
        <v>CB201312</v>
      </c>
    </row>
    <row r="716" spans="1:5">
      <c r="A716" s="118">
        <v>41632</v>
      </c>
      <c r="B716" s="117">
        <v>36</v>
      </c>
      <c r="C716" s="117" t="s">
        <v>642</v>
      </c>
      <c r="D716" s="110" t="str">
        <f t="shared" si="27"/>
        <v>Esp201312</v>
      </c>
    </row>
    <row r="717" spans="1:5">
      <c r="A717" s="118">
        <v>41632</v>
      </c>
      <c r="B717" s="117">
        <v>17.45</v>
      </c>
      <c r="C717" s="117" t="s">
        <v>641</v>
      </c>
      <c r="D717" s="110" t="str">
        <f t="shared" si="27"/>
        <v>CB201312</v>
      </c>
    </row>
    <row r="718" spans="1:5">
      <c r="A718" s="118">
        <v>41632</v>
      </c>
      <c r="B718" s="117">
        <v>25.5</v>
      </c>
      <c r="C718" s="117" t="s">
        <v>641</v>
      </c>
      <c r="D718" s="110" t="str">
        <f t="shared" si="27"/>
        <v>CB201312</v>
      </c>
    </row>
    <row r="719" spans="1:5">
      <c r="A719" s="118">
        <v>41632</v>
      </c>
      <c r="B719" s="117">
        <v>29.6</v>
      </c>
      <c r="C719" s="117" t="s">
        <v>641</v>
      </c>
      <c r="D719" s="110" t="str">
        <f t="shared" si="27"/>
        <v>CB201312</v>
      </c>
    </row>
    <row r="720" spans="1:5">
      <c r="A720" s="118">
        <v>41632</v>
      </c>
      <c r="B720" s="117">
        <v>37.85</v>
      </c>
      <c r="C720" s="117" t="s">
        <v>641</v>
      </c>
      <c r="D720" s="110" t="str">
        <f t="shared" si="27"/>
        <v>CB201312</v>
      </c>
    </row>
    <row r="721" spans="1:5">
      <c r="A721" s="118">
        <v>41632</v>
      </c>
      <c r="B721" s="117">
        <v>15.8</v>
      </c>
      <c r="C721" s="117" t="s">
        <v>642</v>
      </c>
      <c r="D721" s="110" t="str">
        <f t="shared" si="27"/>
        <v>Esp201312</v>
      </c>
    </row>
    <row r="722" spans="1:5">
      <c r="A722" s="118">
        <v>41632</v>
      </c>
      <c r="B722" s="117">
        <v>16.399999999999999</v>
      </c>
      <c r="C722" s="117" t="s">
        <v>641</v>
      </c>
      <c r="D722" s="110" t="str">
        <f t="shared" ref="D722:D785" si="28">CONCATENATE(C722,YEAR(A722),MONTH(A722))</f>
        <v>CB201312</v>
      </c>
    </row>
    <row r="723" spans="1:5">
      <c r="A723" s="118">
        <v>41632</v>
      </c>
      <c r="B723" s="117">
        <v>42.7</v>
      </c>
      <c r="C723" s="117" t="s">
        <v>642</v>
      </c>
      <c r="D723" s="110" t="str">
        <f t="shared" si="28"/>
        <v>Esp201312</v>
      </c>
    </row>
    <row r="724" spans="1:5">
      <c r="A724" s="118">
        <v>41632</v>
      </c>
      <c r="B724" s="117">
        <v>12.1</v>
      </c>
      <c r="C724" s="117" t="s">
        <v>642</v>
      </c>
      <c r="D724" s="110" t="str">
        <f t="shared" si="28"/>
        <v>Esp201312</v>
      </c>
    </row>
    <row r="725" spans="1:5">
      <c r="A725" s="118">
        <v>41632</v>
      </c>
      <c r="B725" s="117">
        <v>32.950000000000003</v>
      </c>
      <c r="C725" s="117" t="s">
        <v>641</v>
      </c>
      <c r="D725" s="110" t="str">
        <f t="shared" si="28"/>
        <v>CB201312</v>
      </c>
    </row>
    <row r="726" spans="1:5">
      <c r="A726" s="118">
        <v>41632</v>
      </c>
      <c r="B726" s="117">
        <f>9.85+2.85+5.75+2.5</f>
        <v>20.95</v>
      </c>
      <c r="C726" s="117" t="s">
        <v>641</v>
      </c>
      <c r="D726" s="110" t="str">
        <f t="shared" si="28"/>
        <v>CB201312</v>
      </c>
    </row>
    <row r="727" spans="1:5">
      <c r="A727" s="126">
        <v>41632</v>
      </c>
      <c r="B727" s="127">
        <f>4.15*2+35</f>
        <v>43.3</v>
      </c>
      <c r="C727" s="127" t="s">
        <v>641</v>
      </c>
      <c r="D727" s="134" t="str">
        <f t="shared" si="28"/>
        <v>CB201312</v>
      </c>
      <c r="E727" s="128"/>
    </row>
    <row r="728" spans="1:5">
      <c r="A728" s="118">
        <v>41632</v>
      </c>
      <c r="B728" s="117">
        <v>25</v>
      </c>
      <c r="C728" s="117" t="s">
        <v>641</v>
      </c>
      <c r="D728" s="110" t="str">
        <f t="shared" si="28"/>
        <v>CB201312</v>
      </c>
    </row>
    <row r="729" spans="1:5">
      <c r="A729" s="118">
        <v>41632</v>
      </c>
      <c r="B729" s="117">
        <v>73.900000000000006</v>
      </c>
      <c r="C729" s="117" t="s">
        <v>641</v>
      </c>
      <c r="D729" s="110" t="str">
        <f t="shared" si="28"/>
        <v>CB201312</v>
      </c>
    </row>
    <row r="730" spans="1:5">
      <c r="A730" s="118">
        <v>41632</v>
      </c>
      <c r="B730" s="117">
        <v>8.5</v>
      </c>
      <c r="C730" s="117" t="s">
        <v>642</v>
      </c>
      <c r="D730" s="110" t="str">
        <f t="shared" si="28"/>
        <v>Esp201312</v>
      </c>
    </row>
    <row r="731" spans="1:5">
      <c r="A731" s="118">
        <v>41632</v>
      </c>
      <c r="B731" s="117">
        <v>20.25</v>
      </c>
      <c r="C731" s="117" t="s">
        <v>642</v>
      </c>
      <c r="D731" s="110" t="str">
        <f t="shared" si="28"/>
        <v>Esp201312</v>
      </c>
    </row>
    <row r="732" spans="1:5">
      <c r="A732" s="118">
        <v>41634</v>
      </c>
      <c r="B732" s="117">
        <v>12.3</v>
      </c>
      <c r="C732" s="117" t="s">
        <v>642</v>
      </c>
      <c r="D732" s="110" t="str">
        <f t="shared" si="28"/>
        <v>Esp201312</v>
      </c>
    </row>
    <row r="733" spans="1:5">
      <c r="A733" s="118">
        <v>41634</v>
      </c>
      <c r="B733" s="117">
        <v>28.3</v>
      </c>
      <c r="C733" s="117" t="s">
        <v>642</v>
      </c>
      <c r="D733" s="110" t="str">
        <f t="shared" si="28"/>
        <v>Esp201312</v>
      </c>
    </row>
    <row r="734" spans="1:5">
      <c r="A734" s="118">
        <v>41634</v>
      </c>
      <c r="B734" s="117">
        <v>35.35</v>
      </c>
      <c r="C734" s="117" t="s">
        <v>642</v>
      </c>
      <c r="D734" s="110" t="str">
        <f t="shared" si="28"/>
        <v>Esp201312</v>
      </c>
    </row>
    <row r="735" spans="1:5">
      <c r="A735" s="118">
        <v>41634</v>
      </c>
      <c r="B735" s="117">
        <v>15.2</v>
      </c>
      <c r="C735" s="117" t="s">
        <v>642</v>
      </c>
      <c r="D735" s="110" t="str">
        <f t="shared" si="28"/>
        <v>Esp201312</v>
      </c>
    </row>
    <row r="736" spans="1:5">
      <c r="A736" s="118">
        <v>41634</v>
      </c>
      <c r="B736" s="117">
        <v>35.15</v>
      </c>
      <c r="C736" s="117" t="s">
        <v>641</v>
      </c>
      <c r="D736" s="110" t="str">
        <f t="shared" si="28"/>
        <v>CB201312</v>
      </c>
    </row>
    <row r="737" spans="1:4">
      <c r="A737" s="118">
        <v>41634</v>
      </c>
      <c r="B737" s="117">
        <v>8.5</v>
      </c>
      <c r="C737" s="117" t="s">
        <v>642</v>
      </c>
      <c r="D737" s="110" t="str">
        <f t="shared" si="28"/>
        <v>Esp201312</v>
      </c>
    </row>
    <row r="738" spans="1:4">
      <c r="A738" s="118">
        <v>41635</v>
      </c>
      <c r="B738" s="117">
        <v>16.350000000000001</v>
      </c>
      <c r="C738" s="117" t="s">
        <v>641</v>
      </c>
      <c r="D738" s="110" t="str">
        <f t="shared" si="28"/>
        <v>CB201312</v>
      </c>
    </row>
    <row r="739" spans="1:4">
      <c r="A739" s="118">
        <v>41635</v>
      </c>
      <c r="B739" s="117">
        <v>64.05</v>
      </c>
      <c r="C739" s="117" t="s">
        <v>641</v>
      </c>
      <c r="D739" s="110" t="str">
        <f t="shared" si="28"/>
        <v>CB201312</v>
      </c>
    </row>
    <row r="740" spans="1:4">
      <c r="A740" s="118">
        <v>41635</v>
      </c>
      <c r="B740" s="117">
        <v>30.05</v>
      </c>
      <c r="C740" s="117" t="s">
        <v>641</v>
      </c>
      <c r="D740" s="110" t="str">
        <f t="shared" si="28"/>
        <v>CB201312</v>
      </c>
    </row>
    <row r="741" spans="1:4">
      <c r="A741" s="118">
        <v>41635</v>
      </c>
      <c r="B741" s="117">
        <v>17.55</v>
      </c>
      <c r="C741" s="117" t="s">
        <v>641</v>
      </c>
      <c r="D741" s="110" t="str">
        <f t="shared" si="28"/>
        <v>CB201312</v>
      </c>
    </row>
    <row r="742" spans="1:4">
      <c r="A742" s="118">
        <v>41635</v>
      </c>
      <c r="B742" s="117">
        <v>7.5</v>
      </c>
      <c r="C742" s="117" t="s">
        <v>642</v>
      </c>
      <c r="D742" s="110" t="str">
        <f t="shared" si="28"/>
        <v>Esp201312</v>
      </c>
    </row>
    <row r="743" spans="1:4">
      <c r="A743" s="118">
        <v>41635</v>
      </c>
      <c r="B743" s="117">
        <v>96.75</v>
      </c>
      <c r="C743" s="117" t="s">
        <v>641</v>
      </c>
      <c r="D743" s="110" t="str">
        <f t="shared" si="28"/>
        <v>CB201312</v>
      </c>
    </row>
    <row r="744" spans="1:4">
      <c r="A744" s="118">
        <v>41635</v>
      </c>
      <c r="B744" s="117">
        <v>15.8</v>
      </c>
      <c r="C744" s="117" t="s">
        <v>642</v>
      </c>
      <c r="D744" s="110" t="str">
        <f t="shared" si="28"/>
        <v>Esp201312</v>
      </c>
    </row>
    <row r="745" spans="1:4">
      <c r="A745" s="118">
        <v>41635</v>
      </c>
      <c r="B745" s="117">
        <v>25.5</v>
      </c>
      <c r="C745" s="117" t="s">
        <v>642</v>
      </c>
      <c r="D745" s="110" t="str">
        <f t="shared" si="28"/>
        <v>Esp201312</v>
      </c>
    </row>
    <row r="746" spans="1:4">
      <c r="A746" s="118">
        <v>41636</v>
      </c>
      <c r="B746" s="117">
        <v>8.9</v>
      </c>
      <c r="C746" s="117" t="s">
        <v>642</v>
      </c>
      <c r="D746" s="110" t="str">
        <f t="shared" si="28"/>
        <v>Esp201312</v>
      </c>
    </row>
    <row r="747" spans="1:4">
      <c r="A747" s="118">
        <v>41636</v>
      </c>
      <c r="B747" s="117">
        <v>8.5</v>
      </c>
      <c r="C747" s="117" t="s">
        <v>642</v>
      </c>
      <c r="D747" s="110" t="str">
        <f t="shared" si="28"/>
        <v>Esp201312</v>
      </c>
    </row>
    <row r="748" spans="1:4">
      <c r="A748" s="118">
        <v>41636</v>
      </c>
      <c r="B748" s="117">
        <v>14.3</v>
      </c>
      <c r="C748" s="117" t="s">
        <v>642</v>
      </c>
      <c r="D748" s="110" t="str">
        <f t="shared" si="28"/>
        <v>Esp201312</v>
      </c>
    </row>
    <row r="749" spans="1:4">
      <c r="A749" s="118">
        <v>41636</v>
      </c>
      <c r="B749" s="117">
        <v>17</v>
      </c>
      <c r="C749" s="117" t="s">
        <v>642</v>
      </c>
      <c r="D749" s="110" t="str">
        <f t="shared" si="28"/>
        <v>Esp201312</v>
      </c>
    </row>
    <row r="750" spans="1:4">
      <c r="A750" s="118">
        <v>41636</v>
      </c>
      <c r="B750" s="117">
        <v>60.85</v>
      </c>
      <c r="C750" s="117" t="s">
        <v>641</v>
      </c>
      <c r="D750" s="110" t="str">
        <f t="shared" si="28"/>
        <v>CB201312</v>
      </c>
    </row>
    <row r="751" spans="1:4">
      <c r="A751" s="118">
        <v>41636</v>
      </c>
      <c r="B751" s="117">
        <v>4.45</v>
      </c>
      <c r="C751" s="117" t="s">
        <v>642</v>
      </c>
      <c r="D751" s="110" t="str">
        <f t="shared" si="28"/>
        <v>Esp201312</v>
      </c>
    </row>
    <row r="752" spans="1:4">
      <c r="A752" s="118">
        <v>41636</v>
      </c>
      <c r="B752" s="117">
        <v>42.45</v>
      </c>
      <c r="C752" s="117" t="s">
        <v>641</v>
      </c>
      <c r="D752" s="110" t="str">
        <f t="shared" si="28"/>
        <v>CB201312</v>
      </c>
    </row>
    <row r="753" spans="1:5">
      <c r="A753" s="118">
        <v>41636</v>
      </c>
      <c r="B753" s="117">
        <v>39.4</v>
      </c>
      <c r="C753" s="117" t="s">
        <v>642</v>
      </c>
      <c r="D753" s="110" t="str">
        <f t="shared" si="28"/>
        <v>Esp201312</v>
      </c>
    </row>
    <row r="754" spans="1:5">
      <c r="A754" s="118">
        <v>41636</v>
      </c>
      <c r="B754" s="117">
        <v>31.8</v>
      </c>
      <c r="C754" s="117" t="s">
        <v>642</v>
      </c>
      <c r="D754" s="110" t="str">
        <f t="shared" si="28"/>
        <v>Esp201312</v>
      </c>
    </row>
    <row r="755" spans="1:5">
      <c r="A755" s="118">
        <v>41636</v>
      </c>
      <c r="B755" s="117">
        <v>120</v>
      </c>
      <c r="C755" s="117" t="s">
        <v>641</v>
      </c>
      <c r="D755" s="110" t="str">
        <f t="shared" si="28"/>
        <v>CB201312</v>
      </c>
    </row>
    <row r="756" spans="1:5">
      <c r="A756" s="118">
        <v>41636</v>
      </c>
      <c r="B756" s="117">
        <v>88.15</v>
      </c>
      <c r="C756" s="117" t="s">
        <v>641</v>
      </c>
      <c r="D756" s="110" t="str">
        <f t="shared" si="28"/>
        <v>CB201312</v>
      </c>
    </row>
    <row r="757" spans="1:5">
      <c r="A757" s="118">
        <v>41636</v>
      </c>
      <c r="B757" s="117">
        <v>28.9</v>
      </c>
      <c r="C757" s="117" t="s">
        <v>641</v>
      </c>
      <c r="D757" s="110" t="str">
        <f t="shared" si="28"/>
        <v>CB201312</v>
      </c>
    </row>
    <row r="758" spans="1:5">
      <c r="A758" s="118">
        <v>41636</v>
      </c>
      <c r="B758" s="117">
        <v>39</v>
      </c>
      <c r="C758" s="117" t="s">
        <v>642</v>
      </c>
      <c r="D758" s="110" t="str">
        <f t="shared" si="28"/>
        <v>Esp201312</v>
      </c>
    </row>
    <row r="759" spans="1:5">
      <c r="A759" s="118">
        <v>41636</v>
      </c>
      <c r="B759" s="117">
        <v>44.95</v>
      </c>
      <c r="C759" s="117" t="s">
        <v>641</v>
      </c>
      <c r="D759" s="110" t="str">
        <f t="shared" si="28"/>
        <v>CB201312</v>
      </c>
    </row>
    <row r="760" spans="1:5">
      <c r="A760" s="118">
        <v>41636</v>
      </c>
      <c r="B760" s="117">
        <v>39</v>
      </c>
      <c r="C760" s="117" t="s">
        <v>642</v>
      </c>
      <c r="D760" s="110" t="str">
        <f t="shared" si="28"/>
        <v>Esp201312</v>
      </c>
    </row>
    <row r="761" spans="1:5">
      <c r="A761" s="118">
        <v>41636</v>
      </c>
      <c r="B761" s="117">
        <v>13.9</v>
      </c>
      <c r="C761" s="117" t="s">
        <v>641</v>
      </c>
      <c r="D761" s="110" t="str">
        <f t="shared" si="28"/>
        <v>CB201312</v>
      </c>
    </row>
    <row r="762" spans="1:5">
      <c r="A762" s="118">
        <v>41636</v>
      </c>
      <c r="B762" s="117">
        <v>83</v>
      </c>
      <c r="C762" s="117" t="s">
        <v>645</v>
      </c>
      <c r="D762" s="110" t="str">
        <f t="shared" si="28"/>
        <v>Chq201312</v>
      </c>
    </row>
    <row r="763" spans="1:5">
      <c r="A763" s="118">
        <v>41636</v>
      </c>
      <c r="B763" s="117">
        <v>5.35</v>
      </c>
      <c r="C763" s="117" t="s">
        <v>642</v>
      </c>
      <c r="D763" s="110" t="str">
        <f t="shared" si="28"/>
        <v>Esp201312</v>
      </c>
    </row>
    <row r="764" spans="1:5">
      <c r="A764" s="118">
        <v>41636</v>
      </c>
      <c r="B764" s="117">
        <v>12.7</v>
      </c>
      <c r="C764" s="117" t="s">
        <v>642</v>
      </c>
      <c r="D764" s="110" t="str">
        <f t="shared" si="28"/>
        <v>Esp201312</v>
      </c>
    </row>
    <row r="765" spans="1:5">
      <c r="A765" s="118">
        <v>41636</v>
      </c>
      <c r="B765" s="117">
        <v>2.95</v>
      </c>
      <c r="C765" s="117" t="s">
        <v>642</v>
      </c>
      <c r="D765" s="110" t="str">
        <f t="shared" si="28"/>
        <v>Esp201312</v>
      </c>
    </row>
    <row r="766" spans="1:5">
      <c r="A766" s="126">
        <v>41636</v>
      </c>
      <c r="B766" s="127">
        <v>91.65</v>
      </c>
      <c r="C766" s="127" t="s">
        <v>642</v>
      </c>
      <c r="D766" s="134" t="str">
        <f t="shared" si="28"/>
        <v>Esp201312</v>
      </c>
      <c r="E766" s="128" t="s">
        <v>646</v>
      </c>
    </row>
    <row r="767" spans="1:5">
      <c r="A767" s="126">
        <v>41636</v>
      </c>
      <c r="B767" s="127">
        <v>320</v>
      </c>
      <c r="C767" s="127" t="s">
        <v>642</v>
      </c>
      <c r="D767" s="134" t="str">
        <f t="shared" si="28"/>
        <v>Esp201312</v>
      </c>
      <c r="E767" s="128" t="s">
        <v>646</v>
      </c>
    </row>
    <row r="768" spans="1:5">
      <c r="A768" s="118">
        <v>41636</v>
      </c>
      <c r="B768" s="117">
        <v>7.1</v>
      </c>
      <c r="C768" s="117" t="s">
        <v>642</v>
      </c>
      <c r="D768" s="110" t="str">
        <f t="shared" si="28"/>
        <v>Esp201312</v>
      </c>
    </row>
    <row r="769" spans="1:5">
      <c r="A769" s="118">
        <v>41637</v>
      </c>
      <c r="B769" s="117">
        <v>25.05</v>
      </c>
      <c r="C769" s="117" t="s">
        <v>641</v>
      </c>
      <c r="D769" s="110" t="str">
        <f t="shared" si="28"/>
        <v>CB201312</v>
      </c>
    </row>
    <row r="770" spans="1:5">
      <c r="A770" s="118">
        <v>41638</v>
      </c>
      <c r="B770" s="117">
        <v>18.899999999999999</v>
      </c>
      <c r="C770" s="117" t="s">
        <v>641</v>
      </c>
      <c r="D770" s="110" t="str">
        <f t="shared" si="28"/>
        <v>CB201312</v>
      </c>
    </row>
    <row r="771" spans="1:5">
      <c r="A771" s="118">
        <v>41638</v>
      </c>
      <c r="B771" s="117">
        <v>8.4</v>
      </c>
      <c r="C771" s="117" t="s">
        <v>642</v>
      </c>
      <c r="D771" s="110" t="str">
        <f t="shared" si="28"/>
        <v>Esp201312</v>
      </c>
    </row>
    <row r="772" spans="1:5">
      <c r="A772" s="118">
        <v>41638</v>
      </c>
      <c r="B772" s="117">
        <v>44.5</v>
      </c>
      <c r="C772" s="117" t="s">
        <v>642</v>
      </c>
      <c r="D772" s="110" t="str">
        <f t="shared" si="28"/>
        <v>Esp201312</v>
      </c>
    </row>
    <row r="773" spans="1:5">
      <c r="A773" s="126">
        <v>41638</v>
      </c>
      <c r="B773" s="127">
        <v>31</v>
      </c>
      <c r="C773" s="127" t="s">
        <v>645</v>
      </c>
      <c r="D773" s="134" t="str">
        <f t="shared" si="28"/>
        <v>Chq201312</v>
      </c>
      <c r="E773" s="128" t="s">
        <v>182</v>
      </c>
    </row>
    <row r="774" spans="1:5">
      <c r="A774" s="118">
        <v>41638</v>
      </c>
      <c r="B774" s="117">
        <v>25.05</v>
      </c>
      <c r="C774" s="117" t="s">
        <v>642</v>
      </c>
      <c r="D774" s="110" t="str">
        <f t="shared" si="28"/>
        <v>Esp201312</v>
      </c>
    </row>
    <row r="775" spans="1:5">
      <c r="A775" s="126">
        <v>41638</v>
      </c>
      <c r="B775" s="127">
        <v>75.849999999999994</v>
      </c>
      <c r="C775" s="127" t="s">
        <v>641</v>
      </c>
      <c r="D775" s="134" t="str">
        <f t="shared" si="28"/>
        <v>CB201312</v>
      </c>
      <c r="E775" s="128" t="s">
        <v>182</v>
      </c>
    </row>
    <row r="776" spans="1:5">
      <c r="A776" s="118">
        <v>41638</v>
      </c>
      <c r="B776" s="117">
        <v>21.15</v>
      </c>
      <c r="C776" s="117" t="s">
        <v>641</v>
      </c>
      <c r="D776" s="110" t="str">
        <f t="shared" si="28"/>
        <v>CB201312</v>
      </c>
    </row>
    <row r="777" spans="1:5">
      <c r="A777" s="118">
        <v>41638</v>
      </c>
      <c r="B777" s="117">
        <v>10.75</v>
      </c>
      <c r="C777" s="117" t="s">
        <v>642</v>
      </c>
      <c r="D777" s="110" t="str">
        <f t="shared" si="28"/>
        <v>Esp201312</v>
      </c>
    </row>
    <row r="778" spans="1:5">
      <c r="A778" s="126">
        <v>41638</v>
      </c>
      <c r="B778" s="127">
        <v>35</v>
      </c>
      <c r="C778" s="127" t="s">
        <v>641</v>
      </c>
      <c r="D778" s="134" t="str">
        <f t="shared" si="28"/>
        <v>CB201312</v>
      </c>
      <c r="E778" s="128" t="s">
        <v>182</v>
      </c>
    </row>
    <row r="779" spans="1:5">
      <c r="A779" s="118">
        <v>41639</v>
      </c>
      <c r="B779" s="117">
        <v>20.25</v>
      </c>
      <c r="C779" s="117" t="s">
        <v>645</v>
      </c>
      <c r="D779" s="110" t="str">
        <f t="shared" si="28"/>
        <v>Chq201312</v>
      </c>
    </row>
    <row r="780" spans="1:5">
      <c r="A780" s="118">
        <v>41639</v>
      </c>
      <c r="B780" s="117">
        <v>23.55</v>
      </c>
      <c r="C780" s="117" t="s">
        <v>641</v>
      </c>
      <c r="D780" s="110" t="str">
        <f t="shared" si="28"/>
        <v>CB201312</v>
      </c>
    </row>
    <row r="781" spans="1:5">
      <c r="A781" s="118">
        <v>41639</v>
      </c>
      <c r="B781" s="117">
        <v>36.9</v>
      </c>
      <c r="C781" s="117" t="s">
        <v>641</v>
      </c>
      <c r="D781" s="110" t="str">
        <f t="shared" si="28"/>
        <v>CB201312</v>
      </c>
    </row>
    <row r="782" spans="1:5">
      <c r="A782" s="118">
        <v>41639</v>
      </c>
      <c r="B782" s="117">
        <v>7</v>
      </c>
      <c r="C782" s="117" t="s">
        <v>642</v>
      </c>
      <c r="D782" s="110" t="str">
        <f t="shared" si="28"/>
        <v>Esp201312</v>
      </c>
    </row>
    <row r="783" spans="1:5">
      <c r="A783" s="118">
        <v>41639</v>
      </c>
      <c r="B783" s="117">
        <v>8.6999999999999993</v>
      </c>
      <c r="C783" s="117" t="s">
        <v>642</v>
      </c>
      <c r="D783" s="110" t="str">
        <f t="shared" si="28"/>
        <v>Esp201312</v>
      </c>
    </row>
    <row r="784" spans="1:5">
      <c r="A784" s="126">
        <v>41639</v>
      </c>
      <c r="B784" s="127">
        <f>35+35+9.7+12.5</f>
        <v>92.2</v>
      </c>
      <c r="C784" s="127" t="s">
        <v>641</v>
      </c>
      <c r="D784" s="134" t="str">
        <f t="shared" si="28"/>
        <v>CB201312</v>
      </c>
      <c r="E784" s="128" t="s">
        <v>182</v>
      </c>
    </row>
    <row r="785" spans="1:5">
      <c r="A785" s="118">
        <v>41639</v>
      </c>
      <c r="B785" s="117">
        <f>3.75+3.75+4.55+3.25</f>
        <v>15.3</v>
      </c>
      <c r="C785" s="117" t="s">
        <v>641</v>
      </c>
      <c r="D785" s="110" t="str">
        <f t="shared" si="28"/>
        <v>CB201312</v>
      </c>
    </row>
    <row r="786" spans="1:5">
      <c r="A786" s="118">
        <v>41643</v>
      </c>
      <c r="B786" s="117">
        <v>15.5</v>
      </c>
      <c r="C786" s="117" t="s">
        <v>641</v>
      </c>
      <c r="D786" s="110" t="str">
        <f t="shared" ref="D786:D849" si="29">CONCATENATE(C786,YEAR(A786),MONTH(A786))</f>
        <v>CB20141</v>
      </c>
    </row>
    <row r="787" spans="1:5">
      <c r="A787" s="118">
        <v>41643</v>
      </c>
      <c r="B787" s="117">
        <v>7.9</v>
      </c>
      <c r="C787" s="117" t="s">
        <v>642</v>
      </c>
      <c r="D787" s="110" t="str">
        <f t="shared" si="29"/>
        <v>Esp20141</v>
      </c>
    </row>
    <row r="788" spans="1:5">
      <c r="A788" s="118">
        <v>41643</v>
      </c>
      <c r="B788" s="117">
        <v>12.5</v>
      </c>
      <c r="C788" s="117" t="s">
        <v>642</v>
      </c>
      <c r="D788" s="110" t="str">
        <f t="shared" si="29"/>
        <v>Esp20141</v>
      </c>
    </row>
    <row r="789" spans="1:5">
      <c r="A789" s="118">
        <v>41643</v>
      </c>
      <c r="B789" s="117">
        <v>17.399999999999999</v>
      </c>
      <c r="C789" s="117" t="s">
        <v>641</v>
      </c>
      <c r="D789" s="110" t="str">
        <f t="shared" si="29"/>
        <v>CB20141</v>
      </c>
    </row>
    <row r="790" spans="1:5">
      <c r="A790" s="118">
        <v>41643</v>
      </c>
      <c r="B790" s="117">
        <v>16</v>
      </c>
      <c r="C790" s="117" t="s">
        <v>641</v>
      </c>
      <c r="D790" s="110" t="str">
        <f t="shared" si="29"/>
        <v>CB20141</v>
      </c>
    </row>
    <row r="791" spans="1:5">
      <c r="A791" s="118">
        <v>41643</v>
      </c>
      <c r="B791" s="117">
        <v>9.6999999999999993</v>
      </c>
      <c r="C791" s="117" t="s">
        <v>642</v>
      </c>
      <c r="D791" s="110" t="str">
        <f t="shared" si="29"/>
        <v>Esp20141</v>
      </c>
    </row>
    <row r="792" spans="1:5">
      <c r="A792" s="118">
        <v>41643</v>
      </c>
      <c r="B792" s="117">
        <v>13.95</v>
      </c>
      <c r="C792" s="117" t="s">
        <v>642</v>
      </c>
      <c r="D792" s="110" t="str">
        <f t="shared" si="29"/>
        <v>Esp20141</v>
      </c>
    </row>
    <row r="793" spans="1:5">
      <c r="A793" s="118">
        <v>41643</v>
      </c>
      <c r="B793" s="117">
        <v>8.5</v>
      </c>
      <c r="C793" s="117" t="s">
        <v>642</v>
      </c>
      <c r="D793" s="110" t="str">
        <f t="shared" si="29"/>
        <v>Esp20141</v>
      </c>
    </row>
    <row r="794" spans="1:5">
      <c r="A794" s="118">
        <v>41643</v>
      </c>
      <c r="B794" s="117">
        <v>4.8499999999999996</v>
      </c>
      <c r="C794" s="117" t="s">
        <v>642</v>
      </c>
      <c r="D794" s="110" t="str">
        <f t="shared" si="29"/>
        <v>Esp20141</v>
      </c>
    </row>
    <row r="795" spans="1:5">
      <c r="A795" s="118">
        <v>41643</v>
      </c>
      <c r="B795" s="117">
        <v>10</v>
      </c>
      <c r="C795" s="117" t="s">
        <v>642</v>
      </c>
      <c r="D795" s="110" t="str">
        <f t="shared" si="29"/>
        <v>Esp20141</v>
      </c>
    </row>
    <row r="796" spans="1:5">
      <c r="A796" s="118">
        <v>41643</v>
      </c>
      <c r="B796" s="117">
        <f>(4.1+3.7+3.7+5.75+4.45+2.05)</f>
        <v>23.75</v>
      </c>
      <c r="C796" s="117" t="s">
        <v>641</v>
      </c>
      <c r="D796" s="110" t="str">
        <f t="shared" si="29"/>
        <v>CB20141</v>
      </c>
    </row>
    <row r="797" spans="1:5">
      <c r="A797" s="126">
        <v>41643</v>
      </c>
      <c r="B797" s="127">
        <v>118.35</v>
      </c>
      <c r="C797" s="127" t="s">
        <v>642</v>
      </c>
      <c r="D797" s="134" t="str">
        <f t="shared" si="29"/>
        <v>Esp20141</v>
      </c>
      <c r="E797" s="128" t="s">
        <v>649</v>
      </c>
    </row>
    <row r="798" spans="1:5">
      <c r="A798" s="135">
        <v>41643</v>
      </c>
      <c r="B798" s="136">
        <v>80</v>
      </c>
      <c r="C798" s="136" t="s">
        <v>642</v>
      </c>
      <c r="D798" s="137" t="str">
        <f t="shared" si="29"/>
        <v>Esp20141</v>
      </c>
      <c r="E798" s="138"/>
    </row>
    <row r="799" spans="1:5">
      <c r="A799" s="118">
        <v>41645</v>
      </c>
      <c r="B799" s="117">
        <v>19.600000000000001</v>
      </c>
      <c r="C799" s="117" t="s">
        <v>641</v>
      </c>
      <c r="D799" s="110" t="str">
        <f t="shared" si="29"/>
        <v>CB20141</v>
      </c>
    </row>
    <row r="800" spans="1:5">
      <c r="A800" s="118">
        <v>41645</v>
      </c>
      <c r="B800" s="117">
        <v>46.15</v>
      </c>
      <c r="C800" s="117" t="s">
        <v>641</v>
      </c>
      <c r="D800" s="110" t="str">
        <f t="shared" si="29"/>
        <v>CB20141</v>
      </c>
    </row>
    <row r="801" spans="1:4">
      <c r="A801" s="118">
        <v>41645</v>
      </c>
      <c r="B801" s="117">
        <v>49.65</v>
      </c>
      <c r="C801" s="117" t="s">
        <v>641</v>
      </c>
      <c r="D801" s="110" t="str">
        <f t="shared" si="29"/>
        <v>CB20141</v>
      </c>
    </row>
    <row r="802" spans="1:4">
      <c r="A802" s="118">
        <v>41645</v>
      </c>
      <c r="B802" s="117">
        <v>57.4</v>
      </c>
      <c r="C802" s="117" t="s">
        <v>642</v>
      </c>
      <c r="D802" s="110" t="str">
        <f t="shared" si="29"/>
        <v>Esp20141</v>
      </c>
    </row>
    <row r="803" spans="1:4">
      <c r="A803" s="118">
        <v>41645</v>
      </c>
      <c r="B803" s="117">
        <v>20.6</v>
      </c>
      <c r="C803" s="117" t="s">
        <v>642</v>
      </c>
      <c r="D803" s="110" t="str">
        <f t="shared" si="29"/>
        <v>Esp20141</v>
      </c>
    </row>
    <row r="804" spans="1:4">
      <c r="A804" s="118">
        <v>41646</v>
      </c>
      <c r="B804" s="117">
        <v>59.3</v>
      </c>
      <c r="C804" s="117" t="s">
        <v>641</v>
      </c>
      <c r="D804" s="110" t="str">
        <f t="shared" si="29"/>
        <v>CB20141</v>
      </c>
    </row>
    <row r="805" spans="1:4">
      <c r="A805" s="118">
        <v>41646</v>
      </c>
      <c r="B805" s="117">
        <v>7.9</v>
      </c>
      <c r="C805" s="117" t="s">
        <v>642</v>
      </c>
      <c r="D805" s="110" t="str">
        <f t="shared" si="29"/>
        <v>Esp20141</v>
      </c>
    </row>
    <row r="806" spans="1:4">
      <c r="A806" s="118">
        <v>41646</v>
      </c>
      <c r="B806" s="117">
        <v>26.75</v>
      </c>
      <c r="C806" s="117" t="s">
        <v>641</v>
      </c>
      <c r="D806" s="110" t="str">
        <f t="shared" si="29"/>
        <v>CB20141</v>
      </c>
    </row>
    <row r="807" spans="1:4">
      <c r="A807" s="118">
        <v>41646</v>
      </c>
      <c r="B807" s="117">
        <v>62</v>
      </c>
      <c r="C807" s="117" t="s">
        <v>641</v>
      </c>
      <c r="D807" s="110" t="str">
        <f t="shared" si="29"/>
        <v>CB20141</v>
      </c>
    </row>
    <row r="808" spans="1:4">
      <c r="A808" s="118">
        <v>41646</v>
      </c>
      <c r="B808" s="117">
        <v>49.3</v>
      </c>
      <c r="C808" s="117" t="s">
        <v>641</v>
      </c>
      <c r="D808" s="110" t="str">
        <f t="shared" si="29"/>
        <v>CB20141</v>
      </c>
    </row>
    <row r="809" spans="1:4">
      <c r="A809" s="118">
        <v>41647</v>
      </c>
      <c r="B809" s="117">
        <v>6.7</v>
      </c>
      <c r="C809" s="117" t="s">
        <v>642</v>
      </c>
      <c r="D809" s="110" t="str">
        <f t="shared" si="29"/>
        <v>Esp20141</v>
      </c>
    </row>
    <row r="810" spans="1:4">
      <c r="A810" s="118">
        <v>41647</v>
      </c>
      <c r="B810" s="117">
        <v>12.5</v>
      </c>
      <c r="C810" s="117" t="s">
        <v>645</v>
      </c>
      <c r="D810" s="110" t="str">
        <f t="shared" si="29"/>
        <v>Chq20141</v>
      </c>
    </row>
    <row r="811" spans="1:4">
      <c r="A811" s="118">
        <v>41647</v>
      </c>
      <c r="B811" s="117">
        <v>21.65</v>
      </c>
      <c r="C811" s="117" t="s">
        <v>641</v>
      </c>
      <c r="D811" s="110" t="str">
        <f t="shared" si="29"/>
        <v>CB20141</v>
      </c>
    </row>
    <row r="812" spans="1:4">
      <c r="A812" s="118">
        <v>41647</v>
      </c>
      <c r="B812" s="117">
        <v>57.65</v>
      </c>
      <c r="C812" s="117" t="s">
        <v>641</v>
      </c>
      <c r="D812" s="110" t="str">
        <f t="shared" si="29"/>
        <v>CB20141</v>
      </c>
    </row>
    <row r="813" spans="1:4">
      <c r="A813" s="118">
        <v>41647</v>
      </c>
      <c r="B813" s="117">
        <v>57.65</v>
      </c>
      <c r="C813" s="117" t="s">
        <v>641</v>
      </c>
      <c r="D813" s="110" t="str">
        <f t="shared" si="29"/>
        <v>CB20141</v>
      </c>
    </row>
    <row r="814" spans="1:4">
      <c r="A814" s="118">
        <v>41647</v>
      </c>
      <c r="B814" s="117">
        <v>20.75</v>
      </c>
      <c r="C814" s="117" t="s">
        <v>641</v>
      </c>
      <c r="D814" s="110" t="str">
        <f t="shared" si="29"/>
        <v>CB20141</v>
      </c>
    </row>
    <row r="815" spans="1:4">
      <c r="A815" s="118">
        <v>41647</v>
      </c>
      <c r="B815" s="117">
        <v>39.4</v>
      </c>
      <c r="C815" s="117" t="s">
        <v>641</v>
      </c>
      <c r="D815" s="110" t="str">
        <f t="shared" si="29"/>
        <v>CB20141</v>
      </c>
    </row>
    <row r="816" spans="1:4">
      <c r="A816" s="118">
        <v>41648</v>
      </c>
      <c r="B816" s="117">
        <v>59.5</v>
      </c>
      <c r="C816" s="117" t="s">
        <v>641</v>
      </c>
      <c r="D816" s="110" t="str">
        <f t="shared" si="29"/>
        <v>CB20141</v>
      </c>
    </row>
    <row r="817" spans="1:4">
      <c r="A817" s="118">
        <v>41648</v>
      </c>
      <c r="B817" s="117">
        <v>9.5</v>
      </c>
      <c r="C817" s="117" t="s">
        <v>642</v>
      </c>
      <c r="D817" s="110" t="str">
        <f t="shared" si="29"/>
        <v>Esp20141</v>
      </c>
    </row>
    <row r="818" spans="1:4">
      <c r="A818" s="118">
        <v>41648</v>
      </c>
      <c r="B818" s="117">
        <v>24</v>
      </c>
      <c r="C818" s="117" t="s">
        <v>641</v>
      </c>
      <c r="D818" s="110" t="str">
        <f t="shared" si="29"/>
        <v>CB20141</v>
      </c>
    </row>
    <row r="819" spans="1:4">
      <c r="A819" s="118">
        <v>41648</v>
      </c>
      <c r="B819" s="117">
        <v>15.6</v>
      </c>
      <c r="C819" s="117" t="s">
        <v>641</v>
      </c>
      <c r="D819" s="110" t="str">
        <f t="shared" si="29"/>
        <v>CB20141</v>
      </c>
    </row>
    <row r="820" spans="1:4">
      <c r="A820" s="118">
        <v>41648</v>
      </c>
      <c r="B820" s="117">
        <v>15.75</v>
      </c>
      <c r="C820" s="117" t="s">
        <v>641</v>
      </c>
      <c r="D820" s="110" t="str">
        <f t="shared" si="29"/>
        <v>CB20141</v>
      </c>
    </row>
    <row r="821" spans="1:4">
      <c r="A821" s="118">
        <v>41648</v>
      </c>
      <c r="B821" s="117">
        <v>8.4</v>
      </c>
      <c r="C821" s="117" t="s">
        <v>642</v>
      </c>
      <c r="D821" s="110" t="str">
        <f t="shared" si="29"/>
        <v>Esp20141</v>
      </c>
    </row>
    <row r="822" spans="1:4">
      <c r="A822" s="118">
        <v>41648</v>
      </c>
      <c r="B822" s="117">
        <v>35.9</v>
      </c>
      <c r="C822" s="117" t="s">
        <v>641</v>
      </c>
      <c r="D822" s="110" t="str">
        <f t="shared" si="29"/>
        <v>CB20141</v>
      </c>
    </row>
    <row r="823" spans="1:4">
      <c r="A823" s="118">
        <v>41648</v>
      </c>
      <c r="B823" s="117">
        <v>8</v>
      </c>
      <c r="C823" s="117" t="s">
        <v>642</v>
      </c>
      <c r="D823" s="110" t="str">
        <f t="shared" si="29"/>
        <v>Esp20141</v>
      </c>
    </row>
    <row r="824" spans="1:4">
      <c r="A824" s="118">
        <v>41648</v>
      </c>
      <c r="B824" s="117">
        <v>7.9</v>
      </c>
      <c r="C824" s="117" t="s">
        <v>642</v>
      </c>
      <c r="D824" s="110" t="str">
        <f t="shared" si="29"/>
        <v>Esp20141</v>
      </c>
    </row>
    <row r="825" spans="1:4">
      <c r="A825" s="118">
        <v>41648</v>
      </c>
      <c r="B825" s="117">
        <v>65</v>
      </c>
      <c r="C825" s="117" t="s">
        <v>645</v>
      </c>
      <c r="D825" s="110" t="str">
        <f t="shared" si="29"/>
        <v>Chq20141</v>
      </c>
    </row>
    <row r="826" spans="1:4">
      <c r="A826" s="118">
        <v>41648</v>
      </c>
      <c r="B826" s="117">
        <v>7.1</v>
      </c>
      <c r="C826" s="117" t="s">
        <v>642</v>
      </c>
      <c r="D826" s="117" t="str">
        <f t="shared" si="29"/>
        <v>Esp20141</v>
      </c>
    </row>
    <row r="827" spans="1:4">
      <c r="A827" s="118">
        <v>41649</v>
      </c>
      <c r="B827" s="117">
        <v>19.850000000000001</v>
      </c>
      <c r="C827" s="117" t="s">
        <v>641</v>
      </c>
      <c r="D827" s="110" t="str">
        <f t="shared" si="29"/>
        <v>CB20141</v>
      </c>
    </row>
    <row r="828" spans="1:4">
      <c r="A828" s="118">
        <v>41649</v>
      </c>
      <c r="B828" s="117">
        <v>18.95</v>
      </c>
      <c r="C828" s="117" t="s">
        <v>641</v>
      </c>
      <c r="D828" s="110" t="str">
        <f t="shared" si="29"/>
        <v>CB20141</v>
      </c>
    </row>
    <row r="829" spans="1:4">
      <c r="A829" s="118">
        <v>41649</v>
      </c>
      <c r="B829" s="117">
        <v>29</v>
      </c>
      <c r="C829" s="117" t="s">
        <v>641</v>
      </c>
      <c r="D829" s="110" t="str">
        <f t="shared" si="29"/>
        <v>CB20141</v>
      </c>
    </row>
    <row r="830" spans="1:4">
      <c r="A830" s="118">
        <v>41649</v>
      </c>
      <c r="B830" s="117">
        <v>40.25</v>
      </c>
      <c r="C830" s="117" t="s">
        <v>641</v>
      </c>
      <c r="D830" s="110" t="str">
        <f t="shared" si="29"/>
        <v>CB20141</v>
      </c>
    </row>
    <row r="831" spans="1:4">
      <c r="A831" s="118">
        <v>41649</v>
      </c>
      <c r="B831" s="117">
        <v>14.85</v>
      </c>
      <c r="C831" s="117" t="s">
        <v>641</v>
      </c>
      <c r="D831" s="110" t="str">
        <f t="shared" si="29"/>
        <v>CB20141</v>
      </c>
    </row>
    <row r="832" spans="1:4">
      <c r="A832" s="118">
        <v>41649</v>
      </c>
      <c r="B832" s="117">
        <v>26.5</v>
      </c>
      <c r="C832" s="117" t="s">
        <v>642</v>
      </c>
      <c r="D832" s="110" t="str">
        <f t="shared" si="29"/>
        <v>Esp20141</v>
      </c>
    </row>
    <row r="833" spans="1:6">
      <c r="A833" s="139">
        <v>41649</v>
      </c>
      <c r="B833" s="140">
        <v>210.16</v>
      </c>
      <c r="C833" s="140" t="s">
        <v>642</v>
      </c>
      <c r="D833" s="141" t="str">
        <f t="shared" si="29"/>
        <v>Esp20141</v>
      </c>
      <c r="E833" s="142" t="s">
        <v>649</v>
      </c>
    </row>
    <row r="834" spans="1:6">
      <c r="A834" s="118">
        <v>41649</v>
      </c>
      <c r="B834" s="117">
        <v>12.5</v>
      </c>
      <c r="C834" s="117" t="s">
        <v>642</v>
      </c>
      <c r="D834" s="110" t="str">
        <f t="shared" si="29"/>
        <v>Esp20141</v>
      </c>
    </row>
    <row r="835" spans="1:6">
      <c r="A835" s="118">
        <v>41649</v>
      </c>
      <c r="B835" s="117">
        <v>15.4</v>
      </c>
      <c r="C835" s="117" t="s">
        <v>642</v>
      </c>
      <c r="D835" s="110" t="str">
        <f t="shared" si="29"/>
        <v>Esp20141</v>
      </c>
    </row>
    <row r="836" spans="1:6">
      <c r="A836" s="118">
        <v>41649</v>
      </c>
      <c r="B836" s="117">
        <v>14.4</v>
      </c>
      <c r="C836" s="117" t="s">
        <v>641</v>
      </c>
      <c r="D836" s="110" t="str">
        <f t="shared" si="29"/>
        <v>CB20141</v>
      </c>
    </row>
    <row r="837" spans="1:6">
      <c r="A837" s="118">
        <v>41649</v>
      </c>
      <c r="B837" s="117">
        <v>25.25</v>
      </c>
      <c r="C837" s="117" t="s">
        <v>642</v>
      </c>
      <c r="D837" s="110" t="str">
        <f t="shared" si="29"/>
        <v>Esp20141</v>
      </c>
    </row>
    <row r="838" spans="1:6">
      <c r="A838" s="118">
        <v>41649</v>
      </c>
      <c r="B838" s="117">
        <v>21.05</v>
      </c>
      <c r="C838" s="117" t="s">
        <v>641</v>
      </c>
      <c r="D838" s="110" t="str">
        <f t="shared" si="29"/>
        <v>CB20141</v>
      </c>
    </row>
    <row r="839" spans="1:6">
      <c r="A839" s="118">
        <v>41650</v>
      </c>
      <c r="B839" s="117">
        <v>56.3</v>
      </c>
      <c r="C839" s="117" t="s">
        <v>641</v>
      </c>
      <c r="D839" s="110" t="str">
        <f t="shared" si="29"/>
        <v>CB20141</v>
      </c>
    </row>
    <row r="840" spans="1:6">
      <c r="A840" s="118">
        <v>41650</v>
      </c>
      <c r="B840" s="117">
        <v>19.75</v>
      </c>
      <c r="C840" s="117" t="s">
        <v>641</v>
      </c>
      <c r="D840" s="110" t="str">
        <f t="shared" si="29"/>
        <v>CB20141</v>
      </c>
    </row>
    <row r="841" spans="1:6">
      <c r="A841" s="118">
        <v>41650</v>
      </c>
      <c r="B841" s="117">
        <v>35.57</v>
      </c>
      <c r="C841" s="117" t="s">
        <v>641</v>
      </c>
      <c r="D841" s="110" t="str">
        <f t="shared" si="29"/>
        <v>CB20141</v>
      </c>
    </row>
    <row r="842" spans="1:6">
      <c r="A842" s="129">
        <v>41650</v>
      </c>
      <c r="B842" s="143">
        <v>1.43</v>
      </c>
      <c r="C842" s="143" t="s">
        <v>642</v>
      </c>
      <c r="D842" s="132" t="str">
        <f t="shared" si="29"/>
        <v>Esp20141</v>
      </c>
      <c r="E842" s="144"/>
      <c r="F842" s="155"/>
    </row>
    <row r="843" spans="1:6">
      <c r="A843" s="118">
        <v>41650</v>
      </c>
      <c r="B843" s="117">
        <v>15.4</v>
      </c>
      <c r="C843" s="117" t="s">
        <v>641</v>
      </c>
      <c r="D843" s="110" t="str">
        <f t="shared" si="29"/>
        <v>CB20141</v>
      </c>
    </row>
    <row r="844" spans="1:6">
      <c r="A844" s="118">
        <v>41650</v>
      </c>
      <c r="B844" s="117">
        <v>28.65</v>
      </c>
      <c r="C844" s="117" t="s">
        <v>642</v>
      </c>
      <c r="D844" s="110" t="str">
        <f t="shared" si="29"/>
        <v>Esp20141</v>
      </c>
    </row>
    <row r="845" spans="1:6">
      <c r="A845" s="118">
        <v>41650</v>
      </c>
      <c r="B845" s="117">
        <v>30.4</v>
      </c>
      <c r="C845" s="117" t="s">
        <v>641</v>
      </c>
      <c r="D845" s="110" t="str">
        <f t="shared" si="29"/>
        <v>CB20141</v>
      </c>
    </row>
    <row r="846" spans="1:6">
      <c r="A846" s="118">
        <v>41650</v>
      </c>
      <c r="B846" s="117">
        <v>47.3</v>
      </c>
      <c r="C846" s="117" t="s">
        <v>641</v>
      </c>
      <c r="D846" s="110" t="str">
        <f t="shared" si="29"/>
        <v>CB20141</v>
      </c>
    </row>
    <row r="847" spans="1:6">
      <c r="A847" s="118">
        <v>41650</v>
      </c>
      <c r="B847" s="117">
        <v>8.85</v>
      </c>
      <c r="C847" s="117" t="s">
        <v>642</v>
      </c>
      <c r="D847" s="110" t="str">
        <f t="shared" si="29"/>
        <v>Esp20141</v>
      </c>
    </row>
    <row r="848" spans="1:6">
      <c r="A848" s="118">
        <v>41650</v>
      </c>
      <c r="B848" s="117">
        <v>23.05</v>
      </c>
      <c r="C848" s="117" t="s">
        <v>641</v>
      </c>
      <c r="D848" s="110" t="str">
        <f t="shared" si="29"/>
        <v>CB20141</v>
      </c>
    </row>
    <row r="849" spans="1:5">
      <c r="A849" s="118">
        <v>41650</v>
      </c>
      <c r="B849" s="117">
        <v>16.2</v>
      </c>
      <c r="C849" s="117" t="s">
        <v>641</v>
      </c>
      <c r="D849" s="110" t="str">
        <f t="shared" si="29"/>
        <v>CB20141</v>
      </c>
    </row>
    <row r="850" spans="1:5">
      <c r="A850" s="118">
        <v>41650</v>
      </c>
      <c r="B850" s="117">
        <v>23.8</v>
      </c>
      <c r="C850" s="117" t="s">
        <v>642</v>
      </c>
      <c r="D850" s="110" t="str">
        <f t="shared" ref="D850:D913" si="30">CONCATENATE(C850,YEAR(A850),MONTH(A850))</f>
        <v>Esp20141</v>
      </c>
    </row>
    <row r="851" spans="1:5">
      <c r="A851" s="126">
        <v>41650</v>
      </c>
      <c r="B851" s="127">
        <v>100</v>
      </c>
      <c r="C851" s="127" t="s">
        <v>642</v>
      </c>
      <c r="D851" s="134" t="str">
        <f t="shared" si="30"/>
        <v>Esp20141</v>
      </c>
      <c r="E851" s="128" t="s">
        <v>646</v>
      </c>
    </row>
    <row r="852" spans="1:5">
      <c r="A852" s="118">
        <v>41650</v>
      </c>
      <c r="B852" s="117">
        <v>83.05</v>
      </c>
      <c r="C852" s="117" t="s">
        <v>641</v>
      </c>
      <c r="D852" s="110" t="str">
        <f t="shared" si="30"/>
        <v>CB20141</v>
      </c>
    </row>
    <row r="853" spans="1:5">
      <c r="A853" s="126">
        <v>41650</v>
      </c>
      <c r="B853" s="127">
        <v>57</v>
      </c>
      <c r="C853" s="127" t="s">
        <v>641</v>
      </c>
      <c r="D853" s="134" t="str">
        <f t="shared" si="30"/>
        <v>CB20141</v>
      </c>
      <c r="E853" s="128" t="s">
        <v>650</v>
      </c>
    </row>
    <row r="854" spans="1:5">
      <c r="A854" s="145">
        <v>41650</v>
      </c>
      <c r="B854" s="146">
        <v>17.8</v>
      </c>
      <c r="C854" s="146" t="s">
        <v>641</v>
      </c>
      <c r="D854" s="147" t="str">
        <f t="shared" si="30"/>
        <v>CB20141</v>
      </c>
      <c r="E854" s="148"/>
    </row>
    <row r="855" spans="1:5">
      <c r="A855" s="118">
        <v>41652</v>
      </c>
      <c r="B855" s="117">
        <v>26.65</v>
      </c>
      <c r="C855" s="117" t="s">
        <v>642</v>
      </c>
      <c r="D855" s="110" t="str">
        <f t="shared" si="30"/>
        <v>Esp20141</v>
      </c>
    </row>
    <row r="856" spans="1:5">
      <c r="A856" s="118">
        <v>41652</v>
      </c>
      <c r="B856" s="117">
        <v>22</v>
      </c>
      <c r="C856" s="117" t="s">
        <v>645</v>
      </c>
      <c r="D856" s="110" t="str">
        <f t="shared" si="30"/>
        <v>Chq20141</v>
      </c>
    </row>
    <row r="857" spans="1:5">
      <c r="A857" s="118">
        <v>41652</v>
      </c>
      <c r="B857" s="117">
        <v>27.7</v>
      </c>
      <c r="C857" s="117" t="s">
        <v>641</v>
      </c>
      <c r="D857" s="110" t="str">
        <f t="shared" si="30"/>
        <v>CB20141</v>
      </c>
    </row>
    <row r="858" spans="1:5">
      <c r="A858" s="118">
        <v>41652</v>
      </c>
      <c r="B858" s="117">
        <v>58.85</v>
      </c>
      <c r="C858" s="117" t="s">
        <v>641</v>
      </c>
      <c r="D858" s="110" t="str">
        <f t="shared" si="30"/>
        <v>CB20141</v>
      </c>
    </row>
    <row r="859" spans="1:5">
      <c r="A859" s="118">
        <v>41653</v>
      </c>
      <c r="B859" s="117">
        <v>43.95</v>
      </c>
      <c r="C859" s="117" t="s">
        <v>641</v>
      </c>
      <c r="D859" s="110" t="str">
        <f t="shared" si="30"/>
        <v>CB20141</v>
      </c>
    </row>
    <row r="860" spans="1:5">
      <c r="A860" s="118">
        <v>41653</v>
      </c>
      <c r="B860" s="117">
        <v>17.8</v>
      </c>
      <c r="C860" s="117" t="s">
        <v>641</v>
      </c>
      <c r="D860" s="110" t="str">
        <f t="shared" si="30"/>
        <v>CB20141</v>
      </c>
    </row>
    <row r="861" spans="1:5">
      <c r="A861" s="118">
        <v>41653</v>
      </c>
      <c r="B861" s="117">
        <v>55.5</v>
      </c>
      <c r="C861" s="117" t="s">
        <v>641</v>
      </c>
      <c r="D861" s="110" t="str">
        <f t="shared" si="30"/>
        <v>CB20141</v>
      </c>
    </row>
    <row r="862" spans="1:5">
      <c r="A862" s="118">
        <v>41653</v>
      </c>
      <c r="B862" s="117">
        <v>7.15</v>
      </c>
      <c r="C862" s="117" t="s">
        <v>642</v>
      </c>
      <c r="D862" s="110" t="str">
        <f t="shared" si="30"/>
        <v>Esp20141</v>
      </c>
    </row>
    <row r="863" spans="1:5">
      <c r="A863" s="118">
        <v>41653</v>
      </c>
      <c r="B863" s="117">
        <v>26.2</v>
      </c>
      <c r="C863" s="117" t="s">
        <v>641</v>
      </c>
      <c r="D863" s="110" t="str">
        <f t="shared" si="30"/>
        <v>CB20141</v>
      </c>
    </row>
    <row r="864" spans="1:5">
      <c r="A864" s="118">
        <v>41653</v>
      </c>
      <c r="B864" s="117">
        <v>36.799999999999997</v>
      </c>
      <c r="C864" s="117" t="s">
        <v>641</v>
      </c>
      <c r="D864" s="110" t="str">
        <f t="shared" si="30"/>
        <v>CB20141</v>
      </c>
    </row>
    <row r="865" spans="1:5">
      <c r="A865" s="118">
        <v>41653</v>
      </c>
      <c r="B865" s="117">
        <v>21.6</v>
      </c>
      <c r="C865" s="117" t="s">
        <v>641</v>
      </c>
      <c r="D865" s="110" t="str">
        <f t="shared" si="30"/>
        <v>CB20141</v>
      </c>
    </row>
    <row r="866" spans="1:5">
      <c r="A866" s="118">
        <v>41653</v>
      </c>
      <c r="B866" s="117">
        <v>32.200000000000003</v>
      </c>
      <c r="C866" s="117" t="s">
        <v>642</v>
      </c>
      <c r="D866" s="110" t="str">
        <f t="shared" si="30"/>
        <v>Esp20141</v>
      </c>
    </row>
    <row r="867" spans="1:5">
      <c r="A867" s="118">
        <v>41653</v>
      </c>
      <c r="B867" s="117">
        <v>70.95</v>
      </c>
      <c r="C867" s="117" t="s">
        <v>641</v>
      </c>
      <c r="D867" s="110" t="str">
        <f t="shared" si="30"/>
        <v>CB20141</v>
      </c>
    </row>
    <row r="868" spans="1:5">
      <c r="A868" s="118">
        <v>41654</v>
      </c>
      <c r="B868" s="117">
        <v>2.5</v>
      </c>
      <c r="C868" s="117" t="s">
        <v>642</v>
      </c>
      <c r="D868" s="110" t="str">
        <f t="shared" si="30"/>
        <v>Esp20141</v>
      </c>
    </row>
    <row r="869" spans="1:5">
      <c r="A869" s="118">
        <v>41654</v>
      </c>
      <c r="B869" s="117">
        <v>15.05</v>
      </c>
      <c r="C869" s="117" t="s">
        <v>641</v>
      </c>
      <c r="D869" s="110" t="str">
        <f t="shared" si="30"/>
        <v>CB20141</v>
      </c>
    </row>
    <row r="870" spans="1:5">
      <c r="A870" s="118">
        <v>41654</v>
      </c>
      <c r="B870" s="117">
        <v>23.3</v>
      </c>
      <c r="C870" s="117" t="s">
        <v>641</v>
      </c>
      <c r="D870" s="110" t="str">
        <f t="shared" si="30"/>
        <v>CB20141</v>
      </c>
    </row>
    <row r="871" spans="1:5">
      <c r="A871" s="126">
        <v>41654</v>
      </c>
      <c r="B871" s="127">
        <v>26.5</v>
      </c>
      <c r="C871" s="127" t="s">
        <v>641</v>
      </c>
      <c r="D871" s="134" t="str">
        <f t="shared" si="30"/>
        <v>CB20141</v>
      </c>
      <c r="E871" s="128" t="s">
        <v>651</v>
      </c>
    </row>
    <row r="872" spans="1:5">
      <c r="A872" s="118">
        <v>41654</v>
      </c>
      <c r="B872" s="117">
        <v>20.55</v>
      </c>
      <c r="C872" s="117" t="s">
        <v>642</v>
      </c>
      <c r="D872" s="110" t="str">
        <f t="shared" si="30"/>
        <v>Esp20141</v>
      </c>
    </row>
    <row r="873" spans="1:5">
      <c r="A873" s="118">
        <v>41654</v>
      </c>
      <c r="B873" s="117">
        <v>155.5</v>
      </c>
      <c r="C873" s="117" t="s">
        <v>641</v>
      </c>
      <c r="D873" s="110" t="str">
        <f t="shared" si="30"/>
        <v>CB20141</v>
      </c>
    </row>
    <row r="874" spans="1:5">
      <c r="A874" s="118">
        <v>41655</v>
      </c>
      <c r="B874" s="117">
        <v>24.5</v>
      </c>
      <c r="C874" s="117" t="s">
        <v>642</v>
      </c>
      <c r="D874" s="110" t="str">
        <f t="shared" si="30"/>
        <v>Esp20141</v>
      </c>
    </row>
    <row r="875" spans="1:5">
      <c r="A875" s="126">
        <v>41655</v>
      </c>
      <c r="B875" s="127">
        <v>93</v>
      </c>
      <c r="C875" s="127" t="s">
        <v>642</v>
      </c>
      <c r="D875" s="134" t="str">
        <f t="shared" si="30"/>
        <v>Esp20141</v>
      </c>
      <c r="E875" s="128" t="s">
        <v>652</v>
      </c>
    </row>
    <row r="876" spans="1:5">
      <c r="A876" s="118">
        <v>41655</v>
      </c>
      <c r="B876" s="117">
        <v>8.5</v>
      </c>
      <c r="C876" s="117" t="s">
        <v>642</v>
      </c>
      <c r="D876" s="110" t="str">
        <f t="shared" si="30"/>
        <v>Esp20141</v>
      </c>
    </row>
    <row r="877" spans="1:5">
      <c r="A877" s="118">
        <v>41655</v>
      </c>
      <c r="B877" s="117">
        <v>7.4</v>
      </c>
      <c r="C877" s="117" t="s">
        <v>642</v>
      </c>
      <c r="D877" s="110" t="str">
        <f t="shared" si="30"/>
        <v>Esp20141</v>
      </c>
    </row>
    <row r="878" spans="1:5">
      <c r="A878" s="118">
        <v>41655</v>
      </c>
      <c r="B878" s="117">
        <v>19.7</v>
      </c>
      <c r="C878" s="117" t="s">
        <v>641</v>
      </c>
      <c r="D878" s="110" t="str">
        <f t="shared" si="30"/>
        <v>CB20141</v>
      </c>
    </row>
    <row r="879" spans="1:5">
      <c r="A879" s="118">
        <v>41655</v>
      </c>
      <c r="B879" s="117">
        <v>29</v>
      </c>
      <c r="C879" s="117" t="s">
        <v>642</v>
      </c>
      <c r="D879" s="110" t="str">
        <f t="shared" si="30"/>
        <v>Esp20141</v>
      </c>
    </row>
    <row r="880" spans="1:5">
      <c r="A880" s="118">
        <v>41655</v>
      </c>
      <c r="B880" s="117">
        <v>18.850000000000001</v>
      </c>
      <c r="C880" s="117" t="s">
        <v>642</v>
      </c>
      <c r="D880" s="110" t="str">
        <f t="shared" si="30"/>
        <v>Esp20141</v>
      </c>
    </row>
    <row r="881" spans="1:5">
      <c r="A881" s="118">
        <v>41655</v>
      </c>
      <c r="B881" s="117">
        <v>48.2</v>
      </c>
      <c r="C881" s="117" t="s">
        <v>641</v>
      </c>
      <c r="D881" s="110" t="str">
        <f t="shared" si="30"/>
        <v>CB20141</v>
      </c>
    </row>
    <row r="882" spans="1:5">
      <c r="A882" s="118">
        <v>41655</v>
      </c>
      <c r="B882" s="117">
        <v>27.95</v>
      </c>
      <c r="C882" s="117" t="s">
        <v>641</v>
      </c>
      <c r="D882" s="110" t="str">
        <f t="shared" si="30"/>
        <v>CB20141</v>
      </c>
    </row>
    <row r="883" spans="1:5">
      <c r="A883" s="118">
        <v>41656</v>
      </c>
      <c r="B883" s="117">
        <v>14.55</v>
      </c>
      <c r="C883" s="117" t="s">
        <v>641</v>
      </c>
      <c r="D883" s="110" t="str">
        <f t="shared" si="30"/>
        <v>CB20141</v>
      </c>
    </row>
    <row r="884" spans="1:5">
      <c r="A884" s="118">
        <v>41656</v>
      </c>
      <c r="B884" s="117">
        <v>18.8</v>
      </c>
      <c r="C884" s="117" t="s">
        <v>642</v>
      </c>
      <c r="D884" s="110" t="str">
        <f t="shared" si="30"/>
        <v>Esp20141</v>
      </c>
    </row>
    <row r="885" spans="1:5">
      <c r="A885" s="118">
        <v>41656</v>
      </c>
      <c r="B885" s="117">
        <v>31.2</v>
      </c>
      <c r="C885" s="117" t="s">
        <v>641</v>
      </c>
      <c r="D885" s="110" t="str">
        <f t="shared" si="30"/>
        <v>CB20141</v>
      </c>
    </row>
    <row r="886" spans="1:5">
      <c r="A886" s="118">
        <v>41656</v>
      </c>
      <c r="B886" s="117">
        <v>20.5</v>
      </c>
      <c r="C886" s="117" t="s">
        <v>642</v>
      </c>
      <c r="D886" s="110" t="str">
        <f t="shared" si="30"/>
        <v>Esp20141</v>
      </c>
    </row>
    <row r="887" spans="1:5">
      <c r="A887" s="118">
        <v>41656</v>
      </c>
      <c r="B887" s="117">
        <v>36.4</v>
      </c>
      <c r="C887" s="117" t="s">
        <v>641</v>
      </c>
      <c r="D887" s="110" t="str">
        <f t="shared" si="30"/>
        <v>CB20141</v>
      </c>
    </row>
    <row r="888" spans="1:5">
      <c r="A888" s="126">
        <v>41656</v>
      </c>
      <c r="B888" s="127">
        <v>294.33</v>
      </c>
      <c r="C888" s="127" t="s">
        <v>645</v>
      </c>
      <c r="D888" s="134" t="str">
        <f t="shared" si="30"/>
        <v>Chq20141</v>
      </c>
      <c r="E888" s="128" t="s">
        <v>649</v>
      </c>
    </row>
    <row r="889" spans="1:5">
      <c r="A889" s="126">
        <v>41656</v>
      </c>
      <c r="B889" s="127">
        <v>138.19999999999999</v>
      </c>
      <c r="C889" s="127" t="s">
        <v>642</v>
      </c>
      <c r="D889" s="134" t="str">
        <f t="shared" si="30"/>
        <v>Esp20141</v>
      </c>
      <c r="E889" s="128" t="s">
        <v>649</v>
      </c>
    </row>
    <row r="890" spans="1:5">
      <c r="A890" s="118">
        <v>41657</v>
      </c>
      <c r="B890" s="117">
        <v>11.5</v>
      </c>
      <c r="C890" s="117" t="s">
        <v>642</v>
      </c>
      <c r="D890" s="110" t="str">
        <f t="shared" si="30"/>
        <v>Esp20141</v>
      </c>
    </row>
    <row r="891" spans="1:5">
      <c r="A891" s="118">
        <v>41657</v>
      </c>
      <c r="B891" s="117">
        <v>20</v>
      </c>
      <c r="C891" s="117" t="s">
        <v>642</v>
      </c>
      <c r="D891" s="110" t="str">
        <f t="shared" si="30"/>
        <v>Esp20141</v>
      </c>
    </row>
    <row r="892" spans="1:5">
      <c r="A892" s="118">
        <v>41657</v>
      </c>
      <c r="B892" s="117">
        <v>66.099999999999994</v>
      </c>
      <c r="C892" s="117" t="s">
        <v>641</v>
      </c>
      <c r="D892" s="110" t="str">
        <f t="shared" si="30"/>
        <v>CB20141</v>
      </c>
    </row>
    <row r="893" spans="1:5">
      <c r="A893" s="118">
        <v>41657</v>
      </c>
      <c r="B893" s="117">
        <v>21.75</v>
      </c>
      <c r="C893" s="117" t="s">
        <v>641</v>
      </c>
      <c r="D893" s="110" t="str">
        <f t="shared" si="30"/>
        <v>CB20141</v>
      </c>
    </row>
    <row r="894" spans="1:5">
      <c r="A894" s="118">
        <v>41657</v>
      </c>
      <c r="B894" s="117">
        <v>38</v>
      </c>
      <c r="C894" s="117" t="s">
        <v>641</v>
      </c>
      <c r="D894" s="110" t="str">
        <f t="shared" si="30"/>
        <v>CB20141</v>
      </c>
    </row>
    <row r="895" spans="1:5">
      <c r="A895" s="118">
        <v>41657</v>
      </c>
      <c r="B895" s="117">
        <v>6.4</v>
      </c>
      <c r="C895" s="117" t="s">
        <v>642</v>
      </c>
      <c r="D895" s="110" t="str">
        <f t="shared" si="30"/>
        <v>Esp20141</v>
      </c>
    </row>
    <row r="896" spans="1:5">
      <c r="A896" s="118">
        <v>41657</v>
      </c>
      <c r="B896" s="117">
        <v>26.75</v>
      </c>
      <c r="C896" s="117" t="s">
        <v>642</v>
      </c>
      <c r="D896" s="110" t="str">
        <f t="shared" si="30"/>
        <v>Esp20141</v>
      </c>
    </row>
    <row r="897" spans="1:5">
      <c r="A897" s="118">
        <v>41657</v>
      </c>
      <c r="B897" s="117">
        <v>41.6</v>
      </c>
      <c r="C897" s="117" t="s">
        <v>642</v>
      </c>
      <c r="D897" s="110" t="str">
        <f t="shared" si="30"/>
        <v>Esp20141</v>
      </c>
    </row>
    <row r="898" spans="1:5">
      <c r="A898" s="118">
        <v>41657</v>
      </c>
      <c r="B898" s="117">
        <v>11.25</v>
      </c>
      <c r="C898" s="117" t="s">
        <v>642</v>
      </c>
      <c r="D898" s="110" t="str">
        <f t="shared" si="30"/>
        <v>Esp20141</v>
      </c>
    </row>
    <row r="899" spans="1:5">
      <c r="A899" s="118">
        <v>41657</v>
      </c>
      <c r="B899" s="117">
        <v>18.600000000000001</v>
      </c>
      <c r="C899" s="117" t="s">
        <v>641</v>
      </c>
      <c r="D899" s="110" t="str">
        <f t="shared" si="30"/>
        <v>CB20141</v>
      </c>
    </row>
    <row r="900" spans="1:5">
      <c r="A900" s="118">
        <v>41658</v>
      </c>
      <c r="B900" s="117">
        <v>8.5</v>
      </c>
      <c r="C900" s="117" t="s">
        <v>642</v>
      </c>
      <c r="D900" s="110" t="str">
        <f t="shared" si="30"/>
        <v>Esp20141</v>
      </c>
    </row>
    <row r="901" spans="1:5">
      <c r="A901" s="118">
        <v>41659</v>
      </c>
      <c r="B901" s="117">
        <v>8.5</v>
      </c>
      <c r="C901" s="117" t="s">
        <v>642</v>
      </c>
      <c r="D901" s="110" t="str">
        <f t="shared" si="30"/>
        <v>Esp20141</v>
      </c>
    </row>
    <row r="902" spans="1:5">
      <c r="A902" s="118">
        <v>41659</v>
      </c>
      <c r="B902" s="117">
        <v>35</v>
      </c>
      <c r="C902" s="117" t="s">
        <v>641</v>
      </c>
      <c r="D902" s="110" t="str">
        <f t="shared" si="30"/>
        <v>CB20141</v>
      </c>
    </row>
    <row r="903" spans="1:5">
      <c r="A903" s="118">
        <v>41659</v>
      </c>
      <c r="B903" s="117">
        <v>80.400000000000006</v>
      </c>
      <c r="C903" s="117" t="s">
        <v>641</v>
      </c>
      <c r="D903" s="110" t="str">
        <f t="shared" si="30"/>
        <v>CB20141</v>
      </c>
    </row>
    <row r="904" spans="1:5">
      <c r="A904" s="118">
        <v>41659</v>
      </c>
      <c r="B904" s="117">
        <v>99</v>
      </c>
      <c r="C904" s="117" t="s">
        <v>641</v>
      </c>
      <c r="D904" s="110" t="str">
        <f t="shared" si="30"/>
        <v>CB20141</v>
      </c>
    </row>
    <row r="905" spans="1:5">
      <c r="A905" s="118">
        <v>41660</v>
      </c>
      <c r="B905" s="117">
        <v>5.3</v>
      </c>
      <c r="C905" s="117" t="s">
        <v>642</v>
      </c>
      <c r="D905" s="110" t="str">
        <f t="shared" si="30"/>
        <v>Esp20141</v>
      </c>
    </row>
    <row r="906" spans="1:5">
      <c r="A906" s="118">
        <v>41660</v>
      </c>
      <c r="B906" s="117">
        <v>26.55</v>
      </c>
      <c r="C906" s="117" t="s">
        <v>641</v>
      </c>
      <c r="D906" s="110" t="str">
        <f t="shared" si="30"/>
        <v>CB20141</v>
      </c>
    </row>
    <row r="907" spans="1:5">
      <c r="A907" s="126">
        <v>41660</v>
      </c>
      <c r="B907" s="127">
        <v>113.97</v>
      </c>
      <c r="C907" s="127" t="s">
        <v>642</v>
      </c>
      <c r="D907" s="110" t="str">
        <f t="shared" si="30"/>
        <v>Esp20141</v>
      </c>
      <c r="E907" s="128" t="s">
        <v>649</v>
      </c>
    </row>
    <row r="908" spans="1:5">
      <c r="A908" s="118">
        <v>41660</v>
      </c>
      <c r="B908" s="117">
        <v>27.05</v>
      </c>
      <c r="C908" s="117" t="s">
        <v>641</v>
      </c>
      <c r="D908" s="110" t="str">
        <f t="shared" si="30"/>
        <v>CB20141</v>
      </c>
    </row>
    <row r="909" spans="1:5">
      <c r="A909" s="118">
        <v>41661</v>
      </c>
      <c r="B909" s="117">
        <v>20.45</v>
      </c>
      <c r="C909" s="117" t="s">
        <v>642</v>
      </c>
      <c r="D909" s="110" t="str">
        <f t="shared" si="30"/>
        <v>Esp20141</v>
      </c>
    </row>
    <row r="910" spans="1:5">
      <c r="A910" s="118">
        <v>41661</v>
      </c>
      <c r="B910" s="117">
        <v>24.45</v>
      </c>
      <c r="C910" s="117" t="s">
        <v>642</v>
      </c>
      <c r="D910" s="110" t="str">
        <f t="shared" si="30"/>
        <v>Esp20141</v>
      </c>
    </row>
    <row r="911" spans="1:5">
      <c r="A911" s="118">
        <v>41661</v>
      </c>
      <c r="B911" s="117">
        <v>27.5</v>
      </c>
      <c r="C911" s="117" t="s">
        <v>641</v>
      </c>
      <c r="D911" s="110" t="str">
        <f t="shared" si="30"/>
        <v>CB20141</v>
      </c>
    </row>
    <row r="912" spans="1:5">
      <c r="A912" s="118">
        <v>41661</v>
      </c>
      <c r="B912" s="117">
        <v>17.2</v>
      </c>
      <c r="C912" s="117" t="s">
        <v>642</v>
      </c>
      <c r="D912" s="110" t="str">
        <f t="shared" si="30"/>
        <v>Esp20141</v>
      </c>
    </row>
    <row r="913" spans="1:5">
      <c r="A913" s="118">
        <v>41661</v>
      </c>
      <c r="B913" s="117">
        <v>36</v>
      </c>
      <c r="C913" s="117" t="s">
        <v>641</v>
      </c>
      <c r="D913" s="110" t="str">
        <f t="shared" si="30"/>
        <v>CB20141</v>
      </c>
    </row>
    <row r="914" spans="1:5">
      <c r="A914" s="118">
        <v>41661</v>
      </c>
      <c r="B914" s="117">
        <v>9.0500000000000007</v>
      </c>
      <c r="C914" s="117" t="s">
        <v>642</v>
      </c>
      <c r="D914" s="110" t="str">
        <f t="shared" ref="D914:D977" si="31">CONCATENATE(C914,YEAR(A914),MONTH(A914))</f>
        <v>Esp20141</v>
      </c>
    </row>
    <row r="915" spans="1:5">
      <c r="A915" s="118">
        <v>41662</v>
      </c>
      <c r="B915" s="117">
        <v>17.399999999999999</v>
      </c>
      <c r="C915" s="117" t="s">
        <v>641</v>
      </c>
      <c r="D915" s="110" t="str">
        <f t="shared" si="31"/>
        <v>CB20141</v>
      </c>
    </row>
    <row r="916" spans="1:5">
      <c r="A916" s="118">
        <v>41662</v>
      </c>
      <c r="B916" s="117">
        <v>16.399999999999999</v>
      </c>
      <c r="C916" s="117" t="s">
        <v>641</v>
      </c>
      <c r="D916" s="110" t="str">
        <f t="shared" si="31"/>
        <v>CB20141</v>
      </c>
    </row>
    <row r="917" spans="1:5">
      <c r="A917" s="118">
        <v>41662</v>
      </c>
      <c r="B917" s="117">
        <v>7.9</v>
      </c>
      <c r="C917" s="117" t="s">
        <v>642</v>
      </c>
      <c r="D917" s="110" t="str">
        <f t="shared" si="31"/>
        <v>Esp20141</v>
      </c>
    </row>
    <row r="918" spans="1:5">
      <c r="A918" s="118">
        <v>41662</v>
      </c>
      <c r="B918" s="117">
        <v>12.5</v>
      </c>
      <c r="C918" s="117" t="s">
        <v>642</v>
      </c>
      <c r="D918" s="110" t="str">
        <f t="shared" si="31"/>
        <v>Esp20141</v>
      </c>
    </row>
    <row r="919" spans="1:5">
      <c r="A919" s="118">
        <v>41662</v>
      </c>
      <c r="B919" s="117">
        <v>23.15</v>
      </c>
      <c r="C919" s="117" t="s">
        <v>641</v>
      </c>
      <c r="D919" s="110" t="str">
        <f t="shared" si="31"/>
        <v>CB20141</v>
      </c>
    </row>
    <row r="920" spans="1:5">
      <c r="A920" s="118">
        <v>41662</v>
      </c>
      <c r="B920" s="117">
        <v>5</v>
      </c>
      <c r="C920" s="117" t="s">
        <v>642</v>
      </c>
      <c r="D920" s="110" t="str">
        <f t="shared" si="31"/>
        <v>Esp20141</v>
      </c>
    </row>
    <row r="921" spans="1:5">
      <c r="A921" s="118">
        <v>41662</v>
      </c>
      <c r="B921" s="117">
        <v>35.9</v>
      </c>
      <c r="C921" s="117" t="s">
        <v>642</v>
      </c>
      <c r="D921" s="110" t="str">
        <f t="shared" si="31"/>
        <v>Esp20141</v>
      </c>
    </row>
    <row r="922" spans="1:5">
      <c r="A922" s="118">
        <v>41662</v>
      </c>
      <c r="B922" s="117">
        <v>63.3</v>
      </c>
      <c r="C922" s="117" t="s">
        <v>641</v>
      </c>
      <c r="D922" s="110" t="str">
        <f t="shared" si="31"/>
        <v>CB20141</v>
      </c>
    </row>
    <row r="923" spans="1:5">
      <c r="A923" s="118">
        <v>41662</v>
      </c>
      <c r="B923" s="117">
        <v>30.65</v>
      </c>
      <c r="C923" s="117" t="s">
        <v>641</v>
      </c>
      <c r="D923" s="110" t="str">
        <f t="shared" si="31"/>
        <v>CB20141</v>
      </c>
    </row>
    <row r="924" spans="1:5">
      <c r="A924" s="118">
        <v>41662</v>
      </c>
      <c r="B924" s="117">
        <v>25.8</v>
      </c>
      <c r="C924" s="117" t="s">
        <v>641</v>
      </c>
      <c r="D924" s="110" t="str">
        <f t="shared" si="31"/>
        <v>CB20141</v>
      </c>
    </row>
    <row r="925" spans="1:5">
      <c r="A925" s="118">
        <v>41662</v>
      </c>
      <c r="B925" s="117">
        <v>25.2</v>
      </c>
      <c r="C925" s="117" t="s">
        <v>641</v>
      </c>
      <c r="D925" s="110" t="str">
        <f t="shared" si="31"/>
        <v>CB20141</v>
      </c>
    </row>
    <row r="926" spans="1:5">
      <c r="A926" s="126">
        <v>41663</v>
      </c>
      <c r="B926" s="127">
        <v>236.48</v>
      </c>
      <c r="C926" s="127" t="s">
        <v>645</v>
      </c>
      <c r="D926" s="134" t="str">
        <f t="shared" si="31"/>
        <v>Chq20141</v>
      </c>
      <c r="E926" s="131" t="s">
        <v>649</v>
      </c>
    </row>
    <row r="927" spans="1:5">
      <c r="A927" s="118">
        <v>41663</v>
      </c>
      <c r="B927" s="117">
        <v>16.399999999999999</v>
      </c>
      <c r="C927" s="117" t="s">
        <v>642</v>
      </c>
      <c r="D927" s="110" t="str">
        <f t="shared" si="31"/>
        <v>Esp20141</v>
      </c>
    </row>
    <row r="928" spans="1:5">
      <c r="A928" s="126">
        <v>41663</v>
      </c>
      <c r="B928" s="127">
        <v>228.7</v>
      </c>
      <c r="C928" s="127" t="s">
        <v>645</v>
      </c>
      <c r="D928" s="134" t="str">
        <f t="shared" si="31"/>
        <v>Chq20141</v>
      </c>
      <c r="E928" s="131" t="s">
        <v>649</v>
      </c>
    </row>
    <row r="929" spans="1:5">
      <c r="A929" s="118">
        <v>41663</v>
      </c>
      <c r="B929" s="117">
        <v>7.5</v>
      </c>
      <c r="C929" s="117" t="s">
        <v>642</v>
      </c>
      <c r="D929" s="110" t="str">
        <f t="shared" si="31"/>
        <v>Esp20141</v>
      </c>
    </row>
    <row r="930" spans="1:5">
      <c r="A930" s="118">
        <v>41663</v>
      </c>
      <c r="B930" s="117">
        <v>18.05</v>
      </c>
      <c r="C930" s="117" t="s">
        <v>641</v>
      </c>
      <c r="D930" s="110" t="str">
        <f t="shared" si="31"/>
        <v>CB20141</v>
      </c>
    </row>
    <row r="931" spans="1:5">
      <c r="A931" s="118">
        <v>41663</v>
      </c>
      <c r="B931" s="117">
        <v>13.9</v>
      </c>
      <c r="C931" s="117" t="s">
        <v>642</v>
      </c>
      <c r="D931" s="110" t="str">
        <f t="shared" si="31"/>
        <v>Esp20141</v>
      </c>
    </row>
    <row r="932" spans="1:5">
      <c r="A932" s="118">
        <v>41664</v>
      </c>
      <c r="B932" s="117">
        <v>21.15</v>
      </c>
      <c r="C932" s="117" t="s">
        <v>641</v>
      </c>
      <c r="D932" s="110" t="str">
        <f t="shared" si="31"/>
        <v>CB20141</v>
      </c>
    </row>
    <row r="933" spans="1:5">
      <c r="A933" s="118">
        <v>41664</v>
      </c>
      <c r="B933" s="117">
        <v>25.5</v>
      </c>
      <c r="C933" s="117" t="s">
        <v>641</v>
      </c>
      <c r="D933" s="110" t="str">
        <f t="shared" si="31"/>
        <v>CB20141</v>
      </c>
    </row>
    <row r="934" spans="1:5">
      <c r="A934" s="118">
        <v>41664</v>
      </c>
      <c r="B934" s="117">
        <v>30.65</v>
      </c>
      <c r="C934" s="117" t="s">
        <v>641</v>
      </c>
      <c r="D934" s="110" t="str">
        <f t="shared" si="31"/>
        <v>CB20141</v>
      </c>
    </row>
    <row r="935" spans="1:5">
      <c r="A935" s="118">
        <v>41664</v>
      </c>
      <c r="B935" s="117">
        <v>62.05</v>
      </c>
      <c r="C935" s="117" t="s">
        <v>641</v>
      </c>
      <c r="D935" s="110" t="str">
        <f t="shared" si="31"/>
        <v>CB20141</v>
      </c>
    </row>
    <row r="936" spans="1:5">
      <c r="A936" s="118">
        <v>41664</v>
      </c>
      <c r="B936" s="117">
        <f>29+35</f>
        <v>64</v>
      </c>
      <c r="C936" s="117" t="s">
        <v>641</v>
      </c>
      <c r="D936" s="110" t="str">
        <f t="shared" si="31"/>
        <v>CB20141</v>
      </c>
    </row>
    <row r="937" spans="1:5">
      <c r="A937" s="118">
        <v>41664</v>
      </c>
      <c r="B937" s="117">
        <f>6.75+6.75+5.1</f>
        <v>18.600000000000001</v>
      </c>
      <c r="C937" s="117" t="s">
        <v>642</v>
      </c>
      <c r="D937" s="110" t="str">
        <f t="shared" si="31"/>
        <v>Esp20141</v>
      </c>
    </row>
    <row r="938" spans="1:5">
      <c r="A938" s="126">
        <v>41664</v>
      </c>
      <c r="B938" s="127">
        <v>272.60000000000002</v>
      </c>
      <c r="C938" s="127" t="s">
        <v>642</v>
      </c>
      <c r="D938" s="134" t="str">
        <f t="shared" si="31"/>
        <v>Esp20141</v>
      </c>
      <c r="E938" s="128" t="s">
        <v>649</v>
      </c>
    </row>
    <row r="939" spans="1:5">
      <c r="A939" s="118">
        <v>41664</v>
      </c>
      <c r="B939" s="117">
        <v>8.5</v>
      </c>
      <c r="C939" s="117" t="s">
        <v>642</v>
      </c>
      <c r="D939" s="110" t="str">
        <f t="shared" si="31"/>
        <v>Esp20141</v>
      </c>
    </row>
    <row r="940" spans="1:5">
      <c r="A940" s="118">
        <v>41665</v>
      </c>
      <c r="B940" s="117">
        <v>7.9</v>
      </c>
      <c r="C940" s="117" t="s">
        <v>642</v>
      </c>
      <c r="D940" s="110" t="str">
        <f t="shared" si="31"/>
        <v>Esp20141</v>
      </c>
    </row>
    <row r="941" spans="1:5">
      <c r="A941" s="118">
        <v>41665</v>
      </c>
      <c r="B941" s="117">
        <v>15.9</v>
      </c>
      <c r="C941" s="117" t="s">
        <v>641</v>
      </c>
      <c r="D941" s="110" t="str">
        <f t="shared" si="31"/>
        <v>CB20141</v>
      </c>
    </row>
    <row r="942" spans="1:5">
      <c r="A942" s="118">
        <v>41666</v>
      </c>
      <c r="B942" s="117">
        <v>7.3</v>
      </c>
      <c r="C942" s="117" t="s">
        <v>642</v>
      </c>
      <c r="D942" s="110" t="str">
        <f t="shared" si="31"/>
        <v>Esp20141</v>
      </c>
    </row>
    <row r="943" spans="1:5">
      <c r="A943" s="118">
        <v>41667</v>
      </c>
      <c r="B943" s="117">
        <v>8</v>
      </c>
      <c r="C943" s="117" t="s">
        <v>642</v>
      </c>
      <c r="D943" s="110" t="str">
        <f t="shared" si="31"/>
        <v>Esp20141</v>
      </c>
    </row>
    <row r="944" spans="1:5">
      <c r="A944" s="118">
        <v>41667</v>
      </c>
      <c r="B944" s="117">
        <v>7.9</v>
      </c>
      <c r="C944" s="117" t="s">
        <v>642</v>
      </c>
      <c r="D944" s="110" t="str">
        <f t="shared" si="31"/>
        <v>Esp20141</v>
      </c>
    </row>
    <row r="945" spans="1:5">
      <c r="A945" s="118">
        <v>41668</v>
      </c>
      <c r="B945" s="117">
        <v>6.2</v>
      </c>
      <c r="C945" s="117" t="s">
        <v>642</v>
      </c>
      <c r="D945" s="110" t="str">
        <f t="shared" si="31"/>
        <v>Esp20141</v>
      </c>
    </row>
    <row r="946" spans="1:5">
      <c r="A946" s="118">
        <v>41668</v>
      </c>
      <c r="B946" s="117">
        <v>8.5500000000000007</v>
      </c>
      <c r="C946" s="117" t="s">
        <v>642</v>
      </c>
      <c r="D946" s="110" t="str">
        <f t="shared" si="31"/>
        <v>Esp20141</v>
      </c>
    </row>
    <row r="947" spans="1:5">
      <c r="A947" s="118">
        <v>41668</v>
      </c>
      <c r="B947" s="117">
        <v>36.950000000000003</v>
      </c>
      <c r="C947" s="117" t="s">
        <v>641</v>
      </c>
      <c r="D947" s="110" t="str">
        <f t="shared" si="31"/>
        <v>CB20141</v>
      </c>
    </row>
    <row r="948" spans="1:5">
      <c r="A948" s="118">
        <v>41668</v>
      </c>
      <c r="B948" s="117">
        <v>30.45</v>
      </c>
      <c r="C948" s="117" t="s">
        <v>642</v>
      </c>
      <c r="D948" s="110" t="str">
        <f t="shared" si="31"/>
        <v>Esp20141</v>
      </c>
    </row>
    <row r="949" spans="1:5">
      <c r="A949" s="118">
        <v>41669</v>
      </c>
      <c r="B949" s="117">
        <v>10.5</v>
      </c>
      <c r="C949" s="117" t="s">
        <v>642</v>
      </c>
      <c r="D949" s="110" t="str">
        <f t="shared" si="31"/>
        <v>Esp20141</v>
      </c>
    </row>
    <row r="950" spans="1:5">
      <c r="A950" s="118">
        <v>41669</v>
      </c>
      <c r="B950" s="117">
        <v>27.05</v>
      </c>
      <c r="C950" s="117" t="s">
        <v>642</v>
      </c>
      <c r="D950" s="110" t="str">
        <f t="shared" si="31"/>
        <v>Esp20141</v>
      </c>
    </row>
    <row r="951" spans="1:5">
      <c r="A951" s="118">
        <v>41669</v>
      </c>
      <c r="B951" s="117">
        <v>9.85</v>
      </c>
      <c r="C951" s="117" t="s">
        <v>642</v>
      </c>
      <c r="D951" s="110" t="str">
        <f t="shared" si="31"/>
        <v>Esp20141</v>
      </c>
    </row>
    <row r="952" spans="1:5">
      <c r="A952" s="118">
        <v>41669</v>
      </c>
      <c r="B952" s="117">
        <v>28</v>
      </c>
      <c r="C952" s="117" t="s">
        <v>641</v>
      </c>
      <c r="D952" s="110" t="str">
        <f t="shared" si="31"/>
        <v>CB20141</v>
      </c>
    </row>
    <row r="953" spans="1:5">
      <c r="A953" s="118">
        <v>41670</v>
      </c>
      <c r="B953" s="117">
        <v>38.9</v>
      </c>
      <c r="C953" s="117" t="s">
        <v>641</v>
      </c>
      <c r="D953" s="110" t="str">
        <f t="shared" si="31"/>
        <v>CB20141</v>
      </c>
    </row>
    <row r="954" spans="1:5">
      <c r="A954" s="118">
        <v>41670</v>
      </c>
      <c r="B954" s="117">
        <v>19.5</v>
      </c>
      <c r="C954" s="117" t="s">
        <v>642</v>
      </c>
      <c r="D954" s="110" t="str">
        <f t="shared" si="31"/>
        <v>Esp20141</v>
      </c>
    </row>
    <row r="955" spans="1:5">
      <c r="A955" s="118">
        <v>41670</v>
      </c>
      <c r="B955" s="117">
        <v>16.399999999999999</v>
      </c>
      <c r="C955" s="117" t="s">
        <v>641</v>
      </c>
      <c r="D955" s="110" t="str">
        <f t="shared" si="31"/>
        <v>CB20141</v>
      </c>
    </row>
    <row r="956" spans="1:5">
      <c r="A956" s="118">
        <v>41670</v>
      </c>
      <c r="B956" s="117">
        <v>17</v>
      </c>
      <c r="C956" s="117" t="s">
        <v>641</v>
      </c>
      <c r="D956" s="110" t="str">
        <f t="shared" si="31"/>
        <v>CB20141</v>
      </c>
    </row>
    <row r="957" spans="1:5">
      <c r="A957" s="118">
        <v>41670</v>
      </c>
      <c r="B957" s="117">
        <v>16</v>
      </c>
      <c r="C957" s="117" t="s">
        <v>642</v>
      </c>
      <c r="D957" s="110" t="str">
        <f t="shared" si="31"/>
        <v>Esp20141</v>
      </c>
    </row>
    <row r="958" spans="1:5">
      <c r="A958" s="126">
        <v>41670</v>
      </c>
      <c r="B958" s="127">
        <v>54.2</v>
      </c>
      <c r="C958" s="127" t="s">
        <v>641</v>
      </c>
      <c r="D958" s="134" t="str">
        <f t="shared" si="31"/>
        <v>CB20141</v>
      </c>
      <c r="E958" s="128" t="s">
        <v>653</v>
      </c>
    </row>
    <row r="959" spans="1:5">
      <c r="A959" s="126">
        <v>41670</v>
      </c>
      <c r="B959" s="117">
        <v>18.899999999999999</v>
      </c>
      <c r="C959" s="117" t="s">
        <v>642</v>
      </c>
      <c r="D959" s="110" t="str">
        <f t="shared" si="31"/>
        <v>Esp20141</v>
      </c>
    </row>
    <row r="960" spans="1:5">
      <c r="A960" s="126">
        <v>41670</v>
      </c>
      <c r="B960" s="117">
        <v>17</v>
      </c>
      <c r="C960" s="117" t="s">
        <v>642</v>
      </c>
      <c r="D960" s="110" t="str">
        <f t="shared" si="31"/>
        <v>Esp20141</v>
      </c>
    </row>
    <row r="961" spans="1:4">
      <c r="A961" s="126">
        <v>41670</v>
      </c>
      <c r="B961" s="117">
        <v>9.8000000000000007</v>
      </c>
      <c r="C961" s="117" t="s">
        <v>642</v>
      </c>
      <c r="D961" s="78" t="str">
        <f t="shared" si="31"/>
        <v>Esp20141</v>
      </c>
    </row>
    <row r="962" spans="1:4">
      <c r="A962" s="126">
        <v>41670</v>
      </c>
      <c r="B962" s="117">
        <v>8.5</v>
      </c>
      <c r="C962" s="117" t="s">
        <v>642</v>
      </c>
      <c r="D962" s="78" t="str">
        <f t="shared" si="31"/>
        <v>Esp20141</v>
      </c>
    </row>
    <row r="963" spans="1:4">
      <c r="A963" s="126">
        <v>41670</v>
      </c>
      <c r="B963" s="117">
        <v>24.9</v>
      </c>
      <c r="C963" s="117" t="s">
        <v>642</v>
      </c>
      <c r="D963" s="78" t="str">
        <f t="shared" si="31"/>
        <v>Esp20141</v>
      </c>
    </row>
    <row r="964" spans="1:4">
      <c r="A964" s="126">
        <v>41670</v>
      </c>
      <c r="B964" s="117">
        <v>16.350000000000001</v>
      </c>
      <c r="C964" s="117" t="s">
        <v>641</v>
      </c>
      <c r="D964" s="78" t="str">
        <f t="shared" si="31"/>
        <v>CB20141</v>
      </c>
    </row>
    <row r="965" spans="1:4">
      <c r="A965" s="126">
        <v>41670</v>
      </c>
      <c r="B965" s="117">
        <v>36</v>
      </c>
      <c r="C965" s="117" t="s">
        <v>642</v>
      </c>
      <c r="D965" s="78" t="str">
        <f t="shared" si="31"/>
        <v>Esp20141</v>
      </c>
    </row>
    <row r="966" spans="1:4">
      <c r="A966" s="118">
        <v>41671</v>
      </c>
      <c r="B966" s="117">
        <v>69</v>
      </c>
      <c r="C966" s="117" t="s">
        <v>641</v>
      </c>
      <c r="D966" s="78" t="str">
        <f t="shared" si="31"/>
        <v>CB20142</v>
      </c>
    </row>
    <row r="967" spans="1:4">
      <c r="A967" s="118">
        <v>41671</v>
      </c>
      <c r="B967" s="117">
        <v>8.25</v>
      </c>
      <c r="C967" s="117" t="s">
        <v>642</v>
      </c>
      <c r="D967" s="78" t="str">
        <f t="shared" si="31"/>
        <v>Esp20142</v>
      </c>
    </row>
    <row r="968" spans="1:4">
      <c r="A968" s="118">
        <v>41671</v>
      </c>
      <c r="B968" s="117">
        <v>34</v>
      </c>
      <c r="C968" s="117" t="s">
        <v>641</v>
      </c>
      <c r="D968" s="78" t="str">
        <f t="shared" si="31"/>
        <v>CB20142</v>
      </c>
    </row>
    <row r="969" spans="1:4">
      <c r="A969" s="118">
        <v>41671</v>
      </c>
      <c r="B969" s="117">
        <v>12.1</v>
      </c>
      <c r="C969" s="117" t="s">
        <v>645</v>
      </c>
      <c r="D969" s="78" t="str">
        <f t="shared" si="31"/>
        <v>Chq20142</v>
      </c>
    </row>
    <row r="970" spans="1:4">
      <c r="A970" s="118">
        <v>41671</v>
      </c>
      <c r="B970" s="117">
        <v>5</v>
      </c>
      <c r="C970" s="117" t="s">
        <v>642</v>
      </c>
      <c r="D970" s="78" t="str">
        <f t="shared" si="31"/>
        <v>Esp20142</v>
      </c>
    </row>
    <row r="971" spans="1:4">
      <c r="A971" s="118">
        <v>41671</v>
      </c>
      <c r="B971" s="117">
        <v>47.65</v>
      </c>
      <c r="C971" s="117" t="s">
        <v>641</v>
      </c>
      <c r="D971" s="78" t="str">
        <f t="shared" si="31"/>
        <v>CB20142</v>
      </c>
    </row>
    <row r="972" spans="1:4">
      <c r="A972" s="118">
        <v>41671</v>
      </c>
      <c r="B972" s="117">
        <v>39.950000000000003</v>
      </c>
      <c r="C972" s="117" t="s">
        <v>641</v>
      </c>
      <c r="D972" s="110" t="str">
        <f t="shared" si="31"/>
        <v>CB20142</v>
      </c>
    </row>
    <row r="973" spans="1:4">
      <c r="A973" s="118">
        <v>41671</v>
      </c>
      <c r="B973" s="117">
        <v>22.05</v>
      </c>
      <c r="C973" s="117" t="s">
        <v>641</v>
      </c>
      <c r="D973" s="110" t="str">
        <f t="shared" si="31"/>
        <v>CB20142</v>
      </c>
    </row>
    <row r="974" spans="1:4">
      <c r="A974" s="118">
        <v>41671</v>
      </c>
      <c r="B974" s="117">
        <v>35</v>
      </c>
      <c r="C974" s="117" t="s">
        <v>641</v>
      </c>
      <c r="D974" s="110" t="str">
        <f t="shared" si="31"/>
        <v>CB20142</v>
      </c>
    </row>
    <row r="975" spans="1:4">
      <c r="A975" s="118">
        <v>41671</v>
      </c>
      <c r="B975" s="117">
        <v>20.65</v>
      </c>
      <c r="C975" s="117" t="s">
        <v>645</v>
      </c>
      <c r="D975" s="110" t="str">
        <f t="shared" si="31"/>
        <v>Chq20142</v>
      </c>
    </row>
    <row r="976" spans="1:4">
      <c r="A976" s="118">
        <v>41671</v>
      </c>
      <c r="B976" s="117">
        <v>15.3</v>
      </c>
      <c r="C976" s="117" t="s">
        <v>642</v>
      </c>
      <c r="D976" s="110" t="str">
        <f t="shared" si="31"/>
        <v>Esp20142</v>
      </c>
    </row>
    <row r="977" spans="1:4">
      <c r="A977" s="118">
        <v>41671</v>
      </c>
      <c r="B977" s="117">
        <v>20.75</v>
      </c>
      <c r="C977" s="117" t="s">
        <v>641</v>
      </c>
      <c r="D977" s="110" t="str">
        <f t="shared" si="31"/>
        <v>CB20142</v>
      </c>
    </row>
    <row r="978" spans="1:4">
      <c r="A978" s="118">
        <v>41671</v>
      </c>
      <c r="B978" s="117">
        <v>26.85</v>
      </c>
      <c r="C978" s="117" t="s">
        <v>641</v>
      </c>
      <c r="D978" s="110" t="str">
        <f t="shared" ref="D978:D1041" si="32">CONCATENATE(C978,YEAR(A978),MONTH(A978))</f>
        <v>CB20142</v>
      </c>
    </row>
    <row r="979" spans="1:4">
      <c r="A979" s="118">
        <v>41671</v>
      </c>
      <c r="B979" s="117">
        <v>25.25</v>
      </c>
      <c r="C979" s="117" t="s">
        <v>641</v>
      </c>
      <c r="D979" s="110" t="str">
        <f t="shared" si="32"/>
        <v>CB20142</v>
      </c>
    </row>
    <row r="980" spans="1:4">
      <c r="A980" s="118">
        <v>41671</v>
      </c>
      <c r="B980" s="117">
        <v>8.5</v>
      </c>
      <c r="C980" s="117" t="s">
        <v>642</v>
      </c>
      <c r="D980" s="110" t="str">
        <f t="shared" si="32"/>
        <v>Esp20142</v>
      </c>
    </row>
    <row r="981" spans="1:4">
      <c r="A981" s="118">
        <v>41671</v>
      </c>
      <c r="B981" s="117">
        <v>3.55</v>
      </c>
      <c r="C981" s="117" t="s">
        <v>642</v>
      </c>
      <c r="D981" s="110" t="str">
        <f t="shared" si="32"/>
        <v>Esp20142</v>
      </c>
    </row>
    <row r="982" spans="1:4">
      <c r="A982" s="118">
        <v>41671</v>
      </c>
      <c r="B982" s="117">
        <v>9.35</v>
      </c>
      <c r="C982" s="117" t="s">
        <v>642</v>
      </c>
      <c r="D982" s="78" t="str">
        <f t="shared" si="32"/>
        <v>Esp20142</v>
      </c>
    </row>
    <row r="983" spans="1:4">
      <c r="A983" s="118">
        <v>41671</v>
      </c>
      <c r="B983" s="117">
        <v>29.45</v>
      </c>
      <c r="C983" s="117" t="s">
        <v>641</v>
      </c>
      <c r="D983" s="78" t="str">
        <f t="shared" si="32"/>
        <v>CB20142</v>
      </c>
    </row>
    <row r="984" spans="1:4">
      <c r="A984" s="118">
        <v>41671</v>
      </c>
      <c r="B984" s="117">
        <v>100</v>
      </c>
      <c r="C984" s="117" t="s">
        <v>642</v>
      </c>
      <c r="D984" s="78" t="str">
        <f t="shared" si="32"/>
        <v>Esp20142</v>
      </c>
    </row>
    <row r="985" spans="1:4">
      <c r="A985" s="118">
        <v>41671</v>
      </c>
      <c r="B985" s="117">
        <v>14.7</v>
      </c>
      <c r="C985" s="117" t="s">
        <v>642</v>
      </c>
      <c r="D985" s="78" t="str">
        <f t="shared" si="32"/>
        <v>Esp20142</v>
      </c>
    </row>
    <row r="986" spans="1:4">
      <c r="A986" s="118">
        <v>41671</v>
      </c>
      <c r="B986" s="117">
        <v>15.3</v>
      </c>
      <c r="C986" s="117" t="s">
        <v>642</v>
      </c>
      <c r="D986" s="78" t="str">
        <f t="shared" si="32"/>
        <v>Esp20142</v>
      </c>
    </row>
    <row r="987" spans="1:4">
      <c r="A987" s="118">
        <v>41672</v>
      </c>
      <c r="B987" s="117">
        <v>64.8</v>
      </c>
      <c r="C987" s="117" t="s">
        <v>642</v>
      </c>
      <c r="D987" s="78" t="str">
        <f t="shared" si="32"/>
        <v>Esp20142</v>
      </c>
    </row>
    <row r="988" spans="1:4">
      <c r="A988" s="118">
        <v>41672</v>
      </c>
      <c r="B988" s="117">
        <v>15.8</v>
      </c>
      <c r="C988" s="117" t="s">
        <v>642</v>
      </c>
      <c r="D988" s="78" t="str">
        <f t="shared" si="32"/>
        <v>Esp20142</v>
      </c>
    </row>
    <row r="989" spans="1:4">
      <c r="A989" s="118">
        <v>41672</v>
      </c>
      <c r="B989" s="117">
        <v>37.5</v>
      </c>
      <c r="C989" s="117" t="s">
        <v>641</v>
      </c>
      <c r="D989" s="78" t="str">
        <f t="shared" si="32"/>
        <v>CB20142</v>
      </c>
    </row>
    <row r="990" spans="1:4">
      <c r="A990" s="118">
        <v>41672</v>
      </c>
      <c r="B990" s="117">
        <v>8.5</v>
      </c>
      <c r="C990" s="117" t="s">
        <v>642</v>
      </c>
      <c r="D990" s="78" t="str">
        <f t="shared" si="32"/>
        <v>Esp20142</v>
      </c>
    </row>
    <row r="991" spans="1:4">
      <c r="A991" s="118">
        <v>41673</v>
      </c>
      <c r="B991" s="117">
        <v>8.35</v>
      </c>
      <c r="C991" s="117" t="s">
        <v>642</v>
      </c>
      <c r="D991" s="78" t="str">
        <f t="shared" si="32"/>
        <v>Esp20142</v>
      </c>
    </row>
    <row r="992" spans="1:4">
      <c r="A992" s="118">
        <v>41673</v>
      </c>
      <c r="B992" s="117">
        <v>14.55</v>
      </c>
      <c r="C992" s="117" t="s">
        <v>642</v>
      </c>
      <c r="D992" s="78" t="str">
        <f t="shared" si="32"/>
        <v>Esp20142</v>
      </c>
    </row>
    <row r="993" spans="1:4">
      <c r="A993" s="118">
        <v>41673</v>
      </c>
      <c r="B993" s="117">
        <v>38.75</v>
      </c>
      <c r="C993" s="117" t="s">
        <v>641</v>
      </c>
      <c r="D993" s="78" t="str">
        <f t="shared" si="32"/>
        <v>CB20142</v>
      </c>
    </row>
    <row r="994" spans="1:4">
      <c r="A994" s="118">
        <v>41673</v>
      </c>
      <c r="B994" s="117">
        <v>15.9</v>
      </c>
      <c r="C994" s="117" t="s">
        <v>641</v>
      </c>
      <c r="D994" s="78" t="str">
        <f t="shared" si="32"/>
        <v>CB20142</v>
      </c>
    </row>
    <row r="995" spans="1:4">
      <c r="A995" s="118">
        <v>41674</v>
      </c>
      <c r="B995" s="117">
        <v>32.200000000000003</v>
      </c>
      <c r="C995" s="117" t="s">
        <v>642</v>
      </c>
      <c r="D995" s="78" t="str">
        <f t="shared" si="32"/>
        <v>Esp20142</v>
      </c>
    </row>
    <row r="996" spans="1:4">
      <c r="A996" s="118">
        <v>41674</v>
      </c>
      <c r="B996" s="117">
        <v>7.7</v>
      </c>
      <c r="C996" s="117" t="s">
        <v>642</v>
      </c>
      <c r="D996" s="78" t="str">
        <f t="shared" si="32"/>
        <v>Esp20142</v>
      </c>
    </row>
    <row r="997" spans="1:4">
      <c r="A997" s="118">
        <v>41674</v>
      </c>
      <c r="B997" s="117">
        <v>28.5</v>
      </c>
      <c r="C997" s="117" t="s">
        <v>642</v>
      </c>
      <c r="D997" s="78" t="str">
        <f t="shared" si="32"/>
        <v>Esp20142</v>
      </c>
    </row>
    <row r="998" spans="1:4">
      <c r="A998" s="118">
        <v>41674</v>
      </c>
      <c r="B998" s="117">
        <v>24.2</v>
      </c>
      <c r="C998" s="117" t="s">
        <v>641</v>
      </c>
      <c r="D998" s="78" t="str">
        <f t="shared" si="32"/>
        <v>CB20142</v>
      </c>
    </row>
    <row r="999" spans="1:4">
      <c r="A999" s="118">
        <v>41674</v>
      </c>
      <c r="B999" s="117">
        <v>10.6</v>
      </c>
      <c r="C999" s="117" t="s">
        <v>642</v>
      </c>
      <c r="D999" s="78" t="str">
        <f t="shared" si="32"/>
        <v>Esp20142</v>
      </c>
    </row>
    <row r="1000" spans="1:4">
      <c r="A1000" s="118">
        <v>41674</v>
      </c>
      <c r="B1000" s="117">
        <v>34.1</v>
      </c>
      <c r="C1000" s="117" t="s">
        <v>641</v>
      </c>
      <c r="D1000" s="78" t="str">
        <f t="shared" si="32"/>
        <v>CB20142</v>
      </c>
    </row>
    <row r="1001" spans="1:4">
      <c r="A1001" s="118">
        <v>41675</v>
      </c>
      <c r="B1001" s="117">
        <v>7</v>
      </c>
      <c r="C1001" s="117" t="s">
        <v>642</v>
      </c>
      <c r="D1001" s="78" t="str">
        <f t="shared" si="32"/>
        <v>Esp20142</v>
      </c>
    </row>
    <row r="1002" spans="1:4">
      <c r="A1002" s="118">
        <v>41675</v>
      </c>
      <c r="B1002" s="117">
        <v>17.100000000000001</v>
      </c>
      <c r="C1002" s="117" t="s">
        <v>641</v>
      </c>
      <c r="D1002" s="78" t="str">
        <f t="shared" si="32"/>
        <v>CB20142</v>
      </c>
    </row>
    <row r="1003" spans="1:4">
      <c r="A1003" s="118">
        <v>41675</v>
      </c>
      <c r="B1003" s="117">
        <v>30.6</v>
      </c>
      <c r="C1003" s="117" t="s">
        <v>641</v>
      </c>
      <c r="D1003" s="78" t="str">
        <f t="shared" si="32"/>
        <v>CB20142</v>
      </c>
    </row>
    <row r="1004" spans="1:4">
      <c r="A1004" s="118">
        <v>41675</v>
      </c>
      <c r="B1004" s="117">
        <v>30.15</v>
      </c>
      <c r="C1004" s="117" t="s">
        <v>641</v>
      </c>
      <c r="D1004" s="78" t="str">
        <f t="shared" si="32"/>
        <v>CB20142</v>
      </c>
    </row>
    <row r="1005" spans="1:4">
      <c r="A1005" s="118">
        <v>41675</v>
      </c>
      <c r="B1005" s="117">
        <v>15.25</v>
      </c>
      <c r="C1005" s="117" t="s">
        <v>641</v>
      </c>
      <c r="D1005" s="78" t="str">
        <f t="shared" si="32"/>
        <v>CB20142</v>
      </c>
    </row>
    <row r="1006" spans="1:4">
      <c r="A1006" s="118">
        <v>41675</v>
      </c>
      <c r="B1006" s="117">
        <v>7.9</v>
      </c>
      <c r="C1006" s="117" t="s">
        <v>642</v>
      </c>
      <c r="D1006" s="78" t="str">
        <f t="shared" si="32"/>
        <v>Esp20142</v>
      </c>
    </row>
    <row r="1007" spans="1:4">
      <c r="A1007" s="118">
        <v>41675</v>
      </c>
      <c r="B1007" s="117">
        <v>55.3</v>
      </c>
      <c r="C1007" s="117" t="s">
        <v>641</v>
      </c>
      <c r="D1007" s="78" t="str">
        <f t="shared" si="32"/>
        <v>CB20142</v>
      </c>
    </row>
    <row r="1008" spans="1:4">
      <c r="A1008" s="118">
        <v>41675</v>
      </c>
      <c r="B1008" s="117">
        <v>23.6</v>
      </c>
      <c r="C1008" s="117" t="s">
        <v>641</v>
      </c>
      <c r="D1008" s="78" t="str">
        <f t="shared" si="32"/>
        <v>CB20142</v>
      </c>
    </row>
    <row r="1009" spans="1:5">
      <c r="A1009" s="118">
        <v>41676</v>
      </c>
      <c r="B1009" s="117">
        <v>7.9</v>
      </c>
      <c r="C1009" s="117" t="s">
        <v>642</v>
      </c>
      <c r="D1009" s="78" t="str">
        <f t="shared" si="32"/>
        <v>Esp20142</v>
      </c>
    </row>
    <row r="1010" spans="1:5">
      <c r="A1010" s="118">
        <v>41676</v>
      </c>
      <c r="B1010" s="117">
        <v>25.5</v>
      </c>
      <c r="C1010" s="117" t="s">
        <v>641</v>
      </c>
      <c r="D1010" s="78" t="str">
        <f t="shared" si="32"/>
        <v>CB20142</v>
      </c>
    </row>
    <row r="1011" spans="1:5">
      <c r="A1011" s="118">
        <v>41676</v>
      </c>
      <c r="B1011" s="117">
        <v>3.55</v>
      </c>
      <c r="C1011" s="117" t="s">
        <v>642</v>
      </c>
      <c r="D1011" s="78" t="str">
        <f t="shared" si="32"/>
        <v>Esp20142</v>
      </c>
    </row>
    <row r="1012" spans="1:5">
      <c r="A1012" s="118">
        <v>41676</v>
      </c>
      <c r="B1012" s="117">
        <v>16</v>
      </c>
      <c r="C1012" s="117" t="s">
        <v>642</v>
      </c>
      <c r="D1012" s="78" t="str">
        <f t="shared" si="32"/>
        <v>Esp20142</v>
      </c>
    </row>
    <row r="1013" spans="1:5">
      <c r="A1013" s="118">
        <v>41676</v>
      </c>
      <c r="B1013" s="117">
        <v>112.25</v>
      </c>
      <c r="C1013" s="117" t="s">
        <v>641</v>
      </c>
      <c r="D1013" s="78" t="str">
        <f t="shared" si="32"/>
        <v>CB20142</v>
      </c>
    </row>
    <row r="1014" spans="1:5">
      <c r="A1014" s="118">
        <v>41676</v>
      </c>
      <c r="B1014" s="117">
        <v>40</v>
      </c>
      <c r="C1014" s="117" t="s">
        <v>641</v>
      </c>
      <c r="D1014" s="78" t="str">
        <f t="shared" si="32"/>
        <v>CB20142</v>
      </c>
    </row>
    <row r="1015" spans="1:5">
      <c r="A1015" s="118">
        <v>41677</v>
      </c>
      <c r="B1015" s="117">
        <v>15.8</v>
      </c>
      <c r="C1015" s="117" t="s">
        <v>642</v>
      </c>
      <c r="D1015" s="78" t="str">
        <f t="shared" si="32"/>
        <v>Esp20142</v>
      </c>
    </row>
    <row r="1016" spans="1:5">
      <c r="A1016" s="118">
        <v>41677</v>
      </c>
      <c r="B1016" s="117">
        <v>7.5</v>
      </c>
      <c r="C1016" s="117" t="s">
        <v>642</v>
      </c>
      <c r="D1016" s="78" t="str">
        <f t="shared" si="32"/>
        <v>Esp20142</v>
      </c>
    </row>
    <row r="1017" spans="1:5">
      <c r="A1017" s="118">
        <v>41677</v>
      </c>
      <c r="B1017" s="117">
        <v>17</v>
      </c>
      <c r="C1017" s="117" t="s">
        <v>645</v>
      </c>
      <c r="D1017" s="78" t="str">
        <f t="shared" si="32"/>
        <v>Chq20142</v>
      </c>
    </row>
    <row r="1018" spans="1:5">
      <c r="A1018" s="118">
        <v>41677</v>
      </c>
      <c r="B1018" s="117">
        <v>20.100000000000001</v>
      </c>
      <c r="C1018" s="117" t="s">
        <v>642</v>
      </c>
      <c r="D1018" s="78" t="str">
        <f t="shared" si="32"/>
        <v>Esp20142</v>
      </c>
    </row>
    <row r="1019" spans="1:5">
      <c r="A1019" s="118">
        <v>41677</v>
      </c>
      <c r="B1019" s="117">
        <v>9</v>
      </c>
      <c r="C1019" s="117" t="s">
        <v>642</v>
      </c>
      <c r="D1019" s="78" t="str">
        <f t="shared" si="32"/>
        <v>Esp20142</v>
      </c>
    </row>
    <row r="1020" spans="1:5">
      <c r="A1020" s="118">
        <v>41678</v>
      </c>
      <c r="B1020" s="117">
        <v>8.75</v>
      </c>
      <c r="C1020" s="117" t="s">
        <v>642</v>
      </c>
      <c r="D1020" s="78" t="str">
        <f t="shared" si="32"/>
        <v>Esp20142</v>
      </c>
    </row>
    <row r="1021" spans="1:5">
      <c r="A1021" s="118">
        <v>41678</v>
      </c>
      <c r="B1021" s="117">
        <v>27.95</v>
      </c>
      <c r="C1021" s="117" t="s">
        <v>641</v>
      </c>
      <c r="D1021" s="78" t="str">
        <f t="shared" si="32"/>
        <v>CB20142</v>
      </c>
    </row>
    <row r="1022" spans="1:5">
      <c r="A1022" s="118">
        <v>41678</v>
      </c>
      <c r="B1022" s="127">
        <v>489.94</v>
      </c>
      <c r="C1022" s="127" t="s">
        <v>654</v>
      </c>
      <c r="D1022" s="149" t="str">
        <f t="shared" si="32"/>
        <v>Vir20142</v>
      </c>
      <c r="E1022" s="128" t="s">
        <v>649</v>
      </c>
    </row>
    <row r="1023" spans="1:5">
      <c r="A1023" s="118">
        <v>41678</v>
      </c>
      <c r="B1023" s="117">
        <v>28</v>
      </c>
      <c r="C1023" s="117" t="s">
        <v>641</v>
      </c>
      <c r="D1023" s="78" t="str">
        <f t="shared" si="32"/>
        <v>CB20142</v>
      </c>
    </row>
    <row r="1024" spans="1:5">
      <c r="A1024" s="118">
        <v>41678</v>
      </c>
      <c r="B1024" s="117">
        <v>13.35</v>
      </c>
      <c r="C1024" s="117" t="s">
        <v>642</v>
      </c>
      <c r="D1024" s="78" t="str">
        <f t="shared" si="32"/>
        <v>Esp20142</v>
      </c>
    </row>
    <row r="1025" spans="1:4">
      <c r="A1025" s="118">
        <v>41678</v>
      </c>
      <c r="B1025" s="117">
        <v>17</v>
      </c>
      <c r="C1025" s="117" t="s">
        <v>641</v>
      </c>
      <c r="D1025" s="78" t="str">
        <f t="shared" si="32"/>
        <v>CB20142</v>
      </c>
    </row>
    <row r="1026" spans="1:4">
      <c r="A1026" s="118">
        <v>41678</v>
      </c>
      <c r="B1026" s="117">
        <v>8.5</v>
      </c>
      <c r="C1026" s="117" t="s">
        <v>642</v>
      </c>
      <c r="D1026" s="78" t="str">
        <f t="shared" si="32"/>
        <v>Esp20142</v>
      </c>
    </row>
    <row r="1027" spans="1:4">
      <c r="A1027" s="118">
        <v>41678</v>
      </c>
      <c r="B1027" s="117">
        <v>20.350000000000001</v>
      </c>
      <c r="C1027" s="117" t="s">
        <v>641</v>
      </c>
      <c r="D1027" s="78" t="str">
        <f t="shared" si="32"/>
        <v>CB20142</v>
      </c>
    </row>
    <row r="1028" spans="1:4">
      <c r="A1028" s="118">
        <v>41678</v>
      </c>
      <c r="B1028" s="117">
        <v>21.15</v>
      </c>
      <c r="C1028" s="117" t="s">
        <v>642</v>
      </c>
      <c r="D1028" s="78" t="str">
        <f t="shared" si="32"/>
        <v>Esp20142</v>
      </c>
    </row>
    <row r="1029" spans="1:4">
      <c r="A1029" s="118">
        <v>41678</v>
      </c>
      <c r="B1029" s="117">
        <v>11.75</v>
      </c>
      <c r="C1029" s="117" t="s">
        <v>642</v>
      </c>
      <c r="D1029" s="78" t="str">
        <f t="shared" si="32"/>
        <v>Esp20142</v>
      </c>
    </row>
    <row r="1030" spans="1:4">
      <c r="A1030" s="118">
        <v>41678</v>
      </c>
      <c r="B1030" s="117">
        <v>10.55</v>
      </c>
      <c r="C1030" s="117" t="s">
        <v>642</v>
      </c>
      <c r="D1030" s="78" t="str">
        <f t="shared" si="32"/>
        <v>Esp20142</v>
      </c>
    </row>
    <row r="1031" spans="1:4">
      <c r="A1031" s="118">
        <v>41679</v>
      </c>
      <c r="B1031" s="117">
        <v>23.8</v>
      </c>
      <c r="C1031" s="117" t="s">
        <v>641</v>
      </c>
      <c r="D1031" s="78" t="str">
        <f t="shared" si="32"/>
        <v>CB20142</v>
      </c>
    </row>
    <row r="1032" spans="1:4">
      <c r="A1032" s="118">
        <v>41679</v>
      </c>
      <c r="B1032" s="117">
        <v>4.45</v>
      </c>
      <c r="C1032" s="117" t="s">
        <v>642</v>
      </c>
      <c r="D1032" s="78" t="str">
        <f t="shared" si="32"/>
        <v>Esp20142</v>
      </c>
    </row>
    <row r="1033" spans="1:4">
      <c r="A1033" s="118">
        <v>41680</v>
      </c>
      <c r="B1033" s="117">
        <v>13.5</v>
      </c>
      <c r="C1033" s="117" t="s">
        <v>642</v>
      </c>
      <c r="D1033" s="78" t="str">
        <f t="shared" si="32"/>
        <v>Esp20142</v>
      </c>
    </row>
    <row r="1034" spans="1:4">
      <c r="A1034" s="118">
        <v>41680</v>
      </c>
      <c r="B1034" s="117">
        <v>3.8</v>
      </c>
      <c r="C1034" s="117" t="s">
        <v>642</v>
      </c>
      <c r="D1034" s="78" t="str">
        <f t="shared" si="32"/>
        <v>Esp20142</v>
      </c>
    </row>
    <row r="1035" spans="1:4">
      <c r="A1035" s="118">
        <v>41681</v>
      </c>
      <c r="B1035" s="117">
        <v>2.95</v>
      </c>
      <c r="C1035" s="117" t="s">
        <v>642</v>
      </c>
      <c r="D1035" s="78" t="str">
        <f t="shared" si="32"/>
        <v>Esp20142</v>
      </c>
    </row>
    <row r="1036" spans="1:4">
      <c r="A1036" s="118">
        <v>41681</v>
      </c>
      <c r="B1036" s="117">
        <v>16.45</v>
      </c>
      <c r="C1036" s="117" t="s">
        <v>641</v>
      </c>
      <c r="D1036" s="78" t="str">
        <f t="shared" si="32"/>
        <v>CB20142</v>
      </c>
    </row>
    <row r="1037" spans="1:4">
      <c r="A1037" s="118">
        <v>41682</v>
      </c>
      <c r="B1037" s="117">
        <v>7</v>
      </c>
      <c r="C1037" s="117" t="s">
        <v>642</v>
      </c>
      <c r="D1037" s="78" t="str">
        <f t="shared" si="32"/>
        <v>Esp20142</v>
      </c>
    </row>
    <row r="1038" spans="1:4">
      <c r="A1038" s="118">
        <v>41682</v>
      </c>
      <c r="B1038" s="117">
        <v>31.25</v>
      </c>
      <c r="C1038" s="117" t="s">
        <v>641</v>
      </c>
      <c r="D1038" s="78" t="str">
        <f t="shared" si="32"/>
        <v>CB20142</v>
      </c>
    </row>
    <row r="1039" spans="1:4">
      <c r="A1039" s="118">
        <v>41682</v>
      </c>
      <c r="B1039" s="117">
        <v>39.950000000000003</v>
      </c>
      <c r="C1039" s="117" t="s">
        <v>642</v>
      </c>
      <c r="D1039" s="78" t="str">
        <f t="shared" si="32"/>
        <v>Esp20142</v>
      </c>
    </row>
    <row r="1040" spans="1:4">
      <c r="A1040" s="118">
        <v>41682</v>
      </c>
      <c r="B1040" s="117">
        <v>25</v>
      </c>
      <c r="C1040" s="117" t="s">
        <v>641</v>
      </c>
      <c r="D1040" s="78" t="str">
        <f t="shared" si="32"/>
        <v>CB20142</v>
      </c>
    </row>
    <row r="1041" spans="1:5">
      <c r="A1041" s="118">
        <v>41682</v>
      </c>
      <c r="B1041" s="117">
        <v>9.75</v>
      </c>
      <c r="C1041" s="117" t="s">
        <v>642</v>
      </c>
      <c r="D1041" s="78" t="str">
        <f t="shared" si="32"/>
        <v>Esp20142</v>
      </c>
    </row>
    <row r="1042" spans="1:5">
      <c r="A1042" s="118">
        <v>41682</v>
      </c>
      <c r="B1042" s="117">
        <v>46.5</v>
      </c>
      <c r="C1042" s="117" t="s">
        <v>642</v>
      </c>
      <c r="D1042" s="78" t="str">
        <f t="shared" ref="D1042:D1105" si="33">CONCATENATE(C1042,YEAR(A1042),MONTH(A1042))</f>
        <v>Esp20142</v>
      </c>
    </row>
    <row r="1043" spans="1:5">
      <c r="A1043" s="118">
        <v>41682</v>
      </c>
      <c r="B1043" s="117">
        <v>28.1</v>
      </c>
      <c r="C1043" s="117" t="s">
        <v>642</v>
      </c>
      <c r="D1043" s="78" t="str">
        <f t="shared" si="33"/>
        <v>Esp20142</v>
      </c>
    </row>
    <row r="1044" spans="1:5">
      <c r="A1044" s="118">
        <v>41682</v>
      </c>
      <c r="B1044" s="117">
        <v>21.1</v>
      </c>
      <c r="C1044" s="117" t="s">
        <v>642</v>
      </c>
      <c r="D1044" s="78" t="str">
        <f t="shared" si="33"/>
        <v>Esp20142</v>
      </c>
    </row>
    <row r="1045" spans="1:5">
      <c r="A1045" s="118">
        <v>41682</v>
      </c>
      <c r="B1045" s="117">
        <v>16.5</v>
      </c>
      <c r="C1045" s="117" t="s">
        <v>641</v>
      </c>
      <c r="D1045" s="78" t="str">
        <f t="shared" si="33"/>
        <v>CB20142</v>
      </c>
    </row>
    <row r="1046" spans="1:5">
      <c r="A1046" s="126">
        <v>41682</v>
      </c>
      <c r="B1046" s="127">
        <f>4.85*2+3.35+3.85+50+4.9*2</f>
        <v>76.7</v>
      </c>
      <c r="C1046" s="127" t="s">
        <v>641</v>
      </c>
      <c r="D1046" s="149" t="str">
        <f t="shared" si="33"/>
        <v>CB20142</v>
      </c>
      <c r="E1046" s="128" t="s">
        <v>655</v>
      </c>
    </row>
    <row r="1047" spans="1:5">
      <c r="A1047" s="129">
        <v>41683</v>
      </c>
      <c r="B1047" s="117">
        <v>7.1</v>
      </c>
      <c r="C1047" s="117" t="s">
        <v>642</v>
      </c>
      <c r="D1047" s="78" t="str">
        <f t="shared" si="33"/>
        <v>Esp20142</v>
      </c>
    </row>
    <row r="1048" spans="1:5">
      <c r="A1048" s="129">
        <v>41683</v>
      </c>
      <c r="B1048" s="117">
        <v>34.85</v>
      </c>
      <c r="C1048" s="117" t="s">
        <v>641</v>
      </c>
      <c r="D1048" s="78" t="str">
        <f t="shared" si="33"/>
        <v>CB20142</v>
      </c>
    </row>
    <row r="1049" spans="1:5">
      <c r="A1049" s="129">
        <v>41683</v>
      </c>
      <c r="B1049" s="117">
        <v>44.95</v>
      </c>
      <c r="C1049" s="117" t="s">
        <v>642</v>
      </c>
      <c r="D1049" s="78" t="str">
        <f t="shared" si="33"/>
        <v>Esp20142</v>
      </c>
    </row>
    <row r="1050" spans="1:5">
      <c r="A1050" s="126">
        <v>41684</v>
      </c>
      <c r="B1050" s="127">
        <v>35</v>
      </c>
      <c r="C1050" s="127" t="s">
        <v>641</v>
      </c>
      <c r="D1050" s="149" t="str">
        <f t="shared" si="33"/>
        <v>CB20142</v>
      </c>
      <c r="E1050" s="128" t="s">
        <v>656</v>
      </c>
    </row>
    <row r="1051" spans="1:5">
      <c r="A1051" s="129">
        <v>41684</v>
      </c>
      <c r="B1051" s="117">
        <v>15.8</v>
      </c>
      <c r="C1051" s="117" t="s">
        <v>641</v>
      </c>
      <c r="D1051" s="78" t="str">
        <f t="shared" si="33"/>
        <v>CB20142</v>
      </c>
    </row>
    <row r="1052" spans="1:5">
      <c r="A1052" s="126">
        <v>41684</v>
      </c>
      <c r="B1052" s="127">
        <v>35</v>
      </c>
      <c r="C1052" s="127" t="s">
        <v>641</v>
      </c>
      <c r="D1052" s="149" t="str">
        <f t="shared" si="33"/>
        <v>CB20142</v>
      </c>
      <c r="E1052" s="128" t="s">
        <v>656</v>
      </c>
    </row>
    <row r="1053" spans="1:5">
      <c r="A1053" s="129">
        <v>41684</v>
      </c>
      <c r="B1053" s="117">
        <v>7.7</v>
      </c>
      <c r="C1053" s="117" t="s">
        <v>642</v>
      </c>
      <c r="D1053" s="78" t="str">
        <f t="shared" si="33"/>
        <v>Esp20142</v>
      </c>
    </row>
    <row r="1054" spans="1:5">
      <c r="A1054" s="129">
        <v>41684</v>
      </c>
      <c r="B1054" s="117">
        <v>54</v>
      </c>
      <c r="C1054" s="117" t="s">
        <v>641</v>
      </c>
      <c r="D1054" s="78" t="str">
        <f t="shared" si="33"/>
        <v>CB20142</v>
      </c>
    </row>
    <row r="1055" spans="1:5">
      <c r="A1055" s="129">
        <v>41684</v>
      </c>
      <c r="B1055" s="117">
        <v>7.7</v>
      </c>
      <c r="C1055" s="117" t="s">
        <v>642</v>
      </c>
      <c r="D1055" s="78" t="str">
        <f t="shared" si="33"/>
        <v>Esp20142</v>
      </c>
    </row>
    <row r="1056" spans="1:5">
      <c r="A1056" s="129">
        <v>41684</v>
      </c>
      <c r="B1056" s="117">
        <v>51.35</v>
      </c>
      <c r="C1056" s="117" t="s">
        <v>641</v>
      </c>
      <c r="D1056" s="78" t="str">
        <f t="shared" si="33"/>
        <v>CB20142</v>
      </c>
    </row>
    <row r="1057" spans="1:11">
      <c r="A1057" s="129">
        <v>41684</v>
      </c>
      <c r="B1057" s="117">
        <v>3.1</v>
      </c>
      <c r="C1057" s="117" t="s">
        <v>642</v>
      </c>
      <c r="D1057" s="78" t="str">
        <f t="shared" si="33"/>
        <v>Esp20142</v>
      </c>
    </row>
    <row r="1058" spans="1:11">
      <c r="A1058" s="126">
        <v>41684</v>
      </c>
      <c r="B1058" s="127">
        <v>50</v>
      </c>
      <c r="C1058" s="127" t="s">
        <v>642</v>
      </c>
      <c r="D1058" s="149" t="str">
        <f t="shared" si="33"/>
        <v>Esp20142</v>
      </c>
      <c r="E1058" s="128" t="s">
        <v>29</v>
      </c>
    </row>
    <row r="1059" spans="1:11">
      <c r="A1059" s="129">
        <v>41684</v>
      </c>
      <c r="B1059" s="117">
        <v>18.75</v>
      </c>
      <c r="C1059" s="117" t="s">
        <v>641</v>
      </c>
      <c r="D1059" s="78" t="str">
        <f t="shared" si="33"/>
        <v>CB20142</v>
      </c>
    </row>
    <row r="1060" spans="1:11">
      <c r="A1060" s="129">
        <v>41685</v>
      </c>
      <c r="B1060" s="117">
        <v>28.5</v>
      </c>
      <c r="C1060" s="117" t="s">
        <v>641</v>
      </c>
      <c r="D1060" s="78" t="str">
        <f t="shared" si="33"/>
        <v>CB20142</v>
      </c>
    </row>
    <row r="1061" spans="1:11">
      <c r="A1061" s="129">
        <v>41685</v>
      </c>
      <c r="B1061" s="117">
        <v>16.3</v>
      </c>
      <c r="C1061" s="117" t="s">
        <v>641</v>
      </c>
      <c r="D1061" s="78" t="str">
        <f t="shared" si="33"/>
        <v>CB20142</v>
      </c>
    </row>
    <row r="1062" spans="1:11">
      <c r="A1062" s="129">
        <v>41685</v>
      </c>
      <c r="B1062" s="117">
        <v>19.899999999999999</v>
      </c>
      <c r="C1062" s="117" t="s">
        <v>641</v>
      </c>
      <c r="D1062" s="78" t="str">
        <f t="shared" si="33"/>
        <v>CB20142</v>
      </c>
    </row>
    <row r="1063" spans="1:11">
      <c r="A1063" s="129">
        <v>41685</v>
      </c>
      <c r="B1063" s="117">
        <v>19.850000000000001</v>
      </c>
      <c r="C1063" s="117" t="s">
        <v>641</v>
      </c>
      <c r="D1063" s="78" t="str">
        <f t="shared" si="33"/>
        <v>CB20142</v>
      </c>
      <c r="K1063" s="150"/>
    </row>
    <row r="1064" spans="1:11">
      <c r="A1064" s="129">
        <v>41685</v>
      </c>
      <c r="B1064" s="117">
        <v>44.4</v>
      </c>
      <c r="C1064" s="117" t="s">
        <v>641</v>
      </c>
      <c r="D1064" s="78" t="str">
        <f t="shared" si="33"/>
        <v>CB20142</v>
      </c>
    </row>
    <row r="1065" spans="1:11">
      <c r="A1065" s="129">
        <v>41685</v>
      </c>
      <c r="B1065" s="117">
        <v>20.3</v>
      </c>
      <c r="C1065" s="117" t="s">
        <v>642</v>
      </c>
      <c r="D1065" s="78" t="str">
        <f t="shared" si="33"/>
        <v>Esp20142</v>
      </c>
    </row>
    <row r="1066" spans="1:11">
      <c r="A1066" s="129">
        <v>41685</v>
      </c>
      <c r="B1066" s="117">
        <v>76.599999999999994</v>
      </c>
      <c r="C1066" s="117" t="s">
        <v>641</v>
      </c>
      <c r="D1066" s="78" t="str">
        <f t="shared" si="33"/>
        <v>CB20142</v>
      </c>
    </row>
    <row r="1067" spans="1:11">
      <c r="A1067" s="129">
        <v>41685</v>
      </c>
      <c r="B1067" s="117">
        <v>19.45</v>
      </c>
      <c r="C1067" s="117" t="s">
        <v>641</v>
      </c>
      <c r="D1067" s="78" t="str">
        <f t="shared" si="33"/>
        <v>CB20142</v>
      </c>
    </row>
    <row r="1068" spans="1:11">
      <c r="A1068" s="129">
        <v>41685</v>
      </c>
      <c r="B1068" s="117">
        <v>11</v>
      </c>
      <c r="C1068" s="117" t="s">
        <v>642</v>
      </c>
      <c r="D1068" s="78" t="str">
        <f t="shared" si="33"/>
        <v>Esp20142</v>
      </c>
    </row>
    <row r="1069" spans="1:11">
      <c r="A1069" s="129">
        <v>41686</v>
      </c>
      <c r="B1069" s="117">
        <v>20.350000000000001</v>
      </c>
      <c r="C1069" s="117" t="s">
        <v>641</v>
      </c>
      <c r="D1069" s="78" t="str">
        <f t="shared" si="33"/>
        <v>CB20142</v>
      </c>
    </row>
    <row r="1070" spans="1:11">
      <c r="A1070" s="129">
        <v>41686</v>
      </c>
      <c r="B1070" s="117">
        <v>15.9</v>
      </c>
      <c r="C1070" s="117" t="s">
        <v>641</v>
      </c>
      <c r="D1070" s="78" t="str">
        <f t="shared" si="33"/>
        <v>CB20142</v>
      </c>
    </row>
    <row r="1071" spans="1:11">
      <c r="A1071" s="129">
        <v>41686</v>
      </c>
      <c r="B1071" s="117">
        <v>6.95</v>
      </c>
      <c r="C1071" s="117" t="s">
        <v>642</v>
      </c>
      <c r="D1071" s="78" t="str">
        <f t="shared" si="33"/>
        <v>Esp20142</v>
      </c>
    </row>
    <row r="1072" spans="1:11">
      <c r="A1072" s="129">
        <v>41687</v>
      </c>
      <c r="B1072" s="117">
        <v>17</v>
      </c>
      <c r="C1072" s="117" t="s">
        <v>642</v>
      </c>
      <c r="D1072" s="78" t="str">
        <f t="shared" si="33"/>
        <v>Esp20142</v>
      </c>
    </row>
    <row r="1073" spans="1:4">
      <c r="A1073" s="129">
        <v>41687</v>
      </c>
      <c r="B1073" s="117">
        <v>7.9</v>
      </c>
      <c r="C1073" s="117" t="s">
        <v>642</v>
      </c>
      <c r="D1073" s="78" t="str">
        <f t="shared" si="33"/>
        <v>Esp20142</v>
      </c>
    </row>
    <row r="1074" spans="1:4">
      <c r="A1074" s="129">
        <v>41687</v>
      </c>
      <c r="B1074" s="117">
        <v>28.5</v>
      </c>
      <c r="C1074" s="117" t="s">
        <v>641</v>
      </c>
      <c r="D1074" s="78" t="str">
        <f t="shared" si="33"/>
        <v>CB20142</v>
      </c>
    </row>
    <row r="1075" spans="1:4">
      <c r="A1075" s="129">
        <v>41687</v>
      </c>
      <c r="B1075" s="117">
        <v>17.8</v>
      </c>
      <c r="C1075" s="117" t="s">
        <v>641</v>
      </c>
      <c r="D1075" s="78" t="str">
        <f t="shared" si="33"/>
        <v>CB20142</v>
      </c>
    </row>
    <row r="1076" spans="1:4">
      <c r="A1076" s="129">
        <v>41687</v>
      </c>
      <c r="B1076" s="117">
        <v>21.8</v>
      </c>
      <c r="C1076" s="117" t="s">
        <v>641</v>
      </c>
      <c r="D1076" s="78" t="str">
        <f t="shared" si="33"/>
        <v>CB20142</v>
      </c>
    </row>
    <row r="1077" spans="1:4">
      <c r="A1077" s="129">
        <v>41687</v>
      </c>
      <c r="B1077" s="117">
        <v>18.899999999999999</v>
      </c>
      <c r="C1077" s="117" t="s">
        <v>641</v>
      </c>
      <c r="D1077" s="78" t="str">
        <f t="shared" si="33"/>
        <v>CB20142</v>
      </c>
    </row>
    <row r="1078" spans="1:4">
      <c r="A1078" s="129">
        <v>41687</v>
      </c>
      <c r="B1078" s="117">
        <v>20.45</v>
      </c>
      <c r="C1078" s="117" t="s">
        <v>641</v>
      </c>
      <c r="D1078" s="78" t="str">
        <f t="shared" si="33"/>
        <v>CB20142</v>
      </c>
    </row>
    <row r="1079" spans="1:4">
      <c r="A1079" s="129">
        <v>41688</v>
      </c>
      <c r="B1079" s="117">
        <v>21.4</v>
      </c>
      <c r="C1079" s="117" t="s">
        <v>642</v>
      </c>
      <c r="D1079" s="78" t="str">
        <f t="shared" si="33"/>
        <v>Esp20142</v>
      </c>
    </row>
    <row r="1080" spans="1:4">
      <c r="A1080" s="129">
        <v>41688</v>
      </c>
      <c r="B1080" s="117">
        <v>24.7</v>
      </c>
      <c r="C1080" s="117" t="s">
        <v>641</v>
      </c>
      <c r="D1080" s="78" t="str">
        <f t="shared" si="33"/>
        <v>CB20142</v>
      </c>
    </row>
    <row r="1081" spans="1:4">
      <c r="A1081" s="129">
        <v>41688</v>
      </c>
      <c r="B1081" s="117">
        <v>21.9</v>
      </c>
      <c r="C1081" s="117" t="s">
        <v>641</v>
      </c>
      <c r="D1081" s="78" t="str">
        <f t="shared" si="33"/>
        <v>CB20142</v>
      </c>
    </row>
    <row r="1082" spans="1:4">
      <c r="A1082" s="118">
        <v>41689</v>
      </c>
      <c r="B1082" s="117">
        <v>6.9</v>
      </c>
      <c r="C1082" s="117" t="s">
        <v>642</v>
      </c>
      <c r="D1082" s="78" t="str">
        <f t="shared" si="33"/>
        <v>Esp20142</v>
      </c>
    </row>
    <row r="1083" spans="1:4">
      <c r="A1083" s="118">
        <v>41689</v>
      </c>
      <c r="B1083" s="117">
        <v>33.4</v>
      </c>
      <c r="C1083" s="117" t="s">
        <v>641</v>
      </c>
      <c r="D1083" s="78" t="str">
        <f t="shared" si="33"/>
        <v>CB20142</v>
      </c>
    </row>
    <row r="1084" spans="1:4">
      <c r="A1084" s="118">
        <v>41689</v>
      </c>
      <c r="B1084" s="117">
        <v>17.2</v>
      </c>
      <c r="C1084" s="117" t="s">
        <v>641</v>
      </c>
      <c r="D1084" s="78" t="str">
        <f t="shared" si="33"/>
        <v>CB20142</v>
      </c>
    </row>
    <row r="1085" spans="1:4">
      <c r="A1085" s="118">
        <v>41689</v>
      </c>
      <c r="B1085" s="117">
        <v>8.5</v>
      </c>
      <c r="C1085" s="117" t="s">
        <v>642</v>
      </c>
      <c r="D1085" s="78" t="str">
        <f t="shared" si="33"/>
        <v>Esp20142</v>
      </c>
    </row>
    <row r="1086" spans="1:4">
      <c r="A1086" s="118">
        <v>41689</v>
      </c>
      <c r="B1086" s="117">
        <v>28.05</v>
      </c>
      <c r="C1086" s="117" t="s">
        <v>641</v>
      </c>
      <c r="D1086" s="78" t="str">
        <f t="shared" si="33"/>
        <v>CB20142</v>
      </c>
    </row>
    <row r="1087" spans="1:4">
      <c r="A1087" s="118">
        <v>41689</v>
      </c>
      <c r="B1087" s="117">
        <v>25.5</v>
      </c>
      <c r="C1087" s="117" t="s">
        <v>641</v>
      </c>
      <c r="D1087" s="78" t="str">
        <f t="shared" si="33"/>
        <v>CB20142</v>
      </c>
    </row>
    <row r="1088" spans="1:4">
      <c r="A1088" s="118">
        <v>41689</v>
      </c>
      <c r="B1088" s="117">
        <v>16.600000000000001</v>
      </c>
      <c r="C1088" s="117" t="s">
        <v>642</v>
      </c>
      <c r="D1088" s="78" t="str">
        <f t="shared" si="33"/>
        <v>Esp20142</v>
      </c>
    </row>
    <row r="1089" spans="1:5">
      <c r="A1089" s="118">
        <v>41690</v>
      </c>
      <c r="B1089" s="117">
        <v>24.1</v>
      </c>
      <c r="C1089" s="117" t="s">
        <v>641</v>
      </c>
      <c r="D1089" s="78" t="str">
        <f t="shared" si="33"/>
        <v>CB20142</v>
      </c>
    </row>
    <row r="1090" spans="1:5">
      <c r="A1090" s="126">
        <v>41690</v>
      </c>
      <c r="B1090" s="127">
        <v>98</v>
      </c>
      <c r="C1090" s="127" t="s">
        <v>641</v>
      </c>
      <c r="D1090" s="149" t="str">
        <f t="shared" si="33"/>
        <v>CB20142</v>
      </c>
      <c r="E1090" s="128"/>
    </row>
    <row r="1091" spans="1:5">
      <c r="A1091" s="118">
        <v>41690</v>
      </c>
      <c r="B1091" s="117">
        <v>44.6</v>
      </c>
      <c r="C1091" s="117" t="s">
        <v>641</v>
      </c>
      <c r="D1091" s="78" t="str">
        <f t="shared" si="33"/>
        <v>CB20142</v>
      </c>
    </row>
    <row r="1092" spans="1:5">
      <c r="A1092" s="118">
        <v>41691</v>
      </c>
      <c r="B1092" s="117">
        <v>8.5</v>
      </c>
      <c r="C1092" s="117" t="s">
        <v>642</v>
      </c>
      <c r="D1092" s="78" t="str">
        <f t="shared" si="33"/>
        <v>Esp20142</v>
      </c>
    </row>
    <row r="1093" spans="1:5">
      <c r="A1093" s="118">
        <v>41691</v>
      </c>
      <c r="B1093" s="117">
        <v>10.8</v>
      </c>
      <c r="C1093" s="117" t="s">
        <v>642</v>
      </c>
      <c r="D1093" s="78" t="str">
        <f t="shared" si="33"/>
        <v>Esp20142</v>
      </c>
    </row>
    <row r="1094" spans="1:5">
      <c r="A1094" s="118">
        <v>41691</v>
      </c>
      <c r="B1094" s="117">
        <v>15.75</v>
      </c>
      <c r="C1094" s="117" t="s">
        <v>641</v>
      </c>
      <c r="D1094" s="78" t="str">
        <f t="shared" si="33"/>
        <v>CB20142</v>
      </c>
    </row>
    <row r="1095" spans="1:5">
      <c r="A1095" s="118">
        <v>41691</v>
      </c>
      <c r="B1095" s="117">
        <v>21.3</v>
      </c>
      <c r="C1095" s="117" t="s">
        <v>641</v>
      </c>
      <c r="D1095" s="78" t="str">
        <f t="shared" si="33"/>
        <v>CB20142</v>
      </c>
    </row>
    <row r="1096" spans="1:5">
      <c r="A1096" s="118">
        <v>41692</v>
      </c>
      <c r="B1096" s="117">
        <v>3.25</v>
      </c>
      <c r="C1096" s="117" t="s">
        <v>642</v>
      </c>
      <c r="D1096" s="78" t="str">
        <f t="shared" si="33"/>
        <v>Esp20142</v>
      </c>
    </row>
    <row r="1097" spans="1:5">
      <c r="A1097" s="118">
        <v>41692</v>
      </c>
      <c r="B1097" s="117">
        <v>23.15</v>
      </c>
      <c r="C1097" s="117" t="s">
        <v>642</v>
      </c>
      <c r="D1097" s="78" t="str">
        <f t="shared" si="33"/>
        <v>Esp20142</v>
      </c>
    </row>
    <row r="1098" spans="1:5">
      <c r="A1098" s="118">
        <v>41692</v>
      </c>
      <c r="B1098" s="117">
        <v>29.9</v>
      </c>
      <c r="C1098" s="117" t="s">
        <v>641</v>
      </c>
      <c r="D1098" s="78" t="str">
        <f t="shared" si="33"/>
        <v>CB20142</v>
      </c>
    </row>
    <row r="1099" spans="1:5">
      <c r="A1099" s="118">
        <v>41692</v>
      </c>
      <c r="B1099" s="117">
        <v>8.5</v>
      </c>
      <c r="C1099" s="117" t="s">
        <v>642</v>
      </c>
      <c r="D1099" s="78" t="str">
        <f t="shared" si="33"/>
        <v>Esp20142</v>
      </c>
    </row>
    <row r="1100" spans="1:5">
      <c r="A1100" s="118">
        <v>41692</v>
      </c>
      <c r="B1100" s="117">
        <v>29.95</v>
      </c>
      <c r="C1100" s="117" t="s">
        <v>641</v>
      </c>
      <c r="D1100" s="78" t="str">
        <f t="shared" si="33"/>
        <v>CB20142</v>
      </c>
    </row>
    <row r="1101" spans="1:5">
      <c r="A1101" s="118">
        <v>41692</v>
      </c>
      <c r="B1101" s="117">
        <v>40.9</v>
      </c>
      <c r="C1101" s="117" t="s">
        <v>641</v>
      </c>
      <c r="D1101" s="78" t="str">
        <f t="shared" si="33"/>
        <v>CB20142</v>
      </c>
    </row>
    <row r="1102" spans="1:5">
      <c r="A1102" s="118">
        <v>41692</v>
      </c>
      <c r="B1102" s="117">
        <v>44.9</v>
      </c>
      <c r="C1102" s="117" t="s">
        <v>641</v>
      </c>
      <c r="D1102" s="78" t="str">
        <f t="shared" si="33"/>
        <v>CB20142</v>
      </c>
    </row>
    <row r="1103" spans="1:5">
      <c r="A1103" s="118">
        <v>41692</v>
      </c>
      <c r="B1103" s="117">
        <v>17</v>
      </c>
      <c r="C1103" s="117" t="s">
        <v>641</v>
      </c>
      <c r="D1103" s="78" t="str">
        <f t="shared" si="33"/>
        <v>CB20142</v>
      </c>
    </row>
    <row r="1104" spans="1:5">
      <c r="A1104" s="118">
        <v>41692</v>
      </c>
      <c r="B1104" s="117">
        <v>8.5</v>
      </c>
      <c r="C1104" s="117" t="s">
        <v>642</v>
      </c>
      <c r="D1104" s="78" t="str">
        <f t="shared" si="33"/>
        <v>Esp20142</v>
      </c>
    </row>
    <row r="1105" spans="1:4">
      <c r="A1105" s="118">
        <v>41692</v>
      </c>
      <c r="B1105" s="117">
        <v>9.8000000000000007</v>
      </c>
      <c r="C1105" s="117" t="s">
        <v>642</v>
      </c>
      <c r="D1105" s="78" t="str">
        <f t="shared" si="33"/>
        <v>Esp20142</v>
      </c>
    </row>
    <row r="1106" spans="1:4">
      <c r="A1106" s="118">
        <v>41692</v>
      </c>
      <c r="B1106" s="117">
        <v>11.6</v>
      </c>
      <c r="C1106" s="117" t="s">
        <v>642</v>
      </c>
      <c r="D1106" s="78" t="str">
        <f t="shared" ref="D1106:D1170" si="34">CONCATENATE(C1106,YEAR(A1106),MONTH(A1106))</f>
        <v>Esp20142</v>
      </c>
    </row>
    <row r="1107" spans="1:4">
      <c r="A1107" s="118">
        <v>41692</v>
      </c>
      <c r="B1107" s="117">
        <v>26.35</v>
      </c>
      <c r="C1107" s="117" t="s">
        <v>641</v>
      </c>
      <c r="D1107" s="78" t="str">
        <f t="shared" si="34"/>
        <v>CB20142</v>
      </c>
    </row>
    <row r="1108" spans="1:4">
      <c r="A1108" s="118">
        <v>41692</v>
      </c>
      <c r="B1108" s="117">
        <v>17.3</v>
      </c>
      <c r="C1108" s="117" t="s">
        <v>641</v>
      </c>
      <c r="D1108" s="78" t="str">
        <f t="shared" si="34"/>
        <v>CB20142</v>
      </c>
    </row>
    <row r="1109" spans="1:4">
      <c r="A1109" s="118">
        <v>41692</v>
      </c>
      <c r="B1109" s="117">
        <v>7.9</v>
      </c>
      <c r="C1109" s="117" t="s">
        <v>642</v>
      </c>
      <c r="D1109" s="78" t="str">
        <f t="shared" si="34"/>
        <v>Esp20142</v>
      </c>
    </row>
    <row r="1110" spans="1:4">
      <c r="A1110" s="118">
        <v>41692</v>
      </c>
      <c r="B1110" s="117">
        <v>32.049999999999997</v>
      </c>
      <c r="C1110" s="117" t="s">
        <v>641</v>
      </c>
      <c r="D1110" s="78" t="str">
        <f t="shared" si="34"/>
        <v>CB20142</v>
      </c>
    </row>
    <row r="1111" spans="1:4">
      <c r="A1111" s="118">
        <v>41692</v>
      </c>
      <c r="B1111" s="117">
        <v>33.6</v>
      </c>
      <c r="C1111" s="117" t="s">
        <v>641</v>
      </c>
      <c r="D1111" s="78" t="str">
        <f t="shared" si="34"/>
        <v>CB20142</v>
      </c>
    </row>
    <row r="1112" spans="1:4">
      <c r="A1112" s="118">
        <v>41692</v>
      </c>
      <c r="B1112" s="117">
        <v>23.95</v>
      </c>
      <c r="C1112" s="117" t="s">
        <v>641</v>
      </c>
      <c r="D1112" s="78" t="str">
        <f t="shared" si="34"/>
        <v>CB20142</v>
      </c>
    </row>
    <row r="1113" spans="1:4">
      <c r="A1113" s="118">
        <v>41693</v>
      </c>
      <c r="B1113" s="117">
        <v>24.4</v>
      </c>
      <c r="C1113" s="117" t="s">
        <v>642</v>
      </c>
      <c r="D1113" s="78" t="str">
        <f t="shared" si="34"/>
        <v>Esp20142</v>
      </c>
    </row>
    <row r="1114" spans="1:4">
      <c r="A1114" s="118">
        <v>41693</v>
      </c>
      <c r="B1114" s="117">
        <v>21.5</v>
      </c>
      <c r="C1114" s="117" t="s">
        <v>641</v>
      </c>
      <c r="D1114" s="78" t="str">
        <f t="shared" si="34"/>
        <v>CB20142</v>
      </c>
    </row>
    <row r="1115" spans="1:4">
      <c r="A1115" s="118">
        <v>41693</v>
      </c>
      <c r="B1115" s="117">
        <v>11.35</v>
      </c>
      <c r="C1115" s="117" t="s">
        <v>642</v>
      </c>
      <c r="D1115" s="78" t="str">
        <f t="shared" si="34"/>
        <v>Esp20142</v>
      </c>
    </row>
    <row r="1116" spans="1:4">
      <c r="A1116" s="118">
        <v>41694</v>
      </c>
      <c r="B1116" s="117">
        <v>11.5</v>
      </c>
      <c r="C1116" s="117" t="s">
        <v>642</v>
      </c>
      <c r="D1116" s="78" t="str">
        <f t="shared" si="34"/>
        <v>Esp20142</v>
      </c>
    </row>
    <row r="1117" spans="1:4">
      <c r="A1117" s="118">
        <v>41694</v>
      </c>
      <c r="B1117" s="117">
        <v>19.3</v>
      </c>
      <c r="C1117" s="117" t="s">
        <v>641</v>
      </c>
      <c r="D1117" s="78" t="str">
        <f t="shared" si="34"/>
        <v>CB20142</v>
      </c>
    </row>
    <row r="1118" spans="1:4">
      <c r="A1118" s="118">
        <v>41694</v>
      </c>
      <c r="B1118" s="117">
        <v>17.649999999999999</v>
      </c>
      <c r="C1118" s="117" t="s">
        <v>642</v>
      </c>
      <c r="D1118" s="78" t="str">
        <f t="shared" si="34"/>
        <v>Esp20142</v>
      </c>
    </row>
    <row r="1119" spans="1:4">
      <c r="A1119" s="118">
        <v>41694</v>
      </c>
      <c r="B1119" s="117">
        <v>8.75</v>
      </c>
      <c r="C1119" s="117" t="s">
        <v>642</v>
      </c>
      <c r="D1119" s="78" t="str">
        <f t="shared" si="34"/>
        <v>Esp20142</v>
      </c>
    </row>
    <row r="1120" spans="1:4">
      <c r="A1120" s="118">
        <v>41695</v>
      </c>
      <c r="B1120" s="117">
        <v>7.3</v>
      </c>
      <c r="C1120" s="117" t="s">
        <v>642</v>
      </c>
      <c r="D1120" s="78" t="str">
        <f t="shared" si="34"/>
        <v>Esp20142</v>
      </c>
    </row>
    <row r="1121" spans="1:4">
      <c r="A1121" s="118">
        <v>41695</v>
      </c>
      <c r="B1121" s="117">
        <v>27.7</v>
      </c>
      <c r="C1121" s="117" t="s">
        <v>641</v>
      </c>
      <c r="D1121" s="78" t="str">
        <f t="shared" si="34"/>
        <v>CB20142</v>
      </c>
    </row>
    <row r="1122" spans="1:4">
      <c r="A1122" s="118">
        <v>41695</v>
      </c>
      <c r="B1122" s="117">
        <v>15.4</v>
      </c>
      <c r="C1122" s="117" t="s">
        <v>641</v>
      </c>
      <c r="D1122" s="78" t="str">
        <f t="shared" si="34"/>
        <v>CB20142</v>
      </c>
    </row>
    <row r="1123" spans="1:4">
      <c r="A1123" s="118">
        <v>41696</v>
      </c>
      <c r="B1123" s="117">
        <v>6.2</v>
      </c>
      <c r="C1123" s="117" t="s">
        <v>642</v>
      </c>
      <c r="D1123" s="78" t="str">
        <f t="shared" si="34"/>
        <v>Esp20142</v>
      </c>
    </row>
    <row r="1124" spans="1:4">
      <c r="A1124" s="118">
        <v>41696</v>
      </c>
      <c r="B1124" s="117">
        <v>10.85</v>
      </c>
      <c r="C1124" s="117" t="s">
        <v>642</v>
      </c>
      <c r="D1124" s="78" t="str">
        <f t="shared" si="34"/>
        <v>Esp20142</v>
      </c>
    </row>
    <row r="1125" spans="1:4">
      <c r="A1125" s="118">
        <v>41696</v>
      </c>
      <c r="B1125" s="117">
        <v>15.75</v>
      </c>
      <c r="C1125" s="117" t="s">
        <v>641</v>
      </c>
      <c r="D1125" s="78" t="str">
        <f t="shared" si="34"/>
        <v>CB20142</v>
      </c>
    </row>
    <row r="1126" spans="1:4">
      <c r="A1126" s="118">
        <v>41697</v>
      </c>
      <c r="B1126" s="117">
        <v>3.55</v>
      </c>
      <c r="C1126" s="117" t="s">
        <v>642</v>
      </c>
      <c r="D1126" s="78" t="str">
        <f t="shared" si="34"/>
        <v>Esp20142</v>
      </c>
    </row>
    <row r="1127" spans="1:4">
      <c r="A1127" s="118">
        <v>41697</v>
      </c>
      <c r="B1127" s="117">
        <v>25.75</v>
      </c>
      <c r="C1127" s="117" t="s">
        <v>641</v>
      </c>
      <c r="D1127" s="78" t="str">
        <f t="shared" si="34"/>
        <v>CB20142</v>
      </c>
    </row>
    <row r="1128" spans="1:4">
      <c r="A1128" s="118">
        <v>41697</v>
      </c>
      <c r="B1128" s="117">
        <v>7.9</v>
      </c>
      <c r="C1128" s="117" t="s">
        <v>642</v>
      </c>
      <c r="D1128" s="78" t="str">
        <f t="shared" si="34"/>
        <v>Esp20142</v>
      </c>
    </row>
    <row r="1129" spans="1:4">
      <c r="A1129" s="118">
        <v>41697</v>
      </c>
      <c r="B1129" s="117">
        <v>7.2</v>
      </c>
      <c r="C1129" s="117" t="s">
        <v>642</v>
      </c>
      <c r="D1129" s="78" t="str">
        <f t="shared" si="34"/>
        <v>Esp20142</v>
      </c>
    </row>
    <row r="1130" spans="1:4">
      <c r="A1130" s="118">
        <v>41697</v>
      </c>
      <c r="B1130" s="117">
        <v>6.9</v>
      </c>
      <c r="C1130" s="117" t="s">
        <v>642</v>
      </c>
      <c r="D1130" s="78" t="str">
        <f t="shared" si="34"/>
        <v>Esp20142</v>
      </c>
    </row>
    <row r="1131" spans="1:4">
      <c r="A1131" s="118">
        <v>41697</v>
      </c>
      <c r="B1131" s="117">
        <v>21.7</v>
      </c>
      <c r="C1131" s="117" t="s">
        <v>641</v>
      </c>
      <c r="D1131" s="78" t="str">
        <f t="shared" si="34"/>
        <v>CB20142</v>
      </c>
    </row>
    <row r="1132" spans="1:4">
      <c r="A1132" s="118">
        <v>41697</v>
      </c>
      <c r="B1132" s="117">
        <v>27.7</v>
      </c>
      <c r="C1132" s="117" t="s">
        <v>642</v>
      </c>
      <c r="D1132" s="78" t="str">
        <f t="shared" si="34"/>
        <v>Esp20142</v>
      </c>
    </row>
    <row r="1133" spans="1:4">
      <c r="A1133" s="118">
        <v>41697</v>
      </c>
      <c r="B1133" s="117">
        <v>19.899999999999999</v>
      </c>
      <c r="C1133" s="117" t="s">
        <v>641</v>
      </c>
      <c r="D1133" s="78" t="str">
        <f t="shared" si="34"/>
        <v>CB20142</v>
      </c>
    </row>
    <row r="1134" spans="1:4">
      <c r="A1134" s="118">
        <v>41697</v>
      </c>
      <c r="B1134" s="117">
        <v>16.850000000000001</v>
      </c>
      <c r="C1134" s="117" t="s">
        <v>641</v>
      </c>
      <c r="D1134" s="78" t="str">
        <f t="shared" si="34"/>
        <v>CB20142</v>
      </c>
    </row>
    <row r="1135" spans="1:4">
      <c r="A1135" s="118">
        <v>41697</v>
      </c>
      <c r="B1135" s="117">
        <v>7.85</v>
      </c>
      <c r="C1135" s="117" t="s">
        <v>642</v>
      </c>
      <c r="D1135" s="78" t="str">
        <f t="shared" si="34"/>
        <v>Esp20142</v>
      </c>
    </row>
    <row r="1136" spans="1:4">
      <c r="A1136" s="118">
        <v>41697</v>
      </c>
      <c r="B1136" s="117">
        <v>11</v>
      </c>
      <c r="C1136" s="117" t="s">
        <v>642</v>
      </c>
      <c r="D1136" s="78" t="str">
        <f t="shared" si="34"/>
        <v>Esp20142</v>
      </c>
    </row>
    <row r="1137" spans="1:4">
      <c r="A1137" s="118">
        <v>41697</v>
      </c>
      <c r="B1137" s="117">
        <v>113.05</v>
      </c>
      <c r="C1137" s="117" t="s">
        <v>641</v>
      </c>
      <c r="D1137" s="78" t="str">
        <f t="shared" si="34"/>
        <v>CB20142</v>
      </c>
    </row>
    <row r="1138" spans="1:4">
      <c r="A1138" s="118">
        <v>41697</v>
      </c>
      <c r="B1138" s="117">
        <v>15.25</v>
      </c>
      <c r="C1138" s="117" t="s">
        <v>641</v>
      </c>
      <c r="D1138" s="78" t="str">
        <f t="shared" si="34"/>
        <v>CB20142</v>
      </c>
    </row>
    <row r="1139" spans="1:4">
      <c r="A1139" s="118">
        <v>41697</v>
      </c>
      <c r="B1139" s="117">
        <v>24.3</v>
      </c>
      <c r="C1139" s="117" t="s">
        <v>641</v>
      </c>
      <c r="D1139" s="78" t="str">
        <f t="shared" si="34"/>
        <v>CB20142</v>
      </c>
    </row>
    <row r="1140" spans="1:4">
      <c r="A1140" s="118">
        <v>41698</v>
      </c>
      <c r="B1140" s="117">
        <v>20.5</v>
      </c>
      <c r="C1140" s="117" t="s">
        <v>641</v>
      </c>
      <c r="D1140" s="78" t="str">
        <f t="shared" si="34"/>
        <v>CB20142</v>
      </c>
    </row>
    <row r="1141" spans="1:4">
      <c r="A1141" s="118">
        <v>41698</v>
      </c>
      <c r="B1141" s="117">
        <v>36.4</v>
      </c>
      <c r="C1141" s="117" t="s">
        <v>641</v>
      </c>
      <c r="D1141" s="78" t="str">
        <f t="shared" si="34"/>
        <v>CB20142</v>
      </c>
    </row>
    <row r="1142" spans="1:4">
      <c r="A1142" s="118">
        <v>41698</v>
      </c>
      <c r="B1142" s="117">
        <v>37.4</v>
      </c>
      <c r="C1142" s="117" t="s">
        <v>641</v>
      </c>
      <c r="D1142" s="78" t="str">
        <f t="shared" si="34"/>
        <v>CB20142</v>
      </c>
    </row>
    <row r="1143" spans="1:4">
      <c r="A1143" s="118">
        <v>41698</v>
      </c>
      <c r="B1143" s="117">
        <v>19.350000000000001</v>
      </c>
      <c r="C1143" s="117" t="s">
        <v>641</v>
      </c>
      <c r="D1143" s="78" t="str">
        <f t="shared" si="34"/>
        <v>CB20142</v>
      </c>
    </row>
    <row r="1144" spans="1:4">
      <c r="A1144" s="118">
        <v>41698</v>
      </c>
      <c r="B1144" s="117">
        <v>3.5</v>
      </c>
      <c r="C1144" s="117" t="s">
        <v>642</v>
      </c>
      <c r="D1144" s="78" t="str">
        <f t="shared" si="34"/>
        <v>Esp20142</v>
      </c>
    </row>
    <row r="1145" spans="1:4">
      <c r="A1145" s="118">
        <v>41698</v>
      </c>
      <c r="B1145" s="117">
        <v>11.15</v>
      </c>
      <c r="C1145" s="117" t="s">
        <v>642</v>
      </c>
      <c r="D1145" s="78" t="str">
        <f t="shared" si="34"/>
        <v>Esp20142</v>
      </c>
    </row>
    <row r="1146" spans="1:4">
      <c r="A1146" s="118">
        <v>41698</v>
      </c>
      <c r="B1146" s="117">
        <v>11.9</v>
      </c>
      <c r="C1146" s="117" t="s">
        <v>642</v>
      </c>
      <c r="D1146" s="78" t="str">
        <f t="shared" si="34"/>
        <v>Esp20142</v>
      </c>
    </row>
    <row r="1147" spans="1:4">
      <c r="A1147" s="118">
        <v>41698</v>
      </c>
      <c r="B1147" s="117">
        <v>8.75</v>
      </c>
      <c r="C1147" s="117" t="s">
        <v>642</v>
      </c>
      <c r="D1147" s="78" t="str">
        <f t="shared" si="34"/>
        <v>Esp20142</v>
      </c>
    </row>
    <row r="1148" spans="1:4">
      <c r="A1148" s="118">
        <v>41699</v>
      </c>
      <c r="B1148" s="117">
        <v>9.6999999999999993</v>
      </c>
      <c r="C1148" s="117" t="s">
        <v>642</v>
      </c>
      <c r="D1148" s="78" t="str">
        <f t="shared" si="34"/>
        <v>Esp20143</v>
      </c>
    </row>
    <row r="1149" spans="1:4">
      <c r="A1149" s="118">
        <v>41699</v>
      </c>
      <c r="B1149" s="117">
        <v>25.15</v>
      </c>
      <c r="C1149" s="117" t="s">
        <v>645</v>
      </c>
      <c r="D1149" s="78" t="str">
        <f t="shared" si="34"/>
        <v>Chq20143</v>
      </c>
    </row>
    <row r="1150" spans="1:4">
      <c r="A1150" s="118">
        <v>41699</v>
      </c>
      <c r="B1150" s="117">
        <v>38.65</v>
      </c>
      <c r="C1150" s="117" t="s">
        <v>641</v>
      </c>
      <c r="D1150" s="78" t="str">
        <f t="shared" si="34"/>
        <v>CB20143</v>
      </c>
    </row>
    <row r="1151" spans="1:4">
      <c r="A1151" s="118">
        <v>41699</v>
      </c>
      <c r="B1151" s="117">
        <v>22.75</v>
      </c>
      <c r="C1151" s="117" t="s">
        <v>641</v>
      </c>
      <c r="D1151" s="78" t="str">
        <f t="shared" si="34"/>
        <v>CB20143</v>
      </c>
    </row>
    <row r="1152" spans="1:4">
      <c r="A1152" s="118">
        <v>41699</v>
      </c>
      <c r="B1152" s="117">
        <v>3.85</v>
      </c>
      <c r="C1152" s="117" t="s">
        <v>642</v>
      </c>
      <c r="D1152" s="78" t="str">
        <f t="shared" si="34"/>
        <v>Esp20143</v>
      </c>
    </row>
    <row r="1153" spans="1:4">
      <c r="A1153" s="118">
        <v>41699</v>
      </c>
      <c r="B1153" s="117">
        <v>27.85</v>
      </c>
      <c r="C1153" s="117" t="s">
        <v>641</v>
      </c>
      <c r="D1153" s="78" t="str">
        <f t="shared" si="34"/>
        <v>CB20143</v>
      </c>
    </row>
    <row r="1154" spans="1:4">
      <c r="A1154" s="118">
        <v>41699</v>
      </c>
      <c r="B1154" s="117">
        <v>28</v>
      </c>
      <c r="C1154" s="117" t="s">
        <v>641</v>
      </c>
      <c r="D1154" s="78" t="str">
        <f t="shared" si="34"/>
        <v>CB20143</v>
      </c>
    </row>
    <row r="1155" spans="1:4">
      <c r="A1155" s="118">
        <v>41699</v>
      </c>
      <c r="B1155" s="117">
        <v>19.100000000000001</v>
      </c>
      <c r="C1155" s="117" t="s">
        <v>641</v>
      </c>
      <c r="D1155" s="78" t="str">
        <f t="shared" si="34"/>
        <v>CB20143</v>
      </c>
    </row>
    <row r="1156" spans="1:4">
      <c r="A1156" s="118">
        <v>41699</v>
      </c>
      <c r="B1156" s="117">
        <v>65.8</v>
      </c>
      <c r="C1156" s="117" t="s">
        <v>641</v>
      </c>
      <c r="D1156" s="78" t="str">
        <f t="shared" si="34"/>
        <v>CB20143</v>
      </c>
    </row>
    <row r="1157" spans="1:4">
      <c r="A1157" s="118">
        <v>41699</v>
      </c>
      <c r="B1157" s="117">
        <v>14.8</v>
      </c>
      <c r="C1157" s="117" t="s">
        <v>641</v>
      </c>
      <c r="D1157" s="78" t="str">
        <f t="shared" si="34"/>
        <v>CB20143</v>
      </c>
    </row>
    <row r="1158" spans="1:4">
      <c r="A1158" s="118">
        <v>41699</v>
      </c>
      <c r="B1158" s="117">
        <v>18.2</v>
      </c>
      <c r="C1158" s="117" t="s">
        <v>641</v>
      </c>
      <c r="D1158" s="78" t="str">
        <f t="shared" si="34"/>
        <v>CB20143</v>
      </c>
    </row>
    <row r="1159" spans="1:4">
      <c r="A1159" s="118">
        <v>41699</v>
      </c>
      <c r="B1159" s="117">
        <v>25.5</v>
      </c>
      <c r="C1159" s="117" t="s">
        <v>641</v>
      </c>
      <c r="D1159" s="78" t="str">
        <f t="shared" si="34"/>
        <v>CB20143</v>
      </c>
    </row>
    <row r="1160" spans="1:4">
      <c r="A1160" s="118">
        <v>41699</v>
      </c>
      <c r="B1160" s="117">
        <v>18.3</v>
      </c>
      <c r="C1160" s="117" t="s">
        <v>641</v>
      </c>
      <c r="D1160" s="78" t="str">
        <f t="shared" si="34"/>
        <v>CB20143</v>
      </c>
    </row>
    <row r="1161" spans="1:4">
      <c r="A1161" s="118">
        <v>41699</v>
      </c>
      <c r="B1161" s="117">
        <v>32</v>
      </c>
      <c r="C1161" s="117" t="s">
        <v>641</v>
      </c>
      <c r="D1161" s="78" t="str">
        <f t="shared" si="34"/>
        <v>CB20143</v>
      </c>
    </row>
    <row r="1162" spans="1:4">
      <c r="A1162" s="118">
        <v>41699</v>
      </c>
      <c r="B1162" s="117">
        <v>56</v>
      </c>
      <c r="C1162" s="117" t="s">
        <v>641</v>
      </c>
      <c r="D1162" s="78" t="str">
        <f t="shared" si="34"/>
        <v>CB20143</v>
      </c>
    </row>
    <row r="1163" spans="1:4">
      <c r="A1163" s="118">
        <v>41700</v>
      </c>
      <c r="B1163" s="117">
        <v>8.5</v>
      </c>
      <c r="C1163" s="117" t="s">
        <v>642</v>
      </c>
      <c r="D1163" s="78" t="str">
        <f t="shared" si="34"/>
        <v>Esp20143</v>
      </c>
    </row>
    <row r="1164" spans="1:4">
      <c r="A1164" s="118">
        <v>41701</v>
      </c>
      <c r="B1164" s="117">
        <v>11.45</v>
      </c>
      <c r="C1164" s="117" t="s">
        <v>642</v>
      </c>
      <c r="D1164" s="78" t="str">
        <f t="shared" si="34"/>
        <v>Esp20143</v>
      </c>
    </row>
    <row r="1165" spans="1:4">
      <c r="A1165" s="118">
        <v>41701</v>
      </c>
      <c r="B1165" s="117">
        <v>16.399999999999999</v>
      </c>
      <c r="C1165" s="117" t="s">
        <v>641</v>
      </c>
      <c r="D1165" s="78" t="str">
        <f t="shared" si="34"/>
        <v>CB20143</v>
      </c>
    </row>
    <row r="1166" spans="1:4">
      <c r="A1166" s="118">
        <v>41701</v>
      </c>
      <c r="B1166" s="117">
        <v>3.85</v>
      </c>
      <c r="C1166" s="117" t="s">
        <v>642</v>
      </c>
      <c r="D1166" s="78" t="str">
        <f t="shared" si="34"/>
        <v>Esp20143</v>
      </c>
    </row>
    <row r="1167" spans="1:4">
      <c r="A1167" s="118">
        <v>41701</v>
      </c>
      <c r="B1167" s="117">
        <v>38.65</v>
      </c>
      <c r="C1167" s="117" t="s">
        <v>641</v>
      </c>
      <c r="D1167" s="78" t="str">
        <f t="shared" si="34"/>
        <v>CB20143</v>
      </c>
    </row>
    <row r="1168" spans="1:4">
      <c r="A1168" s="118">
        <v>41702</v>
      </c>
      <c r="B1168" s="117">
        <v>18.149999999999999</v>
      </c>
      <c r="C1168" s="117" t="s">
        <v>642</v>
      </c>
      <c r="D1168" s="78" t="str">
        <f t="shared" si="34"/>
        <v>Esp20143</v>
      </c>
    </row>
    <row r="1169" spans="1:4">
      <c r="A1169" s="118">
        <v>41702</v>
      </c>
      <c r="B1169" s="117">
        <v>22.6</v>
      </c>
      <c r="C1169" s="117" t="s">
        <v>642</v>
      </c>
      <c r="D1169" s="78" t="str">
        <f t="shared" si="34"/>
        <v>Esp20143</v>
      </c>
    </row>
    <row r="1170" spans="1:4">
      <c r="A1170" s="118">
        <v>41702</v>
      </c>
      <c r="B1170" s="117">
        <v>22.95</v>
      </c>
      <c r="C1170" s="117" t="s">
        <v>641</v>
      </c>
      <c r="D1170" s="78" t="str">
        <f t="shared" si="34"/>
        <v>CB20143</v>
      </c>
    </row>
    <row r="1171" spans="1:4">
      <c r="A1171" s="118">
        <v>41702</v>
      </c>
      <c r="B1171" s="117">
        <v>4.0999999999999996</v>
      </c>
      <c r="C1171" s="117" t="s">
        <v>642</v>
      </c>
      <c r="D1171" s="78" t="str">
        <f t="shared" ref="D1171:D1234" si="35">CONCATENATE(C1171,YEAR(A1171),MONTH(A1171))</f>
        <v>Esp20143</v>
      </c>
    </row>
    <row r="1172" spans="1:4">
      <c r="A1172" s="118">
        <v>41702</v>
      </c>
      <c r="B1172" s="117">
        <v>49.4</v>
      </c>
      <c r="C1172" s="117" t="s">
        <v>641</v>
      </c>
      <c r="D1172" s="78" t="str">
        <f t="shared" si="35"/>
        <v>CB20143</v>
      </c>
    </row>
    <row r="1173" spans="1:4">
      <c r="A1173" s="118">
        <v>41703</v>
      </c>
      <c r="B1173" s="117">
        <v>4.75</v>
      </c>
      <c r="C1173" s="117" t="s">
        <v>642</v>
      </c>
      <c r="D1173" s="78" t="str">
        <f t="shared" si="35"/>
        <v>Esp20143</v>
      </c>
    </row>
    <row r="1174" spans="1:4">
      <c r="A1174" s="118">
        <v>41703</v>
      </c>
      <c r="B1174" s="117">
        <v>22.65</v>
      </c>
      <c r="C1174" s="117" t="s">
        <v>641</v>
      </c>
      <c r="D1174" s="78" t="str">
        <f t="shared" si="35"/>
        <v>CB20143</v>
      </c>
    </row>
    <row r="1175" spans="1:4">
      <c r="A1175" s="118">
        <v>41703</v>
      </c>
      <c r="B1175" s="117">
        <v>8.5</v>
      </c>
      <c r="C1175" s="117" t="s">
        <v>642</v>
      </c>
      <c r="D1175" s="78" t="str">
        <f t="shared" si="35"/>
        <v>Esp20143</v>
      </c>
    </row>
    <row r="1176" spans="1:4">
      <c r="A1176" s="118">
        <v>41703</v>
      </c>
      <c r="B1176" s="117">
        <v>17</v>
      </c>
      <c r="C1176" s="117" t="s">
        <v>641</v>
      </c>
      <c r="D1176" s="78" t="str">
        <f t="shared" si="35"/>
        <v>CB20143</v>
      </c>
    </row>
    <row r="1177" spans="1:4">
      <c r="A1177" s="118">
        <v>41703</v>
      </c>
      <c r="B1177" s="117">
        <v>16.399999999999999</v>
      </c>
      <c r="C1177" s="117" t="s">
        <v>641</v>
      </c>
      <c r="D1177" s="78" t="str">
        <f t="shared" si="35"/>
        <v>CB20143</v>
      </c>
    </row>
    <row r="1178" spans="1:4">
      <c r="A1178" s="118">
        <v>41703</v>
      </c>
      <c r="B1178" s="117">
        <v>21.75</v>
      </c>
      <c r="C1178" s="117" t="s">
        <v>641</v>
      </c>
      <c r="D1178" s="78" t="str">
        <f t="shared" si="35"/>
        <v>CB20143</v>
      </c>
    </row>
    <row r="1179" spans="1:4">
      <c r="A1179" s="118">
        <v>41703</v>
      </c>
      <c r="B1179" s="117">
        <v>18.850000000000001</v>
      </c>
      <c r="C1179" s="117" t="s">
        <v>641</v>
      </c>
      <c r="D1179" s="78" t="str">
        <f t="shared" si="35"/>
        <v>CB20143</v>
      </c>
    </row>
    <row r="1180" spans="1:4">
      <c r="A1180" s="118">
        <v>41704</v>
      </c>
      <c r="B1180" s="117">
        <v>13.5</v>
      </c>
      <c r="C1180" s="117" t="s">
        <v>642</v>
      </c>
      <c r="D1180" s="78" t="str">
        <f t="shared" si="35"/>
        <v>Esp20143</v>
      </c>
    </row>
    <row r="1181" spans="1:4">
      <c r="A1181" s="118">
        <v>41704</v>
      </c>
      <c r="B1181" s="117">
        <v>20.25</v>
      </c>
      <c r="C1181" s="117" t="s">
        <v>641</v>
      </c>
      <c r="D1181" s="78" t="str">
        <f t="shared" si="35"/>
        <v>CB20143</v>
      </c>
    </row>
    <row r="1182" spans="1:4">
      <c r="A1182" s="118">
        <v>41704</v>
      </c>
      <c r="B1182" s="117">
        <v>13.45</v>
      </c>
      <c r="C1182" s="117" t="s">
        <v>642</v>
      </c>
      <c r="D1182" s="78" t="str">
        <f t="shared" si="35"/>
        <v>Esp20143</v>
      </c>
    </row>
    <row r="1183" spans="1:4">
      <c r="A1183" s="118">
        <v>41704</v>
      </c>
      <c r="B1183" s="117">
        <v>27.3</v>
      </c>
      <c r="C1183" s="117" t="s">
        <v>641</v>
      </c>
      <c r="D1183" s="78" t="str">
        <f t="shared" si="35"/>
        <v>CB20143</v>
      </c>
    </row>
    <row r="1184" spans="1:4">
      <c r="A1184" s="118">
        <v>41704</v>
      </c>
      <c r="B1184" s="117">
        <v>16.399999999999999</v>
      </c>
      <c r="C1184" s="117" t="s">
        <v>641</v>
      </c>
      <c r="D1184" s="78" t="str">
        <f t="shared" si="35"/>
        <v>CB20143</v>
      </c>
    </row>
    <row r="1185" spans="1:4">
      <c r="A1185" s="118">
        <v>41704</v>
      </c>
      <c r="B1185" s="117">
        <v>35.9</v>
      </c>
      <c r="C1185" s="117" t="s">
        <v>641</v>
      </c>
      <c r="D1185" s="78" t="str">
        <f t="shared" si="35"/>
        <v>CB20143</v>
      </c>
    </row>
    <row r="1186" spans="1:4">
      <c r="A1186" s="118">
        <v>41704</v>
      </c>
      <c r="B1186" s="117">
        <v>16.75</v>
      </c>
      <c r="C1186" s="117" t="s">
        <v>641</v>
      </c>
      <c r="D1186" s="78" t="str">
        <f t="shared" si="35"/>
        <v>CB20143</v>
      </c>
    </row>
    <row r="1187" spans="1:4">
      <c r="A1187" s="118">
        <v>41704</v>
      </c>
      <c r="B1187" s="117">
        <v>14</v>
      </c>
      <c r="C1187" s="117" t="s">
        <v>641</v>
      </c>
      <c r="D1187" s="78" t="str">
        <f t="shared" si="35"/>
        <v>CB20143</v>
      </c>
    </row>
    <row r="1188" spans="1:4">
      <c r="A1188" s="118">
        <v>41705</v>
      </c>
      <c r="B1188" s="117">
        <v>51.15</v>
      </c>
      <c r="C1188" s="117" t="s">
        <v>642</v>
      </c>
      <c r="D1188" s="78" t="str">
        <f t="shared" si="35"/>
        <v>Esp20143</v>
      </c>
    </row>
    <row r="1189" spans="1:4">
      <c r="A1189" s="118">
        <v>41705</v>
      </c>
      <c r="B1189" s="117">
        <v>19.45</v>
      </c>
      <c r="C1189" s="117" t="s">
        <v>641</v>
      </c>
      <c r="D1189" s="78" t="str">
        <f t="shared" si="35"/>
        <v>CB20143</v>
      </c>
    </row>
    <row r="1190" spans="1:4">
      <c r="A1190" s="118">
        <v>41705</v>
      </c>
      <c r="B1190" s="117">
        <v>27.75</v>
      </c>
      <c r="C1190" s="117" t="s">
        <v>642</v>
      </c>
      <c r="D1190" s="78" t="str">
        <f t="shared" si="35"/>
        <v>Esp20143</v>
      </c>
    </row>
    <row r="1191" spans="1:4">
      <c r="A1191" s="118">
        <v>41705</v>
      </c>
      <c r="B1191" s="117">
        <v>21</v>
      </c>
      <c r="C1191" s="117" t="s">
        <v>641</v>
      </c>
      <c r="D1191" s="78" t="str">
        <f t="shared" si="35"/>
        <v>CB20143</v>
      </c>
    </row>
    <row r="1192" spans="1:4">
      <c r="A1192" s="118">
        <v>41705</v>
      </c>
      <c r="B1192" s="117">
        <v>19.899999999999999</v>
      </c>
      <c r="C1192" s="117" t="s">
        <v>642</v>
      </c>
      <c r="D1192" s="78" t="str">
        <f t="shared" si="35"/>
        <v>Esp20143</v>
      </c>
    </row>
    <row r="1193" spans="1:4">
      <c r="A1193" s="118">
        <v>41705</v>
      </c>
      <c r="B1193" s="117">
        <v>61.71</v>
      </c>
      <c r="C1193" s="117" t="s">
        <v>645</v>
      </c>
      <c r="D1193" s="78" t="str">
        <f t="shared" si="35"/>
        <v>Chq20143</v>
      </c>
    </row>
    <row r="1194" spans="1:4">
      <c r="A1194" s="118">
        <v>41705</v>
      </c>
      <c r="B1194" s="117">
        <v>41.7</v>
      </c>
      <c r="C1194" s="117" t="s">
        <v>641</v>
      </c>
      <c r="D1194" s="78" t="str">
        <f t="shared" si="35"/>
        <v>CB20143</v>
      </c>
    </row>
    <row r="1195" spans="1:4">
      <c r="A1195" s="118">
        <v>41705</v>
      </c>
      <c r="B1195" s="117">
        <v>40.299999999999997</v>
      </c>
      <c r="C1195" s="117" t="s">
        <v>641</v>
      </c>
      <c r="D1195" s="78" t="str">
        <f t="shared" si="35"/>
        <v>CB20143</v>
      </c>
    </row>
    <row r="1196" spans="1:4">
      <c r="A1196" s="118">
        <v>41705</v>
      </c>
      <c r="B1196" s="117">
        <v>7.5</v>
      </c>
      <c r="C1196" s="117" t="s">
        <v>642</v>
      </c>
      <c r="D1196" s="78" t="str">
        <f t="shared" si="35"/>
        <v>Esp20143</v>
      </c>
    </row>
    <row r="1197" spans="1:4">
      <c r="A1197" s="118">
        <v>41705</v>
      </c>
      <c r="B1197" s="117">
        <v>16.399999999999999</v>
      </c>
      <c r="C1197" s="117" t="s">
        <v>641</v>
      </c>
      <c r="D1197" s="78" t="str">
        <f t="shared" si="35"/>
        <v>CB20143</v>
      </c>
    </row>
    <row r="1198" spans="1:4">
      <c r="A1198" s="118">
        <v>41705</v>
      </c>
      <c r="B1198" s="117">
        <v>21.5</v>
      </c>
      <c r="C1198" s="117" t="s">
        <v>641</v>
      </c>
      <c r="D1198" s="78" t="str">
        <f t="shared" si="35"/>
        <v>CB20143</v>
      </c>
    </row>
    <row r="1199" spans="1:4">
      <c r="A1199" s="118">
        <v>41705</v>
      </c>
      <c r="B1199" s="117">
        <v>16.5</v>
      </c>
      <c r="C1199" s="117" t="s">
        <v>641</v>
      </c>
      <c r="D1199" s="78" t="str">
        <f t="shared" si="35"/>
        <v>CB20143</v>
      </c>
    </row>
    <row r="1200" spans="1:4">
      <c r="A1200" s="118">
        <v>41705</v>
      </c>
      <c r="B1200" s="117">
        <v>148.25</v>
      </c>
      <c r="C1200" s="117" t="s">
        <v>654</v>
      </c>
      <c r="D1200" s="78" t="str">
        <f t="shared" si="35"/>
        <v>Vir20143</v>
      </c>
    </row>
    <row r="1201" spans="1:5">
      <c r="A1201" s="118">
        <v>41706</v>
      </c>
      <c r="B1201" s="117">
        <v>100.6</v>
      </c>
      <c r="C1201" s="117" t="s">
        <v>641</v>
      </c>
      <c r="D1201" s="78" t="str">
        <f t="shared" si="35"/>
        <v>CB20143</v>
      </c>
    </row>
    <row r="1202" spans="1:5">
      <c r="A1202" s="118">
        <v>41706</v>
      </c>
      <c r="B1202" s="117">
        <v>12.25</v>
      </c>
      <c r="C1202" s="117" t="s">
        <v>645</v>
      </c>
      <c r="D1202" s="78" t="str">
        <f t="shared" si="35"/>
        <v>Chq20143</v>
      </c>
    </row>
    <row r="1203" spans="1:5">
      <c r="A1203" s="118">
        <v>41706</v>
      </c>
      <c r="B1203" s="117">
        <v>3.95</v>
      </c>
      <c r="C1203" s="117" t="s">
        <v>642</v>
      </c>
      <c r="D1203" s="78" t="str">
        <f t="shared" si="35"/>
        <v>Esp20143</v>
      </c>
    </row>
    <row r="1204" spans="1:5">
      <c r="A1204" s="118">
        <v>41706</v>
      </c>
      <c r="B1204" s="117">
        <v>3.5</v>
      </c>
      <c r="C1204" s="117" t="s">
        <v>642</v>
      </c>
      <c r="D1204" s="78" t="str">
        <f t="shared" si="35"/>
        <v>Esp20143</v>
      </c>
    </row>
    <row r="1205" spans="1:5">
      <c r="A1205" s="118">
        <v>41706</v>
      </c>
      <c r="B1205" s="117">
        <v>3.65</v>
      </c>
      <c r="C1205" s="117" t="s">
        <v>642</v>
      </c>
      <c r="D1205" s="78" t="str">
        <f t="shared" si="35"/>
        <v>Esp20143</v>
      </c>
    </row>
    <row r="1206" spans="1:5">
      <c r="A1206" s="118">
        <v>41706</v>
      </c>
      <c r="B1206" s="117">
        <v>27.05</v>
      </c>
      <c r="C1206" s="117" t="s">
        <v>641</v>
      </c>
      <c r="D1206" s="78" t="str">
        <f t="shared" si="35"/>
        <v>CB20143</v>
      </c>
    </row>
    <row r="1207" spans="1:5">
      <c r="A1207" s="118">
        <v>41706</v>
      </c>
      <c r="B1207" s="117">
        <v>25</v>
      </c>
      <c r="C1207" s="117" t="s">
        <v>641</v>
      </c>
      <c r="D1207" s="78" t="str">
        <f t="shared" si="35"/>
        <v>CB20143</v>
      </c>
    </row>
    <row r="1208" spans="1:5">
      <c r="A1208" s="118">
        <v>41706</v>
      </c>
      <c r="B1208" s="117">
        <v>15.65</v>
      </c>
      <c r="C1208" s="117" t="s">
        <v>641</v>
      </c>
      <c r="D1208" s="78" t="str">
        <f t="shared" si="35"/>
        <v>CB20143</v>
      </c>
    </row>
    <row r="1209" spans="1:5">
      <c r="A1209" s="126">
        <v>41706</v>
      </c>
      <c r="B1209" s="127">
        <v>31</v>
      </c>
      <c r="C1209" s="127" t="s">
        <v>642</v>
      </c>
      <c r="D1209" s="78" t="str">
        <f t="shared" si="35"/>
        <v>Esp20143</v>
      </c>
      <c r="E1209" s="128" t="s">
        <v>653</v>
      </c>
    </row>
    <row r="1210" spans="1:5">
      <c r="A1210" s="118">
        <v>41706</v>
      </c>
      <c r="B1210" s="117">
        <v>27.3</v>
      </c>
      <c r="C1210" s="117" t="s">
        <v>641</v>
      </c>
      <c r="D1210" s="78" t="str">
        <f t="shared" si="35"/>
        <v>CB20143</v>
      </c>
    </row>
    <row r="1211" spans="1:5">
      <c r="A1211" s="135">
        <v>41706</v>
      </c>
      <c r="B1211" s="136">
        <v>150</v>
      </c>
      <c r="C1211" s="136" t="s">
        <v>642</v>
      </c>
      <c r="D1211" s="78" t="str">
        <f t="shared" si="35"/>
        <v>Esp20143</v>
      </c>
      <c r="E1211" s="138" t="s">
        <v>657</v>
      </c>
    </row>
    <row r="1212" spans="1:5">
      <c r="A1212" s="118">
        <v>41706</v>
      </c>
      <c r="B1212" s="117">
        <v>20.2</v>
      </c>
      <c r="C1212" s="117" t="s">
        <v>641</v>
      </c>
      <c r="D1212" s="78" t="str">
        <f t="shared" si="35"/>
        <v>CB20143</v>
      </c>
    </row>
    <row r="1213" spans="1:5">
      <c r="A1213" s="118">
        <v>41706</v>
      </c>
      <c r="B1213" s="117">
        <v>40.25</v>
      </c>
      <c r="C1213" s="117" t="s">
        <v>641</v>
      </c>
      <c r="D1213" s="78" t="str">
        <f t="shared" si="35"/>
        <v>CB20143</v>
      </c>
    </row>
    <row r="1214" spans="1:5">
      <c r="A1214" s="118">
        <v>41706</v>
      </c>
      <c r="B1214" s="117">
        <v>21.4</v>
      </c>
      <c r="C1214" s="117" t="s">
        <v>641</v>
      </c>
      <c r="D1214" s="78" t="str">
        <f t="shared" si="35"/>
        <v>CB20143</v>
      </c>
    </row>
    <row r="1215" spans="1:5">
      <c r="A1215" s="118">
        <v>41706</v>
      </c>
      <c r="B1215" s="117">
        <v>87.95</v>
      </c>
      <c r="C1215" s="117" t="s">
        <v>641</v>
      </c>
      <c r="D1215" s="78" t="str">
        <f t="shared" si="35"/>
        <v>CB20143</v>
      </c>
    </row>
    <row r="1216" spans="1:5">
      <c r="A1216" s="118">
        <v>41706</v>
      </c>
      <c r="B1216" s="117">
        <v>26.55</v>
      </c>
      <c r="C1216" s="117" t="s">
        <v>641</v>
      </c>
      <c r="D1216" s="78" t="str">
        <f t="shared" si="35"/>
        <v>CB20143</v>
      </c>
    </row>
    <row r="1217" spans="1:4">
      <c r="A1217" s="118">
        <v>41706</v>
      </c>
      <c r="B1217" s="117">
        <v>4.95</v>
      </c>
      <c r="C1217" s="117" t="s">
        <v>642</v>
      </c>
      <c r="D1217" s="78" t="str">
        <f t="shared" si="35"/>
        <v>Esp20143</v>
      </c>
    </row>
    <row r="1218" spans="1:4">
      <c r="A1218" s="118">
        <v>41706</v>
      </c>
      <c r="B1218" s="117">
        <v>10</v>
      </c>
      <c r="C1218" s="117" t="s">
        <v>642</v>
      </c>
      <c r="D1218" s="78" t="str">
        <f t="shared" si="35"/>
        <v>Esp20143</v>
      </c>
    </row>
    <row r="1219" spans="1:4">
      <c r="A1219" s="118">
        <v>41707</v>
      </c>
      <c r="B1219" s="117">
        <v>15.6</v>
      </c>
      <c r="C1219" s="117" t="s">
        <v>642</v>
      </c>
      <c r="D1219" s="78" t="str">
        <f t="shared" si="35"/>
        <v>Esp20143</v>
      </c>
    </row>
    <row r="1220" spans="1:4">
      <c r="A1220" s="118">
        <v>41708</v>
      </c>
      <c r="B1220" s="117">
        <v>27.65</v>
      </c>
      <c r="C1220" s="117" t="s">
        <v>641</v>
      </c>
      <c r="D1220" s="78" t="str">
        <f t="shared" si="35"/>
        <v>CB20143</v>
      </c>
    </row>
    <row r="1221" spans="1:4">
      <c r="A1221" s="118">
        <v>41709</v>
      </c>
      <c r="B1221" s="117">
        <v>10.55</v>
      </c>
      <c r="C1221" s="117" t="s">
        <v>642</v>
      </c>
      <c r="D1221" s="78" t="str">
        <f t="shared" si="35"/>
        <v>Esp20143</v>
      </c>
    </row>
    <row r="1222" spans="1:4">
      <c r="A1222" s="118">
        <v>41709</v>
      </c>
      <c r="B1222" s="117">
        <v>34.65</v>
      </c>
      <c r="C1222" s="117" t="s">
        <v>641</v>
      </c>
      <c r="D1222" s="78" t="str">
        <f t="shared" si="35"/>
        <v>CB20143</v>
      </c>
    </row>
    <row r="1223" spans="1:4">
      <c r="A1223" s="118">
        <v>41710</v>
      </c>
      <c r="B1223" s="117">
        <v>13.5</v>
      </c>
      <c r="C1223" s="117" t="s">
        <v>642</v>
      </c>
      <c r="D1223" s="78" t="str">
        <f t="shared" si="35"/>
        <v>Esp20143</v>
      </c>
    </row>
    <row r="1224" spans="1:4">
      <c r="A1224" s="118">
        <v>41710</v>
      </c>
      <c r="B1224" s="117">
        <v>71.900000000000006</v>
      </c>
      <c r="C1224" s="117" t="s">
        <v>645</v>
      </c>
      <c r="D1224" s="78" t="str">
        <f t="shared" si="35"/>
        <v>Chq20143</v>
      </c>
    </row>
    <row r="1225" spans="1:4">
      <c r="A1225" s="118">
        <v>41710</v>
      </c>
      <c r="B1225" s="117">
        <v>38</v>
      </c>
      <c r="C1225" s="117" t="s">
        <v>642</v>
      </c>
      <c r="D1225" s="78" t="str">
        <f t="shared" si="35"/>
        <v>Esp20143</v>
      </c>
    </row>
    <row r="1226" spans="1:4">
      <c r="A1226" s="118">
        <v>41710</v>
      </c>
      <c r="B1226" s="117">
        <v>37.799999999999997</v>
      </c>
      <c r="C1226" s="117" t="s">
        <v>642</v>
      </c>
      <c r="D1226" s="78" t="str">
        <f t="shared" si="35"/>
        <v>Esp20143</v>
      </c>
    </row>
    <row r="1227" spans="1:4">
      <c r="A1227" s="118">
        <v>41710</v>
      </c>
      <c r="B1227" s="117">
        <v>26.95</v>
      </c>
      <c r="C1227" s="117" t="s">
        <v>641</v>
      </c>
      <c r="D1227" s="78" t="str">
        <f t="shared" si="35"/>
        <v>CB20143</v>
      </c>
    </row>
    <row r="1228" spans="1:4">
      <c r="A1228" s="118">
        <v>41710</v>
      </c>
      <c r="B1228" s="117">
        <v>3.65</v>
      </c>
      <c r="C1228" s="117" t="s">
        <v>642</v>
      </c>
      <c r="D1228" s="78" t="str">
        <f t="shared" si="35"/>
        <v>Esp20143</v>
      </c>
    </row>
    <row r="1229" spans="1:4">
      <c r="A1229" s="118">
        <v>41710</v>
      </c>
      <c r="B1229" s="117">
        <v>25.9</v>
      </c>
      <c r="C1229" s="117" t="s">
        <v>641</v>
      </c>
      <c r="D1229" s="78" t="str">
        <f t="shared" si="35"/>
        <v>CB20143</v>
      </c>
    </row>
    <row r="1230" spans="1:4">
      <c r="A1230" s="118">
        <v>41710</v>
      </c>
      <c r="B1230" s="117">
        <v>20.45</v>
      </c>
      <c r="C1230" s="117" t="s">
        <v>642</v>
      </c>
      <c r="D1230" s="78" t="str">
        <f t="shared" si="35"/>
        <v>Esp20143</v>
      </c>
    </row>
    <row r="1231" spans="1:4">
      <c r="A1231" s="118">
        <v>41711</v>
      </c>
      <c r="B1231" s="117">
        <v>61.55</v>
      </c>
      <c r="C1231" s="117" t="s">
        <v>641</v>
      </c>
      <c r="D1231" s="78" t="str">
        <f t="shared" si="35"/>
        <v>CB20143</v>
      </c>
    </row>
    <row r="1232" spans="1:4">
      <c r="A1232" s="118">
        <v>41711</v>
      </c>
      <c r="B1232" s="117">
        <v>28.2</v>
      </c>
      <c r="C1232" s="117" t="s">
        <v>641</v>
      </c>
      <c r="D1232" s="78" t="str">
        <f t="shared" si="35"/>
        <v>CB20143</v>
      </c>
    </row>
    <row r="1233" spans="1:5">
      <c r="A1233" s="118">
        <v>41711</v>
      </c>
      <c r="B1233" s="117">
        <v>27.7</v>
      </c>
      <c r="C1233" s="117" t="s">
        <v>641</v>
      </c>
      <c r="D1233" s="78" t="str">
        <f t="shared" si="35"/>
        <v>CB20143</v>
      </c>
    </row>
    <row r="1234" spans="1:5">
      <c r="A1234" s="118">
        <v>41711</v>
      </c>
      <c r="B1234" s="117">
        <v>11.75</v>
      </c>
      <c r="C1234" s="117" t="s">
        <v>642</v>
      </c>
      <c r="D1234" s="78" t="str">
        <f t="shared" si="35"/>
        <v>Esp20143</v>
      </c>
    </row>
    <row r="1235" spans="1:5">
      <c r="A1235" s="118">
        <v>41711</v>
      </c>
      <c r="B1235" s="117">
        <v>65.2</v>
      </c>
      <c r="C1235" s="117" t="s">
        <v>641</v>
      </c>
      <c r="D1235" s="78" t="str">
        <f t="shared" ref="D1235:D1299" si="36">CONCATENATE(C1235,YEAR(A1235),MONTH(A1235))</f>
        <v>CB20143</v>
      </c>
    </row>
    <row r="1236" spans="1:5">
      <c r="A1236" s="118">
        <v>41711</v>
      </c>
      <c r="B1236" s="117">
        <v>28</v>
      </c>
      <c r="C1236" s="117" t="s">
        <v>642</v>
      </c>
      <c r="D1236" s="78" t="str">
        <f t="shared" si="36"/>
        <v>Esp20143</v>
      </c>
    </row>
    <row r="1237" spans="1:5">
      <c r="A1237" s="118">
        <v>41711</v>
      </c>
      <c r="B1237" s="117">
        <v>31.45</v>
      </c>
      <c r="C1237" s="117" t="s">
        <v>641</v>
      </c>
      <c r="D1237" s="78" t="str">
        <f t="shared" si="36"/>
        <v>CB20143</v>
      </c>
    </row>
    <row r="1238" spans="1:5">
      <c r="A1238" s="118">
        <v>41711</v>
      </c>
      <c r="B1238" s="117">
        <v>28.6</v>
      </c>
      <c r="C1238" s="117" t="s">
        <v>642</v>
      </c>
      <c r="D1238" s="78" t="str">
        <f t="shared" si="36"/>
        <v>Esp20143</v>
      </c>
    </row>
    <row r="1239" spans="1:5">
      <c r="A1239" s="118">
        <v>41711</v>
      </c>
      <c r="B1239" s="117">
        <v>100</v>
      </c>
      <c r="C1239" s="117" t="s">
        <v>645</v>
      </c>
      <c r="D1239" s="78" t="str">
        <f t="shared" si="36"/>
        <v>Chq20143</v>
      </c>
    </row>
    <row r="1240" spans="1:5">
      <c r="A1240" s="118">
        <v>41712</v>
      </c>
      <c r="B1240" s="117">
        <v>39.549999999999997</v>
      </c>
      <c r="C1240" s="117" t="s">
        <v>641</v>
      </c>
      <c r="D1240" s="78" t="str">
        <f t="shared" si="36"/>
        <v>CB20143</v>
      </c>
    </row>
    <row r="1241" spans="1:5">
      <c r="A1241" s="118">
        <v>41712</v>
      </c>
      <c r="B1241" s="117">
        <v>38.65</v>
      </c>
      <c r="C1241" s="117" t="s">
        <v>641</v>
      </c>
      <c r="D1241" s="78" t="str">
        <f>CONCATENATE(C1241,YEAR(A1241),MONTH(A1241))</f>
        <v>CB20143</v>
      </c>
    </row>
    <row r="1242" spans="1:5">
      <c r="A1242" s="118">
        <v>41713</v>
      </c>
      <c r="B1242" s="117">
        <v>16.399999999999999</v>
      </c>
      <c r="C1242" s="117" t="s">
        <v>641</v>
      </c>
      <c r="D1242" s="78" t="str">
        <f t="shared" si="36"/>
        <v>CB20143</v>
      </c>
    </row>
    <row r="1243" spans="1:5">
      <c r="A1243" s="118">
        <v>41713</v>
      </c>
      <c r="B1243" s="117">
        <v>29.9</v>
      </c>
      <c r="C1243" s="117" t="s">
        <v>642</v>
      </c>
      <c r="D1243" s="78" t="str">
        <f t="shared" si="36"/>
        <v>Esp20143</v>
      </c>
    </row>
    <row r="1244" spans="1:5">
      <c r="A1244" s="118">
        <v>41713</v>
      </c>
      <c r="B1244" s="117">
        <v>40.5</v>
      </c>
      <c r="C1244" s="117" t="s">
        <v>641</v>
      </c>
      <c r="D1244" s="78" t="str">
        <f t="shared" si="36"/>
        <v>CB20143</v>
      </c>
    </row>
    <row r="1245" spans="1:5">
      <c r="A1245" s="118">
        <v>41713</v>
      </c>
      <c r="B1245" s="117">
        <v>16.75</v>
      </c>
      <c r="C1245" s="117" t="s">
        <v>641</v>
      </c>
      <c r="D1245" s="78" t="str">
        <f t="shared" si="36"/>
        <v>CB20143</v>
      </c>
    </row>
    <row r="1246" spans="1:5">
      <c r="A1246" s="126">
        <v>41713</v>
      </c>
      <c r="B1246" s="127">
        <v>84.83</v>
      </c>
      <c r="C1246" s="127" t="s">
        <v>642</v>
      </c>
      <c r="D1246" s="149" t="str">
        <f t="shared" si="36"/>
        <v>Esp20143</v>
      </c>
      <c r="E1246" s="128" t="s">
        <v>658</v>
      </c>
    </row>
    <row r="1247" spans="1:5">
      <c r="A1247" s="118">
        <v>41713</v>
      </c>
      <c r="B1247" s="117">
        <v>17.95</v>
      </c>
      <c r="C1247" s="117" t="s">
        <v>641</v>
      </c>
      <c r="D1247" s="78" t="str">
        <f t="shared" si="36"/>
        <v>CB20143</v>
      </c>
    </row>
    <row r="1248" spans="1:5">
      <c r="A1248" s="118">
        <v>41713</v>
      </c>
      <c r="B1248" s="117">
        <v>10.5</v>
      </c>
      <c r="C1248" s="117" t="s">
        <v>642</v>
      </c>
      <c r="D1248" s="78" t="str">
        <f t="shared" si="36"/>
        <v>Esp20143</v>
      </c>
    </row>
    <row r="1249" spans="1:4">
      <c r="A1249" s="118">
        <v>41713</v>
      </c>
      <c r="B1249" s="117">
        <v>21</v>
      </c>
      <c r="C1249" s="117" t="s">
        <v>642</v>
      </c>
      <c r="D1249" s="78" t="str">
        <f t="shared" si="36"/>
        <v>Esp20143</v>
      </c>
    </row>
    <row r="1250" spans="1:4">
      <c r="A1250" s="118">
        <v>41713</v>
      </c>
      <c r="B1250" s="117">
        <v>17.5</v>
      </c>
      <c r="C1250" s="117" t="s">
        <v>641</v>
      </c>
      <c r="D1250" s="78" t="str">
        <f t="shared" si="36"/>
        <v>CB20143</v>
      </c>
    </row>
    <row r="1251" spans="1:4">
      <c r="A1251" s="118">
        <v>41715</v>
      </c>
      <c r="B1251" s="117">
        <v>10.7</v>
      </c>
      <c r="C1251" s="117" t="s">
        <v>642</v>
      </c>
      <c r="D1251" s="78" t="str">
        <f t="shared" si="36"/>
        <v>Esp20143</v>
      </c>
    </row>
    <row r="1252" spans="1:4">
      <c r="A1252" s="118">
        <v>41715</v>
      </c>
      <c r="B1252" s="117">
        <v>121</v>
      </c>
      <c r="C1252" s="117" t="s">
        <v>641</v>
      </c>
      <c r="D1252" s="78" t="str">
        <f t="shared" si="36"/>
        <v>CB20143</v>
      </c>
    </row>
    <row r="1253" spans="1:4">
      <c r="A1253" s="118">
        <v>41715</v>
      </c>
      <c r="B1253" s="117">
        <v>13.5</v>
      </c>
      <c r="C1253" s="117" t="s">
        <v>642</v>
      </c>
      <c r="D1253" s="78" t="str">
        <f t="shared" si="36"/>
        <v>Esp20143</v>
      </c>
    </row>
    <row r="1254" spans="1:4">
      <c r="A1254" s="118">
        <v>41715</v>
      </c>
      <c r="B1254" s="117">
        <v>3.7</v>
      </c>
      <c r="C1254" s="117" t="s">
        <v>642</v>
      </c>
      <c r="D1254" s="78" t="str">
        <f t="shared" si="36"/>
        <v>Esp20143</v>
      </c>
    </row>
    <row r="1255" spans="1:4">
      <c r="A1255" s="118">
        <v>41715</v>
      </c>
      <c r="B1255" s="117">
        <v>54</v>
      </c>
      <c r="C1255" s="117" t="s">
        <v>645</v>
      </c>
      <c r="D1255" s="78" t="str">
        <f t="shared" si="36"/>
        <v>Chq20143</v>
      </c>
    </row>
    <row r="1256" spans="1:4">
      <c r="A1256" s="118">
        <v>41715</v>
      </c>
      <c r="B1256" s="117">
        <v>47.9</v>
      </c>
      <c r="C1256" s="117" t="s">
        <v>641</v>
      </c>
      <c r="D1256" s="78" t="str">
        <f t="shared" si="36"/>
        <v>CB20143</v>
      </c>
    </row>
    <row r="1257" spans="1:4">
      <c r="A1257" s="118">
        <v>41715</v>
      </c>
      <c r="B1257" s="117">
        <v>40.950000000000003</v>
      </c>
      <c r="C1257" s="117" t="s">
        <v>641</v>
      </c>
      <c r="D1257" s="78" t="str">
        <f t="shared" si="36"/>
        <v>CB20143</v>
      </c>
    </row>
    <row r="1258" spans="1:4">
      <c r="A1258" s="118">
        <v>41715</v>
      </c>
      <c r="B1258" s="117">
        <v>25.55</v>
      </c>
      <c r="C1258" s="117" t="s">
        <v>642</v>
      </c>
      <c r="D1258" s="78" t="str">
        <f t="shared" si="36"/>
        <v>Esp20143</v>
      </c>
    </row>
    <row r="1259" spans="1:4">
      <c r="A1259" s="118">
        <v>41715</v>
      </c>
      <c r="B1259" s="117">
        <v>16.5</v>
      </c>
      <c r="C1259" s="117" t="s">
        <v>641</v>
      </c>
      <c r="D1259" s="78" t="str">
        <f t="shared" si="36"/>
        <v>CB20143</v>
      </c>
    </row>
    <row r="1260" spans="1:4">
      <c r="A1260" s="118">
        <v>41715</v>
      </c>
      <c r="B1260" s="117">
        <v>16</v>
      </c>
      <c r="C1260" s="117" t="s">
        <v>641</v>
      </c>
      <c r="D1260" s="78" t="str">
        <f t="shared" si="36"/>
        <v>CB20143</v>
      </c>
    </row>
    <row r="1261" spans="1:4">
      <c r="A1261" s="118">
        <v>41716</v>
      </c>
      <c r="B1261" s="34">
        <v>11.8</v>
      </c>
      <c r="C1261" s="117" t="s">
        <v>642</v>
      </c>
      <c r="D1261" s="78" t="str">
        <f t="shared" si="36"/>
        <v>Esp20143</v>
      </c>
    </row>
    <row r="1262" spans="1:4">
      <c r="A1262" s="118">
        <v>41716</v>
      </c>
      <c r="B1262" s="117">
        <v>36.200000000000003</v>
      </c>
      <c r="C1262" s="117" t="s">
        <v>642</v>
      </c>
      <c r="D1262" s="78" t="str">
        <f t="shared" si="36"/>
        <v>Esp20143</v>
      </c>
    </row>
    <row r="1263" spans="1:4">
      <c r="A1263" s="118">
        <v>41716</v>
      </c>
      <c r="B1263" s="117">
        <v>4.9000000000000004</v>
      </c>
      <c r="C1263" s="117" t="s">
        <v>642</v>
      </c>
      <c r="D1263" s="78" t="str">
        <f t="shared" si="36"/>
        <v>Esp20143</v>
      </c>
    </row>
    <row r="1264" spans="1:4">
      <c r="A1264" s="118">
        <v>41716</v>
      </c>
      <c r="B1264" s="117">
        <v>8.5</v>
      </c>
      <c r="C1264" s="117" t="s">
        <v>642</v>
      </c>
      <c r="D1264" s="78" t="str">
        <f t="shared" si="36"/>
        <v>Esp20143</v>
      </c>
    </row>
    <row r="1265" spans="1:4">
      <c r="A1265" s="118">
        <v>41716</v>
      </c>
      <c r="B1265" s="117">
        <v>2.5</v>
      </c>
      <c r="C1265" s="117" t="s">
        <v>642</v>
      </c>
      <c r="D1265" s="78" t="str">
        <f t="shared" si="36"/>
        <v>Esp20143</v>
      </c>
    </row>
    <row r="1266" spans="1:4">
      <c r="A1266" s="118">
        <v>41717</v>
      </c>
      <c r="B1266" s="117">
        <v>15.8</v>
      </c>
      <c r="C1266" s="117" t="s">
        <v>642</v>
      </c>
      <c r="D1266" s="78" t="str">
        <f t="shared" si="36"/>
        <v>Esp20143</v>
      </c>
    </row>
    <row r="1267" spans="1:4">
      <c r="A1267" s="118">
        <v>41717</v>
      </c>
      <c r="B1267" s="117">
        <v>7.7</v>
      </c>
      <c r="C1267" s="117" t="s">
        <v>642</v>
      </c>
      <c r="D1267" s="78" t="str">
        <f t="shared" si="36"/>
        <v>Esp20143</v>
      </c>
    </row>
    <row r="1268" spans="1:4">
      <c r="A1268" s="118">
        <v>41717</v>
      </c>
      <c r="B1268" s="117">
        <v>23.65</v>
      </c>
      <c r="C1268" s="117" t="s">
        <v>641</v>
      </c>
      <c r="D1268" s="78" t="str">
        <f t="shared" si="36"/>
        <v>CB20143</v>
      </c>
    </row>
    <row r="1269" spans="1:4">
      <c r="A1269" s="118">
        <v>41718</v>
      </c>
      <c r="B1269" s="117">
        <v>3.25</v>
      </c>
      <c r="C1269" s="117" t="s">
        <v>642</v>
      </c>
      <c r="D1269" s="78" t="str">
        <f t="shared" si="36"/>
        <v>Esp20143</v>
      </c>
    </row>
    <row r="1270" spans="1:4">
      <c r="A1270" s="118">
        <v>41718</v>
      </c>
      <c r="B1270" s="117">
        <v>11.55</v>
      </c>
      <c r="C1270" s="117" t="s">
        <v>642</v>
      </c>
      <c r="D1270" s="78" t="str">
        <f t="shared" si="36"/>
        <v>Esp20143</v>
      </c>
    </row>
    <row r="1271" spans="1:4">
      <c r="A1271" s="118">
        <v>41718</v>
      </c>
      <c r="B1271" s="117">
        <v>24</v>
      </c>
      <c r="C1271" s="117" t="s">
        <v>641</v>
      </c>
      <c r="D1271" s="78" t="str">
        <f t="shared" si="36"/>
        <v>CB20143</v>
      </c>
    </row>
    <row r="1272" spans="1:4">
      <c r="A1272" s="118">
        <v>41719</v>
      </c>
      <c r="B1272" s="117">
        <v>66.849999999999994</v>
      </c>
      <c r="C1272" s="117" t="s">
        <v>641</v>
      </c>
      <c r="D1272" s="78" t="str">
        <f t="shared" si="36"/>
        <v>CB20143</v>
      </c>
    </row>
    <row r="1273" spans="1:4">
      <c r="A1273" s="118">
        <v>41719</v>
      </c>
      <c r="B1273" s="117">
        <v>7</v>
      </c>
      <c r="C1273" s="117" t="s">
        <v>642</v>
      </c>
      <c r="D1273" s="78" t="str">
        <f t="shared" si="36"/>
        <v>Esp20143</v>
      </c>
    </row>
    <row r="1274" spans="1:4">
      <c r="A1274" s="118">
        <v>41719</v>
      </c>
      <c r="B1274" s="117">
        <v>207.6</v>
      </c>
      <c r="C1274" s="117" t="s">
        <v>641</v>
      </c>
      <c r="D1274" s="78" t="str">
        <f>CONCATENATE(C1274,YEAR(A1274),MONTH(A1274))</f>
        <v>CB20143</v>
      </c>
    </row>
    <row r="1275" spans="1:4">
      <c r="A1275" s="118">
        <v>41719</v>
      </c>
      <c r="B1275" s="117">
        <v>19.850000000000001</v>
      </c>
      <c r="C1275" s="117" t="s">
        <v>641</v>
      </c>
      <c r="D1275" s="78" t="str">
        <f t="shared" si="36"/>
        <v>CB20143</v>
      </c>
    </row>
    <row r="1276" spans="1:4">
      <c r="A1276" s="118">
        <v>41719</v>
      </c>
      <c r="B1276" s="117">
        <v>26.15</v>
      </c>
      <c r="C1276" s="117" t="s">
        <v>642</v>
      </c>
      <c r="D1276" s="78" t="str">
        <f t="shared" si="36"/>
        <v>Esp20143</v>
      </c>
    </row>
    <row r="1277" spans="1:4">
      <c r="A1277" s="118">
        <v>41719</v>
      </c>
      <c r="B1277" s="117">
        <v>14.4</v>
      </c>
      <c r="C1277" s="117" t="s">
        <v>641</v>
      </c>
      <c r="D1277" s="78" t="str">
        <f t="shared" si="36"/>
        <v>CB20143</v>
      </c>
    </row>
    <row r="1278" spans="1:4">
      <c r="A1278" s="118">
        <v>41720</v>
      </c>
      <c r="B1278" s="117">
        <v>32.549999999999997</v>
      </c>
      <c r="C1278" s="117" t="s">
        <v>641</v>
      </c>
      <c r="D1278" s="78" t="str">
        <f t="shared" si="36"/>
        <v>CB20143</v>
      </c>
    </row>
    <row r="1279" spans="1:4">
      <c r="A1279" s="118">
        <v>41720</v>
      </c>
      <c r="B1279" s="117">
        <v>52.65</v>
      </c>
      <c r="C1279" s="117" t="s">
        <v>641</v>
      </c>
      <c r="D1279" s="78" t="str">
        <f t="shared" si="36"/>
        <v>CB20143</v>
      </c>
    </row>
    <row r="1280" spans="1:4">
      <c r="A1280" s="118">
        <v>41720</v>
      </c>
      <c r="B1280" s="117">
        <v>23.6</v>
      </c>
      <c r="C1280" s="117" t="s">
        <v>641</v>
      </c>
      <c r="D1280" s="78" t="str">
        <f t="shared" si="36"/>
        <v>CB20143</v>
      </c>
    </row>
    <row r="1281" spans="1:4">
      <c r="A1281" s="118">
        <v>41720</v>
      </c>
      <c r="B1281" s="117">
        <v>70.5</v>
      </c>
      <c r="C1281" s="117" t="s">
        <v>641</v>
      </c>
      <c r="D1281" s="78" t="str">
        <f t="shared" si="36"/>
        <v>CB20143</v>
      </c>
    </row>
    <row r="1282" spans="1:4">
      <c r="A1282" s="118">
        <v>41720</v>
      </c>
      <c r="B1282" s="117">
        <v>35.25</v>
      </c>
      <c r="C1282" s="117" t="s">
        <v>641</v>
      </c>
      <c r="D1282" s="78" t="str">
        <f t="shared" si="36"/>
        <v>CB20143</v>
      </c>
    </row>
    <row r="1283" spans="1:4">
      <c r="A1283" s="118">
        <v>41720</v>
      </c>
      <c r="B1283" s="117">
        <v>6.3</v>
      </c>
      <c r="C1283" s="117" t="s">
        <v>642</v>
      </c>
      <c r="D1283" s="78" t="str">
        <f t="shared" si="36"/>
        <v>Esp20143</v>
      </c>
    </row>
    <row r="1284" spans="1:4">
      <c r="A1284" s="118">
        <v>41720</v>
      </c>
      <c r="B1284" s="117">
        <v>18.399999999999999</v>
      </c>
      <c r="C1284" s="117" t="s">
        <v>641</v>
      </c>
      <c r="D1284" s="78" t="str">
        <f t="shared" si="36"/>
        <v>CB20143</v>
      </c>
    </row>
    <row r="1285" spans="1:4">
      <c r="A1285" s="118">
        <v>41720</v>
      </c>
      <c r="B1285" s="117">
        <v>7.9</v>
      </c>
      <c r="C1285" s="117" t="s">
        <v>642</v>
      </c>
      <c r="D1285" s="78" t="str">
        <f t="shared" si="36"/>
        <v>Esp20143</v>
      </c>
    </row>
    <row r="1286" spans="1:4">
      <c r="A1286" s="118">
        <v>41720</v>
      </c>
      <c r="B1286" s="117">
        <v>23.25</v>
      </c>
      <c r="C1286" s="117" t="s">
        <v>641</v>
      </c>
      <c r="D1286" s="78" t="str">
        <f t="shared" si="36"/>
        <v>CB20143</v>
      </c>
    </row>
    <row r="1287" spans="1:4">
      <c r="A1287" s="118">
        <v>41720</v>
      </c>
      <c r="B1287" s="117">
        <v>20</v>
      </c>
      <c r="C1287" s="117" t="s">
        <v>642</v>
      </c>
      <c r="D1287" s="78" t="str">
        <f t="shared" si="36"/>
        <v>Esp20143</v>
      </c>
    </row>
    <row r="1288" spans="1:4">
      <c r="A1288" s="118">
        <v>41720</v>
      </c>
      <c r="B1288" s="117">
        <v>41.5</v>
      </c>
      <c r="C1288" s="117" t="s">
        <v>641</v>
      </c>
      <c r="D1288" s="78" t="str">
        <f t="shared" si="36"/>
        <v>CB20143</v>
      </c>
    </row>
    <row r="1289" spans="1:4">
      <c r="A1289" s="118">
        <v>41720</v>
      </c>
      <c r="B1289" s="117">
        <v>9.6999999999999993</v>
      </c>
      <c r="C1289" s="117" t="s">
        <v>642</v>
      </c>
      <c r="D1289" s="78" t="str">
        <f t="shared" si="36"/>
        <v>Esp20143</v>
      </c>
    </row>
    <row r="1290" spans="1:4">
      <c r="A1290" s="118">
        <v>41720</v>
      </c>
      <c r="B1290" s="117">
        <v>19.7</v>
      </c>
      <c r="C1290" s="117" t="s">
        <v>641</v>
      </c>
      <c r="D1290" s="78" t="str">
        <f t="shared" si="36"/>
        <v>CB20143</v>
      </c>
    </row>
    <row r="1291" spans="1:4">
      <c r="A1291" s="118">
        <v>41720</v>
      </c>
      <c r="B1291" s="117">
        <v>37.5</v>
      </c>
      <c r="C1291" s="117" t="s">
        <v>641</v>
      </c>
      <c r="D1291" s="78" t="str">
        <f t="shared" si="36"/>
        <v>CB20143</v>
      </c>
    </row>
    <row r="1292" spans="1:4">
      <c r="A1292" s="118">
        <v>41721</v>
      </c>
      <c r="B1292" s="117">
        <v>9.6</v>
      </c>
      <c r="C1292" s="117" t="s">
        <v>642</v>
      </c>
      <c r="D1292" s="78" t="str">
        <f t="shared" si="36"/>
        <v>Esp20143</v>
      </c>
    </row>
    <row r="1293" spans="1:4">
      <c r="A1293" s="118">
        <v>41721</v>
      </c>
      <c r="B1293" s="117">
        <v>14.4</v>
      </c>
      <c r="C1293" s="117" t="s">
        <v>641</v>
      </c>
      <c r="D1293" s="78" t="str">
        <f t="shared" si="36"/>
        <v>CB20143</v>
      </c>
    </row>
    <row r="1294" spans="1:4">
      <c r="A1294" s="118">
        <v>41722</v>
      </c>
      <c r="B1294" s="117">
        <v>7</v>
      </c>
      <c r="C1294" s="117" t="s">
        <v>641</v>
      </c>
      <c r="D1294" s="78" t="str">
        <f t="shared" si="36"/>
        <v>CB20143</v>
      </c>
    </row>
    <row r="1295" spans="1:4">
      <c r="A1295" s="118">
        <v>41722</v>
      </c>
      <c r="B1295" s="117">
        <v>9.8000000000000007</v>
      </c>
      <c r="C1295" s="117" t="s">
        <v>642</v>
      </c>
      <c r="D1295" s="78" t="str">
        <f t="shared" si="36"/>
        <v>Esp20143</v>
      </c>
    </row>
    <row r="1296" spans="1:4">
      <c r="A1296" s="118">
        <v>41722</v>
      </c>
      <c r="B1296" s="117">
        <v>19.100000000000001</v>
      </c>
      <c r="C1296" s="117" t="s">
        <v>642</v>
      </c>
      <c r="D1296" s="78" t="str">
        <f t="shared" si="36"/>
        <v>Esp20143</v>
      </c>
    </row>
    <row r="1297" spans="1:4">
      <c r="A1297" s="118">
        <v>41722</v>
      </c>
      <c r="B1297" s="117">
        <v>25.1</v>
      </c>
      <c r="C1297" s="117" t="s">
        <v>641</v>
      </c>
      <c r="D1297" s="78" t="str">
        <f t="shared" si="36"/>
        <v>CB20143</v>
      </c>
    </row>
    <row r="1298" spans="1:4">
      <c r="A1298" s="118">
        <v>41722</v>
      </c>
      <c r="B1298" s="117">
        <v>16</v>
      </c>
      <c r="C1298" s="117" t="s">
        <v>641</v>
      </c>
      <c r="D1298" s="78" t="str">
        <f t="shared" si="36"/>
        <v>CB20143</v>
      </c>
    </row>
    <row r="1299" spans="1:4">
      <c r="A1299" s="118">
        <v>41722</v>
      </c>
      <c r="B1299" s="117">
        <v>12.2</v>
      </c>
      <c r="C1299" s="117" t="s">
        <v>642</v>
      </c>
      <c r="D1299" s="78" t="str">
        <f t="shared" si="36"/>
        <v>Esp20143</v>
      </c>
    </row>
    <row r="1300" spans="1:4">
      <c r="A1300" s="118">
        <v>41724</v>
      </c>
      <c r="B1300" s="117">
        <v>3.25</v>
      </c>
      <c r="C1300" s="117" t="s">
        <v>642</v>
      </c>
      <c r="D1300" s="78" t="str">
        <f t="shared" ref="D1300:D1363" si="37">CONCATENATE(C1300,YEAR(A1300),MONTH(A1300))</f>
        <v>Esp20143</v>
      </c>
    </row>
    <row r="1301" spans="1:4">
      <c r="A1301" s="118">
        <v>41724</v>
      </c>
      <c r="B1301" s="117">
        <v>34</v>
      </c>
      <c r="C1301" s="117" t="s">
        <v>641</v>
      </c>
      <c r="D1301" s="78" t="str">
        <f t="shared" si="37"/>
        <v>CB20143</v>
      </c>
    </row>
    <row r="1302" spans="1:4">
      <c r="A1302" s="118">
        <v>41724</v>
      </c>
      <c r="B1302" s="117">
        <v>21</v>
      </c>
      <c r="C1302" s="117" t="s">
        <v>641</v>
      </c>
      <c r="D1302" s="78" t="str">
        <f t="shared" si="37"/>
        <v>CB20143</v>
      </c>
    </row>
    <row r="1303" spans="1:4">
      <c r="A1303" s="118">
        <v>41724</v>
      </c>
      <c r="B1303" s="117">
        <v>27.05</v>
      </c>
      <c r="C1303" s="117" t="s">
        <v>641</v>
      </c>
      <c r="D1303" s="78" t="str">
        <f t="shared" si="37"/>
        <v>CB20143</v>
      </c>
    </row>
    <row r="1304" spans="1:4">
      <c r="A1304" s="118">
        <v>41724</v>
      </c>
      <c r="B1304" s="117">
        <v>16.45</v>
      </c>
      <c r="C1304" s="117" t="s">
        <v>641</v>
      </c>
      <c r="D1304" s="78" t="str">
        <f t="shared" si="37"/>
        <v>CB20143</v>
      </c>
    </row>
    <row r="1305" spans="1:4">
      <c r="A1305" s="118">
        <v>41724</v>
      </c>
      <c r="B1305" s="117">
        <v>37.5</v>
      </c>
      <c r="C1305" s="117" t="s">
        <v>641</v>
      </c>
      <c r="D1305" s="78" t="str">
        <f t="shared" si="37"/>
        <v>CB20143</v>
      </c>
    </row>
    <row r="1306" spans="1:4">
      <c r="A1306" s="118">
        <v>41724</v>
      </c>
      <c r="B1306" s="117">
        <v>26</v>
      </c>
      <c r="C1306" s="117" t="s">
        <v>641</v>
      </c>
      <c r="D1306" s="78" t="str">
        <f t="shared" si="37"/>
        <v>CB20143</v>
      </c>
    </row>
    <row r="1307" spans="1:4">
      <c r="A1307" s="118">
        <v>41724</v>
      </c>
      <c r="B1307" s="117">
        <v>14</v>
      </c>
      <c r="C1307" s="117" t="s">
        <v>641</v>
      </c>
      <c r="D1307" s="78" t="str">
        <f t="shared" si="37"/>
        <v>CB20143</v>
      </c>
    </row>
    <row r="1308" spans="1:4">
      <c r="A1308" s="118">
        <v>41724</v>
      </c>
      <c r="B1308" s="117">
        <v>21</v>
      </c>
      <c r="C1308" s="117" t="s">
        <v>642</v>
      </c>
      <c r="D1308" s="78" t="str">
        <f t="shared" si="37"/>
        <v>Esp20143</v>
      </c>
    </row>
    <row r="1309" spans="1:4">
      <c r="A1309" s="118">
        <v>41725</v>
      </c>
      <c r="B1309" s="117">
        <v>33.799999999999997</v>
      </c>
      <c r="C1309" s="117" t="s">
        <v>641</v>
      </c>
      <c r="D1309" s="78" t="str">
        <f t="shared" si="37"/>
        <v>CB20143</v>
      </c>
    </row>
    <row r="1310" spans="1:4">
      <c r="A1310" s="118">
        <v>41725</v>
      </c>
      <c r="B1310" s="117">
        <v>93.2</v>
      </c>
      <c r="C1310" s="117" t="s">
        <v>641</v>
      </c>
      <c r="D1310" s="78" t="str">
        <f t="shared" si="37"/>
        <v>CB20143</v>
      </c>
    </row>
    <row r="1311" spans="1:4">
      <c r="A1311" s="118">
        <v>41725</v>
      </c>
      <c r="B1311" s="117">
        <v>18.55</v>
      </c>
      <c r="C1311" s="117" t="s">
        <v>641</v>
      </c>
      <c r="D1311" s="78" t="str">
        <f t="shared" si="37"/>
        <v>CB20143</v>
      </c>
    </row>
    <row r="1312" spans="1:4">
      <c r="A1312" s="118">
        <v>41726</v>
      </c>
      <c r="B1312" s="117">
        <v>27.15</v>
      </c>
      <c r="C1312" s="117" t="s">
        <v>641</v>
      </c>
      <c r="D1312" s="78" t="str">
        <f t="shared" si="37"/>
        <v>CB20143</v>
      </c>
    </row>
    <row r="1313" spans="1:4">
      <c r="A1313" s="118">
        <v>41726</v>
      </c>
      <c r="B1313" s="117">
        <v>132.59</v>
      </c>
      <c r="C1313" s="117" t="s">
        <v>645</v>
      </c>
      <c r="D1313" s="78" t="str">
        <f t="shared" si="37"/>
        <v>Chq20143</v>
      </c>
    </row>
    <row r="1314" spans="1:4">
      <c r="A1314" s="118">
        <v>41726</v>
      </c>
      <c r="B1314" s="117">
        <v>20</v>
      </c>
      <c r="C1314" s="117" t="s">
        <v>641</v>
      </c>
      <c r="D1314" s="78" t="str">
        <f t="shared" si="37"/>
        <v>CB20143</v>
      </c>
    </row>
    <row r="1315" spans="1:4">
      <c r="A1315" s="118">
        <v>41726</v>
      </c>
      <c r="B1315" s="117">
        <v>35.1</v>
      </c>
      <c r="C1315" s="117" t="s">
        <v>641</v>
      </c>
      <c r="D1315" s="78" t="str">
        <f t="shared" si="37"/>
        <v>CB20143</v>
      </c>
    </row>
    <row r="1316" spans="1:4">
      <c r="A1316" s="118">
        <v>41726</v>
      </c>
      <c r="B1316" s="117">
        <v>28.75</v>
      </c>
      <c r="C1316" s="117" t="s">
        <v>642</v>
      </c>
      <c r="D1316" s="78" t="str">
        <f t="shared" si="37"/>
        <v>Esp20143</v>
      </c>
    </row>
    <row r="1317" spans="1:4">
      <c r="A1317" s="118">
        <v>41727</v>
      </c>
      <c r="B1317" s="117">
        <v>25.75</v>
      </c>
      <c r="C1317" s="117" t="s">
        <v>641</v>
      </c>
      <c r="D1317" s="78" t="str">
        <f t="shared" si="37"/>
        <v>CB20143</v>
      </c>
    </row>
    <row r="1318" spans="1:4">
      <c r="A1318" s="118">
        <v>41727</v>
      </c>
      <c r="B1318" s="117">
        <v>17.100000000000001</v>
      </c>
      <c r="C1318" s="117" t="s">
        <v>641</v>
      </c>
      <c r="D1318" s="78" t="str">
        <f t="shared" si="37"/>
        <v>CB20143</v>
      </c>
    </row>
    <row r="1319" spans="1:4">
      <c r="A1319" s="118">
        <v>41727</v>
      </c>
      <c r="B1319" s="117">
        <v>8.0500000000000007</v>
      </c>
      <c r="C1319" s="117" t="s">
        <v>642</v>
      </c>
      <c r="D1319" s="78" t="str">
        <f t="shared" si="37"/>
        <v>Esp20143</v>
      </c>
    </row>
    <row r="1320" spans="1:4">
      <c r="A1320" s="118">
        <v>41727</v>
      </c>
      <c r="B1320" s="117">
        <v>76.5</v>
      </c>
      <c r="C1320" s="117" t="s">
        <v>641</v>
      </c>
      <c r="D1320" s="78" t="str">
        <f t="shared" si="37"/>
        <v>CB20143</v>
      </c>
    </row>
    <row r="1321" spans="1:4">
      <c r="A1321" s="118">
        <v>41727</v>
      </c>
      <c r="B1321" s="117">
        <v>16.350000000000001</v>
      </c>
      <c r="C1321" s="117" t="s">
        <v>641</v>
      </c>
      <c r="D1321" s="78" t="str">
        <f t="shared" si="37"/>
        <v>CB20143</v>
      </c>
    </row>
    <row r="1322" spans="1:4">
      <c r="A1322" s="118">
        <v>41727</v>
      </c>
      <c r="B1322" s="117">
        <v>18.600000000000001</v>
      </c>
      <c r="C1322" s="117" t="s">
        <v>641</v>
      </c>
      <c r="D1322" s="78" t="str">
        <f t="shared" si="37"/>
        <v>CB20143</v>
      </c>
    </row>
    <row r="1323" spans="1:4">
      <c r="A1323" s="118">
        <v>41727</v>
      </c>
      <c r="B1323" s="117">
        <v>24.75</v>
      </c>
      <c r="C1323" s="117" t="s">
        <v>642</v>
      </c>
      <c r="D1323" s="78" t="str">
        <f t="shared" si="37"/>
        <v>Esp20143</v>
      </c>
    </row>
    <row r="1324" spans="1:4">
      <c r="A1324" s="118">
        <v>41727</v>
      </c>
      <c r="B1324" s="117">
        <v>37.450000000000003</v>
      </c>
      <c r="C1324" s="117" t="s">
        <v>641</v>
      </c>
      <c r="D1324" s="78" t="str">
        <f t="shared" si="37"/>
        <v>CB20143</v>
      </c>
    </row>
    <row r="1325" spans="1:4">
      <c r="A1325" s="118">
        <v>41727</v>
      </c>
      <c r="B1325" s="117">
        <v>36.450000000000003</v>
      </c>
      <c r="C1325" s="117" t="s">
        <v>641</v>
      </c>
      <c r="D1325" s="78" t="str">
        <f t="shared" si="37"/>
        <v>CB20143</v>
      </c>
    </row>
    <row r="1326" spans="1:4">
      <c r="A1326" s="118">
        <v>41727</v>
      </c>
      <c r="B1326" s="117">
        <v>32</v>
      </c>
      <c r="C1326" s="117" t="s">
        <v>645</v>
      </c>
      <c r="D1326" s="78" t="str">
        <f t="shared" si="37"/>
        <v>Chq20143</v>
      </c>
    </row>
    <row r="1327" spans="1:4">
      <c r="A1327" s="118">
        <v>41727</v>
      </c>
      <c r="B1327" s="117">
        <v>13.6</v>
      </c>
      <c r="C1327" s="117" t="s">
        <v>642</v>
      </c>
      <c r="D1327" s="78" t="str">
        <f t="shared" si="37"/>
        <v>Esp20143</v>
      </c>
    </row>
    <row r="1328" spans="1:4">
      <c r="A1328" s="118">
        <v>41729</v>
      </c>
      <c r="B1328" s="117">
        <v>50.2</v>
      </c>
      <c r="C1328" s="117" t="s">
        <v>641</v>
      </c>
      <c r="D1328" s="78" t="str">
        <f t="shared" si="37"/>
        <v>CB20143</v>
      </c>
    </row>
    <row r="1329" spans="1:4">
      <c r="A1329" s="118">
        <v>41729</v>
      </c>
      <c r="B1329" s="117">
        <v>14.45</v>
      </c>
      <c r="C1329" s="117" t="s">
        <v>642</v>
      </c>
      <c r="D1329" s="78" t="str">
        <f t="shared" si="37"/>
        <v>Esp20143</v>
      </c>
    </row>
    <row r="1330" spans="1:4">
      <c r="A1330" s="118">
        <v>41729</v>
      </c>
      <c r="B1330" s="117">
        <v>17.100000000000001</v>
      </c>
      <c r="C1330" s="117" t="s">
        <v>642</v>
      </c>
      <c r="D1330" s="78" t="str">
        <f t="shared" si="37"/>
        <v>Esp20143</v>
      </c>
    </row>
    <row r="1331" spans="1:4">
      <c r="A1331" s="118">
        <v>41729</v>
      </c>
      <c r="B1331" s="117">
        <v>21.55</v>
      </c>
      <c r="C1331" s="117" t="s">
        <v>642</v>
      </c>
      <c r="D1331" s="78" t="str">
        <f t="shared" si="37"/>
        <v>Esp20143</v>
      </c>
    </row>
    <row r="1332" spans="1:4">
      <c r="A1332" s="118">
        <v>41730</v>
      </c>
      <c r="B1332" s="117">
        <v>25.5</v>
      </c>
      <c r="C1332" s="117" t="s">
        <v>641</v>
      </c>
      <c r="D1332" s="78" t="str">
        <f t="shared" si="37"/>
        <v>CB20144</v>
      </c>
    </row>
    <row r="1333" spans="1:4">
      <c r="A1333" s="118">
        <v>41729</v>
      </c>
      <c r="B1333" s="117">
        <v>54</v>
      </c>
      <c r="C1333" s="117" t="s">
        <v>642</v>
      </c>
      <c r="D1333" s="78" t="str">
        <f t="shared" si="37"/>
        <v>Esp20143</v>
      </c>
    </row>
    <row r="1334" spans="1:4">
      <c r="A1334" s="118">
        <v>41731</v>
      </c>
      <c r="B1334" s="117">
        <v>23.5</v>
      </c>
      <c r="C1334" s="117" t="s">
        <v>641</v>
      </c>
      <c r="D1334" s="78" t="str">
        <f t="shared" si="37"/>
        <v>CB20144</v>
      </c>
    </row>
    <row r="1335" spans="1:4">
      <c r="A1335" s="118">
        <v>41731</v>
      </c>
      <c r="B1335" s="117">
        <v>2.5</v>
      </c>
      <c r="C1335" s="117" t="s">
        <v>642</v>
      </c>
      <c r="D1335" s="78" t="str">
        <f t="shared" si="37"/>
        <v>Esp20144</v>
      </c>
    </row>
    <row r="1336" spans="1:4">
      <c r="A1336" s="118">
        <v>41731</v>
      </c>
      <c r="B1336" s="117">
        <v>28.1</v>
      </c>
      <c r="C1336" s="117" t="s">
        <v>641</v>
      </c>
      <c r="D1336" s="78" t="str">
        <f t="shared" si="37"/>
        <v>CB20144</v>
      </c>
    </row>
    <row r="1337" spans="1:4">
      <c r="A1337" s="118">
        <v>41732</v>
      </c>
      <c r="B1337" s="117">
        <v>28.8</v>
      </c>
      <c r="C1337" s="117" t="s">
        <v>641</v>
      </c>
      <c r="D1337" s="78" t="str">
        <f t="shared" si="37"/>
        <v>CB20144</v>
      </c>
    </row>
    <row r="1338" spans="1:4">
      <c r="A1338" s="118">
        <v>41732</v>
      </c>
      <c r="B1338" s="117">
        <v>51.3</v>
      </c>
      <c r="C1338" s="117" t="s">
        <v>641</v>
      </c>
      <c r="D1338" s="78" t="str">
        <f t="shared" si="37"/>
        <v>CB20144</v>
      </c>
    </row>
    <row r="1339" spans="1:4">
      <c r="A1339" s="118">
        <v>41732</v>
      </c>
      <c r="B1339" s="117">
        <v>6.75</v>
      </c>
      <c r="C1339" s="117" t="s">
        <v>642</v>
      </c>
      <c r="D1339" s="78" t="str">
        <f t="shared" si="37"/>
        <v>Esp20144</v>
      </c>
    </row>
    <row r="1340" spans="1:4">
      <c r="A1340" s="118">
        <v>41732</v>
      </c>
      <c r="B1340" s="117">
        <v>31.9</v>
      </c>
      <c r="C1340" s="117" t="s">
        <v>641</v>
      </c>
      <c r="D1340" s="78" t="str">
        <f t="shared" si="37"/>
        <v>CB20144</v>
      </c>
    </row>
    <row r="1341" spans="1:4">
      <c r="A1341" s="118">
        <v>41733</v>
      </c>
      <c r="B1341" s="117">
        <v>30</v>
      </c>
      <c r="C1341" s="117" t="s">
        <v>645</v>
      </c>
      <c r="D1341" s="78" t="str">
        <f t="shared" si="37"/>
        <v>Chq20144</v>
      </c>
    </row>
    <row r="1342" spans="1:4">
      <c r="A1342" s="118">
        <v>41733</v>
      </c>
      <c r="B1342" s="117">
        <v>11.3</v>
      </c>
      <c r="C1342" s="117" t="s">
        <v>642</v>
      </c>
      <c r="D1342" s="78" t="str">
        <f t="shared" si="37"/>
        <v>Esp20144</v>
      </c>
    </row>
    <row r="1343" spans="1:4">
      <c r="A1343" s="118">
        <v>41733</v>
      </c>
      <c r="B1343" s="117">
        <v>132.91999999999999</v>
      </c>
      <c r="C1343" s="117" t="s">
        <v>641</v>
      </c>
      <c r="D1343" s="78" t="str">
        <f t="shared" si="37"/>
        <v>CB20144</v>
      </c>
    </row>
    <row r="1344" spans="1:4">
      <c r="A1344" s="118">
        <v>41733</v>
      </c>
      <c r="B1344" s="117">
        <v>10.85</v>
      </c>
      <c r="C1344" s="117" t="s">
        <v>641</v>
      </c>
      <c r="D1344" s="78" t="str">
        <f t="shared" si="37"/>
        <v>CB20144</v>
      </c>
    </row>
    <row r="1345" spans="1:4">
      <c r="A1345" s="118">
        <v>41733</v>
      </c>
      <c r="B1345" s="117">
        <v>14.15</v>
      </c>
      <c r="C1345" s="117" t="s">
        <v>641</v>
      </c>
      <c r="D1345" s="78" t="str">
        <f t="shared" si="37"/>
        <v>CB20144</v>
      </c>
    </row>
    <row r="1346" spans="1:4">
      <c r="A1346" s="118">
        <v>41733</v>
      </c>
      <c r="B1346" s="117">
        <v>3.25</v>
      </c>
      <c r="C1346" s="117" t="s">
        <v>642</v>
      </c>
      <c r="D1346" s="78" t="str">
        <f t="shared" si="37"/>
        <v>Esp20144</v>
      </c>
    </row>
    <row r="1347" spans="1:4">
      <c r="A1347" s="118">
        <v>41733</v>
      </c>
      <c r="B1347" s="117">
        <v>14.25</v>
      </c>
      <c r="C1347" s="117" t="s">
        <v>641</v>
      </c>
      <c r="D1347" s="78" t="str">
        <f t="shared" si="37"/>
        <v>CB20144</v>
      </c>
    </row>
    <row r="1348" spans="1:4">
      <c r="A1348" s="118">
        <v>41734</v>
      </c>
      <c r="B1348" s="117">
        <v>15.55</v>
      </c>
      <c r="C1348" s="117" t="s">
        <v>641</v>
      </c>
      <c r="D1348" s="78" t="str">
        <f t="shared" si="37"/>
        <v>CB20144</v>
      </c>
    </row>
    <row r="1349" spans="1:4">
      <c r="A1349" s="118">
        <v>41734</v>
      </c>
      <c r="B1349" s="117">
        <v>39.950000000000003</v>
      </c>
      <c r="C1349" s="117" t="s">
        <v>641</v>
      </c>
      <c r="D1349" s="78" t="str">
        <f t="shared" si="37"/>
        <v>CB20144</v>
      </c>
    </row>
    <row r="1350" spans="1:4">
      <c r="A1350" s="118">
        <v>41734</v>
      </c>
      <c r="B1350" s="117">
        <v>17.399999999999999</v>
      </c>
      <c r="C1350" s="117" t="s">
        <v>641</v>
      </c>
      <c r="D1350" s="78" t="str">
        <f t="shared" si="37"/>
        <v>CB20144</v>
      </c>
    </row>
    <row r="1351" spans="1:4">
      <c r="A1351" s="118">
        <v>41734</v>
      </c>
      <c r="B1351" s="117">
        <v>8.9</v>
      </c>
      <c r="C1351" s="117" t="s">
        <v>642</v>
      </c>
      <c r="D1351" s="78" t="str">
        <f t="shared" si="37"/>
        <v>Esp20144</v>
      </c>
    </row>
    <row r="1352" spans="1:4">
      <c r="A1352" s="118">
        <v>41734</v>
      </c>
      <c r="B1352" s="117">
        <v>9.4</v>
      </c>
      <c r="C1352" s="117" t="s">
        <v>642</v>
      </c>
      <c r="D1352" s="78" t="str">
        <f t="shared" si="37"/>
        <v>Esp20144</v>
      </c>
    </row>
    <row r="1353" spans="1:4">
      <c r="A1353" s="118">
        <v>41734</v>
      </c>
      <c r="B1353" s="117">
        <v>29</v>
      </c>
      <c r="C1353" s="117" t="s">
        <v>641</v>
      </c>
      <c r="D1353" s="78" t="str">
        <f t="shared" si="37"/>
        <v>CB20144</v>
      </c>
    </row>
    <row r="1354" spans="1:4">
      <c r="A1354" s="118">
        <v>41734</v>
      </c>
      <c r="B1354" s="117">
        <v>47.75</v>
      </c>
      <c r="C1354" s="117" t="s">
        <v>641</v>
      </c>
      <c r="D1354" s="78" t="str">
        <f t="shared" si="37"/>
        <v>CB20144</v>
      </c>
    </row>
    <row r="1355" spans="1:4">
      <c r="A1355" s="118">
        <v>41734</v>
      </c>
      <c r="B1355" s="117">
        <v>17.399999999999999</v>
      </c>
      <c r="C1355" s="117" t="s">
        <v>641</v>
      </c>
      <c r="D1355" s="78" t="str">
        <f t="shared" si="37"/>
        <v>CB20144</v>
      </c>
    </row>
    <row r="1356" spans="1:4">
      <c r="A1356" s="118">
        <v>41734</v>
      </c>
      <c r="B1356" s="117">
        <v>4.45</v>
      </c>
      <c r="C1356" s="117" t="s">
        <v>642</v>
      </c>
      <c r="D1356" s="78" t="str">
        <f t="shared" si="37"/>
        <v>Esp20144</v>
      </c>
    </row>
    <row r="1357" spans="1:4">
      <c r="A1357" s="118">
        <v>41734</v>
      </c>
      <c r="B1357" s="117">
        <v>7.9</v>
      </c>
      <c r="C1357" s="117" t="s">
        <v>642</v>
      </c>
      <c r="D1357" s="78" t="str">
        <f t="shared" si="37"/>
        <v>Esp20144</v>
      </c>
    </row>
    <row r="1358" spans="1:4">
      <c r="A1358" s="118">
        <v>41734</v>
      </c>
      <c r="B1358" s="117">
        <v>85.2</v>
      </c>
      <c r="C1358" s="117" t="s">
        <v>641</v>
      </c>
      <c r="D1358" s="78" t="str">
        <f t="shared" si="37"/>
        <v>CB20144</v>
      </c>
    </row>
    <row r="1359" spans="1:4">
      <c r="A1359" s="118">
        <v>41734</v>
      </c>
      <c r="B1359" s="117">
        <v>26.85</v>
      </c>
      <c r="C1359" s="117" t="s">
        <v>641</v>
      </c>
      <c r="D1359" s="78" t="str">
        <f t="shared" si="37"/>
        <v>CB20144</v>
      </c>
    </row>
    <row r="1360" spans="1:4">
      <c r="A1360" s="118">
        <v>41734</v>
      </c>
      <c r="B1360" s="117">
        <v>29.4</v>
      </c>
      <c r="C1360" s="117" t="s">
        <v>641</v>
      </c>
      <c r="D1360" s="78" t="str">
        <f t="shared" si="37"/>
        <v>CB20144</v>
      </c>
    </row>
    <row r="1361" spans="1:4">
      <c r="A1361" s="118">
        <v>41734</v>
      </c>
      <c r="B1361" s="117">
        <v>69.45</v>
      </c>
      <c r="C1361" s="117" t="s">
        <v>641</v>
      </c>
      <c r="D1361" s="78" t="str">
        <f t="shared" si="37"/>
        <v>CB20144</v>
      </c>
    </row>
    <row r="1362" spans="1:4">
      <c r="A1362" s="118">
        <v>41734</v>
      </c>
      <c r="B1362" s="117">
        <v>21.85</v>
      </c>
      <c r="C1362" s="117" t="s">
        <v>641</v>
      </c>
      <c r="D1362" s="78" t="str">
        <f t="shared" si="37"/>
        <v>CB20144</v>
      </c>
    </row>
    <row r="1363" spans="1:4">
      <c r="A1363" s="118">
        <v>41734</v>
      </c>
      <c r="B1363" s="117">
        <v>46.4</v>
      </c>
      <c r="C1363" s="117" t="s">
        <v>641</v>
      </c>
      <c r="D1363" s="78" t="str">
        <f t="shared" si="37"/>
        <v>CB20144</v>
      </c>
    </row>
    <row r="1364" spans="1:4">
      <c r="A1364" s="118">
        <v>41734</v>
      </c>
      <c r="B1364" s="117">
        <v>9.1</v>
      </c>
      <c r="C1364" s="117" t="s">
        <v>642</v>
      </c>
      <c r="D1364" s="78" t="str">
        <f t="shared" ref="D1364:D1427" si="38">CONCATENATE(C1364,YEAR(A1364),MONTH(A1364))</f>
        <v>Esp20144</v>
      </c>
    </row>
    <row r="1365" spans="1:4">
      <c r="A1365" s="118">
        <v>41734</v>
      </c>
      <c r="B1365" s="117">
        <v>50</v>
      </c>
      <c r="C1365" s="117" t="s">
        <v>641</v>
      </c>
      <c r="D1365" s="78" t="str">
        <f t="shared" si="38"/>
        <v>CB20144</v>
      </c>
    </row>
    <row r="1366" spans="1:4">
      <c r="A1366" s="118">
        <v>41734</v>
      </c>
      <c r="B1366" s="117">
        <v>50.5</v>
      </c>
      <c r="C1366" s="117" t="s">
        <v>641</v>
      </c>
      <c r="D1366" s="78" t="str">
        <f t="shared" si="38"/>
        <v>CB20144</v>
      </c>
    </row>
    <row r="1367" spans="1:4">
      <c r="A1367" s="118">
        <v>41735</v>
      </c>
      <c r="B1367" s="117">
        <v>4.6500000000000004</v>
      </c>
      <c r="C1367" s="117" t="s">
        <v>642</v>
      </c>
      <c r="D1367" s="78" t="str">
        <f t="shared" si="38"/>
        <v>Esp20144</v>
      </c>
    </row>
    <row r="1368" spans="1:4">
      <c r="A1368" s="118">
        <v>41735</v>
      </c>
      <c r="B1368" s="117">
        <v>172.1</v>
      </c>
      <c r="C1368" s="117" t="s">
        <v>641</v>
      </c>
      <c r="D1368" s="78" t="str">
        <f t="shared" si="38"/>
        <v>CB20144</v>
      </c>
    </row>
    <row r="1369" spans="1:4">
      <c r="A1369" s="118">
        <v>41736</v>
      </c>
      <c r="B1369" s="117">
        <v>7.2</v>
      </c>
      <c r="C1369" s="117" t="s">
        <v>642</v>
      </c>
      <c r="D1369" s="78" t="str">
        <f t="shared" si="38"/>
        <v>Esp20144</v>
      </c>
    </row>
    <row r="1370" spans="1:4">
      <c r="A1370" s="118">
        <v>41736</v>
      </c>
      <c r="B1370" s="117">
        <v>9.1999999999999993</v>
      </c>
      <c r="C1370" s="117" t="s">
        <v>642</v>
      </c>
      <c r="D1370" s="78" t="str">
        <f t="shared" si="38"/>
        <v>Esp20144</v>
      </c>
    </row>
    <row r="1371" spans="1:4">
      <c r="A1371" s="118">
        <v>41737</v>
      </c>
      <c r="B1371" s="117">
        <v>71.2</v>
      </c>
      <c r="C1371" s="117" t="s">
        <v>641</v>
      </c>
      <c r="D1371" s="78" t="str">
        <f t="shared" si="38"/>
        <v>CB20144</v>
      </c>
    </row>
    <row r="1372" spans="1:4">
      <c r="A1372" s="118">
        <v>41738</v>
      </c>
      <c r="B1372" s="117">
        <v>61.05</v>
      </c>
      <c r="C1372" s="117" t="s">
        <v>641</v>
      </c>
      <c r="D1372" s="78" t="str">
        <f t="shared" si="38"/>
        <v>CB20144</v>
      </c>
    </row>
    <row r="1373" spans="1:4">
      <c r="A1373" s="118">
        <v>41738</v>
      </c>
      <c r="B1373" s="117">
        <v>28</v>
      </c>
      <c r="C1373" s="117" t="s">
        <v>641</v>
      </c>
      <c r="D1373" s="78" t="str">
        <f t="shared" si="38"/>
        <v>CB20144</v>
      </c>
    </row>
    <row r="1374" spans="1:4">
      <c r="A1374" s="118">
        <v>41738</v>
      </c>
      <c r="B1374" s="117">
        <v>7.8</v>
      </c>
      <c r="C1374" s="117" t="s">
        <v>642</v>
      </c>
      <c r="D1374" s="78" t="str">
        <f t="shared" si="38"/>
        <v>Esp20144</v>
      </c>
    </row>
    <row r="1375" spans="1:4">
      <c r="A1375" s="118">
        <v>41738</v>
      </c>
      <c r="B1375" s="117">
        <v>28.35</v>
      </c>
      <c r="C1375" s="117" t="s">
        <v>642</v>
      </c>
      <c r="D1375" s="78" t="str">
        <f t="shared" si="38"/>
        <v>Esp20144</v>
      </c>
    </row>
    <row r="1376" spans="1:4">
      <c r="A1376" s="118">
        <v>41738</v>
      </c>
      <c r="B1376" s="117">
        <v>21.4</v>
      </c>
      <c r="C1376" s="117" t="s">
        <v>641</v>
      </c>
      <c r="D1376" s="78" t="str">
        <f t="shared" si="38"/>
        <v>CB20144</v>
      </c>
    </row>
    <row r="1377" spans="1:5">
      <c r="A1377" s="118">
        <v>41738</v>
      </c>
      <c r="B1377" s="117">
        <v>27</v>
      </c>
      <c r="C1377" s="117" t="s">
        <v>641</v>
      </c>
      <c r="D1377" s="78" t="str">
        <f t="shared" si="38"/>
        <v>CB20144</v>
      </c>
    </row>
    <row r="1378" spans="1:5">
      <c r="A1378" s="118">
        <v>41738</v>
      </c>
      <c r="B1378" s="117">
        <v>76</v>
      </c>
      <c r="C1378" s="117" t="s">
        <v>641</v>
      </c>
      <c r="D1378" s="78" t="str">
        <f t="shared" si="38"/>
        <v>CB20144</v>
      </c>
      <c r="E1378" t="s">
        <v>659</v>
      </c>
    </row>
    <row r="1379" spans="1:5">
      <c r="A1379" s="118">
        <v>41738</v>
      </c>
      <c r="B1379" s="117">
        <v>3.85</v>
      </c>
      <c r="C1379" s="117" t="s">
        <v>642</v>
      </c>
      <c r="D1379" s="78" t="str">
        <f t="shared" si="38"/>
        <v>Esp20144</v>
      </c>
    </row>
    <row r="1380" spans="1:5">
      <c r="A1380" s="118">
        <v>41739</v>
      </c>
      <c r="B1380" s="117">
        <v>5</v>
      </c>
      <c r="C1380" s="117" t="s">
        <v>642</v>
      </c>
      <c r="D1380" s="78" t="str">
        <f t="shared" si="38"/>
        <v>Esp20144</v>
      </c>
    </row>
    <row r="1381" spans="1:5">
      <c r="A1381" s="118">
        <v>41739</v>
      </c>
      <c r="B1381" s="117">
        <v>28.4</v>
      </c>
      <c r="C1381" s="117" t="s">
        <v>641</v>
      </c>
      <c r="D1381" s="78" t="str">
        <f t="shared" si="38"/>
        <v>CB20144</v>
      </c>
    </row>
    <row r="1382" spans="1:5">
      <c r="A1382" s="118">
        <v>41739</v>
      </c>
      <c r="B1382" s="117">
        <v>21</v>
      </c>
      <c r="C1382" s="117" t="s">
        <v>642</v>
      </c>
      <c r="D1382" s="78" t="str">
        <f t="shared" si="38"/>
        <v>Esp20144</v>
      </c>
    </row>
    <row r="1383" spans="1:5">
      <c r="A1383" s="118">
        <v>41739</v>
      </c>
      <c r="B1383" s="117">
        <v>28.25</v>
      </c>
      <c r="C1383" s="117" t="s">
        <v>641</v>
      </c>
      <c r="D1383" s="78" t="str">
        <f t="shared" si="38"/>
        <v>CB20144</v>
      </c>
    </row>
    <row r="1384" spans="1:5">
      <c r="A1384" s="118">
        <v>41740</v>
      </c>
      <c r="B1384" s="117">
        <v>11.75</v>
      </c>
      <c r="C1384" s="117" t="s">
        <v>645</v>
      </c>
      <c r="D1384" s="78" t="str">
        <f t="shared" si="38"/>
        <v>Chq20144</v>
      </c>
    </row>
    <row r="1385" spans="1:5">
      <c r="A1385" s="118">
        <v>41740</v>
      </c>
      <c r="B1385" s="117">
        <v>16.7</v>
      </c>
      <c r="C1385" s="117" t="s">
        <v>642</v>
      </c>
      <c r="D1385" s="78" t="str">
        <f t="shared" si="38"/>
        <v>Esp20144</v>
      </c>
    </row>
    <row r="1386" spans="1:5">
      <c r="A1386" s="118">
        <v>41741</v>
      </c>
      <c r="B1386" s="117">
        <v>52.75</v>
      </c>
      <c r="C1386" s="117" t="s">
        <v>641</v>
      </c>
      <c r="D1386" s="78" t="str">
        <f t="shared" si="38"/>
        <v>CB20144</v>
      </c>
    </row>
    <row r="1387" spans="1:5">
      <c r="A1387" s="118">
        <v>41741</v>
      </c>
      <c r="B1387" s="117">
        <v>24.15</v>
      </c>
      <c r="C1387" s="117" t="s">
        <v>641</v>
      </c>
      <c r="D1387" s="78" t="str">
        <f t="shared" si="38"/>
        <v>CB20144</v>
      </c>
    </row>
    <row r="1388" spans="1:5">
      <c r="A1388" s="118">
        <v>41741</v>
      </c>
      <c r="B1388" s="117">
        <v>14.95</v>
      </c>
      <c r="C1388" s="117" t="s">
        <v>641</v>
      </c>
      <c r="D1388" s="78" t="str">
        <f t="shared" si="38"/>
        <v>CB20144</v>
      </c>
    </row>
    <row r="1389" spans="1:5">
      <c r="A1389" s="118">
        <v>41741</v>
      </c>
      <c r="B1389" s="117">
        <v>22.4</v>
      </c>
      <c r="C1389" s="117" t="s">
        <v>642</v>
      </c>
      <c r="D1389" s="78" t="str">
        <f t="shared" si="38"/>
        <v>Esp20144</v>
      </c>
    </row>
    <row r="1390" spans="1:5">
      <c r="A1390" s="118">
        <v>41741</v>
      </c>
      <c r="B1390" s="117">
        <v>12.5</v>
      </c>
      <c r="C1390" s="117" t="s">
        <v>641</v>
      </c>
      <c r="D1390" s="78" t="str">
        <f t="shared" si="38"/>
        <v>CB20144</v>
      </c>
    </row>
    <row r="1391" spans="1:5">
      <c r="A1391" s="118">
        <v>41741</v>
      </c>
      <c r="B1391" s="117">
        <v>7.75</v>
      </c>
      <c r="C1391" s="117" t="s">
        <v>642</v>
      </c>
      <c r="D1391" s="78" t="str">
        <f t="shared" si="38"/>
        <v>Esp20144</v>
      </c>
    </row>
    <row r="1392" spans="1:5">
      <c r="A1392" s="118">
        <v>41741</v>
      </c>
      <c r="B1392" s="117">
        <v>16.600000000000001</v>
      </c>
      <c r="C1392" s="117" t="s">
        <v>641</v>
      </c>
      <c r="D1392" s="78" t="str">
        <f t="shared" si="38"/>
        <v>CB20144</v>
      </c>
    </row>
    <row r="1393" spans="1:4">
      <c r="A1393" s="118">
        <v>41741</v>
      </c>
      <c r="B1393" s="117">
        <v>10</v>
      </c>
      <c r="C1393" s="117" t="s">
        <v>642</v>
      </c>
      <c r="D1393" s="78" t="str">
        <f t="shared" si="38"/>
        <v>Esp20144</v>
      </c>
    </row>
    <row r="1394" spans="1:4">
      <c r="A1394" s="118">
        <v>41743</v>
      </c>
      <c r="B1394" s="117">
        <v>24.45</v>
      </c>
      <c r="C1394" s="117" t="s">
        <v>641</v>
      </c>
      <c r="D1394" s="78" t="str">
        <f t="shared" si="38"/>
        <v>CB20144</v>
      </c>
    </row>
    <row r="1395" spans="1:4">
      <c r="A1395" s="118">
        <v>41743</v>
      </c>
      <c r="B1395" s="117">
        <v>50.25</v>
      </c>
      <c r="C1395" s="117" t="s">
        <v>641</v>
      </c>
      <c r="D1395" s="78" t="str">
        <f t="shared" si="38"/>
        <v>CB20144</v>
      </c>
    </row>
    <row r="1396" spans="1:4">
      <c r="A1396" s="118">
        <v>41743</v>
      </c>
      <c r="B1396" s="117">
        <v>91.65</v>
      </c>
      <c r="C1396" s="117" t="s">
        <v>641</v>
      </c>
      <c r="D1396" s="78" t="str">
        <f t="shared" si="38"/>
        <v>CB20144</v>
      </c>
    </row>
    <row r="1397" spans="1:4">
      <c r="A1397" s="118">
        <v>41743</v>
      </c>
      <c r="B1397" s="117">
        <v>17.75</v>
      </c>
      <c r="C1397" s="117" t="s">
        <v>642</v>
      </c>
      <c r="D1397" s="78" t="str">
        <f t="shared" si="38"/>
        <v>Esp20144</v>
      </c>
    </row>
    <row r="1398" spans="1:4">
      <c r="A1398" s="118">
        <v>41743</v>
      </c>
      <c r="B1398" s="117">
        <v>11</v>
      </c>
      <c r="C1398" s="117" t="s">
        <v>642</v>
      </c>
      <c r="D1398" s="78" t="str">
        <f t="shared" si="38"/>
        <v>Esp20144</v>
      </c>
    </row>
    <row r="1399" spans="1:4">
      <c r="A1399" s="118">
        <v>41743</v>
      </c>
      <c r="B1399" s="117">
        <v>13</v>
      </c>
      <c r="C1399" s="117" t="s">
        <v>641</v>
      </c>
      <c r="D1399" s="78" t="str">
        <f t="shared" si="38"/>
        <v>CB20144</v>
      </c>
    </row>
    <row r="1400" spans="1:4">
      <c r="A1400" s="118">
        <v>41744</v>
      </c>
      <c r="B1400" s="117">
        <v>32.65</v>
      </c>
      <c r="C1400" s="117" t="s">
        <v>641</v>
      </c>
      <c r="D1400" s="78" t="str">
        <f t="shared" si="38"/>
        <v>CB20144</v>
      </c>
    </row>
    <row r="1401" spans="1:4">
      <c r="A1401" s="118">
        <v>41744</v>
      </c>
      <c r="B1401" s="117">
        <v>51.15</v>
      </c>
      <c r="C1401" s="117" t="s">
        <v>641</v>
      </c>
      <c r="D1401" s="78" t="str">
        <f t="shared" si="38"/>
        <v>CB20144</v>
      </c>
    </row>
    <row r="1402" spans="1:4">
      <c r="A1402" s="118">
        <v>41744</v>
      </c>
      <c r="B1402" s="117">
        <v>25.8</v>
      </c>
      <c r="C1402" s="117" t="s">
        <v>642</v>
      </c>
      <c r="D1402" s="78" t="str">
        <f t="shared" si="38"/>
        <v>Esp20144</v>
      </c>
    </row>
    <row r="1403" spans="1:4">
      <c r="A1403" s="118">
        <v>41745</v>
      </c>
      <c r="B1403" s="117">
        <v>42.7</v>
      </c>
      <c r="C1403" s="117" t="s">
        <v>641</v>
      </c>
      <c r="D1403" s="78" t="str">
        <f t="shared" si="38"/>
        <v>CB20144</v>
      </c>
    </row>
    <row r="1404" spans="1:4">
      <c r="A1404" s="118">
        <v>41745</v>
      </c>
      <c r="B1404" s="117">
        <v>57.25</v>
      </c>
      <c r="C1404" s="117" t="s">
        <v>641</v>
      </c>
      <c r="D1404" s="78" t="str">
        <f t="shared" si="38"/>
        <v>CB20144</v>
      </c>
    </row>
    <row r="1405" spans="1:4">
      <c r="A1405" s="118">
        <v>41745</v>
      </c>
      <c r="B1405" s="117">
        <v>10.5</v>
      </c>
      <c r="C1405" s="117" t="s">
        <v>642</v>
      </c>
      <c r="D1405" s="78" t="str">
        <f t="shared" si="38"/>
        <v>Esp20144</v>
      </c>
    </row>
    <row r="1406" spans="1:4">
      <c r="A1406" s="118">
        <v>41745</v>
      </c>
      <c r="B1406" s="117">
        <v>7</v>
      </c>
      <c r="C1406" s="117" t="s">
        <v>642</v>
      </c>
      <c r="D1406" s="78" t="str">
        <f t="shared" si="38"/>
        <v>Esp20144</v>
      </c>
    </row>
    <row r="1407" spans="1:4">
      <c r="A1407" s="118">
        <v>41745</v>
      </c>
      <c r="B1407" s="117">
        <v>16.399999999999999</v>
      </c>
      <c r="C1407" s="117" t="s">
        <v>642</v>
      </c>
      <c r="D1407" s="78" t="str">
        <f t="shared" si="38"/>
        <v>Esp20144</v>
      </c>
    </row>
    <row r="1408" spans="1:4">
      <c r="A1408" s="118">
        <v>41745</v>
      </c>
      <c r="B1408" s="117">
        <v>17.7</v>
      </c>
      <c r="C1408" s="117" t="s">
        <v>641</v>
      </c>
      <c r="D1408" s="78" t="str">
        <f t="shared" si="38"/>
        <v>CB20144</v>
      </c>
    </row>
    <row r="1409" spans="1:4">
      <c r="A1409" s="118">
        <v>41745</v>
      </c>
      <c r="B1409" s="117">
        <v>15.6</v>
      </c>
      <c r="C1409" s="117" t="s">
        <v>641</v>
      </c>
      <c r="D1409" s="78" t="str">
        <f t="shared" si="38"/>
        <v>CB20144</v>
      </c>
    </row>
    <row r="1410" spans="1:4">
      <c r="A1410" s="118">
        <v>41745</v>
      </c>
      <c r="B1410" s="117">
        <v>3.5</v>
      </c>
      <c r="C1410" s="117" t="s">
        <v>642</v>
      </c>
      <c r="D1410" s="78" t="str">
        <f t="shared" si="38"/>
        <v>Esp20144</v>
      </c>
    </row>
    <row r="1411" spans="1:4">
      <c r="A1411" s="118">
        <v>41746</v>
      </c>
      <c r="B1411" s="117">
        <v>13.25</v>
      </c>
      <c r="C1411" s="117" t="s">
        <v>642</v>
      </c>
      <c r="D1411" s="78" t="str">
        <f t="shared" si="38"/>
        <v>Esp20144</v>
      </c>
    </row>
    <row r="1412" spans="1:4">
      <c r="A1412" s="118">
        <v>41746</v>
      </c>
      <c r="B1412" s="117">
        <v>75.67</v>
      </c>
      <c r="C1412" s="117" t="s">
        <v>642</v>
      </c>
      <c r="D1412" s="78" t="str">
        <f t="shared" si="38"/>
        <v>Esp20144</v>
      </c>
    </row>
    <row r="1413" spans="1:4">
      <c r="A1413" s="118">
        <v>41746</v>
      </c>
      <c r="B1413" s="117">
        <v>35.85</v>
      </c>
      <c r="C1413" s="117" t="s">
        <v>641</v>
      </c>
      <c r="D1413" s="78" t="str">
        <f t="shared" si="38"/>
        <v>CB20144</v>
      </c>
    </row>
    <row r="1414" spans="1:4">
      <c r="A1414" s="118">
        <v>41746</v>
      </c>
      <c r="B1414" s="117">
        <v>22.3</v>
      </c>
      <c r="C1414" s="117" t="s">
        <v>641</v>
      </c>
      <c r="D1414" s="78" t="str">
        <f t="shared" si="38"/>
        <v>CB20144</v>
      </c>
    </row>
    <row r="1415" spans="1:4">
      <c r="A1415" s="118">
        <v>41746</v>
      </c>
      <c r="B1415" s="117">
        <v>80</v>
      </c>
      <c r="C1415" s="117" t="s">
        <v>641</v>
      </c>
      <c r="D1415" s="78" t="str">
        <f t="shared" si="38"/>
        <v>CB20144</v>
      </c>
    </row>
    <row r="1416" spans="1:4">
      <c r="A1416" s="118">
        <v>41746</v>
      </c>
      <c r="B1416" s="117">
        <v>19.75</v>
      </c>
      <c r="C1416" s="117" t="s">
        <v>642</v>
      </c>
      <c r="D1416" s="78" t="str">
        <f t="shared" si="38"/>
        <v>Esp20144</v>
      </c>
    </row>
    <row r="1417" spans="1:4">
      <c r="A1417" s="118">
        <v>41747</v>
      </c>
      <c r="B1417" s="117">
        <v>52</v>
      </c>
      <c r="C1417" s="117" t="s">
        <v>641</v>
      </c>
      <c r="D1417" s="78" t="str">
        <f t="shared" si="38"/>
        <v>CB20144</v>
      </c>
    </row>
    <row r="1418" spans="1:4">
      <c r="A1418" s="118">
        <v>41747</v>
      </c>
      <c r="B1418" s="117">
        <v>63.15</v>
      </c>
      <c r="C1418" s="117" t="s">
        <v>641</v>
      </c>
      <c r="D1418" s="78" t="str">
        <f t="shared" si="38"/>
        <v>CB20144</v>
      </c>
    </row>
    <row r="1419" spans="1:4">
      <c r="A1419" s="118">
        <v>41747</v>
      </c>
      <c r="B1419" s="117">
        <v>47.65</v>
      </c>
      <c r="C1419" s="117" t="s">
        <v>642</v>
      </c>
      <c r="D1419" s="78" t="str">
        <f t="shared" si="38"/>
        <v>Esp20144</v>
      </c>
    </row>
    <row r="1420" spans="1:4">
      <c r="A1420" s="118">
        <v>41747</v>
      </c>
      <c r="B1420" s="117">
        <v>44</v>
      </c>
      <c r="C1420" s="117" t="s">
        <v>641</v>
      </c>
      <c r="D1420" s="78" t="str">
        <f t="shared" si="38"/>
        <v>CB20144</v>
      </c>
    </row>
    <row r="1421" spans="1:4">
      <c r="A1421" s="118">
        <v>41747</v>
      </c>
      <c r="B1421" s="117">
        <v>29.1</v>
      </c>
      <c r="C1421" s="117" t="s">
        <v>642</v>
      </c>
      <c r="D1421" s="78" t="str">
        <f t="shared" si="38"/>
        <v>Esp20144</v>
      </c>
    </row>
    <row r="1422" spans="1:4">
      <c r="A1422" s="118">
        <v>41747</v>
      </c>
      <c r="B1422" s="117">
        <v>8.5</v>
      </c>
      <c r="C1422" s="117" t="s">
        <v>642</v>
      </c>
      <c r="D1422" s="78" t="str">
        <f t="shared" si="38"/>
        <v>Esp20144</v>
      </c>
    </row>
    <row r="1423" spans="1:4">
      <c r="A1423" s="118">
        <v>41747</v>
      </c>
      <c r="B1423" s="117">
        <v>67.5</v>
      </c>
      <c r="C1423" s="117" t="s">
        <v>645</v>
      </c>
      <c r="D1423" s="78" t="str">
        <f t="shared" si="38"/>
        <v>Chq20144</v>
      </c>
    </row>
    <row r="1424" spans="1:4">
      <c r="A1424" s="118">
        <v>41747</v>
      </c>
      <c r="B1424" s="117">
        <v>15.6</v>
      </c>
      <c r="C1424" s="117" t="s">
        <v>645</v>
      </c>
      <c r="D1424" s="78" t="str">
        <f t="shared" si="38"/>
        <v>Chq20144</v>
      </c>
    </row>
    <row r="1425" spans="1:4">
      <c r="A1425" s="118">
        <v>41747</v>
      </c>
      <c r="B1425" s="117">
        <v>16.3</v>
      </c>
      <c r="C1425" s="117" t="s">
        <v>641</v>
      </c>
      <c r="D1425" s="78" t="str">
        <f t="shared" si="38"/>
        <v>CB20144</v>
      </c>
    </row>
    <row r="1426" spans="1:4">
      <c r="A1426" s="118">
        <v>41747</v>
      </c>
      <c r="B1426" s="117">
        <v>17</v>
      </c>
      <c r="C1426" s="117" t="s">
        <v>641</v>
      </c>
      <c r="D1426" s="78" t="str">
        <f t="shared" si="38"/>
        <v>CB20144</v>
      </c>
    </row>
    <row r="1427" spans="1:4">
      <c r="A1427" s="118">
        <v>41747</v>
      </c>
      <c r="B1427" s="117">
        <v>15.95</v>
      </c>
      <c r="C1427" s="117" t="s">
        <v>641</v>
      </c>
      <c r="D1427" s="78" t="str">
        <f t="shared" si="38"/>
        <v>CB20144</v>
      </c>
    </row>
    <row r="1428" spans="1:4">
      <c r="A1428" s="118">
        <v>41747</v>
      </c>
      <c r="B1428" s="117">
        <v>8.15</v>
      </c>
      <c r="C1428" s="117" t="s">
        <v>642</v>
      </c>
      <c r="D1428" s="78" t="str">
        <f t="shared" ref="D1428:D1491" si="39">CONCATENATE(C1428,YEAR(A1428),MONTH(A1428))</f>
        <v>Esp20144</v>
      </c>
    </row>
    <row r="1429" spans="1:4">
      <c r="A1429" s="118">
        <v>41747</v>
      </c>
      <c r="B1429" s="117">
        <v>14.85</v>
      </c>
      <c r="C1429" s="117" t="s">
        <v>641</v>
      </c>
      <c r="D1429" s="78" t="str">
        <f t="shared" si="39"/>
        <v>CB20144</v>
      </c>
    </row>
    <row r="1430" spans="1:4">
      <c r="A1430" s="118">
        <v>41747</v>
      </c>
      <c r="B1430" s="117">
        <v>11</v>
      </c>
      <c r="C1430" s="117" t="s">
        <v>642</v>
      </c>
      <c r="D1430" s="78" t="str">
        <f t="shared" si="39"/>
        <v>Esp20144</v>
      </c>
    </row>
    <row r="1431" spans="1:4">
      <c r="A1431" s="118">
        <v>41747</v>
      </c>
      <c r="B1431" s="117">
        <v>15.5</v>
      </c>
      <c r="C1431" s="117" t="s">
        <v>641</v>
      </c>
      <c r="D1431" s="78" t="str">
        <f t="shared" si="39"/>
        <v>CB20144</v>
      </c>
    </row>
    <row r="1432" spans="1:4">
      <c r="A1432" s="118">
        <v>41748</v>
      </c>
      <c r="B1432" s="117">
        <v>19.149999999999999</v>
      </c>
      <c r="C1432" s="117" t="s">
        <v>641</v>
      </c>
      <c r="D1432" s="78" t="str">
        <f t="shared" si="39"/>
        <v>CB20144</v>
      </c>
    </row>
    <row r="1433" spans="1:4">
      <c r="A1433" s="118">
        <v>41748</v>
      </c>
      <c r="B1433" s="117">
        <v>45.5</v>
      </c>
      <c r="C1433" s="117" t="s">
        <v>642</v>
      </c>
      <c r="D1433" s="78" t="str">
        <f t="shared" si="39"/>
        <v>Esp20144</v>
      </c>
    </row>
    <row r="1434" spans="1:4">
      <c r="A1434" s="118">
        <v>41748</v>
      </c>
      <c r="B1434" s="117">
        <v>39</v>
      </c>
      <c r="C1434" s="117" t="s">
        <v>642</v>
      </c>
      <c r="D1434" s="78" t="str">
        <f t="shared" si="39"/>
        <v>Esp20144</v>
      </c>
    </row>
    <row r="1435" spans="1:4">
      <c r="A1435" s="118">
        <v>41748</v>
      </c>
      <c r="B1435" s="117">
        <v>30</v>
      </c>
      <c r="C1435" s="117" t="s">
        <v>641</v>
      </c>
      <c r="D1435" s="78" t="str">
        <f t="shared" si="39"/>
        <v>CB20144</v>
      </c>
    </row>
    <row r="1436" spans="1:4">
      <c r="A1436" s="118">
        <v>41748</v>
      </c>
      <c r="B1436" s="117">
        <v>14.5</v>
      </c>
      <c r="C1436" s="117" t="s">
        <v>641</v>
      </c>
      <c r="D1436" s="78" t="str">
        <f t="shared" si="39"/>
        <v>CB20144</v>
      </c>
    </row>
    <row r="1437" spans="1:4">
      <c r="A1437" s="118">
        <v>41748</v>
      </c>
      <c r="B1437" s="117">
        <v>8.5</v>
      </c>
      <c r="C1437" s="117" t="s">
        <v>641</v>
      </c>
      <c r="D1437" s="78" t="str">
        <f t="shared" si="39"/>
        <v>CB20144</v>
      </c>
    </row>
    <row r="1438" spans="1:4">
      <c r="A1438" s="118">
        <v>41748</v>
      </c>
      <c r="B1438" s="117">
        <v>41</v>
      </c>
      <c r="C1438" s="117" t="s">
        <v>641</v>
      </c>
      <c r="D1438" s="78" t="str">
        <f t="shared" si="39"/>
        <v>CB20144</v>
      </c>
    </row>
    <row r="1439" spans="1:4">
      <c r="A1439" s="118">
        <v>41748</v>
      </c>
      <c r="B1439" s="117">
        <v>8.35</v>
      </c>
      <c r="C1439" s="117" t="s">
        <v>642</v>
      </c>
      <c r="D1439" s="78" t="str">
        <f t="shared" si="39"/>
        <v>Esp20144</v>
      </c>
    </row>
    <row r="1440" spans="1:4">
      <c r="A1440" s="118">
        <v>41748</v>
      </c>
      <c r="B1440" s="117">
        <v>17</v>
      </c>
      <c r="C1440" s="117" t="s">
        <v>641</v>
      </c>
      <c r="D1440" s="78" t="str">
        <f t="shared" si="39"/>
        <v>CB20144</v>
      </c>
    </row>
    <row r="1441" spans="1:4">
      <c r="A1441" s="118">
        <v>41748</v>
      </c>
      <c r="B1441" s="117">
        <v>13.45</v>
      </c>
      <c r="C1441" s="117" t="s">
        <v>641</v>
      </c>
      <c r="D1441" s="78" t="str">
        <f t="shared" si="39"/>
        <v>CB20144</v>
      </c>
    </row>
    <row r="1442" spans="1:4">
      <c r="A1442" s="118">
        <v>41748</v>
      </c>
      <c r="B1442" s="117">
        <v>7.9</v>
      </c>
      <c r="C1442" s="117" t="s">
        <v>642</v>
      </c>
      <c r="D1442" s="78" t="str">
        <f t="shared" si="39"/>
        <v>Esp20144</v>
      </c>
    </row>
    <row r="1443" spans="1:4">
      <c r="A1443" s="118">
        <v>41748</v>
      </c>
      <c r="B1443" s="117">
        <v>64.099999999999994</v>
      </c>
      <c r="C1443" s="117" t="s">
        <v>641</v>
      </c>
      <c r="D1443" s="78" t="str">
        <f t="shared" si="39"/>
        <v>CB20144</v>
      </c>
    </row>
    <row r="1444" spans="1:4">
      <c r="A1444" s="118">
        <v>41748</v>
      </c>
      <c r="B1444" s="117">
        <v>22.7</v>
      </c>
      <c r="C1444" s="117" t="s">
        <v>641</v>
      </c>
      <c r="D1444" s="78" t="str">
        <f t="shared" si="39"/>
        <v>CB20144</v>
      </c>
    </row>
    <row r="1445" spans="1:4">
      <c r="A1445" s="118">
        <v>41748</v>
      </c>
      <c r="B1445" s="117">
        <v>8.4499999999999993</v>
      </c>
      <c r="C1445" s="117" t="s">
        <v>641</v>
      </c>
      <c r="D1445" s="78" t="str">
        <f t="shared" si="39"/>
        <v>CB20144</v>
      </c>
    </row>
    <row r="1446" spans="1:4">
      <c r="A1446" s="118">
        <v>41748</v>
      </c>
      <c r="B1446" s="117">
        <v>35.1</v>
      </c>
      <c r="C1446" s="117" t="s">
        <v>641</v>
      </c>
      <c r="D1446" s="78" t="str">
        <f t="shared" si="39"/>
        <v>CB20144</v>
      </c>
    </row>
    <row r="1447" spans="1:4">
      <c r="A1447" s="118">
        <v>41748</v>
      </c>
      <c r="B1447" s="117">
        <v>53.1</v>
      </c>
      <c r="C1447" s="117" t="s">
        <v>641</v>
      </c>
      <c r="D1447" s="78" t="str">
        <f t="shared" si="39"/>
        <v>CB20144</v>
      </c>
    </row>
    <row r="1448" spans="1:4">
      <c r="A1448" s="118">
        <v>41751</v>
      </c>
      <c r="B1448" s="117">
        <v>5</v>
      </c>
      <c r="C1448" s="117" t="s">
        <v>642</v>
      </c>
      <c r="D1448" s="78" t="str">
        <f t="shared" si="39"/>
        <v>Esp20144</v>
      </c>
    </row>
    <row r="1449" spans="1:4">
      <c r="A1449" s="118">
        <v>41751</v>
      </c>
      <c r="B1449" s="117">
        <v>87.3</v>
      </c>
      <c r="C1449" s="117" t="s">
        <v>641</v>
      </c>
      <c r="D1449" s="78" t="str">
        <f t="shared" si="39"/>
        <v>CB20144</v>
      </c>
    </row>
    <row r="1450" spans="1:4">
      <c r="A1450" s="118">
        <v>41751</v>
      </c>
      <c r="B1450" s="117">
        <v>24.2</v>
      </c>
      <c r="C1450" s="117" t="s">
        <v>641</v>
      </c>
      <c r="D1450" s="78" t="str">
        <f t="shared" si="39"/>
        <v>CB20144</v>
      </c>
    </row>
    <row r="1451" spans="1:4">
      <c r="A1451" s="118">
        <v>41751</v>
      </c>
      <c r="B1451" s="117">
        <v>21.6</v>
      </c>
      <c r="C1451" s="117" t="s">
        <v>641</v>
      </c>
      <c r="D1451" s="78" t="str">
        <f t="shared" si="39"/>
        <v>CB20144</v>
      </c>
    </row>
    <row r="1452" spans="1:4">
      <c r="A1452" s="118">
        <v>41752</v>
      </c>
      <c r="B1452" s="117">
        <v>81.45</v>
      </c>
      <c r="C1452" s="117" t="s">
        <v>641</v>
      </c>
      <c r="D1452" s="78" t="str">
        <f t="shared" si="39"/>
        <v>CB20144</v>
      </c>
    </row>
    <row r="1453" spans="1:4">
      <c r="A1453" s="118">
        <v>41752</v>
      </c>
      <c r="B1453" s="117">
        <v>25.55</v>
      </c>
      <c r="C1453" s="117" t="s">
        <v>642</v>
      </c>
      <c r="D1453" s="78" t="str">
        <f t="shared" si="39"/>
        <v>Esp20144</v>
      </c>
    </row>
    <row r="1454" spans="1:4">
      <c r="A1454" s="118">
        <v>41752</v>
      </c>
      <c r="B1454" s="117">
        <v>85.1</v>
      </c>
      <c r="C1454" s="117" t="s">
        <v>641</v>
      </c>
      <c r="D1454" s="78" t="str">
        <f t="shared" si="39"/>
        <v>CB20144</v>
      </c>
    </row>
    <row r="1455" spans="1:4">
      <c r="A1455" s="118">
        <v>41752</v>
      </c>
      <c r="B1455" s="117">
        <v>6.5</v>
      </c>
      <c r="C1455" s="117" t="s">
        <v>642</v>
      </c>
      <c r="D1455" s="78" t="str">
        <f t="shared" si="39"/>
        <v>Esp20144</v>
      </c>
    </row>
    <row r="1456" spans="1:4">
      <c r="A1456" s="118">
        <v>41753</v>
      </c>
      <c r="B1456" s="117">
        <v>7.1</v>
      </c>
      <c r="C1456" s="117" t="s">
        <v>642</v>
      </c>
      <c r="D1456" s="78" t="str">
        <f t="shared" si="39"/>
        <v>Esp20144</v>
      </c>
    </row>
    <row r="1457" spans="1:4">
      <c r="A1457" s="118">
        <v>41753</v>
      </c>
      <c r="B1457" s="117">
        <v>25.7</v>
      </c>
      <c r="C1457" s="117" t="s">
        <v>641</v>
      </c>
      <c r="D1457" s="78" t="str">
        <f t="shared" si="39"/>
        <v>CB20144</v>
      </c>
    </row>
    <row r="1458" spans="1:4">
      <c r="A1458" s="118">
        <v>41754</v>
      </c>
      <c r="B1458" s="117">
        <v>25.8</v>
      </c>
      <c r="C1458" s="117" t="s">
        <v>641</v>
      </c>
      <c r="D1458" s="78" t="str">
        <f t="shared" si="39"/>
        <v>CB20144</v>
      </c>
    </row>
    <row r="1459" spans="1:4">
      <c r="A1459" s="118">
        <v>41754</v>
      </c>
      <c r="B1459" s="117">
        <v>15.8</v>
      </c>
      <c r="C1459" s="117" t="s">
        <v>641</v>
      </c>
      <c r="D1459" s="78" t="str">
        <f t="shared" si="39"/>
        <v>CB20144</v>
      </c>
    </row>
    <row r="1460" spans="1:4">
      <c r="A1460" s="118">
        <v>41754</v>
      </c>
      <c r="B1460" s="117">
        <v>6.9</v>
      </c>
      <c r="C1460" s="117" t="s">
        <v>642</v>
      </c>
      <c r="D1460" s="78" t="str">
        <f t="shared" si="39"/>
        <v>Esp20144</v>
      </c>
    </row>
    <row r="1461" spans="1:4">
      <c r="A1461" s="118">
        <v>41754</v>
      </c>
      <c r="B1461" s="117">
        <v>7.65</v>
      </c>
      <c r="C1461" s="117" t="s">
        <v>642</v>
      </c>
      <c r="D1461" s="78" t="str">
        <f t="shared" si="39"/>
        <v>Esp20144</v>
      </c>
    </row>
    <row r="1462" spans="1:4">
      <c r="A1462" s="118">
        <v>41755</v>
      </c>
      <c r="B1462" s="117">
        <v>7.5</v>
      </c>
      <c r="C1462" s="117" t="s">
        <v>642</v>
      </c>
      <c r="D1462" s="78" t="str">
        <f t="shared" si="39"/>
        <v>Esp20144</v>
      </c>
    </row>
    <row r="1463" spans="1:4">
      <c r="A1463" s="118">
        <v>41755</v>
      </c>
      <c r="B1463" s="117">
        <v>19.2</v>
      </c>
      <c r="C1463" s="117" t="s">
        <v>642</v>
      </c>
      <c r="D1463" s="78" t="str">
        <f t="shared" si="39"/>
        <v>Esp20144</v>
      </c>
    </row>
    <row r="1464" spans="1:4">
      <c r="A1464" s="118">
        <v>41755</v>
      </c>
      <c r="B1464" s="117">
        <v>22</v>
      </c>
      <c r="C1464" s="117" t="s">
        <v>641</v>
      </c>
      <c r="D1464" s="78" t="str">
        <f t="shared" si="39"/>
        <v>CB20144</v>
      </c>
    </row>
    <row r="1465" spans="1:4">
      <c r="A1465" s="118">
        <v>41755</v>
      </c>
      <c r="B1465" s="117">
        <v>10.5</v>
      </c>
      <c r="C1465" s="117" t="s">
        <v>642</v>
      </c>
      <c r="D1465" s="78" t="str">
        <f t="shared" si="39"/>
        <v>Esp20144</v>
      </c>
    </row>
    <row r="1466" spans="1:4">
      <c r="A1466" s="118">
        <v>41755</v>
      </c>
      <c r="B1466" s="117">
        <v>69.7</v>
      </c>
      <c r="C1466" s="117" t="s">
        <v>642</v>
      </c>
      <c r="D1466" s="78" t="str">
        <f t="shared" si="39"/>
        <v>Esp20144</v>
      </c>
    </row>
    <row r="1467" spans="1:4">
      <c r="A1467" s="118">
        <v>41755</v>
      </c>
      <c r="B1467" s="117">
        <v>31</v>
      </c>
      <c r="C1467" s="117" t="s">
        <v>642</v>
      </c>
      <c r="D1467" s="78" t="str">
        <f t="shared" si="39"/>
        <v>Esp20144</v>
      </c>
    </row>
    <row r="1468" spans="1:4">
      <c r="A1468" s="118">
        <v>41755</v>
      </c>
      <c r="B1468" s="117">
        <v>13</v>
      </c>
      <c r="C1468" s="117" t="s">
        <v>641</v>
      </c>
      <c r="D1468" s="78" t="str">
        <f t="shared" si="39"/>
        <v>CB20144</v>
      </c>
    </row>
    <row r="1469" spans="1:4">
      <c r="A1469" s="118">
        <v>41755</v>
      </c>
      <c r="B1469" s="117">
        <v>12.1</v>
      </c>
      <c r="C1469" s="117" t="s">
        <v>641</v>
      </c>
      <c r="D1469" s="78" t="str">
        <f t="shared" si="39"/>
        <v>CB20144</v>
      </c>
    </row>
    <row r="1470" spans="1:4">
      <c r="A1470" s="118">
        <v>41757</v>
      </c>
      <c r="B1470" s="117">
        <v>8.5</v>
      </c>
      <c r="C1470" s="117" t="s">
        <v>642</v>
      </c>
      <c r="D1470" s="78" t="str">
        <f t="shared" si="39"/>
        <v>Esp20144</v>
      </c>
    </row>
    <row r="1471" spans="1:4">
      <c r="A1471" s="118">
        <v>41757</v>
      </c>
      <c r="B1471" s="117">
        <v>354.85</v>
      </c>
      <c r="C1471" s="117" t="s">
        <v>645</v>
      </c>
      <c r="D1471" s="78" t="str">
        <f t="shared" si="39"/>
        <v>Chq20144</v>
      </c>
    </row>
    <row r="1472" spans="1:4">
      <c r="A1472" s="118">
        <v>41759</v>
      </c>
      <c r="B1472" s="117">
        <v>10.7</v>
      </c>
      <c r="C1472" s="117" t="s">
        <v>642</v>
      </c>
      <c r="D1472" s="78" t="str">
        <f t="shared" si="39"/>
        <v>Esp20144</v>
      </c>
    </row>
    <row r="1473" spans="1:4">
      <c r="A1473" s="118">
        <v>41759</v>
      </c>
      <c r="B1473" s="117">
        <v>15.4</v>
      </c>
      <c r="C1473" s="117" t="s">
        <v>641</v>
      </c>
      <c r="D1473" s="78" t="str">
        <f t="shared" si="39"/>
        <v>CB20144</v>
      </c>
    </row>
    <row r="1474" spans="1:4">
      <c r="A1474" s="118">
        <v>41759</v>
      </c>
      <c r="B1474" s="117">
        <v>65.45</v>
      </c>
      <c r="C1474" s="117" t="s">
        <v>645</v>
      </c>
      <c r="D1474" s="78" t="str">
        <f t="shared" si="39"/>
        <v>Chq20144</v>
      </c>
    </row>
    <row r="1475" spans="1:4">
      <c r="A1475" s="118">
        <v>41759</v>
      </c>
      <c r="B1475" s="117">
        <v>3.55</v>
      </c>
      <c r="C1475" s="117" t="s">
        <v>642</v>
      </c>
      <c r="D1475" s="78" t="str">
        <f t="shared" si="39"/>
        <v>Esp20144</v>
      </c>
    </row>
    <row r="1476" spans="1:4">
      <c r="A1476" s="118">
        <v>41759</v>
      </c>
      <c r="B1476" s="117">
        <v>80.45</v>
      </c>
      <c r="C1476" s="117" t="s">
        <v>645</v>
      </c>
      <c r="D1476" s="78" t="str">
        <f t="shared" si="39"/>
        <v>Chq20144</v>
      </c>
    </row>
    <row r="1477" spans="1:4">
      <c r="A1477" s="118">
        <v>41759</v>
      </c>
      <c r="B1477" s="117">
        <v>26.55</v>
      </c>
      <c r="C1477" s="117" t="s">
        <v>641</v>
      </c>
      <c r="D1477" s="78" t="str">
        <f t="shared" si="39"/>
        <v>CB20144</v>
      </c>
    </row>
    <row r="1478" spans="1:4">
      <c r="A1478" s="118">
        <v>41759</v>
      </c>
      <c r="B1478" s="117">
        <f>3.95*15+4.75*4+4.2*2</f>
        <v>86.65</v>
      </c>
      <c r="C1478" s="117" t="s">
        <v>641</v>
      </c>
      <c r="D1478" s="78" t="str">
        <f t="shared" si="39"/>
        <v>CB20144</v>
      </c>
    </row>
    <row r="1479" spans="1:4">
      <c r="A1479" s="118">
        <v>41759</v>
      </c>
      <c r="B1479" s="117">
        <v>13.35</v>
      </c>
      <c r="C1479" s="117" t="s">
        <v>642</v>
      </c>
      <c r="D1479" s="78" t="str">
        <f t="shared" si="39"/>
        <v>Esp20144</v>
      </c>
    </row>
    <row r="1480" spans="1:4">
      <c r="A1480" s="118">
        <v>41759</v>
      </c>
      <c r="B1480" s="117">
        <v>45.2</v>
      </c>
      <c r="C1480" s="117" t="s">
        <v>641</v>
      </c>
      <c r="D1480" s="78" t="str">
        <f t="shared" si="39"/>
        <v>CB20144</v>
      </c>
    </row>
    <row r="1481" spans="1:4">
      <c r="A1481" s="118">
        <v>41759</v>
      </c>
      <c r="B1481" s="117">
        <v>37.4</v>
      </c>
      <c r="C1481" s="117" t="s">
        <v>641</v>
      </c>
      <c r="D1481" s="78" t="str">
        <f t="shared" si="39"/>
        <v>CB20144</v>
      </c>
    </row>
    <row r="1482" spans="1:4">
      <c r="A1482" s="118">
        <v>41759</v>
      </c>
      <c r="B1482" s="117">
        <v>2.5</v>
      </c>
      <c r="C1482" s="117" t="s">
        <v>642</v>
      </c>
      <c r="D1482" s="78" t="str">
        <f t="shared" si="39"/>
        <v>Esp20144</v>
      </c>
    </row>
    <row r="1483" spans="1:4">
      <c r="A1483" s="118">
        <v>41759</v>
      </c>
      <c r="B1483" s="117">
        <v>119.8</v>
      </c>
      <c r="C1483" s="117" t="s">
        <v>641</v>
      </c>
      <c r="D1483" s="78" t="str">
        <f t="shared" si="39"/>
        <v>CB20144</v>
      </c>
    </row>
    <row r="1484" spans="1:4">
      <c r="A1484" s="118">
        <v>41759</v>
      </c>
      <c r="B1484" s="117">
        <v>45.5</v>
      </c>
      <c r="C1484" s="117" t="s">
        <v>642</v>
      </c>
      <c r="D1484" s="78" t="str">
        <f t="shared" si="39"/>
        <v>Esp20144</v>
      </c>
    </row>
    <row r="1485" spans="1:4">
      <c r="A1485" s="118">
        <v>41759</v>
      </c>
      <c r="B1485" s="117">
        <v>27.7</v>
      </c>
      <c r="C1485" s="117" t="s">
        <v>645</v>
      </c>
      <c r="D1485" s="78" t="str">
        <f t="shared" si="39"/>
        <v>Chq20144</v>
      </c>
    </row>
    <row r="1486" spans="1:4">
      <c r="A1486" s="118">
        <v>41759</v>
      </c>
      <c r="B1486" s="117">
        <v>134.30000000000001</v>
      </c>
      <c r="C1486" s="117" t="s">
        <v>641</v>
      </c>
      <c r="D1486" s="78" t="str">
        <f t="shared" si="39"/>
        <v>CB20144</v>
      </c>
    </row>
    <row r="1487" spans="1:4">
      <c r="A1487" s="118">
        <v>41761</v>
      </c>
      <c r="B1487" s="117">
        <v>52.8</v>
      </c>
      <c r="C1487" s="117" t="s">
        <v>641</v>
      </c>
      <c r="D1487" s="78" t="str">
        <f t="shared" si="39"/>
        <v>CB20145</v>
      </c>
    </row>
    <row r="1488" spans="1:4">
      <c r="A1488" s="118">
        <v>41761</v>
      </c>
      <c r="B1488" s="117">
        <v>37.9</v>
      </c>
      <c r="C1488" s="117" t="s">
        <v>641</v>
      </c>
      <c r="D1488" s="78" t="str">
        <f t="shared" si="39"/>
        <v>CB20145</v>
      </c>
    </row>
    <row r="1489" spans="1:5">
      <c r="A1489" s="118">
        <v>41761</v>
      </c>
      <c r="B1489" s="117">
        <v>23.3</v>
      </c>
      <c r="C1489" s="117" t="s">
        <v>641</v>
      </c>
      <c r="D1489" s="78" t="str">
        <f t="shared" si="39"/>
        <v>CB20145</v>
      </c>
    </row>
    <row r="1490" spans="1:5">
      <c r="A1490" s="118">
        <v>41761</v>
      </c>
      <c r="B1490" s="117">
        <v>55</v>
      </c>
      <c r="C1490" s="117" t="s">
        <v>642</v>
      </c>
      <c r="D1490" s="78" t="str">
        <f t="shared" si="39"/>
        <v>Esp20145</v>
      </c>
    </row>
    <row r="1491" spans="1:5">
      <c r="A1491" s="118">
        <v>41761</v>
      </c>
      <c r="B1491" s="117">
        <v>25.5</v>
      </c>
      <c r="C1491" s="117" t="s">
        <v>641</v>
      </c>
      <c r="D1491" s="78" t="str">
        <f t="shared" si="39"/>
        <v>CB20145</v>
      </c>
    </row>
    <row r="1492" spans="1:5">
      <c r="A1492" s="118">
        <v>41761</v>
      </c>
      <c r="B1492" s="117">
        <v>51.7</v>
      </c>
      <c r="C1492" s="117" t="s">
        <v>641</v>
      </c>
      <c r="D1492" s="78" t="str">
        <f t="shared" ref="D1492:D1555" si="40">CONCATENATE(C1492,YEAR(A1492),MONTH(A1492))</f>
        <v>CB20145</v>
      </c>
    </row>
    <row r="1493" spans="1:5">
      <c r="A1493" s="118">
        <v>41761</v>
      </c>
      <c r="B1493" s="117">
        <v>34.049999999999997</v>
      </c>
      <c r="C1493" s="117" t="s">
        <v>642</v>
      </c>
      <c r="D1493" s="78" t="str">
        <f t="shared" si="40"/>
        <v>Esp20145</v>
      </c>
    </row>
    <row r="1494" spans="1:5">
      <c r="A1494" s="118">
        <v>41761</v>
      </c>
      <c r="B1494" s="117">
        <v>30.35</v>
      </c>
      <c r="C1494" s="117" t="s">
        <v>641</v>
      </c>
      <c r="D1494" s="78" t="str">
        <f t="shared" si="40"/>
        <v>CB20145</v>
      </c>
    </row>
    <row r="1495" spans="1:5">
      <c r="A1495" s="118">
        <v>41761</v>
      </c>
      <c r="B1495" s="117">
        <v>34.9</v>
      </c>
      <c r="C1495" s="117" t="s">
        <v>641</v>
      </c>
      <c r="D1495" s="78" t="str">
        <f t="shared" si="40"/>
        <v>CB20145</v>
      </c>
    </row>
    <row r="1496" spans="1:5">
      <c r="A1496" s="126">
        <v>41762</v>
      </c>
      <c r="B1496" s="127">
        <v>71.8</v>
      </c>
      <c r="C1496" s="127" t="s">
        <v>641</v>
      </c>
      <c r="D1496" s="149" t="str">
        <f t="shared" si="40"/>
        <v>CB20145</v>
      </c>
      <c r="E1496" s="128" t="s">
        <v>660</v>
      </c>
    </row>
    <row r="1497" spans="1:5">
      <c r="A1497" s="118">
        <v>41762</v>
      </c>
      <c r="B1497" s="117">
        <v>63.75</v>
      </c>
      <c r="C1497" s="117" t="s">
        <v>641</v>
      </c>
      <c r="D1497" s="78" t="str">
        <f t="shared" si="40"/>
        <v>CB20145</v>
      </c>
    </row>
    <row r="1498" spans="1:5">
      <c r="A1498" s="118">
        <v>41762</v>
      </c>
      <c r="B1498" s="117">
        <v>54.25</v>
      </c>
      <c r="C1498" s="117" t="s">
        <v>641</v>
      </c>
      <c r="D1498" s="78" t="str">
        <f t="shared" si="40"/>
        <v>CB20145</v>
      </c>
    </row>
    <row r="1499" spans="1:5">
      <c r="A1499" s="118">
        <v>41762</v>
      </c>
      <c r="B1499" s="117">
        <v>15.9</v>
      </c>
      <c r="C1499" s="117" t="s">
        <v>641</v>
      </c>
      <c r="D1499" s="78" t="str">
        <f t="shared" si="40"/>
        <v>CB20145</v>
      </c>
    </row>
    <row r="1500" spans="1:5">
      <c r="A1500" s="118">
        <v>41762</v>
      </c>
      <c r="B1500" s="117">
        <v>78.349999999999994</v>
      </c>
      <c r="C1500" s="117" t="s">
        <v>641</v>
      </c>
      <c r="D1500" s="78" t="str">
        <f t="shared" si="40"/>
        <v>CB20145</v>
      </c>
    </row>
    <row r="1501" spans="1:5">
      <c r="A1501" s="126">
        <v>41762</v>
      </c>
      <c r="B1501" s="127">
        <v>552.08000000000004</v>
      </c>
      <c r="C1501" s="127" t="s">
        <v>645</v>
      </c>
      <c r="D1501" s="149" t="str">
        <f t="shared" si="40"/>
        <v>Chq20145</v>
      </c>
      <c r="E1501" s="128" t="s">
        <v>661</v>
      </c>
    </row>
    <row r="1502" spans="1:5">
      <c r="A1502" s="118">
        <v>41762</v>
      </c>
      <c r="B1502" s="117">
        <v>30</v>
      </c>
      <c r="C1502" s="117" t="s">
        <v>641</v>
      </c>
      <c r="D1502" s="78" t="str">
        <f t="shared" si="40"/>
        <v>CB20145</v>
      </c>
    </row>
    <row r="1503" spans="1:5">
      <c r="A1503" s="118">
        <v>41762</v>
      </c>
      <c r="B1503" s="117">
        <v>87.5</v>
      </c>
      <c r="C1503" s="117" t="s">
        <v>641</v>
      </c>
      <c r="D1503" s="78" t="str">
        <f t="shared" si="40"/>
        <v>CB20145</v>
      </c>
    </row>
    <row r="1504" spans="1:5">
      <c r="A1504" s="118">
        <v>41762</v>
      </c>
      <c r="B1504" s="117">
        <v>38.299999999999997</v>
      </c>
      <c r="C1504" s="117" t="s">
        <v>641</v>
      </c>
      <c r="D1504" s="78" t="str">
        <f t="shared" si="40"/>
        <v>CB20145</v>
      </c>
    </row>
    <row r="1505" spans="1:5">
      <c r="A1505" s="118">
        <v>41762</v>
      </c>
      <c r="B1505" s="117">
        <v>71.3</v>
      </c>
      <c r="C1505" s="117" t="s">
        <v>641</v>
      </c>
      <c r="D1505" s="78" t="str">
        <f t="shared" si="40"/>
        <v>CB20145</v>
      </c>
    </row>
    <row r="1506" spans="1:5">
      <c r="A1506" s="118">
        <v>41762</v>
      </c>
      <c r="B1506" s="117">
        <v>11.45</v>
      </c>
      <c r="C1506" s="117" t="s">
        <v>642</v>
      </c>
      <c r="D1506" s="78" t="str">
        <f t="shared" si="40"/>
        <v>Esp20145</v>
      </c>
    </row>
    <row r="1507" spans="1:5">
      <c r="A1507" s="118">
        <v>41762</v>
      </c>
      <c r="B1507" s="117">
        <v>22.65</v>
      </c>
      <c r="C1507" s="117" t="s">
        <v>641</v>
      </c>
      <c r="D1507" s="78" t="str">
        <f t="shared" si="40"/>
        <v>CB20145</v>
      </c>
    </row>
    <row r="1508" spans="1:5">
      <c r="A1508" s="118">
        <v>41762</v>
      </c>
      <c r="B1508" s="117">
        <v>41.1</v>
      </c>
      <c r="C1508" s="117" t="s">
        <v>641</v>
      </c>
      <c r="D1508" s="78" t="str">
        <f t="shared" si="40"/>
        <v>CB20145</v>
      </c>
    </row>
    <row r="1509" spans="1:5">
      <c r="A1509" s="118">
        <v>41762</v>
      </c>
      <c r="B1509" s="117">
        <v>28.75</v>
      </c>
      <c r="C1509" s="117" t="s">
        <v>642</v>
      </c>
      <c r="D1509" s="78" t="str">
        <f t="shared" si="40"/>
        <v>Esp20145</v>
      </c>
    </row>
    <row r="1510" spans="1:5">
      <c r="A1510" s="118">
        <v>41762</v>
      </c>
      <c r="B1510" s="117">
        <v>16.75</v>
      </c>
      <c r="C1510" s="117" t="s">
        <v>642</v>
      </c>
      <c r="D1510" s="78" t="str">
        <f t="shared" si="40"/>
        <v>Esp20145</v>
      </c>
    </row>
    <row r="1511" spans="1:5">
      <c r="A1511" s="118">
        <v>41763</v>
      </c>
      <c r="B1511" s="117">
        <v>42.25</v>
      </c>
      <c r="C1511" s="117" t="s">
        <v>641</v>
      </c>
      <c r="D1511" s="78" t="str">
        <f t="shared" si="40"/>
        <v>CB20145</v>
      </c>
    </row>
    <row r="1512" spans="1:5">
      <c r="A1512" s="118">
        <v>41764</v>
      </c>
      <c r="B1512" s="117">
        <v>87.35</v>
      </c>
      <c r="C1512" s="117" t="s">
        <v>641</v>
      </c>
      <c r="D1512" s="78" t="str">
        <f t="shared" si="40"/>
        <v>CB20145</v>
      </c>
    </row>
    <row r="1513" spans="1:5">
      <c r="A1513" s="118">
        <v>41764</v>
      </c>
      <c r="B1513" s="117">
        <v>23.85</v>
      </c>
      <c r="C1513" s="117" t="s">
        <v>641</v>
      </c>
      <c r="D1513" s="78" t="str">
        <f t="shared" si="40"/>
        <v>CB20145</v>
      </c>
    </row>
    <row r="1514" spans="1:5">
      <c r="A1514" s="118">
        <v>41764</v>
      </c>
      <c r="B1514" s="117">
        <v>38</v>
      </c>
      <c r="C1514" s="117" t="s">
        <v>641</v>
      </c>
      <c r="D1514" s="78" t="str">
        <f t="shared" si="40"/>
        <v>CB20145</v>
      </c>
    </row>
    <row r="1515" spans="1:5">
      <c r="A1515" s="126">
        <v>41765</v>
      </c>
      <c r="B1515" s="127">
        <v>390.04</v>
      </c>
      <c r="C1515" s="127" t="s">
        <v>642</v>
      </c>
      <c r="D1515" s="149" t="str">
        <f t="shared" si="40"/>
        <v>Esp20145</v>
      </c>
      <c r="E1515" s="128" t="s">
        <v>662</v>
      </c>
    </row>
    <row r="1516" spans="1:5">
      <c r="A1516" s="118">
        <v>41765</v>
      </c>
      <c r="B1516" s="117">
        <v>10.5</v>
      </c>
      <c r="C1516" s="117" t="s">
        <v>642</v>
      </c>
      <c r="D1516" s="78" t="str">
        <f t="shared" si="40"/>
        <v>Esp20145</v>
      </c>
    </row>
    <row r="1517" spans="1:5">
      <c r="A1517" s="118">
        <v>41765</v>
      </c>
      <c r="B1517" s="117">
        <v>5.75</v>
      </c>
      <c r="C1517" s="117" t="s">
        <v>642</v>
      </c>
      <c r="D1517" s="78" t="str">
        <f t="shared" si="40"/>
        <v>Esp20145</v>
      </c>
    </row>
    <row r="1518" spans="1:5">
      <c r="A1518" s="118">
        <v>41765</v>
      </c>
      <c r="B1518" s="117">
        <v>52.65</v>
      </c>
      <c r="C1518" s="117" t="s">
        <v>642</v>
      </c>
      <c r="D1518" s="78" t="str">
        <f t="shared" si="40"/>
        <v>Esp20145</v>
      </c>
    </row>
    <row r="1519" spans="1:5">
      <c r="A1519" s="118">
        <v>41766</v>
      </c>
      <c r="B1519" s="117">
        <v>42</v>
      </c>
      <c r="C1519" s="117" t="s">
        <v>641</v>
      </c>
      <c r="D1519" s="78" t="str">
        <f t="shared" si="40"/>
        <v>CB20145</v>
      </c>
    </row>
    <row r="1520" spans="1:5">
      <c r="A1520" s="118">
        <v>41766</v>
      </c>
      <c r="B1520" s="117">
        <v>73.400000000000006</v>
      </c>
      <c r="C1520" s="117" t="s">
        <v>642</v>
      </c>
      <c r="D1520" s="78" t="str">
        <f t="shared" si="40"/>
        <v>Esp20145</v>
      </c>
    </row>
    <row r="1521" spans="1:4">
      <c r="A1521" s="118">
        <v>41766</v>
      </c>
      <c r="B1521" s="117">
        <v>7.9</v>
      </c>
      <c r="C1521" s="117" t="s">
        <v>642</v>
      </c>
      <c r="D1521" s="78" t="str">
        <f t="shared" si="40"/>
        <v>Esp20145</v>
      </c>
    </row>
    <row r="1522" spans="1:4">
      <c r="A1522" s="118">
        <v>41766</v>
      </c>
      <c r="B1522" s="117">
        <v>21.65</v>
      </c>
      <c r="C1522" s="117" t="s">
        <v>641</v>
      </c>
      <c r="D1522" s="78" t="str">
        <f t="shared" si="40"/>
        <v>CB20145</v>
      </c>
    </row>
    <row r="1523" spans="1:4">
      <c r="A1523" s="118">
        <v>41766</v>
      </c>
      <c r="B1523" s="117">
        <v>28.7</v>
      </c>
      <c r="C1523" s="117" t="s">
        <v>642</v>
      </c>
      <c r="D1523" s="78" t="str">
        <f t="shared" si="40"/>
        <v>Esp20145</v>
      </c>
    </row>
    <row r="1524" spans="1:4">
      <c r="A1524" s="118">
        <v>41766</v>
      </c>
      <c r="B1524" s="117">
        <v>38.299999999999997</v>
      </c>
      <c r="C1524" s="117" t="s">
        <v>641</v>
      </c>
      <c r="D1524" s="78" t="str">
        <f t="shared" si="40"/>
        <v>CB20145</v>
      </c>
    </row>
    <row r="1525" spans="1:4">
      <c r="A1525" s="118">
        <v>41766</v>
      </c>
      <c r="B1525" s="117">
        <v>7.15</v>
      </c>
      <c r="C1525" s="117" t="s">
        <v>642</v>
      </c>
      <c r="D1525" s="78" t="str">
        <f t="shared" si="40"/>
        <v>Esp20145</v>
      </c>
    </row>
    <row r="1526" spans="1:4">
      <c r="A1526" s="118">
        <v>41768</v>
      </c>
      <c r="B1526" s="117">
        <v>21.15</v>
      </c>
      <c r="C1526" s="117" t="s">
        <v>641</v>
      </c>
      <c r="D1526" s="78" t="str">
        <f t="shared" si="40"/>
        <v>CB20145</v>
      </c>
    </row>
    <row r="1527" spans="1:4">
      <c r="A1527" s="118">
        <v>41768</v>
      </c>
      <c r="B1527" s="117">
        <v>20.2</v>
      </c>
      <c r="C1527" s="117" t="s">
        <v>642</v>
      </c>
      <c r="D1527" s="78" t="str">
        <f>CONCATENATE(C1527,YEAR(A1526),MONTH(A1526))</f>
        <v>Esp20145</v>
      </c>
    </row>
    <row r="1528" spans="1:4">
      <c r="A1528" s="118">
        <v>41768</v>
      </c>
      <c r="B1528" s="117">
        <v>7.15</v>
      </c>
      <c r="C1528" s="117" t="s">
        <v>642</v>
      </c>
      <c r="D1528" s="78" t="str">
        <f t="shared" si="40"/>
        <v>Esp20145</v>
      </c>
    </row>
    <row r="1529" spans="1:4">
      <c r="A1529" s="118">
        <v>41768</v>
      </c>
      <c r="B1529" s="117">
        <v>22.8</v>
      </c>
      <c r="C1529" s="117" t="s">
        <v>641</v>
      </c>
      <c r="D1529" s="78" t="str">
        <f t="shared" si="40"/>
        <v>CB20145</v>
      </c>
    </row>
    <row r="1530" spans="1:4">
      <c r="A1530" s="118">
        <v>41768</v>
      </c>
      <c r="B1530" s="117">
        <v>3.7</v>
      </c>
      <c r="C1530" s="117" t="s">
        <v>642</v>
      </c>
      <c r="D1530" s="78" t="str">
        <f t="shared" si="40"/>
        <v>Esp20145</v>
      </c>
    </row>
    <row r="1531" spans="1:4">
      <c r="A1531" s="118">
        <v>41768</v>
      </c>
      <c r="B1531" s="117">
        <v>37</v>
      </c>
      <c r="C1531" s="117" t="s">
        <v>642</v>
      </c>
      <c r="D1531" s="78" t="str">
        <f t="shared" si="40"/>
        <v>Esp20145</v>
      </c>
    </row>
    <row r="1532" spans="1:4">
      <c r="A1532" s="118">
        <v>41768</v>
      </c>
      <c r="B1532" s="117">
        <v>16.100000000000001</v>
      </c>
      <c r="C1532" s="117" t="s">
        <v>641</v>
      </c>
      <c r="D1532" s="78" t="str">
        <f t="shared" si="40"/>
        <v>CB20145</v>
      </c>
    </row>
    <row r="1533" spans="1:4">
      <c r="A1533" s="118">
        <v>41768</v>
      </c>
      <c r="B1533" s="117">
        <v>28.55</v>
      </c>
      <c r="C1533" s="117" t="s">
        <v>642</v>
      </c>
      <c r="D1533" s="78" t="str">
        <f t="shared" si="40"/>
        <v>Esp20145</v>
      </c>
    </row>
    <row r="1534" spans="1:4">
      <c r="A1534" s="118">
        <v>41769</v>
      </c>
      <c r="B1534" s="117">
        <v>16.399999999999999</v>
      </c>
      <c r="C1534" s="117" t="s">
        <v>642</v>
      </c>
      <c r="D1534" s="78" t="str">
        <f t="shared" si="40"/>
        <v>Esp20145</v>
      </c>
    </row>
    <row r="1535" spans="1:4">
      <c r="A1535" s="118">
        <v>41768</v>
      </c>
      <c r="B1535" s="117">
        <v>868.98</v>
      </c>
      <c r="C1535" s="117" t="s">
        <v>654</v>
      </c>
      <c r="D1535" s="78" t="str">
        <f t="shared" si="40"/>
        <v>Vir20145</v>
      </c>
    </row>
    <row r="1536" spans="1:4">
      <c r="A1536" s="118">
        <v>41769</v>
      </c>
      <c r="B1536" s="117">
        <v>74.3</v>
      </c>
      <c r="C1536" s="117" t="s">
        <v>641</v>
      </c>
      <c r="D1536" s="78" t="str">
        <f t="shared" si="40"/>
        <v>CB20145</v>
      </c>
    </row>
    <row r="1537" spans="1:4">
      <c r="A1537" s="118">
        <v>41769</v>
      </c>
      <c r="B1537" s="117">
        <v>98</v>
      </c>
      <c r="C1537" s="117" t="s">
        <v>641</v>
      </c>
      <c r="D1537" s="78" t="str">
        <f t="shared" si="40"/>
        <v>CB20145</v>
      </c>
    </row>
    <row r="1538" spans="1:4">
      <c r="A1538" s="118">
        <v>41769</v>
      </c>
      <c r="B1538" s="117">
        <v>19.100000000000001</v>
      </c>
      <c r="C1538" s="117" t="s">
        <v>641</v>
      </c>
      <c r="D1538" s="78" t="str">
        <f t="shared" si="40"/>
        <v>CB20145</v>
      </c>
    </row>
    <row r="1539" spans="1:4">
      <c r="A1539" s="118">
        <v>41769</v>
      </c>
      <c r="B1539" s="117">
        <v>20.100000000000001</v>
      </c>
      <c r="C1539" s="117" t="s">
        <v>641</v>
      </c>
      <c r="D1539" s="78" t="str">
        <f t="shared" si="40"/>
        <v>CB20145</v>
      </c>
    </row>
    <row r="1540" spans="1:4">
      <c r="A1540" s="118">
        <v>41769</v>
      </c>
      <c r="B1540" s="117">
        <v>25.1</v>
      </c>
      <c r="C1540" s="117" t="s">
        <v>641</v>
      </c>
      <c r="D1540" s="78" t="str">
        <f t="shared" si="40"/>
        <v>CB20145</v>
      </c>
    </row>
    <row r="1541" spans="1:4">
      <c r="A1541" s="118">
        <v>41769</v>
      </c>
      <c r="B1541" s="117">
        <v>51.4</v>
      </c>
      <c r="C1541" s="117" t="s">
        <v>641</v>
      </c>
      <c r="D1541" s="78" t="str">
        <f t="shared" si="40"/>
        <v>CB20145</v>
      </c>
    </row>
    <row r="1542" spans="1:4">
      <c r="A1542" s="118">
        <v>41769</v>
      </c>
      <c r="B1542" s="117">
        <v>37.1</v>
      </c>
      <c r="C1542" s="117" t="s">
        <v>642</v>
      </c>
      <c r="D1542" s="78" t="str">
        <f t="shared" si="40"/>
        <v>Esp20145</v>
      </c>
    </row>
    <row r="1543" spans="1:4">
      <c r="A1543" s="118">
        <v>41769</v>
      </c>
      <c r="B1543" s="117">
        <v>17</v>
      </c>
      <c r="C1543" s="117" t="s">
        <v>641</v>
      </c>
      <c r="D1543" s="78" t="str">
        <f t="shared" si="40"/>
        <v>CB20145</v>
      </c>
    </row>
    <row r="1544" spans="1:4">
      <c r="A1544" s="118">
        <v>41769</v>
      </c>
      <c r="B1544" s="117">
        <v>24.2</v>
      </c>
      <c r="C1544" s="117" t="s">
        <v>641</v>
      </c>
      <c r="D1544" s="78" t="str">
        <f t="shared" si="40"/>
        <v>CB20145</v>
      </c>
    </row>
    <row r="1545" spans="1:4">
      <c r="A1545" s="118">
        <v>41769</v>
      </c>
      <c r="B1545" s="117">
        <v>3.5</v>
      </c>
      <c r="C1545" s="117" t="s">
        <v>642</v>
      </c>
      <c r="D1545" s="78" t="str">
        <f t="shared" si="40"/>
        <v>Esp20145</v>
      </c>
    </row>
    <row r="1546" spans="1:4">
      <c r="A1546" s="118">
        <v>41771</v>
      </c>
      <c r="B1546" s="117">
        <v>33</v>
      </c>
      <c r="C1546" s="117" t="s">
        <v>641</v>
      </c>
      <c r="D1546" s="78" t="str">
        <f t="shared" si="40"/>
        <v>CB20145</v>
      </c>
    </row>
    <row r="1547" spans="1:4">
      <c r="A1547" s="118">
        <v>41772</v>
      </c>
      <c r="B1547" s="117">
        <v>20.9</v>
      </c>
      <c r="C1547" s="117" t="s">
        <v>642</v>
      </c>
      <c r="D1547" s="78" t="str">
        <f t="shared" si="40"/>
        <v>Esp20145</v>
      </c>
    </row>
    <row r="1548" spans="1:4">
      <c r="A1548" s="118">
        <v>41772</v>
      </c>
      <c r="B1548" s="117">
        <v>7.9</v>
      </c>
      <c r="C1548" s="117" t="s">
        <v>642</v>
      </c>
      <c r="D1548" s="78" t="str">
        <f t="shared" si="40"/>
        <v>Esp20145</v>
      </c>
    </row>
    <row r="1549" spans="1:4">
      <c r="A1549" s="118">
        <v>41772</v>
      </c>
      <c r="B1549" s="117">
        <v>5.55</v>
      </c>
      <c r="C1549" s="117" t="s">
        <v>642</v>
      </c>
      <c r="D1549" s="78" t="str">
        <f t="shared" si="40"/>
        <v>Esp20145</v>
      </c>
    </row>
    <row r="1550" spans="1:4">
      <c r="A1550" s="118">
        <v>41772</v>
      </c>
      <c r="B1550" s="117">
        <v>15.75</v>
      </c>
      <c r="C1550" s="117" t="s">
        <v>641</v>
      </c>
      <c r="D1550" s="78" t="str">
        <f t="shared" si="40"/>
        <v>CB20145</v>
      </c>
    </row>
    <row r="1551" spans="1:4">
      <c r="A1551" s="118">
        <v>41773</v>
      </c>
      <c r="B1551" s="117">
        <v>35.4</v>
      </c>
      <c r="C1551" s="117" t="s">
        <v>641</v>
      </c>
      <c r="D1551" s="78" t="str">
        <f t="shared" si="40"/>
        <v>CB20145</v>
      </c>
    </row>
    <row r="1552" spans="1:4">
      <c r="A1552" s="118">
        <v>41773</v>
      </c>
      <c r="B1552" s="117">
        <v>40</v>
      </c>
      <c r="C1552" s="117" t="s">
        <v>641</v>
      </c>
      <c r="D1552" s="78" t="str">
        <f t="shared" si="40"/>
        <v>CB20145</v>
      </c>
    </row>
    <row r="1553" spans="1:4">
      <c r="A1553" s="118">
        <v>41773</v>
      </c>
      <c r="B1553" s="117">
        <v>88.95</v>
      </c>
      <c r="C1553" s="117" t="s">
        <v>641</v>
      </c>
      <c r="D1553" s="78" t="str">
        <f t="shared" si="40"/>
        <v>CB20145</v>
      </c>
    </row>
    <row r="1554" spans="1:4">
      <c r="A1554" s="118">
        <v>41773</v>
      </c>
      <c r="B1554" s="117">
        <v>6.75</v>
      </c>
      <c r="C1554" s="117" t="s">
        <v>642</v>
      </c>
      <c r="D1554" s="78" t="str">
        <f t="shared" si="40"/>
        <v>Esp20145</v>
      </c>
    </row>
    <row r="1555" spans="1:4">
      <c r="A1555" s="118">
        <v>41774</v>
      </c>
      <c r="B1555" s="117">
        <v>8.5</v>
      </c>
      <c r="C1555" s="117" t="s">
        <v>642</v>
      </c>
      <c r="D1555" s="78" t="str">
        <f t="shared" si="40"/>
        <v>Esp20145</v>
      </c>
    </row>
    <row r="1556" spans="1:4">
      <c r="A1556" s="118">
        <v>41774</v>
      </c>
      <c r="B1556" s="117">
        <v>15.1</v>
      </c>
      <c r="C1556" s="117" t="s">
        <v>642</v>
      </c>
      <c r="D1556" s="78" t="str">
        <f t="shared" ref="D1556:D1619" si="41">CONCATENATE(C1556,YEAR(A1556),MONTH(A1556))</f>
        <v>Esp20145</v>
      </c>
    </row>
    <row r="1557" spans="1:4">
      <c r="A1557" s="118">
        <v>41774</v>
      </c>
      <c r="B1557" s="117">
        <v>24.05</v>
      </c>
      <c r="C1557" s="117" t="s">
        <v>641</v>
      </c>
      <c r="D1557" s="78" t="str">
        <f t="shared" si="41"/>
        <v>CB20145</v>
      </c>
    </row>
    <row r="1558" spans="1:4">
      <c r="A1558" s="118">
        <v>41774</v>
      </c>
      <c r="B1558" s="117">
        <v>31.9</v>
      </c>
      <c r="C1558" s="117" t="s">
        <v>645</v>
      </c>
      <c r="D1558" s="78" t="str">
        <f t="shared" si="41"/>
        <v>Chq20145</v>
      </c>
    </row>
    <row r="1559" spans="1:4">
      <c r="A1559" s="118">
        <v>41774</v>
      </c>
      <c r="B1559" s="117">
        <v>30.55</v>
      </c>
      <c r="C1559" s="117" t="s">
        <v>641</v>
      </c>
      <c r="D1559" s="78" t="str">
        <f t="shared" si="41"/>
        <v>CB20145</v>
      </c>
    </row>
    <row r="1560" spans="1:4">
      <c r="A1560" s="118">
        <v>41774</v>
      </c>
      <c r="B1560" s="117">
        <v>69</v>
      </c>
      <c r="C1560" s="117" t="s">
        <v>641</v>
      </c>
      <c r="D1560" s="78" t="str">
        <f t="shared" si="41"/>
        <v>CB20145</v>
      </c>
    </row>
    <row r="1561" spans="1:4">
      <c r="A1561" s="118">
        <v>41774</v>
      </c>
      <c r="B1561" s="117">
        <v>20.55</v>
      </c>
      <c r="C1561" s="117" t="s">
        <v>641</v>
      </c>
      <c r="D1561" s="78" t="str">
        <f t="shared" si="41"/>
        <v>CB20145</v>
      </c>
    </row>
    <row r="1562" spans="1:4">
      <c r="A1562" s="118">
        <v>41774</v>
      </c>
      <c r="B1562" s="117">
        <v>19.55</v>
      </c>
      <c r="C1562" s="117" t="s">
        <v>641</v>
      </c>
      <c r="D1562" s="78" t="str">
        <f t="shared" si="41"/>
        <v>CB20145</v>
      </c>
    </row>
    <row r="1563" spans="1:4">
      <c r="A1563" s="118">
        <v>41774</v>
      </c>
      <c r="B1563" s="117">
        <v>10</v>
      </c>
      <c r="C1563" s="117" t="s">
        <v>642</v>
      </c>
      <c r="D1563" s="78" t="str">
        <f t="shared" si="41"/>
        <v>Esp20145</v>
      </c>
    </row>
    <row r="1564" spans="1:4">
      <c r="A1564" s="118">
        <v>41774</v>
      </c>
      <c r="B1564" s="117">
        <v>36.799999999999997</v>
      </c>
      <c r="C1564" s="117" t="s">
        <v>641</v>
      </c>
      <c r="D1564" s="78" t="str">
        <f t="shared" si="41"/>
        <v>CB20145</v>
      </c>
    </row>
    <row r="1565" spans="1:4">
      <c r="A1565" s="118">
        <v>41774</v>
      </c>
      <c r="B1565" s="117">
        <v>23.9</v>
      </c>
      <c r="C1565" s="117" t="s">
        <v>642</v>
      </c>
      <c r="D1565" s="78" t="str">
        <f t="shared" si="41"/>
        <v>Esp20145</v>
      </c>
    </row>
    <row r="1566" spans="1:4">
      <c r="A1566" s="118">
        <v>41775</v>
      </c>
      <c r="B1566" s="117">
        <v>26.7</v>
      </c>
      <c r="C1566" s="117" t="s">
        <v>641</v>
      </c>
      <c r="D1566" s="78" t="str">
        <f t="shared" si="41"/>
        <v>CB20145</v>
      </c>
    </row>
    <row r="1567" spans="1:4">
      <c r="A1567" s="118">
        <v>41775</v>
      </c>
      <c r="B1567" s="117">
        <v>17.399999999999999</v>
      </c>
      <c r="C1567" s="117" t="s">
        <v>641</v>
      </c>
      <c r="D1567" s="78" t="str">
        <f t="shared" si="41"/>
        <v>CB20145</v>
      </c>
    </row>
    <row r="1568" spans="1:4">
      <c r="A1568" s="118">
        <v>41775</v>
      </c>
      <c r="B1568" s="117">
        <v>42.9</v>
      </c>
      <c r="C1568" s="117" t="s">
        <v>641</v>
      </c>
      <c r="D1568" s="78" t="str">
        <f t="shared" si="41"/>
        <v>CB20145</v>
      </c>
    </row>
    <row r="1569" spans="1:4">
      <c r="A1569" s="118">
        <v>41775</v>
      </c>
      <c r="B1569" s="117">
        <v>17.8</v>
      </c>
      <c r="C1569" s="117" t="s">
        <v>641</v>
      </c>
      <c r="D1569" s="78" t="str">
        <f t="shared" si="41"/>
        <v>CB20145</v>
      </c>
    </row>
    <row r="1570" spans="1:4">
      <c r="A1570" s="118">
        <v>41775</v>
      </c>
      <c r="B1570" s="117">
        <v>41.05</v>
      </c>
      <c r="C1570" s="117" t="s">
        <v>641</v>
      </c>
      <c r="D1570" s="78" t="str">
        <f t="shared" si="41"/>
        <v>CB20145</v>
      </c>
    </row>
    <row r="1571" spans="1:4">
      <c r="A1571" s="118">
        <v>41775</v>
      </c>
      <c r="B1571" s="117">
        <v>16.399999999999999</v>
      </c>
      <c r="C1571" s="117" t="s">
        <v>642</v>
      </c>
      <c r="D1571" s="78" t="str">
        <f t="shared" si="41"/>
        <v>Esp20145</v>
      </c>
    </row>
    <row r="1572" spans="1:4">
      <c r="A1572" s="118">
        <v>41776</v>
      </c>
      <c r="B1572" s="117">
        <v>43.05</v>
      </c>
      <c r="C1572" s="117" t="s">
        <v>641</v>
      </c>
      <c r="D1572" s="78" t="str">
        <f t="shared" si="41"/>
        <v>CB20145</v>
      </c>
    </row>
    <row r="1573" spans="1:4">
      <c r="A1573" s="118">
        <v>41776</v>
      </c>
      <c r="B1573" s="117">
        <v>28.4</v>
      </c>
      <c r="C1573" s="117" t="s">
        <v>642</v>
      </c>
      <c r="D1573" s="78" t="str">
        <f t="shared" si="41"/>
        <v>Esp20145</v>
      </c>
    </row>
    <row r="1574" spans="1:4">
      <c r="A1574" s="118">
        <v>41776</v>
      </c>
      <c r="B1574" s="117">
        <v>35.700000000000003</v>
      </c>
      <c r="C1574" s="117" t="s">
        <v>641</v>
      </c>
      <c r="D1574" s="78" t="str">
        <f t="shared" si="41"/>
        <v>CB20145</v>
      </c>
    </row>
    <row r="1575" spans="1:4">
      <c r="A1575" s="118">
        <v>41776</v>
      </c>
      <c r="B1575" s="117">
        <v>15.55</v>
      </c>
      <c r="C1575" s="117" t="s">
        <v>642</v>
      </c>
      <c r="D1575" s="78" t="str">
        <f t="shared" si="41"/>
        <v>Esp20145</v>
      </c>
    </row>
    <row r="1576" spans="1:4">
      <c r="A1576" s="118">
        <v>41776</v>
      </c>
      <c r="B1576" s="117">
        <v>6.25</v>
      </c>
      <c r="C1576" s="117" t="s">
        <v>642</v>
      </c>
      <c r="D1576" s="78" t="str">
        <f t="shared" si="41"/>
        <v>Esp20145</v>
      </c>
    </row>
    <row r="1577" spans="1:4">
      <c r="A1577" s="118">
        <v>41776</v>
      </c>
      <c r="B1577" s="117">
        <v>8.5</v>
      </c>
      <c r="C1577" s="117" t="s">
        <v>642</v>
      </c>
      <c r="D1577" s="78" t="str">
        <f t="shared" si="41"/>
        <v>Esp20145</v>
      </c>
    </row>
    <row r="1578" spans="1:4">
      <c r="A1578" s="118">
        <v>41776</v>
      </c>
      <c r="B1578" s="117">
        <v>10.35</v>
      </c>
      <c r="C1578" s="117" t="s">
        <v>642</v>
      </c>
      <c r="D1578" s="78" t="str">
        <f t="shared" si="41"/>
        <v>Esp20145</v>
      </c>
    </row>
    <row r="1579" spans="1:4">
      <c r="A1579" s="118">
        <v>41776</v>
      </c>
      <c r="B1579" s="117">
        <v>22.5</v>
      </c>
      <c r="C1579" s="117" t="s">
        <v>642</v>
      </c>
      <c r="D1579" s="78" t="str">
        <f t="shared" si="41"/>
        <v>Esp20145</v>
      </c>
    </row>
    <row r="1580" spans="1:4">
      <c r="A1580" s="118">
        <v>41777</v>
      </c>
      <c r="B1580" s="117">
        <v>82.25</v>
      </c>
      <c r="C1580" s="117" t="s">
        <v>641</v>
      </c>
      <c r="D1580" s="78" t="str">
        <f t="shared" si="41"/>
        <v>CB20145</v>
      </c>
    </row>
    <row r="1581" spans="1:4">
      <c r="A1581" s="118">
        <v>41778</v>
      </c>
      <c r="B1581" s="117">
        <v>28</v>
      </c>
      <c r="C1581" s="117" t="s">
        <v>641</v>
      </c>
      <c r="D1581" s="78" t="str">
        <f t="shared" si="41"/>
        <v>CB20145</v>
      </c>
    </row>
    <row r="1582" spans="1:4">
      <c r="A1582" s="118">
        <v>41778</v>
      </c>
      <c r="B1582" s="117">
        <v>11.3</v>
      </c>
      <c r="C1582" s="117" t="s">
        <v>642</v>
      </c>
      <c r="D1582" s="78" t="str">
        <f t="shared" si="41"/>
        <v>Esp20145</v>
      </c>
    </row>
    <row r="1583" spans="1:4">
      <c r="A1583" s="118">
        <v>41778</v>
      </c>
      <c r="B1583" s="117">
        <v>16.399999999999999</v>
      </c>
      <c r="C1583" s="117" t="s">
        <v>641</v>
      </c>
      <c r="D1583" s="78" t="str">
        <f t="shared" si="41"/>
        <v>CB20145</v>
      </c>
    </row>
    <row r="1584" spans="1:4">
      <c r="A1584" s="118">
        <v>41779</v>
      </c>
      <c r="B1584" s="117">
        <v>45</v>
      </c>
      <c r="C1584" s="117" t="s">
        <v>641</v>
      </c>
      <c r="D1584" s="78" t="str">
        <f t="shared" si="41"/>
        <v>CB20145</v>
      </c>
    </row>
    <row r="1585" spans="1:4">
      <c r="A1585" s="118">
        <v>41779</v>
      </c>
      <c r="B1585" s="117">
        <v>21.95</v>
      </c>
      <c r="C1585" s="117" t="s">
        <v>641</v>
      </c>
      <c r="D1585" s="78" t="str">
        <f t="shared" si="41"/>
        <v>CB20145</v>
      </c>
    </row>
    <row r="1586" spans="1:4">
      <c r="A1586" s="118">
        <v>41780</v>
      </c>
      <c r="B1586" s="117">
        <v>29.85</v>
      </c>
      <c r="C1586" s="117" t="s">
        <v>641</v>
      </c>
      <c r="D1586" s="78" t="str">
        <f t="shared" si="41"/>
        <v>CB20145</v>
      </c>
    </row>
    <row r="1587" spans="1:4">
      <c r="A1587" s="118">
        <v>41780</v>
      </c>
      <c r="B1587" s="117">
        <v>3.5</v>
      </c>
      <c r="C1587" s="117" t="s">
        <v>642</v>
      </c>
      <c r="D1587" s="78" t="str">
        <f t="shared" si="41"/>
        <v>Esp20145</v>
      </c>
    </row>
    <row r="1588" spans="1:4">
      <c r="A1588" s="118">
        <v>41780</v>
      </c>
      <c r="B1588" s="117">
        <v>20.8</v>
      </c>
      <c r="C1588" s="117" t="s">
        <v>641</v>
      </c>
      <c r="D1588" s="78" t="str">
        <f t="shared" si="41"/>
        <v>CB20145</v>
      </c>
    </row>
    <row r="1589" spans="1:4">
      <c r="A1589" s="118">
        <v>41780</v>
      </c>
      <c r="B1589" s="117">
        <v>219</v>
      </c>
      <c r="C1589" s="117" t="s">
        <v>641</v>
      </c>
      <c r="D1589" s="78" t="str">
        <f t="shared" si="41"/>
        <v>CB20145</v>
      </c>
    </row>
    <row r="1590" spans="1:4">
      <c r="A1590" s="118">
        <v>41780</v>
      </c>
      <c r="B1590" s="117">
        <v>24.8</v>
      </c>
      <c r="C1590" s="117" t="s">
        <v>641</v>
      </c>
      <c r="D1590" s="78" t="str">
        <f t="shared" si="41"/>
        <v>CB20145</v>
      </c>
    </row>
    <row r="1591" spans="1:4">
      <c r="A1591" s="118">
        <v>41780</v>
      </c>
      <c r="B1591" s="117">
        <v>7.5</v>
      </c>
      <c r="C1591" s="117" t="s">
        <v>642</v>
      </c>
      <c r="D1591" s="78" t="str">
        <f t="shared" si="41"/>
        <v>Esp20145</v>
      </c>
    </row>
    <row r="1592" spans="1:4">
      <c r="A1592" s="118">
        <v>41780</v>
      </c>
      <c r="B1592" s="117">
        <v>23.65</v>
      </c>
      <c r="C1592" s="117" t="s">
        <v>641</v>
      </c>
      <c r="D1592" s="78" t="str">
        <f t="shared" si="41"/>
        <v>CB20145</v>
      </c>
    </row>
    <row r="1593" spans="1:4">
      <c r="A1593" s="118">
        <v>41780</v>
      </c>
      <c r="B1593" s="117">
        <v>30.15</v>
      </c>
      <c r="C1593" s="117" t="s">
        <v>641</v>
      </c>
      <c r="D1593" s="78" t="str">
        <f t="shared" si="41"/>
        <v>CB20145</v>
      </c>
    </row>
    <row r="1594" spans="1:4">
      <c r="A1594" s="118">
        <v>41781</v>
      </c>
      <c r="B1594" s="117">
        <v>5.95</v>
      </c>
      <c r="C1594" s="117" t="s">
        <v>642</v>
      </c>
      <c r="D1594" s="78" t="str">
        <f t="shared" si="41"/>
        <v>Esp20145</v>
      </c>
    </row>
    <row r="1595" spans="1:4">
      <c r="A1595" s="118">
        <v>41781</v>
      </c>
      <c r="B1595" s="117">
        <v>34.75</v>
      </c>
      <c r="C1595" s="117" t="s">
        <v>641</v>
      </c>
      <c r="D1595" s="78" t="str">
        <f t="shared" si="41"/>
        <v>CB20145</v>
      </c>
    </row>
    <row r="1596" spans="1:4">
      <c r="A1596" s="118">
        <v>41781</v>
      </c>
      <c r="B1596" s="117">
        <v>31.2</v>
      </c>
      <c r="C1596" s="117" t="s">
        <v>641</v>
      </c>
      <c r="D1596" s="78" t="str">
        <f t="shared" si="41"/>
        <v>CB20145</v>
      </c>
    </row>
    <row r="1597" spans="1:4">
      <c r="A1597" s="118">
        <v>41781</v>
      </c>
      <c r="B1597" s="117">
        <v>20.55</v>
      </c>
      <c r="C1597" s="117" t="s">
        <v>641</v>
      </c>
      <c r="D1597" s="78" t="str">
        <f t="shared" si="41"/>
        <v>CB20145</v>
      </c>
    </row>
    <row r="1598" spans="1:4">
      <c r="A1598" s="118">
        <v>41781</v>
      </c>
      <c r="B1598" s="117">
        <v>35.1</v>
      </c>
      <c r="C1598" s="117" t="s">
        <v>641</v>
      </c>
      <c r="D1598" s="78" t="str">
        <f t="shared" si="41"/>
        <v>CB20145</v>
      </c>
    </row>
    <row r="1599" spans="1:4">
      <c r="A1599" s="118">
        <v>41782</v>
      </c>
      <c r="B1599" s="117">
        <v>15.4</v>
      </c>
      <c r="C1599" s="117" t="s">
        <v>641</v>
      </c>
      <c r="D1599" s="78" t="str">
        <f t="shared" si="41"/>
        <v>CB20145</v>
      </c>
    </row>
    <row r="1600" spans="1:4">
      <c r="A1600" s="118">
        <v>41782</v>
      </c>
      <c r="B1600" s="117">
        <v>55</v>
      </c>
      <c r="C1600" s="117" t="s">
        <v>642</v>
      </c>
      <c r="D1600" s="78" t="str">
        <f t="shared" si="41"/>
        <v>Esp20145</v>
      </c>
    </row>
    <row r="1601" spans="1:4">
      <c r="A1601" s="118">
        <v>41782</v>
      </c>
      <c r="B1601" s="117">
        <v>7.45</v>
      </c>
      <c r="C1601" s="117" t="s">
        <v>642</v>
      </c>
      <c r="D1601" s="78" t="str">
        <f t="shared" si="41"/>
        <v>Esp20145</v>
      </c>
    </row>
    <row r="1602" spans="1:4">
      <c r="A1602" s="118">
        <v>41782</v>
      </c>
      <c r="B1602" s="117">
        <v>29.65</v>
      </c>
      <c r="C1602" s="117" t="s">
        <v>641</v>
      </c>
      <c r="D1602" s="78" t="str">
        <f t="shared" si="41"/>
        <v>CB20145</v>
      </c>
    </row>
    <row r="1603" spans="1:4">
      <c r="A1603" s="118">
        <v>41782</v>
      </c>
      <c r="B1603" s="117">
        <v>29.9</v>
      </c>
      <c r="C1603" s="117" t="s">
        <v>641</v>
      </c>
      <c r="D1603" s="78" t="str">
        <f t="shared" si="41"/>
        <v>CB20145</v>
      </c>
    </row>
    <row r="1604" spans="1:4">
      <c r="A1604" s="118">
        <v>41782</v>
      </c>
      <c r="B1604" s="117">
        <v>21.65</v>
      </c>
      <c r="C1604" s="117" t="s">
        <v>641</v>
      </c>
      <c r="D1604" s="78" t="str">
        <f t="shared" si="41"/>
        <v>CB20145</v>
      </c>
    </row>
    <row r="1605" spans="1:4">
      <c r="A1605" s="118">
        <v>41782</v>
      </c>
      <c r="B1605" s="117">
        <v>21.65</v>
      </c>
      <c r="C1605" s="117" t="s">
        <v>641</v>
      </c>
      <c r="D1605" s="78" t="str">
        <f t="shared" si="41"/>
        <v>CB20145</v>
      </c>
    </row>
    <row r="1606" spans="1:4">
      <c r="A1606" s="118">
        <v>41782</v>
      </c>
      <c r="B1606" s="117">
        <v>32.4</v>
      </c>
      <c r="C1606" s="117" t="s">
        <v>642</v>
      </c>
      <c r="D1606" s="78" t="str">
        <f t="shared" si="41"/>
        <v>Esp20145</v>
      </c>
    </row>
    <row r="1607" spans="1:4">
      <c r="A1607" s="118">
        <v>41782</v>
      </c>
      <c r="B1607" s="117">
        <v>15.6</v>
      </c>
      <c r="C1607" s="117" t="s">
        <v>641</v>
      </c>
      <c r="D1607" s="78" t="str">
        <f t="shared" si="41"/>
        <v>CB20145</v>
      </c>
    </row>
    <row r="1608" spans="1:4">
      <c r="A1608" s="118">
        <v>41782</v>
      </c>
      <c r="B1608" s="117">
        <v>16.399999999999999</v>
      </c>
      <c r="C1608" s="117" t="s">
        <v>641</v>
      </c>
      <c r="D1608" s="78" t="str">
        <f t="shared" si="41"/>
        <v>CB20145</v>
      </c>
    </row>
    <row r="1609" spans="1:4">
      <c r="A1609" s="118">
        <v>41783</v>
      </c>
      <c r="B1609" s="117">
        <v>56.7</v>
      </c>
      <c r="C1609" s="117" t="s">
        <v>641</v>
      </c>
      <c r="D1609" s="78" t="str">
        <f t="shared" si="41"/>
        <v>CB20145</v>
      </c>
    </row>
    <row r="1610" spans="1:4">
      <c r="A1610" s="118">
        <v>41783</v>
      </c>
      <c r="B1610" s="117">
        <v>26.1</v>
      </c>
      <c r="C1610" s="117" t="s">
        <v>641</v>
      </c>
      <c r="D1610" s="78" t="str">
        <f t="shared" si="41"/>
        <v>CB20145</v>
      </c>
    </row>
    <row r="1611" spans="1:4">
      <c r="A1611" s="118">
        <v>41783</v>
      </c>
      <c r="B1611" s="117">
        <v>33.5</v>
      </c>
      <c r="C1611" s="117" t="s">
        <v>645</v>
      </c>
      <c r="D1611" s="78" t="str">
        <f t="shared" si="41"/>
        <v>Chq20145</v>
      </c>
    </row>
    <row r="1612" spans="1:4">
      <c r="A1612" s="118">
        <v>41783</v>
      </c>
      <c r="B1612" s="117">
        <v>19.8</v>
      </c>
      <c r="C1612" s="117" t="s">
        <v>641</v>
      </c>
      <c r="D1612" s="78" t="str">
        <f t="shared" si="41"/>
        <v>CB20145</v>
      </c>
    </row>
    <row r="1613" spans="1:4">
      <c r="A1613" s="118">
        <v>41783</v>
      </c>
      <c r="B1613" s="117">
        <v>59.2</v>
      </c>
      <c r="C1613" s="117" t="s">
        <v>641</v>
      </c>
      <c r="D1613" s="78" t="str">
        <f t="shared" si="41"/>
        <v>CB20145</v>
      </c>
    </row>
    <row r="1614" spans="1:4">
      <c r="A1614" s="118">
        <v>41783</v>
      </c>
      <c r="B1614" s="117">
        <v>25.1</v>
      </c>
      <c r="C1614" s="117" t="s">
        <v>641</v>
      </c>
      <c r="D1614" s="78" t="str">
        <f t="shared" si="41"/>
        <v>CB20145</v>
      </c>
    </row>
    <row r="1615" spans="1:4">
      <c r="A1615" s="118">
        <v>41783</v>
      </c>
      <c r="B1615" s="117">
        <v>8.85</v>
      </c>
      <c r="C1615" s="117" t="s">
        <v>642</v>
      </c>
      <c r="D1615" s="78" t="str">
        <f t="shared" si="41"/>
        <v>Esp20145</v>
      </c>
    </row>
    <row r="1616" spans="1:4">
      <c r="A1616" s="118">
        <v>41784</v>
      </c>
      <c r="B1616" s="117">
        <v>51.35</v>
      </c>
      <c r="C1616" s="117" t="s">
        <v>642</v>
      </c>
      <c r="D1616" s="78" t="str">
        <f t="shared" si="41"/>
        <v>Esp20145</v>
      </c>
    </row>
    <row r="1617" spans="1:4">
      <c r="A1617" s="118">
        <v>41785</v>
      </c>
      <c r="B1617" s="117">
        <v>22.7</v>
      </c>
      <c r="C1617" s="117" t="s">
        <v>641</v>
      </c>
      <c r="D1617" s="78" t="str">
        <f t="shared" si="41"/>
        <v>CB20145</v>
      </c>
    </row>
    <row r="1618" spans="1:4">
      <c r="A1618" s="118">
        <v>41785</v>
      </c>
      <c r="B1618" s="117">
        <v>22.15</v>
      </c>
      <c r="C1618" s="117" t="s">
        <v>641</v>
      </c>
      <c r="D1618" s="78" t="str">
        <f t="shared" si="41"/>
        <v>CB20145</v>
      </c>
    </row>
    <row r="1619" spans="1:4">
      <c r="A1619" s="118">
        <v>41785</v>
      </c>
      <c r="B1619" s="117">
        <v>84.5</v>
      </c>
      <c r="C1619" s="117" t="s">
        <v>641</v>
      </c>
      <c r="D1619" s="78" t="str">
        <f t="shared" si="41"/>
        <v>CB20145</v>
      </c>
    </row>
    <row r="1620" spans="1:4">
      <c r="A1620" s="118">
        <v>41785</v>
      </c>
      <c r="B1620" s="117">
        <v>8.5</v>
      </c>
      <c r="C1620" s="117" t="s">
        <v>642</v>
      </c>
      <c r="D1620" s="78" t="str">
        <f t="shared" ref="D1620:D1683" si="42">CONCATENATE(C1620,YEAR(A1620),MONTH(A1620))</f>
        <v>Esp20145</v>
      </c>
    </row>
    <row r="1621" spans="1:4">
      <c r="A1621" s="118">
        <v>41785</v>
      </c>
      <c r="B1621" s="117">
        <v>57.85</v>
      </c>
      <c r="C1621" s="117" t="s">
        <v>641</v>
      </c>
      <c r="D1621" s="78" t="str">
        <f t="shared" si="42"/>
        <v>CB20145</v>
      </c>
    </row>
    <row r="1622" spans="1:4">
      <c r="A1622" s="118">
        <v>41786</v>
      </c>
      <c r="B1622" s="117">
        <v>31.8</v>
      </c>
      <c r="C1622" s="117" t="s">
        <v>641</v>
      </c>
      <c r="D1622" s="78" t="str">
        <f t="shared" si="42"/>
        <v>CB20145</v>
      </c>
    </row>
    <row r="1623" spans="1:4">
      <c r="A1623" s="118">
        <v>41786</v>
      </c>
      <c r="B1623" s="117">
        <v>87.8</v>
      </c>
      <c r="C1623" s="117" t="s">
        <v>642</v>
      </c>
      <c r="D1623" s="78" t="str">
        <f t="shared" si="42"/>
        <v>Esp20145</v>
      </c>
    </row>
    <row r="1624" spans="1:4">
      <c r="A1624" s="118">
        <v>41786</v>
      </c>
      <c r="B1624" s="117">
        <v>42.8</v>
      </c>
      <c r="C1624" s="117" t="s">
        <v>641</v>
      </c>
      <c r="D1624" s="78" t="str">
        <f t="shared" si="42"/>
        <v>CB20145</v>
      </c>
    </row>
    <row r="1625" spans="1:4">
      <c r="A1625" s="118">
        <v>41786</v>
      </c>
      <c r="B1625" s="117">
        <v>25.5</v>
      </c>
      <c r="C1625" s="117" t="s">
        <v>642</v>
      </c>
      <c r="D1625" s="78" t="str">
        <f t="shared" si="42"/>
        <v>Esp20145</v>
      </c>
    </row>
    <row r="1626" spans="1:4">
      <c r="A1626" s="118">
        <v>41786</v>
      </c>
      <c r="B1626" s="117">
        <v>15.2</v>
      </c>
      <c r="C1626" s="117" t="s">
        <v>642</v>
      </c>
      <c r="D1626" s="78" t="str">
        <f t="shared" si="42"/>
        <v>Esp20145</v>
      </c>
    </row>
    <row r="1627" spans="1:4">
      <c r="A1627" s="118">
        <v>41786</v>
      </c>
      <c r="B1627" s="117">
        <v>13.1</v>
      </c>
      <c r="C1627" s="117" t="s">
        <v>641</v>
      </c>
      <c r="D1627" s="78" t="str">
        <f t="shared" si="42"/>
        <v>CB20145</v>
      </c>
    </row>
    <row r="1628" spans="1:4">
      <c r="A1628" s="118">
        <v>41787</v>
      </c>
      <c r="B1628" s="117">
        <v>57.3</v>
      </c>
      <c r="C1628" s="117" t="s">
        <v>641</v>
      </c>
      <c r="D1628" s="78" t="str">
        <f t="shared" si="42"/>
        <v>CB20145</v>
      </c>
    </row>
    <row r="1629" spans="1:4">
      <c r="A1629" s="118">
        <v>41787</v>
      </c>
      <c r="B1629" s="117">
        <v>12.3</v>
      </c>
      <c r="C1629" s="117" t="s">
        <v>641</v>
      </c>
      <c r="D1629" s="78" t="str">
        <f t="shared" si="42"/>
        <v>CB20145</v>
      </c>
    </row>
    <row r="1630" spans="1:4">
      <c r="A1630" s="118">
        <v>41787</v>
      </c>
      <c r="B1630" s="117">
        <v>132.5</v>
      </c>
      <c r="C1630" s="117" t="s">
        <v>641</v>
      </c>
      <c r="D1630" s="78" t="str">
        <f t="shared" si="42"/>
        <v>CB20145</v>
      </c>
    </row>
    <row r="1631" spans="1:4">
      <c r="A1631" s="118">
        <v>41787</v>
      </c>
      <c r="B1631" s="117">
        <v>24.5</v>
      </c>
      <c r="C1631" s="117" t="s">
        <v>642</v>
      </c>
      <c r="D1631" s="78" t="str">
        <f t="shared" si="42"/>
        <v>Esp20145</v>
      </c>
    </row>
    <row r="1632" spans="1:4">
      <c r="A1632" s="118">
        <v>41787</v>
      </c>
      <c r="B1632" s="117">
        <v>8.5</v>
      </c>
      <c r="C1632" s="117" t="s">
        <v>642</v>
      </c>
      <c r="D1632" s="78" t="str">
        <f t="shared" si="42"/>
        <v>Esp20145</v>
      </c>
    </row>
    <row r="1633" spans="1:4">
      <c r="A1633" s="118">
        <v>41787</v>
      </c>
      <c r="B1633" s="117">
        <v>16.3</v>
      </c>
      <c r="C1633" s="117" t="s">
        <v>641</v>
      </c>
      <c r="D1633" s="78" t="str">
        <f t="shared" si="42"/>
        <v>CB20145</v>
      </c>
    </row>
    <row r="1634" spans="1:4">
      <c r="A1634" s="118">
        <v>41787</v>
      </c>
      <c r="B1634" s="117">
        <v>6.9</v>
      </c>
      <c r="C1634" s="117" t="s">
        <v>642</v>
      </c>
      <c r="D1634" s="78" t="str">
        <f t="shared" si="42"/>
        <v>Esp20145</v>
      </c>
    </row>
    <row r="1635" spans="1:4">
      <c r="A1635" s="118">
        <v>41787</v>
      </c>
      <c r="B1635" s="117">
        <v>34</v>
      </c>
      <c r="C1635" s="117" t="s">
        <v>641</v>
      </c>
      <c r="D1635" s="78" t="str">
        <f t="shared" si="42"/>
        <v>CB20145</v>
      </c>
    </row>
    <row r="1636" spans="1:4">
      <c r="A1636" s="118">
        <v>41787</v>
      </c>
      <c r="B1636" s="117">
        <v>2.5</v>
      </c>
      <c r="C1636" s="117" t="s">
        <v>642</v>
      </c>
      <c r="D1636" s="78" t="str">
        <f t="shared" si="42"/>
        <v>Esp20145</v>
      </c>
    </row>
    <row r="1637" spans="1:4">
      <c r="A1637" s="118">
        <v>41787</v>
      </c>
      <c r="B1637" s="117">
        <v>11.85</v>
      </c>
      <c r="C1637" s="117" t="s">
        <v>641</v>
      </c>
      <c r="D1637" s="78" t="str">
        <f t="shared" si="42"/>
        <v>CB20145</v>
      </c>
    </row>
    <row r="1638" spans="1:4">
      <c r="A1638" s="118">
        <v>41787</v>
      </c>
      <c r="B1638" s="117">
        <v>15.95</v>
      </c>
      <c r="C1638" s="117" t="s">
        <v>641</v>
      </c>
      <c r="D1638" s="78" t="str">
        <f t="shared" si="42"/>
        <v>CB20145</v>
      </c>
    </row>
    <row r="1639" spans="1:4">
      <c r="A1639" s="118">
        <v>41787</v>
      </c>
      <c r="B1639" s="117">
        <v>21.7</v>
      </c>
      <c r="C1639" s="117" t="s">
        <v>641</v>
      </c>
      <c r="D1639" s="78" t="str">
        <f t="shared" si="42"/>
        <v>CB20145</v>
      </c>
    </row>
    <row r="1640" spans="1:4">
      <c r="A1640" s="118">
        <v>41787</v>
      </c>
      <c r="B1640" s="117">
        <v>20</v>
      </c>
      <c r="C1640" s="117" t="s">
        <v>641</v>
      </c>
      <c r="D1640" s="78" t="str">
        <f t="shared" si="42"/>
        <v>CB20145</v>
      </c>
    </row>
    <row r="1641" spans="1:4">
      <c r="A1641" s="118">
        <v>41787</v>
      </c>
      <c r="B1641" s="117">
        <v>10</v>
      </c>
      <c r="C1641" s="117" t="s">
        <v>642</v>
      </c>
      <c r="D1641" s="78" t="str">
        <f t="shared" si="42"/>
        <v>Esp20145</v>
      </c>
    </row>
    <row r="1642" spans="1:4">
      <c r="A1642" s="118">
        <v>41787</v>
      </c>
      <c r="B1642" s="117">
        <v>4.5</v>
      </c>
      <c r="C1642" s="117" t="s">
        <v>642</v>
      </c>
      <c r="D1642" s="78" t="str">
        <f t="shared" si="42"/>
        <v>Esp20145</v>
      </c>
    </row>
    <row r="1643" spans="1:4">
      <c r="A1643" s="118">
        <v>41787</v>
      </c>
      <c r="B1643" s="117">
        <v>10.6</v>
      </c>
      <c r="C1643" s="117" t="s">
        <v>642</v>
      </c>
      <c r="D1643" s="78" t="str">
        <f t="shared" si="42"/>
        <v>Esp20145</v>
      </c>
    </row>
    <row r="1644" spans="1:4">
      <c r="A1644" s="118">
        <v>41787</v>
      </c>
      <c r="B1644" s="117">
        <v>13</v>
      </c>
      <c r="C1644" s="117" t="s">
        <v>642</v>
      </c>
      <c r="D1644" s="78" t="str">
        <f t="shared" si="42"/>
        <v>Esp20145</v>
      </c>
    </row>
    <row r="1645" spans="1:4">
      <c r="A1645" s="118">
        <v>41787</v>
      </c>
      <c r="B1645" s="117">
        <v>13</v>
      </c>
      <c r="C1645" s="117" t="s">
        <v>642</v>
      </c>
      <c r="D1645" s="78" t="str">
        <f t="shared" si="42"/>
        <v>Esp20145</v>
      </c>
    </row>
    <row r="1646" spans="1:4">
      <c r="A1646" s="118">
        <v>41787</v>
      </c>
      <c r="B1646" s="117">
        <v>6.5</v>
      </c>
      <c r="C1646" s="117" t="s">
        <v>642</v>
      </c>
      <c r="D1646" s="78" t="str">
        <f t="shared" si="42"/>
        <v>Esp20145</v>
      </c>
    </row>
    <row r="1647" spans="1:4">
      <c r="A1647" s="118">
        <v>41789</v>
      </c>
      <c r="B1647" s="117">
        <v>24.75</v>
      </c>
      <c r="C1647" s="117" t="s">
        <v>642</v>
      </c>
      <c r="D1647" s="78" t="str">
        <f t="shared" si="42"/>
        <v>Esp20145</v>
      </c>
    </row>
    <row r="1648" spans="1:4">
      <c r="A1648" s="118">
        <v>41789</v>
      </c>
      <c r="B1648" s="117">
        <v>57.75</v>
      </c>
      <c r="C1648" s="117" t="s">
        <v>641</v>
      </c>
      <c r="D1648" s="78" t="str">
        <f t="shared" si="42"/>
        <v>CB20145</v>
      </c>
    </row>
    <row r="1649" spans="1:5">
      <c r="A1649" s="126">
        <v>41786</v>
      </c>
      <c r="B1649" s="127">
        <v>239.57</v>
      </c>
      <c r="C1649" s="127" t="s">
        <v>654</v>
      </c>
      <c r="D1649" s="149" t="str">
        <f t="shared" si="42"/>
        <v>Vir20145</v>
      </c>
      <c r="E1649" s="128" t="s">
        <v>663</v>
      </c>
    </row>
    <row r="1650" spans="1:5">
      <c r="A1650" s="118">
        <v>41789</v>
      </c>
      <c r="B1650" s="117">
        <v>44.7</v>
      </c>
      <c r="C1650" s="117" t="s">
        <v>641</v>
      </c>
      <c r="D1650" s="78" t="str">
        <f t="shared" si="42"/>
        <v>CB20145</v>
      </c>
    </row>
    <row r="1651" spans="1:5">
      <c r="A1651" s="118">
        <v>41790</v>
      </c>
      <c r="B1651" s="117">
        <v>17.95</v>
      </c>
      <c r="C1651" s="117" t="s">
        <v>641</v>
      </c>
      <c r="D1651" s="78" t="str">
        <f t="shared" si="42"/>
        <v>CB20145</v>
      </c>
    </row>
    <row r="1652" spans="1:5">
      <c r="A1652" s="118">
        <v>41790</v>
      </c>
      <c r="B1652" s="117">
        <v>33.450000000000003</v>
      </c>
      <c r="C1652" s="117" t="s">
        <v>641</v>
      </c>
      <c r="D1652" s="78" t="str">
        <f t="shared" si="42"/>
        <v>CB20145</v>
      </c>
    </row>
    <row r="1653" spans="1:5">
      <c r="A1653" s="118">
        <v>41790</v>
      </c>
      <c r="B1653" s="117">
        <v>12.25</v>
      </c>
      <c r="C1653" s="117" t="s">
        <v>642</v>
      </c>
      <c r="D1653" s="78" t="str">
        <f t="shared" si="42"/>
        <v>Esp20145</v>
      </c>
    </row>
    <row r="1654" spans="1:5">
      <c r="A1654" s="118">
        <v>41790</v>
      </c>
      <c r="B1654" s="117">
        <v>21.05</v>
      </c>
      <c r="C1654" s="117" t="s">
        <v>641</v>
      </c>
      <c r="D1654" s="78" t="str">
        <f t="shared" si="42"/>
        <v>CB20145</v>
      </c>
    </row>
    <row r="1655" spans="1:5">
      <c r="A1655" s="118">
        <v>41790</v>
      </c>
      <c r="B1655" s="117">
        <v>31.05</v>
      </c>
      <c r="C1655" s="117" t="s">
        <v>641</v>
      </c>
      <c r="D1655" s="78" t="str">
        <f t="shared" si="42"/>
        <v>CB20145</v>
      </c>
    </row>
    <row r="1656" spans="1:5">
      <c r="A1656" s="118">
        <v>41790</v>
      </c>
      <c r="B1656" s="117">
        <v>69.7</v>
      </c>
      <c r="C1656" s="117" t="s">
        <v>641</v>
      </c>
      <c r="D1656" s="78" t="str">
        <f t="shared" si="42"/>
        <v>CB20145</v>
      </c>
    </row>
    <row r="1657" spans="1:5">
      <c r="A1657" s="118">
        <v>41790</v>
      </c>
      <c r="B1657" s="117">
        <v>71.400000000000006</v>
      </c>
      <c r="C1657" s="117" t="s">
        <v>642</v>
      </c>
      <c r="D1657" s="78" t="str">
        <f t="shared" si="42"/>
        <v>Esp20145</v>
      </c>
    </row>
    <row r="1658" spans="1:5">
      <c r="A1658" s="118">
        <v>41790</v>
      </c>
      <c r="B1658" s="117">
        <v>8.85</v>
      </c>
      <c r="C1658" s="117" t="s">
        <v>642</v>
      </c>
      <c r="D1658" s="78" t="str">
        <f t="shared" si="42"/>
        <v>Esp20145</v>
      </c>
    </row>
    <row r="1659" spans="1:5">
      <c r="A1659" s="118">
        <v>41790</v>
      </c>
      <c r="B1659" s="117">
        <v>42.7</v>
      </c>
      <c r="C1659" s="117" t="s">
        <v>641</v>
      </c>
      <c r="D1659" s="78" t="str">
        <f t="shared" si="42"/>
        <v>CB20145</v>
      </c>
    </row>
    <row r="1660" spans="1:5">
      <c r="A1660" s="118">
        <v>41790</v>
      </c>
      <c r="B1660" s="117">
        <v>21</v>
      </c>
      <c r="C1660" s="117" t="s">
        <v>641</v>
      </c>
      <c r="D1660" s="78" t="str">
        <f t="shared" si="42"/>
        <v>CB20145</v>
      </c>
    </row>
    <row r="1661" spans="1:5">
      <c r="A1661" s="118">
        <v>41790</v>
      </c>
      <c r="B1661" s="117">
        <v>11.05</v>
      </c>
      <c r="C1661" s="117" t="s">
        <v>641</v>
      </c>
      <c r="D1661" s="78" t="str">
        <f t="shared" si="42"/>
        <v>CB20145</v>
      </c>
    </row>
    <row r="1662" spans="1:5">
      <c r="A1662" s="118">
        <v>41790</v>
      </c>
      <c r="B1662" s="117">
        <v>2</v>
      </c>
      <c r="C1662" s="117" t="s">
        <v>642</v>
      </c>
      <c r="D1662" s="78" t="str">
        <f t="shared" si="42"/>
        <v>Esp20145</v>
      </c>
    </row>
    <row r="1663" spans="1:5">
      <c r="A1663" s="118">
        <v>41790</v>
      </c>
      <c r="B1663" s="117">
        <v>29.15</v>
      </c>
      <c r="C1663" s="117" t="s">
        <v>642</v>
      </c>
      <c r="D1663" s="78" t="str">
        <f t="shared" si="42"/>
        <v>Esp20145</v>
      </c>
    </row>
    <row r="1664" spans="1:5">
      <c r="A1664" s="118">
        <v>41790</v>
      </c>
      <c r="B1664" s="117">
        <v>17.399999999999999</v>
      </c>
      <c r="C1664" s="117" t="s">
        <v>641</v>
      </c>
      <c r="D1664" s="78" t="str">
        <f t="shared" si="42"/>
        <v>CB20145</v>
      </c>
    </row>
    <row r="1665" spans="1:5">
      <c r="A1665" s="118">
        <v>41790</v>
      </c>
      <c r="B1665" s="117">
        <v>39.799999999999997</v>
      </c>
      <c r="C1665" s="117" t="s">
        <v>641</v>
      </c>
      <c r="D1665" s="78" t="str">
        <f t="shared" si="42"/>
        <v>CB20145</v>
      </c>
    </row>
    <row r="1666" spans="1:5">
      <c r="A1666" s="118">
        <v>41790</v>
      </c>
      <c r="B1666" s="117">
        <v>5.45</v>
      </c>
      <c r="C1666" s="117" t="s">
        <v>642</v>
      </c>
      <c r="D1666" s="78" t="str">
        <f t="shared" si="42"/>
        <v>Esp20145</v>
      </c>
    </row>
    <row r="1667" spans="1:5">
      <c r="A1667" s="118">
        <v>41790</v>
      </c>
      <c r="B1667" s="117">
        <v>10.050000000000001</v>
      </c>
      <c r="C1667" s="117" t="s">
        <v>641</v>
      </c>
      <c r="D1667" s="78" t="str">
        <f t="shared" si="42"/>
        <v>CB20145</v>
      </c>
    </row>
    <row r="1668" spans="1:5">
      <c r="A1668" s="118">
        <v>41791</v>
      </c>
      <c r="B1668" s="117">
        <v>10.5</v>
      </c>
      <c r="C1668" s="117" t="s">
        <v>642</v>
      </c>
      <c r="D1668" s="78" t="str">
        <f t="shared" si="42"/>
        <v>Esp20146</v>
      </c>
    </row>
    <row r="1669" spans="1:5">
      <c r="A1669" s="118">
        <v>41792</v>
      </c>
      <c r="B1669" s="117">
        <v>89.35</v>
      </c>
      <c r="C1669" s="117" t="s">
        <v>641</v>
      </c>
      <c r="D1669" s="78" t="str">
        <f t="shared" si="42"/>
        <v>CB20146</v>
      </c>
    </row>
    <row r="1670" spans="1:5">
      <c r="A1670" s="118">
        <v>41794</v>
      </c>
      <c r="B1670" s="117">
        <v>26.15</v>
      </c>
      <c r="C1670" s="117" t="s">
        <v>641</v>
      </c>
      <c r="D1670" s="78" t="str">
        <f t="shared" si="42"/>
        <v>CB20146</v>
      </c>
    </row>
    <row r="1671" spans="1:5">
      <c r="A1671" s="126">
        <v>41794</v>
      </c>
      <c r="B1671" s="127">
        <v>103.64</v>
      </c>
      <c r="C1671" s="127" t="s">
        <v>642</v>
      </c>
      <c r="D1671" s="149" t="str">
        <f t="shared" si="42"/>
        <v>Esp20146</v>
      </c>
      <c r="E1671" s="128" t="s">
        <v>664</v>
      </c>
    </row>
    <row r="1672" spans="1:5">
      <c r="A1672" s="118">
        <v>41794</v>
      </c>
      <c r="B1672" s="117">
        <v>81.8</v>
      </c>
      <c r="C1672" s="117" t="s">
        <v>641</v>
      </c>
      <c r="D1672" s="78" t="str">
        <f t="shared" si="42"/>
        <v>CB20146</v>
      </c>
    </row>
    <row r="1673" spans="1:5">
      <c r="A1673" s="118">
        <v>41794</v>
      </c>
      <c r="B1673" s="117">
        <v>7.9</v>
      </c>
      <c r="C1673" s="117" t="s">
        <v>642</v>
      </c>
      <c r="D1673" s="78" t="str">
        <f t="shared" si="42"/>
        <v>Esp20146</v>
      </c>
    </row>
    <row r="1674" spans="1:5">
      <c r="A1674" s="118">
        <v>41794</v>
      </c>
      <c r="B1674" s="117">
        <v>15.35</v>
      </c>
      <c r="C1674" s="117" t="s">
        <v>642</v>
      </c>
      <c r="D1674" s="78" t="str">
        <f t="shared" si="42"/>
        <v>Esp20146</v>
      </c>
    </row>
    <row r="1675" spans="1:5">
      <c r="A1675" s="118">
        <v>41794</v>
      </c>
      <c r="B1675" s="117">
        <v>33.549999999999997</v>
      </c>
      <c r="C1675" s="117" t="s">
        <v>641</v>
      </c>
      <c r="D1675" s="78" t="str">
        <f t="shared" si="42"/>
        <v>CB20146</v>
      </c>
    </row>
    <row r="1676" spans="1:5">
      <c r="A1676" s="118">
        <v>41794</v>
      </c>
      <c r="B1676" s="117">
        <v>11.2</v>
      </c>
      <c r="C1676" s="117" t="s">
        <v>641</v>
      </c>
      <c r="D1676" s="78" t="str">
        <f t="shared" si="42"/>
        <v>CB20146</v>
      </c>
    </row>
    <row r="1677" spans="1:5">
      <c r="A1677" s="118">
        <v>41794</v>
      </c>
      <c r="B1677" s="117">
        <v>15.4</v>
      </c>
      <c r="C1677" s="117" t="s">
        <v>642</v>
      </c>
      <c r="D1677" s="78" t="str">
        <f t="shared" si="42"/>
        <v>Esp20146</v>
      </c>
    </row>
    <row r="1678" spans="1:5">
      <c r="A1678" s="118">
        <v>41794</v>
      </c>
      <c r="B1678" s="117">
        <v>10.55</v>
      </c>
      <c r="C1678" s="117" t="s">
        <v>642</v>
      </c>
      <c r="D1678" s="78" t="str">
        <f t="shared" si="42"/>
        <v>Esp20146</v>
      </c>
    </row>
    <row r="1679" spans="1:5">
      <c r="A1679" s="118">
        <v>41794</v>
      </c>
      <c r="B1679" s="117">
        <v>15.35</v>
      </c>
      <c r="C1679" s="117" t="s">
        <v>641</v>
      </c>
      <c r="D1679" s="78" t="str">
        <f t="shared" si="42"/>
        <v>CB20146</v>
      </c>
    </row>
    <row r="1680" spans="1:5">
      <c r="A1680" s="118">
        <v>41794</v>
      </c>
      <c r="B1680" s="117">
        <v>10.55</v>
      </c>
      <c r="C1680" s="117" t="s">
        <v>641</v>
      </c>
      <c r="D1680" s="78" t="str">
        <f t="shared" si="42"/>
        <v>CB20146</v>
      </c>
    </row>
    <row r="1681" spans="1:4">
      <c r="A1681" s="118">
        <v>41794</v>
      </c>
      <c r="B1681" s="117">
        <v>13.35</v>
      </c>
      <c r="C1681" s="117" t="s">
        <v>641</v>
      </c>
      <c r="D1681" s="78" t="str">
        <f t="shared" si="42"/>
        <v>CB20146</v>
      </c>
    </row>
    <row r="1682" spans="1:4">
      <c r="A1682" s="118">
        <v>41794</v>
      </c>
      <c r="B1682" s="117">
        <v>11.45</v>
      </c>
      <c r="C1682" s="117" t="s">
        <v>642</v>
      </c>
      <c r="D1682" s="78" t="str">
        <f t="shared" si="42"/>
        <v>Esp20146</v>
      </c>
    </row>
    <row r="1683" spans="1:4">
      <c r="A1683" s="118">
        <v>41795</v>
      </c>
      <c r="B1683" s="117">
        <v>10.5</v>
      </c>
      <c r="C1683" s="117" t="s">
        <v>642</v>
      </c>
      <c r="D1683" s="78" t="str">
        <f t="shared" si="42"/>
        <v>Esp20146</v>
      </c>
    </row>
    <row r="1684" spans="1:4">
      <c r="A1684" s="118">
        <v>41795</v>
      </c>
      <c r="B1684" s="117">
        <v>7.8</v>
      </c>
      <c r="C1684" s="117" t="s">
        <v>642</v>
      </c>
      <c r="D1684" s="78" t="str">
        <f t="shared" ref="D1684:D1747" si="43">CONCATENATE(C1684,YEAR(A1684),MONTH(A1684))</f>
        <v>Esp20146</v>
      </c>
    </row>
    <row r="1685" spans="1:4">
      <c r="A1685" s="118">
        <v>41795</v>
      </c>
      <c r="B1685" s="117">
        <v>21.1</v>
      </c>
      <c r="C1685" s="117" t="s">
        <v>641</v>
      </c>
      <c r="D1685" s="78" t="str">
        <f t="shared" si="43"/>
        <v>CB20146</v>
      </c>
    </row>
    <row r="1686" spans="1:4">
      <c r="A1686" s="118">
        <v>41796</v>
      </c>
      <c r="B1686" s="117">
        <v>25.4</v>
      </c>
      <c r="C1686" s="117" t="s">
        <v>641</v>
      </c>
      <c r="D1686" s="78" t="str">
        <f t="shared" si="43"/>
        <v>CB20146</v>
      </c>
    </row>
    <row r="1687" spans="1:4">
      <c r="A1687" s="118">
        <v>41796</v>
      </c>
      <c r="B1687" s="117">
        <v>30</v>
      </c>
      <c r="C1687" s="117" t="s">
        <v>641</v>
      </c>
      <c r="D1687" s="78" t="str">
        <f t="shared" si="43"/>
        <v>CB20146</v>
      </c>
    </row>
    <row r="1688" spans="1:4">
      <c r="A1688" s="118">
        <v>41796</v>
      </c>
      <c r="B1688" s="117">
        <v>19.8</v>
      </c>
      <c r="C1688" s="117" t="s">
        <v>641</v>
      </c>
      <c r="D1688" s="78" t="str">
        <f t="shared" si="43"/>
        <v>CB20146</v>
      </c>
    </row>
    <row r="1689" spans="1:4">
      <c r="A1689" s="118">
        <v>41796</v>
      </c>
      <c r="B1689" s="117">
        <v>24.35</v>
      </c>
      <c r="C1689" s="117" t="s">
        <v>641</v>
      </c>
      <c r="D1689" s="78" t="str">
        <f t="shared" si="43"/>
        <v>CB20146</v>
      </c>
    </row>
    <row r="1690" spans="1:4">
      <c r="A1690" s="118">
        <v>41796</v>
      </c>
      <c r="B1690" s="117">
        <v>21.6</v>
      </c>
      <c r="C1690" s="117" t="s">
        <v>641</v>
      </c>
      <c r="D1690" s="78" t="str">
        <f t="shared" si="43"/>
        <v>CB20146</v>
      </c>
    </row>
    <row r="1691" spans="1:4">
      <c r="A1691" s="118">
        <v>41796</v>
      </c>
      <c r="B1691" s="117">
        <v>30</v>
      </c>
      <c r="C1691" s="117" t="s">
        <v>641</v>
      </c>
      <c r="D1691" s="78" t="str">
        <f t="shared" si="43"/>
        <v>CB20146</v>
      </c>
    </row>
    <row r="1692" spans="1:4">
      <c r="A1692" s="118">
        <v>41796</v>
      </c>
      <c r="B1692" s="117">
        <v>38.1</v>
      </c>
      <c r="C1692" s="117" t="s">
        <v>641</v>
      </c>
      <c r="D1692" s="78" t="str">
        <f t="shared" si="43"/>
        <v>CB20146</v>
      </c>
    </row>
    <row r="1693" spans="1:4">
      <c r="A1693" s="118">
        <v>41796</v>
      </c>
      <c r="B1693" s="117">
        <v>5.6</v>
      </c>
      <c r="C1693" s="117" t="s">
        <v>642</v>
      </c>
      <c r="D1693" s="78" t="str">
        <f t="shared" si="43"/>
        <v>Esp20146</v>
      </c>
    </row>
    <row r="1694" spans="1:4">
      <c r="A1694" s="118">
        <v>41796</v>
      </c>
      <c r="B1694" s="117">
        <v>12.05</v>
      </c>
      <c r="C1694" s="117" t="s">
        <v>642</v>
      </c>
      <c r="D1694" s="78" t="str">
        <f t="shared" si="43"/>
        <v>Esp20146</v>
      </c>
    </row>
    <row r="1695" spans="1:4">
      <c r="A1695" s="118">
        <v>41797</v>
      </c>
      <c r="B1695" s="117">
        <v>57.4</v>
      </c>
      <c r="C1695" s="117" t="s">
        <v>641</v>
      </c>
      <c r="D1695" s="78" t="str">
        <f t="shared" si="43"/>
        <v>CB20146</v>
      </c>
    </row>
    <row r="1696" spans="1:4">
      <c r="A1696" s="118">
        <v>41797</v>
      </c>
      <c r="B1696" s="117">
        <v>40</v>
      </c>
      <c r="C1696" s="117" t="s">
        <v>641</v>
      </c>
      <c r="D1696" s="78" t="str">
        <f t="shared" si="43"/>
        <v>CB20146</v>
      </c>
    </row>
    <row r="1697" spans="1:5">
      <c r="A1697" s="118">
        <v>41797</v>
      </c>
      <c r="B1697" s="117">
        <v>72.650000000000006</v>
      </c>
      <c r="C1697" s="117" t="s">
        <v>641</v>
      </c>
      <c r="D1697" s="78" t="str">
        <f t="shared" si="43"/>
        <v>CB20146</v>
      </c>
    </row>
    <row r="1698" spans="1:5">
      <c r="A1698" s="118">
        <v>41797</v>
      </c>
      <c r="B1698" s="117">
        <v>44</v>
      </c>
      <c r="C1698" s="117" t="s">
        <v>641</v>
      </c>
      <c r="D1698" s="78" t="str">
        <f t="shared" si="43"/>
        <v>CB20146</v>
      </c>
    </row>
    <row r="1699" spans="1:5">
      <c r="A1699" s="118">
        <v>41797</v>
      </c>
      <c r="B1699" s="117">
        <v>72.650000000000006</v>
      </c>
      <c r="C1699" s="117" t="s">
        <v>641</v>
      </c>
      <c r="D1699" s="78" t="str">
        <f t="shared" si="43"/>
        <v>CB20146</v>
      </c>
    </row>
    <row r="1700" spans="1:5">
      <c r="A1700" s="126">
        <v>41797</v>
      </c>
      <c r="B1700" s="127">
        <v>166.38</v>
      </c>
      <c r="C1700" s="127" t="s">
        <v>642</v>
      </c>
      <c r="D1700" s="149" t="str">
        <f t="shared" si="43"/>
        <v>Esp20146</v>
      </c>
      <c r="E1700" s="128" t="s">
        <v>664</v>
      </c>
    </row>
    <row r="1701" spans="1:5">
      <c r="A1701" s="118">
        <v>41797</v>
      </c>
      <c r="B1701" s="117">
        <v>38.299999999999997</v>
      </c>
      <c r="C1701" s="117" t="s">
        <v>641</v>
      </c>
      <c r="D1701" s="78" t="str">
        <f t="shared" si="43"/>
        <v>CB20146</v>
      </c>
    </row>
    <row r="1702" spans="1:5">
      <c r="A1702" s="118">
        <v>41797</v>
      </c>
      <c r="B1702" s="117">
        <v>25.1</v>
      </c>
      <c r="C1702" s="117" t="s">
        <v>641</v>
      </c>
      <c r="D1702" s="78" t="str">
        <f t="shared" si="43"/>
        <v>CB20146</v>
      </c>
    </row>
    <row r="1703" spans="1:5">
      <c r="A1703" s="118">
        <v>41797</v>
      </c>
      <c r="B1703" s="117">
        <v>7</v>
      </c>
      <c r="C1703" s="117" t="s">
        <v>642</v>
      </c>
      <c r="D1703" s="78" t="str">
        <f t="shared" si="43"/>
        <v>Esp20146</v>
      </c>
    </row>
    <row r="1704" spans="1:5">
      <c r="A1704" s="118">
        <v>41798</v>
      </c>
      <c r="B1704" s="117">
        <v>37</v>
      </c>
      <c r="C1704" s="117" t="s">
        <v>641</v>
      </c>
      <c r="D1704" s="78" t="str">
        <f t="shared" si="43"/>
        <v>CB20146</v>
      </c>
    </row>
    <row r="1705" spans="1:5">
      <c r="A1705" s="118">
        <v>41800</v>
      </c>
      <c r="B1705" s="117">
        <v>11.55</v>
      </c>
      <c r="C1705" s="117" t="s">
        <v>642</v>
      </c>
      <c r="D1705" s="78" t="str">
        <f t="shared" si="43"/>
        <v>Esp20146</v>
      </c>
    </row>
    <row r="1706" spans="1:5">
      <c r="A1706" s="118">
        <v>41800</v>
      </c>
      <c r="B1706" s="117">
        <v>41.3</v>
      </c>
      <c r="C1706" s="117" t="s">
        <v>641</v>
      </c>
      <c r="D1706" s="78" t="str">
        <f t="shared" si="43"/>
        <v>CB20146</v>
      </c>
    </row>
    <row r="1707" spans="1:5">
      <c r="A1707" s="118">
        <v>41800</v>
      </c>
      <c r="B1707" s="117">
        <v>7.9</v>
      </c>
      <c r="C1707" s="117" t="s">
        <v>642</v>
      </c>
      <c r="D1707" s="78" t="str">
        <f t="shared" si="43"/>
        <v>Esp20146</v>
      </c>
    </row>
    <row r="1708" spans="1:5">
      <c r="A1708" s="118">
        <v>41800</v>
      </c>
      <c r="B1708" s="117">
        <v>70</v>
      </c>
      <c r="C1708" s="117" t="s">
        <v>641</v>
      </c>
      <c r="D1708" s="78" t="str">
        <f t="shared" si="43"/>
        <v>CB20146</v>
      </c>
    </row>
    <row r="1709" spans="1:5">
      <c r="A1709" s="118">
        <v>41800</v>
      </c>
      <c r="B1709" s="117">
        <v>37.200000000000003</v>
      </c>
      <c r="C1709" s="117" t="s">
        <v>641</v>
      </c>
      <c r="D1709" s="78" t="str">
        <f t="shared" si="43"/>
        <v>CB20146</v>
      </c>
    </row>
    <row r="1710" spans="1:5">
      <c r="A1710" s="118">
        <v>41800</v>
      </c>
      <c r="B1710" s="117">
        <v>10.55</v>
      </c>
      <c r="C1710" s="117" t="s">
        <v>642</v>
      </c>
      <c r="D1710" s="78" t="str">
        <f t="shared" si="43"/>
        <v>Esp20146</v>
      </c>
    </row>
    <row r="1711" spans="1:5">
      <c r="A1711" s="118">
        <v>41801</v>
      </c>
      <c r="B1711" s="117">
        <v>44.35</v>
      </c>
      <c r="C1711" s="117" t="s">
        <v>641</v>
      </c>
      <c r="D1711" s="78" t="str">
        <f t="shared" si="43"/>
        <v>CB20146</v>
      </c>
    </row>
    <row r="1712" spans="1:5">
      <c r="A1712" s="118">
        <v>41801</v>
      </c>
      <c r="B1712" s="117">
        <v>23.85</v>
      </c>
      <c r="C1712" s="117" t="s">
        <v>641</v>
      </c>
      <c r="D1712" s="78" t="str">
        <f t="shared" si="43"/>
        <v>CB20146</v>
      </c>
    </row>
    <row r="1713" spans="1:4">
      <c r="A1713" s="118">
        <v>41801</v>
      </c>
      <c r="B1713" s="117">
        <v>29.7</v>
      </c>
      <c r="C1713" s="117" t="s">
        <v>641</v>
      </c>
      <c r="D1713" s="78" t="str">
        <f t="shared" si="43"/>
        <v>CB20146</v>
      </c>
    </row>
    <row r="1714" spans="1:4">
      <c r="A1714" s="118">
        <v>41801</v>
      </c>
      <c r="B1714" s="117">
        <v>17</v>
      </c>
      <c r="C1714" s="117" t="s">
        <v>641</v>
      </c>
      <c r="D1714" s="78" t="str">
        <f t="shared" si="43"/>
        <v>CB20146</v>
      </c>
    </row>
    <row r="1715" spans="1:4">
      <c r="A1715" s="118">
        <v>41801</v>
      </c>
      <c r="B1715" s="117">
        <v>24.7</v>
      </c>
      <c r="C1715" s="117" t="s">
        <v>641</v>
      </c>
      <c r="D1715" s="78" t="str">
        <f t="shared" si="43"/>
        <v>CB20146</v>
      </c>
    </row>
    <row r="1716" spans="1:4">
      <c r="A1716" s="118">
        <v>41801</v>
      </c>
      <c r="B1716" s="117">
        <v>15.65</v>
      </c>
      <c r="C1716" s="117" t="s">
        <v>641</v>
      </c>
      <c r="D1716" s="78" t="str">
        <f t="shared" si="43"/>
        <v>CB20146</v>
      </c>
    </row>
    <row r="1717" spans="1:4">
      <c r="A1717" s="118">
        <v>41801</v>
      </c>
      <c r="B1717" s="117">
        <v>17</v>
      </c>
      <c r="C1717" s="117" t="s">
        <v>641</v>
      </c>
      <c r="D1717" s="78" t="str">
        <f t="shared" si="43"/>
        <v>CB20146</v>
      </c>
    </row>
    <row r="1718" spans="1:4">
      <c r="A1718" s="118">
        <v>41802</v>
      </c>
      <c r="B1718" s="117">
        <v>2.5499999999999998</v>
      </c>
      <c r="C1718" s="117" t="s">
        <v>642</v>
      </c>
      <c r="D1718" s="78" t="str">
        <f t="shared" si="43"/>
        <v>Esp20146</v>
      </c>
    </row>
    <row r="1719" spans="1:4">
      <c r="A1719" s="118">
        <v>41802</v>
      </c>
      <c r="B1719" s="117">
        <v>20.6</v>
      </c>
      <c r="C1719" s="117" t="s">
        <v>641</v>
      </c>
      <c r="D1719" s="78" t="str">
        <f t="shared" si="43"/>
        <v>CB20146</v>
      </c>
    </row>
    <row r="1720" spans="1:4">
      <c r="A1720" s="118">
        <v>41802</v>
      </c>
      <c r="B1720" s="117">
        <v>3.5</v>
      </c>
      <c r="C1720" s="117" t="s">
        <v>642</v>
      </c>
      <c r="D1720" s="78" t="str">
        <f t="shared" si="43"/>
        <v>Esp20146</v>
      </c>
    </row>
    <row r="1721" spans="1:4">
      <c r="A1721" s="118">
        <v>41802</v>
      </c>
      <c r="B1721" s="117">
        <v>5.5</v>
      </c>
      <c r="C1721" s="117" t="s">
        <v>642</v>
      </c>
      <c r="D1721" s="78" t="str">
        <f t="shared" si="43"/>
        <v>Esp20146</v>
      </c>
    </row>
    <row r="1722" spans="1:4">
      <c r="A1722" s="118">
        <v>41802</v>
      </c>
      <c r="B1722" s="117">
        <v>18.45</v>
      </c>
      <c r="C1722" s="117" t="s">
        <v>641</v>
      </c>
      <c r="D1722" s="78" t="str">
        <f t="shared" si="43"/>
        <v>CB20146</v>
      </c>
    </row>
    <row r="1723" spans="1:4">
      <c r="A1723" s="118">
        <v>41802</v>
      </c>
      <c r="B1723" s="117">
        <v>7.5</v>
      </c>
      <c r="C1723" s="117" t="s">
        <v>642</v>
      </c>
      <c r="D1723" s="78" t="str">
        <f t="shared" si="43"/>
        <v>Esp20146</v>
      </c>
    </row>
    <row r="1724" spans="1:4">
      <c r="A1724" s="118">
        <v>41802</v>
      </c>
      <c r="B1724" s="117">
        <v>15</v>
      </c>
      <c r="C1724" s="117" t="s">
        <v>642</v>
      </c>
      <c r="D1724" s="78" t="str">
        <f t="shared" si="43"/>
        <v>Esp20146</v>
      </c>
    </row>
    <row r="1725" spans="1:4">
      <c r="A1725" s="118">
        <v>41802</v>
      </c>
      <c r="B1725" s="117">
        <v>4.45</v>
      </c>
      <c r="C1725" s="117" t="s">
        <v>642</v>
      </c>
      <c r="D1725" s="78" t="str">
        <f t="shared" si="43"/>
        <v>Esp20146</v>
      </c>
    </row>
    <row r="1726" spans="1:4">
      <c r="A1726" s="118">
        <v>41802</v>
      </c>
      <c r="B1726" s="117">
        <v>48.35</v>
      </c>
      <c r="C1726" s="117" t="s">
        <v>641</v>
      </c>
      <c r="D1726" s="78" t="str">
        <f t="shared" si="43"/>
        <v>CB20146</v>
      </c>
    </row>
    <row r="1727" spans="1:4">
      <c r="A1727" s="118">
        <v>41802</v>
      </c>
      <c r="B1727" s="117">
        <v>34.15</v>
      </c>
      <c r="C1727" s="117" t="s">
        <v>641</v>
      </c>
      <c r="D1727" s="78" t="str">
        <f t="shared" si="43"/>
        <v>CB20146</v>
      </c>
    </row>
    <row r="1728" spans="1:4">
      <c r="A1728" s="118">
        <v>41802</v>
      </c>
      <c r="B1728" s="117">
        <v>16.350000000000001</v>
      </c>
      <c r="C1728" s="117" t="s">
        <v>641</v>
      </c>
      <c r="D1728" s="78" t="str">
        <f t="shared" si="43"/>
        <v>CB20146</v>
      </c>
    </row>
    <row r="1729" spans="1:4">
      <c r="A1729" s="118">
        <v>41802</v>
      </c>
      <c r="B1729" s="117">
        <v>40.5</v>
      </c>
      <c r="C1729" s="117" t="s">
        <v>641</v>
      </c>
      <c r="D1729" s="78" t="str">
        <f t="shared" si="43"/>
        <v>CB20146</v>
      </c>
    </row>
    <row r="1730" spans="1:4">
      <c r="A1730" s="118">
        <v>41802</v>
      </c>
      <c r="B1730" s="117">
        <v>19</v>
      </c>
      <c r="C1730" s="117" t="s">
        <v>642</v>
      </c>
      <c r="D1730" s="78" t="str">
        <f t="shared" si="43"/>
        <v>Esp20146</v>
      </c>
    </row>
    <row r="1731" spans="1:4">
      <c r="A1731" s="118">
        <v>41802</v>
      </c>
      <c r="B1731" s="117">
        <v>18.899999999999999</v>
      </c>
      <c r="C1731" s="117" t="s">
        <v>642</v>
      </c>
      <c r="D1731" s="78" t="str">
        <f t="shared" si="43"/>
        <v>Esp20146</v>
      </c>
    </row>
    <row r="1732" spans="1:4">
      <c r="A1732" s="118">
        <v>41803</v>
      </c>
      <c r="B1732" s="117">
        <v>42.7</v>
      </c>
      <c r="C1732" s="117" t="s">
        <v>641</v>
      </c>
      <c r="D1732" s="78" t="str">
        <f t="shared" si="43"/>
        <v>CB20146</v>
      </c>
    </row>
    <row r="1733" spans="1:4">
      <c r="A1733" s="118">
        <v>41803</v>
      </c>
      <c r="B1733" s="117">
        <v>23.5</v>
      </c>
      <c r="C1733" s="117" t="s">
        <v>645</v>
      </c>
      <c r="D1733" s="78" t="str">
        <f t="shared" si="43"/>
        <v>Chq20146</v>
      </c>
    </row>
    <row r="1734" spans="1:4">
      <c r="A1734" s="118">
        <v>41803</v>
      </c>
      <c r="B1734" s="117">
        <v>24.6</v>
      </c>
      <c r="C1734" s="117" t="s">
        <v>641</v>
      </c>
      <c r="D1734" s="78" t="str">
        <f t="shared" si="43"/>
        <v>CB20146</v>
      </c>
    </row>
    <row r="1735" spans="1:4">
      <c r="A1735" s="118">
        <v>41803</v>
      </c>
      <c r="B1735" s="117">
        <v>41</v>
      </c>
      <c r="C1735" s="117" t="s">
        <v>641</v>
      </c>
      <c r="D1735" s="78" t="str">
        <f t="shared" si="43"/>
        <v>CB20146</v>
      </c>
    </row>
    <row r="1736" spans="1:4">
      <c r="A1736" s="118">
        <v>41803</v>
      </c>
      <c r="B1736" s="117">
        <v>92.25</v>
      </c>
      <c r="C1736" s="117" t="s">
        <v>641</v>
      </c>
      <c r="D1736" s="78" t="str">
        <f t="shared" si="43"/>
        <v>CB20146</v>
      </c>
    </row>
    <row r="1737" spans="1:4">
      <c r="A1737" s="118">
        <v>41803</v>
      </c>
      <c r="B1737" s="117">
        <v>16.55</v>
      </c>
      <c r="C1737" s="117" t="s">
        <v>642</v>
      </c>
      <c r="D1737" s="78" t="str">
        <f t="shared" si="43"/>
        <v>Esp20146</v>
      </c>
    </row>
    <row r="1738" spans="1:4">
      <c r="A1738" s="118">
        <v>41803</v>
      </c>
      <c r="B1738" s="117">
        <v>70</v>
      </c>
      <c r="C1738" s="117" t="s">
        <v>641</v>
      </c>
      <c r="D1738" s="78" t="str">
        <f t="shared" si="43"/>
        <v>CB20146</v>
      </c>
    </row>
    <row r="1739" spans="1:4">
      <c r="A1739" s="118">
        <v>41803</v>
      </c>
      <c r="B1739" s="117">
        <v>14.95</v>
      </c>
      <c r="C1739" s="117" t="s">
        <v>642</v>
      </c>
      <c r="D1739" s="78" t="str">
        <f t="shared" si="43"/>
        <v>Esp20146</v>
      </c>
    </row>
    <row r="1740" spans="1:4">
      <c r="A1740" s="118">
        <v>41803</v>
      </c>
      <c r="B1740" s="117">
        <v>31.3</v>
      </c>
      <c r="C1740" s="117" t="s">
        <v>641</v>
      </c>
      <c r="D1740" s="78" t="str">
        <f t="shared" si="43"/>
        <v>CB20146</v>
      </c>
    </row>
    <row r="1741" spans="1:4">
      <c r="A1741" s="118">
        <v>41803</v>
      </c>
      <c r="B1741" s="117">
        <v>3.65</v>
      </c>
      <c r="C1741" s="117" t="s">
        <v>642</v>
      </c>
      <c r="D1741" s="78" t="str">
        <f t="shared" si="43"/>
        <v>Esp20146</v>
      </c>
    </row>
    <row r="1742" spans="1:4">
      <c r="A1742" s="118">
        <v>41803</v>
      </c>
      <c r="B1742" s="117">
        <v>16.95</v>
      </c>
      <c r="C1742" s="117" t="s">
        <v>641</v>
      </c>
      <c r="D1742" s="78" t="str">
        <f t="shared" si="43"/>
        <v>CB20146</v>
      </c>
    </row>
    <row r="1743" spans="1:4">
      <c r="A1743" s="118">
        <v>41803</v>
      </c>
      <c r="B1743" s="117">
        <v>40</v>
      </c>
      <c r="C1743" s="117" t="s">
        <v>642</v>
      </c>
      <c r="D1743" s="78" t="str">
        <f t="shared" si="43"/>
        <v>Esp20146</v>
      </c>
    </row>
    <row r="1744" spans="1:4">
      <c r="A1744" s="118">
        <v>41803</v>
      </c>
      <c r="B1744" s="117">
        <v>18.600000000000001</v>
      </c>
      <c r="C1744" s="117" t="s">
        <v>641</v>
      </c>
      <c r="D1744" s="78" t="str">
        <f t="shared" si="43"/>
        <v>CB20146</v>
      </c>
    </row>
    <row r="1745" spans="1:5">
      <c r="A1745" s="118">
        <v>41803</v>
      </c>
      <c r="B1745" s="117">
        <v>45.05</v>
      </c>
      <c r="C1745" s="117" t="s">
        <v>641</v>
      </c>
      <c r="D1745" s="78" t="str">
        <f t="shared" si="43"/>
        <v>CB20146</v>
      </c>
    </row>
    <row r="1746" spans="1:5">
      <c r="A1746" s="118">
        <v>41803</v>
      </c>
      <c r="B1746" s="117">
        <v>25</v>
      </c>
      <c r="C1746" s="117" t="s">
        <v>641</v>
      </c>
      <c r="D1746" s="78" t="str">
        <f t="shared" si="43"/>
        <v>CB20146</v>
      </c>
    </row>
    <row r="1747" spans="1:5">
      <c r="A1747" s="118">
        <v>41803</v>
      </c>
      <c r="B1747" s="117">
        <v>11.25</v>
      </c>
      <c r="C1747" s="117" t="s">
        <v>642</v>
      </c>
      <c r="D1747" s="78" t="str">
        <f t="shared" si="43"/>
        <v>Esp20146</v>
      </c>
    </row>
    <row r="1748" spans="1:5">
      <c r="A1748" s="126">
        <v>41803</v>
      </c>
      <c r="B1748" s="127">
        <v>395.63</v>
      </c>
      <c r="C1748" s="127" t="s">
        <v>645</v>
      </c>
      <c r="D1748" s="149" t="str">
        <f t="shared" ref="D1748:D1811" si="44">CONCATENATE(C1748,YEAR(A1748),MONTH(A1748))</f>
        <v>Chq20146</v>
      </c>
      <c r="E1748" s="128" t="s">
        <v>665</v>
      </c>
    </row>
    <row r="1749" spans="1:5">
      <c r="A1749" s="118">
        <v>41803</v>
      </c>
      <c r="B1749" s="117">
        <v>7.8</v>
      </c>
      <c r="C1749" s="117" t="s">
        <v>642</v>
      </c>
      <c r="D1749" s="78" t="str">
        <f t="shared" si="44"/>
        <v>Esp20146</v>
      </c>
    </row>
    <row r="1750" spans="1:5">
      <c r="A1750" s="118">
        <v>41804</v>
      </c>
      <c r="B1750" s="117">
        <v>24.35</v>
      </c>
      <c r="C1750" s="117" t="s">
        <v>641</v>
      </c>
      <c r="D1750" s="78" t="str">
        <f t="shared" si="44"/>
        <v>CB20146</v>
      </c>
    </row>
    <row r="1751" spans="1:5">
      <c r="A1751" s="118">
        <v>41804</v>
      </c>
      <c r="B1751" s="117">
        <v>34.6</v>
      </c>
      <c r="C1751" s="117" t="s">
        <v>641</v>
      </c>
      <c r="D1751" s="78" t="str">
        <f t="shared" si="44"/>
        <v>CB20146</v>
      </c>
    </row>
    <row r="1752" spans="1:5">
      <c r="A1752" s="118">
        <v>41804</v>
      </c>
      <c r="B1752" s="117">
        <v>13.6</v>
      </c>
      <c r="C1752" s="117" t="s">
        <v>642</v>
      </c>
      <c r="D1752" s="78" t="str">
        <f t="shared" si="44"/>
        <v>Esp20146</v>
      </c>
    </row>
    <row r="1753" spans="1:5">
      <c r="A1753" s="118">
        <v>41804</v>
      </c>
      <c r="B1753" s="117">
        <v>13.05</v>
      </c>
      <c r="C1753" s="117" t="s">
        <v>642</v>
      </c>
      <c r="D1753" s="78" t="str">
        <f t="shared" si="44"/>
        <v>Esp20146</v>
      </c>
    </row>
    <row r="1754" spans="1:5">
      <c r="A1754" s="118">
        <v>41804</v>
      </c>
      <c r="B1754" s="117">
        <v>32.35</v>
      </c>
      <c r="C1754" s="117" t="s">
        <v>641</v>
      </c>
      <c r="D1754" s="78" t="str">
        <f t="shared" si="44"/>
        <v>CB20146</v>
      </c>
    </row>
    <row r="1755" spans="1:5">
      <c r="A1755" s="118">
        <v>41804</v>
      </c>
      <c r="B1755" s="117">
        <v>27.9</v>
      </c>
      <c r="C1755" s="117" t="s">
        <v>641</v>
      </c>
      <c r="D1755" s="78" t="str">
        <f t="shared" si="44"/>
        <v>CB20146</v>
      </c>
    </row>
    <row r="1756" spans="1:5">
      <c r="A1756" s="118">
        <v>41804</v>
      </c>
      <c r="B1756" s="117">
        <v>79.95</v>
      </c>
      <c r="C1756" s="117" t="s">
        <v>641</v>
      </c>
      <c r="D1756" s="78" t="str">
        <f t="shared" si="44"/>
        <v>CB20146</v>
      </c>
    </row>
    <row r="1757" spans="1:5">
      <c r="A1757" s="118">
        <v>41804</v>
      </c>
      <c r="B1757" s="117">
        <v>54.5</v>
      </c>
      <c r="C1757" s="117" t="s">
        <v>641</v>
      </c>
      <c r="D1757" s="78" t="str">
        <f t="shared" si="44"/>
        <v>CB20146</v>
      </c>
    </row>
    <row r="1758" spans="1:5">
      <c r="A1758" s="118">
        <v>41804</v>
      </c>
      <c r="B1758" s="117">
        <v>33.950000000000003</v>
      </c>
      <c r="C1758" s="117" t="s">
        <v>642</v>
      </c>
      <c r="D1758" s="78" t="str">
        <f t="shared" si="44"/>
        <v>Esp20146</v>
      </c>
    </row>
    <row r="1759" spans="1:5">
      <c r="A1759" s="118">
        <v>41804</v>
      </c>
      <c r="B1759" s="117">
        <v>13.2</v>
      </c>
      <c r="C1759" s="117" t="s">
        <v>641</v>
      </c>
      <c r="D1759" s="78" t="str">
        <f t="shared" si="44"/>
        <v>CB20146</v>
      </c>
    </row>
    <row r="1760" spans="1:5">
      <c r="A1760" s="118">
        <v>41804</v>
      </c>
      <c r="B1760" s="117">
        <v>15.05</v>
      </c>
      <c r="C1760" s="117" t="s">
        <v>641</v>
      </c>
      <c r="D1760" s="78" t="str">
        <f t="shared" si="44"/>
        <v>CB20146</v>
      </c>
    </row>
    <row r="1761" spans="1:4">
      <c r="A1761" s="118">
        <v>41804</v>
      </c>
      <c r="B1761" s="117">
        <v>61.05</v>
      </c>
      <c r="C1761" s="117" t="s">
        <v>641</v>
      </c>
      <c r="D1761" s="78" t="str">
        <f t="shared" si="44"/>
        <v>CB20146</v>
      </c>
    </row>
    <row r="1762" spans="1:4">
      <c r="A1762" s="118">
        <v>41804</v>
      </c>
      <c r="B1762" s="117">
        <v>42</v>
      </c>
      <c r="C1762" s="117" t="s">
        <v>642</v>
      </c>
      <c r="D1762" s="78" t="str">
        <f t="shared" si="44"/>
        <v>Esp20146</v>
      </c>
    </row>
    <row r="1763" spans="1:4">
      <c r="A1763" s="118">
        <v>41804</v>
      </c>
      <c r="B1763" s="117">
        <v>50</v>
      </c>
      <c r="C1763" s="117" t="s">
        <v>642</v>
      </c>
      <c r="D1763" s="78" t="str">
        <f t="shared" si="44"/>
        <v>Esp20146</v>
      </c>
    </row>
    <row r="1764" spans="1:4">
      <c r="A1764" s="118">
        <v>41804</v>
      </c>
      <c r="B1764" s="117">
        <v>12.5</v>
      </c>
      <c r="C1764" s="117" t="s">
        <v>642</v>
      </c>
      <c r="D1764" s="78" t="str">
        <f t="shared" si="44"/>
        <v>Esp20146</v>
      </c>
    </row>
    <row r="1765" spans="1:4">
      <c r="A1765" s="118">
        <v>41804</v>
      </c>
      <c r="B1765" s="117">
        <v>36.299999999999997</v>
      </c>
      <c r="C1765" s="117" t="s">
        <v>641</v>
      </c>
      <c r="D1765" s="78" t="str">
        <f t="shared" si="44"/>
        <v>CB20146</v>
      </c>
    </row>
    <row r="1766" spans="1:4">
      <c r="A1766" s="118">
        <v>41804</v>
      </c>
      <c r="B1766" s="117">
        <v>38.6</v>
      </c>
      <c r="C1766" s="117" t="s">
        <v>641</v>
      </c>
      <c r="D1766" s="78" t="str">
        <f t="shared" si="44"/>
        <v>CB20146</v>
      </c>
    </row>
    <row r="1767" spans="1:4">
      <c r="A1767" s="118">
        <v>41804</v>
      </c>
      <c r="B1767" s="117">
        <v>20.8</v>
      </c>
      <c r="C1767" s="117" t="s">
        <v>642</v>
      </c>
      <c r="D1767" s="78" t="str">
        <f t="shared" si="44"/>
        <v>Esp20146</v>
      </c>
    </row>
    <row r="1768" spans="1:4">
      <c r="A1768" s="118">
        <v>41804</v>
      </c>
      <c r="B1768" s="117">
        <v>54.95</v>
      </c>
      <c r="C1768" s="117" t="s">
        <v>641</v>
      </c>
      <c r="D1768" s="78" t="str">
        <f t="shared" si="44"/>
        <v>CB20146</v>
      </c>
    </row>
    <row r="1769" spans="1:4">
      <c r="A1769" s="118">
        <v>41804</v>
      </c>
      <c r="B1769" s="117">
        <v>16.75</v>
      </c>
      <c r="C1769" s="117" t="s">
        <v>641</v>
      </c>
      <c r="D1769" s="78" t="str">
        <f t="shared" si="44"/>
        <v>CB20146</v>
      </c>
    </row>
    <row r="1770" spans="1:4">
      <c r="A1770" s="118">
        <v>41804</v>
      </c>
      <c r="B1770" s="117">
        <v>40.4</v>
      </c>
      <c r="C1770" s="117" t="s">
        <v>641</v>
      </c>
      <c r="D1770" s="78" t="str">
        <f t="shared" si="44"/>
        <v>CB20146</v>
      </c>
    </row>
    <row r="1771" spans="1:4">
      <c r="A1771" s="118">
        <v>41804</v>
      </c>
      <c r="B1771" s="117">
        <v>9.5</v>
      </c>
      <c r="C1771" s="117" t="s">
        <v>642</v>
      </c>
      <c r="D1771" s="78" t="str">
        <f t="shared" si="44"/>
        <v>Esp20146</v>
      </c>
    </row>
    <row r="1772" spans="1:4">
      <c r="A1772" s="118">
        <v>41806</v>
      </c>
      <c r="B1772" s="117">
        <v>2.65</v>
      </c>
      <c r="C1772" s="117" t="s">
        <v>642</v>
      </c>
      <c r="D1772" s="78" t="str">
        <f t="shared" si="44"/>
        <v>Esp20146</v>
      </c>
    </row>
    <row r="1773" spans="1:4">
      <c r="A1773" s="118">
        <v>41806</v>
      </c>
      <c r="B1773" s="117">
        <v>9.6</v>
      </c>
      <c r="C1773" s="117" t="s">
        <v>642</v>
      </c>
      <c r="D1773" s="78" t="str">
        <f t="shared" si="44"/>
        <v>Esp20146</v>
      </c>
    </row>
    <row r="1774" spans="1:4">
      <c r="A1774" s="118">
        <v>41806</v>
      </c>
      <c r="B1774" s="117">
        <v>16.149999999999999</v>
      </c>
      <c r="C1774" s="117" t="s">
        <v>641</v>
      </c>
      <c r="D1774" s="78" t="str">
        <f t="shared" si="44"/>
        <v>CB20146</v>
      </c>
    </row>
    <row r="1775" spans="1:4">
      <c r="A1775" s="118">
        <v>41807</v>
      </c>
      <c r="B1775" s="117">
        <v>16.100000000000001</v>
      </c>
      <c r="C1775" s="117" t="s">
        <v>642</v>
      </c>
      <c r="D1775" s="78" t="str">
        <f t="shared" si="44"/>
        <v>Esp20146</v>
      </c>
    </row>
    <row r="1776" spans="1:4">
      <c r="A1776" s="118">
        <v>41807</v>
      </c>
      <c r="B1776" s="117">
        <v>18.7</v>
      </c>
      <c r="C1776" s="117" t="s">
        <v>641</v>
      </c>
      <c r="D1776" s="78" t="str">
        <f t="shared" si="44"/>
        <v>CB20146</v>
      </c>
    </row>
    <row r="1777" spans="1:4">
      <c r="A1777" s="118">
        <v>41807</v>
      </c>
      <c r="B1777" s="117">
        <v>10.6</v>
      </c>
      <c r="C1777" s="117" t="s">
        <v>641</v>
      </c>
      <c r="D1777" s="78" t="str">
        <f t="shared" si="44"/>
        <v>CB20146</v>
      </c>
    </row>
    <row r="1778" spans="1:4">
      <c r="A1778" s="118">
        <v>41807</v>
      </c>
      <c r="B1778" s="117">
        <v>28.5</v>
      </c>
      <c r="C1778" s="117" t="s">
        <v>642</v>
      </c>
      <c r="D1778" s="78" t="str">
        <f t="shared" si="44"/>
        <v>Esp20146</v>
      </c>
    </row>
    <row r="1779" spans="1:4">
      <c r="A1779" s="118">
        <v>41807</v>
      </c>
      <c r="B1779" s="117">
        <v>17</v>
      </c>
      <c r="C1779" s="117" t="s">
        <v>641</v>
      </c>
      <c r="D1779" s="78" t="str">
        <f t="shared" si="44"/>
        <v>CB20146</v>
      </c>
    </row>
    <row r="1780" spans="1:4">
      <c r="A1780" s="118">
        <v>41808</v>
      </c>
      <c r="B1780" s="117">
        <v>20.65</v>
      </c>
      <c r="C1780" s="117" t="s">
        <v>641</v>
      </c>
      <c r="D1780" s="78" t="str">
        <f t="shared" si="44"/>
        <v>CB20146</v>
      </c>
    </row>
    <row r="1781" spans="1:4">
      <c r="A1781" s="118">
        <v>41808</v>
      </c>
      <c r="B1781" s="117">
        <v>19.850000000000001</v>
      </c>
      <c r="C1781" s="117" t="s">
        <v>641</v>
      </c>
      <c r="D1781" s="78" t="str">
        <f t="shared" si="44"/>
        <v>CB20146</v>
      </c>
    </row>
    <row r="1782" spans="1:4">
      <c r="A1782" s="118">
        <v>41808</v>
      </c>
      <c r="B1782" s="117">
        <v>39.1</v>
      </c>
      <c r="C1782" s="117" t="s">
        <v>642</v>
      </c>
      <c r="D1782" s="78" t="str">
        <f t="shared" si="44"/>
        <v>Esp20146</v>
      </c>
    </row>
    <row r="1783" spans="1:4">
      <c r="A1783" s="118">
        <v>41808</v>
      </c>
      <c r="B1783" s="117">
        <v>34.700000000000003</v>
      </c>
      <c r="C1783" s="117" t="s">
        <v>645</v>
      </c>
      <c r="D1783" s="78" t="str">
        <f t="shared" si="44"/>
        <v>Chq20146</v>
      </c>
    </row>
    <row r="1784" spans="1:4">
      <c r="A1784" s="118">
        <v>41808</v>
      </c>
      <c r="B1784" s="117">
        <v>20.75</v>
      </c>
      <c r="C1784" s="117" t="s">
        <v>641</v>
      </c>
      <c r="D1784" s="78" t="str">
        <f t="shared" si="44"/>
        <v>CB20146</v>
      </c>
    </row>
    <row r="1785" spans="1:4">
      <c r="A1785" s="118">
        <v>41808</v>
      </c>
      <c r="B1785" s="117">
        <v>8.35</v>
      </c>
      <c r="C1785" s="117" t="s">
        <v>642</v>
      </c>
      <c r="D1785" s="78" t="str">
        <f t="shared" si="44"/>
        <v>Esp20146</v>
      </c>
    </row>
    <row r="1786" spans="1:4">
      <c r="A1786" s="118">
        <v>41808</v>
      </c>
      <c r="B1786" s="117">
        <v>28</v>
      </c>
      <c r="C1786" s="117" t="s">
        <v>645</v>
      </c>
      <c r="D1786" s="78" t="str">
        <f t="shared" si="44"/>
        <v>Chq20146</v>
      </c>
    </row>
    <row r="1787" spans="1:4">
      <c r="A1787" s="118">
        <v>41808</v>
      </c>
      <c r="B1787" s="117">
        <v>57.55</v>
      </c>
      <c r="C1787" s="117" t="s">
        <v>641</v>
      </c>
      <c r="D1787" s="78" t="str">
        <f t="shared" si="44"/>
        <v>CB20146</v>
      </c>
    </row>
    <row r="1788" spans="1:4">
      <c r="A1788" s="118">
        <v>41808</v>
      </c>
      <c r="B1788" s="117">
        <v>26.1</v>
      </c>
      <c r="C1788" s="117" t="s">
        <v>641</v>
      </c>
      <c r="D1788" s="78" t="str">
        <f t="shared" si="44"/>
        <v>CB20146</v>
      </c>
    </row>
    <row r="1789" spans="1:4">
      <c r="A1789" s="118">
        <v>41808</v>
      </c>
      <c r="B1789" s="117">
        <v>13</v>
      </c>
      <c r="C1789" s="117" t="s">
        <v>642</v>
      </c>
      <c r="D1789" s="78" t="str">
        <f t="shared" si="44"/>
        <v>Esp20146</v>
      </c>
    </row>
    <row r="1790" spans="1:4">
      <c r="A1790" s="118">
        <v>41808</v>
      </c>
      <c r="B1790" s="117">
        <v>11.15</v>
      </c>
      <c r="C1790" s="117" t="s">
        <v>642</v>
      </c>
      <c r="D1790" s="78" t="str">
        <f t="shared" si="44"/>
        <v>Esp20146</v>
      </c>
    </row>
    <row r="1791" spans="1:4">
      <c r="A1791" s="118">
        <v>41808</v>
      </c>
      <c r="B1791" s="117">
        <v>9.9499999999999993</v>
      </c>
      <c r="C1791" s="117" t="s">
        <v>642</v>
      </c>
      <c r="D1791" s="78" t="str">
        <f t="shared" si="44"/>
        <v>Esp20146</v>
      </c>
    </row>
    <row r="1792" spans="1:4">
      <c r="A1792" s="118">
        <v>41808</v>
      </c>
      <c r="B1792" s="117">
        <v>27</v>
      </c>
      <c r="C1792" s="117" t="s">
        <v>642</v>
      </c>
      <c r="D1792" s="78" t="str">
        <f t="shared" si="44"/>
        <v>Esp20146</v>
      </c>
    </row>
    <row r="1793" spans="1:4">
      <c r="A1793" s="118">
        <v>41808</v>
      </c>
      <c r="B1793" s="117">
        <v>10.95</v>
      </c>
      <c r="C1793" s="117" t="s">
        <v>642</v>
      </c>
      <c r="D1793" s="78" t="str">
        <f t="shared" si="44"/>
        <v>Esp20146</v>
      </c>
    </row>
    <row r="1794" spans="1:4">
      <c r="A1794" s="118">
        <v>41809</v>
      </c>
      <c r="B1794" s="117">
        <v>57.6</v>
      </c>
      <c r="C1794" s="117" t="s">
        <v>641</v>
      </c>
      <c r="D1794" s="78" t="str">
        <f t="shared" si="44"/>
        <v>CB20146</v>
      </c>
    </row>
    <row r="1795" spans="1:4">
      <c r="A1795" s="118">
        <v>41809</v>
      </c>
      <c r="B1795" s="117">
        <v>86.15</v>
      </c>
      <c r="C1795" s="117" t="s">
        <v>641</v>
      </c>
      <c r="D1795" s="78" t="str">
        <f t="shared" si="44"/>
        <v>CB20146</v>
      </c>
    </row>
    <row r="1796" spans="1:4">
      <c r="A1796" s="118">
        <v>41809</v>
      </c>
      <c r="B1796" s="117">
        <v>35</v>
      </c>
      <c r="C1796" s="117" t="s">
        <v>641</v>
      </c>
      <c r="D1796" s="78" t="str">
        <f t="shared" si="44"/>
        <v>CB20146</v>
      </c>
    </row>
    <row r="1797" spans="1:4">
      <c r="A1797" s="118">
        <v>41809</v>
      </c>
      <c r="B1797" s="117">
        <v>108</v>
      </c>
      <c r="C1797" s="117" t="s">
        <v>642</v>
      </c>
      <c r="D1797" s="78" t="str">
        <f t="shared" si="44"/>
        <v>Esp20146</v>
      </c>
    </row>
    <row r="1798" spans="1:4">
      <c r="A1798" s="118">
        <v>41809</v>
      </c>
      <c r="B1798" s="117">
        <v>7.35</v>
      </c>
      <c r="C1798" s="117" t="s">
        <v>642</v>
      </c>
      <c r="D1798" s="78" t="str">
        <f t="shared" si="44"/>
        <v>Esp20146</v>
      </c>
    </row>
    <row r="1799" spans="1:4">
      <c r="A1799" s="118">
        <v>41809</v>
      </c>
      <c r="B1799" s="117">
        <v>24.75</v>
      </c>
      <c r="C1799" s="117" t="s">
        <v>641</v>
      </c>
      <c r="D1799" s="78" t="str">
        <f t="shared" si="44"/>
        <v>CB20146</v>
      </c>
    </row>
    <row r="1800" spans="1:4">
      <c r="A1800" s="118">
        <v>41809</v>
      </c>
      <c r="B1800" s="117">
        <v>32.9</v>
      </c>
      <c r="C1800" s="117" t="s">
        <v>641</v>
      </c>
      <c r="D1800" s="78" t="str">
        <f t="shared" si="44"/>
        <v>CB20146</v>
      </c>
    </row>
    <row r="1801" spans="1:4">
      <c r="A1801" s="118">
        <v>41810</v>
      </c>
      <c r="B1801" s="117">
        <v>24.3</v>
      </c>
      <c r="C1801" s="117" t="s">
        <v>645</v>
      </c>
      <c r="D1801" s="78" t="str">
        <f t="shared" si="44"/>
        <v>Chq20146</v>
      </c>
    </row>
    <row r="1802" spans="1:4">
      <c r="A1802" s="118">
        <v>41810</v>
      </c>
      <c r="B1802" s="117">
        <v>69</v>
      </c>
      <c r="C1802" s="117" t="s">
        <v>641</v>
      </c>
      <c r="D1802" s="78" t="str">
        <f t="shared" si="44"/>
        <v>CB20146</v>
      </c>
    </row>
    <row r="1803" spans="1:4">
      <c r="A1803" s="118">
        <v>41810</v>
      </c>
      <c r="B1803" s="117">
        <v>15.2</v>
      </c>
      <c r="C1803" s="117" t="s">
        <v>641</v>
      </c>
      <c r="D1803" s="78" t="str">
        <f t="shared" si="44"/>
        <v>CB20146</v>
      </c>
    </row>
    <row r="1804" spans="1:4">
      <c r="A1804" s="118">
        <v>41810</v>
      </c>
      <c r="B1804" s="117">
        <v>19.649999999999999</v>
      </c>
      <c r="C1804" s="117" t="s">
        <v>642</v>
      </c>
      <c r="D1804" s="78" t="str">
        <f t="shared" si="44"/>
        <v>Esp20146</v>
      </c>
    </row>
    <row r="1805" spans="1:4">
      <c r="A1805" s="118">
        <v>41810</v>
      </c>
      <c r="B1805" s="117">
        <v>13.35</v>
      </c>
      <c r="C1805" s="117" t="s">
        <v>642</v>
      </c>
      <c r="D1805" s="78" t="str">
        <f t="shared" si="44"/>
        <v>Esp20146</v>
      </c>
    </row>
    <row r="1806" spans="1:4">
      <c r="A1806" s="118">
        <v>41810</v>
      </c>
      <c r="B1806" s="117">
        <v>31.2</v>
      </c>
      <c r="C1806" s="117" t="s">
        <v>641</v>
      </c>
      <c r="D1806" s="78" t="str">
        <f t="shared" si="44"/>
        <v>CB20146</v>
      </c>
    </row>
    <row r="1807" spans="1:4">
      <c r="A1807" s="118">
        <v>41810</v>
      </c>
      <c r="B1807" s="117">
        <v>45</v>
      </c>
      <c r="C1807" s="117" t="s">
        <v>641</v>
      </c>
      <c r="D1807" s="78" t="str">
        <f t="shared" si="44"/>
        <v>CB20146</v>
      </c>
    </row>
    <row r="1808" spans="1:4">
      <c r="A1808" s="118">
        <v>41811</v>
      </c>
      <c r="B1808" s="117">
        <v>71.599999999999994</v>
      </c>
      <c r="C1808" s="117" t="s">
        <v>641</v>
      </c>
      <c r="D1808" s="78" t="str">
        <f t="shared" si="44"/>
        <v>CB20146</v>
      </c>
    </row>
    <row r="1809" spans="1:5">
      <c r="A1809" s="118">
        <v>41811</v>
      </c>
      <c r="B1809" s="117">
        <v>72.3</v>
      </c>
      <c r="C1809" s="117" t="s">
        <v>641</v>
      </c>
      <c r="D1809" s="78" t="str">
        <f t="shared" si="44"/>
        <v>CB20146</v>
      </c>
    </row>
    <row r="1810" spans="1:5">
      <c r="A1810" s="118">
        <v>41811</v>
      </c>
      <c r="B1810" s="117">
        <v>22.75</v>
      </c>
      <c r="C1810" s="117" t="s">
        <v>645</v>
      </c>
      <c r="D1810" s="78" t="str">
        <f t="shared" si="44"/>
        <v>Chq20146</v>
      </c>
    </row>
    <row r="1811" spans="1:5">
      <c r="A1811" s="118">
        <v>41811</v>
      </c>
      <c r="B1811" s="117">
        <v>70.55</v>
      </c>
      <c r="C1811" s="117" t="s">
        <v>641</v>
      </c>
      <c r="D1811" s="78" t="str">
        <f t="shared" si="44"/>
        <v>CB20146</v>
      </c>
    </row>
    <row r="1812" spans="1:5">
      <c r="A1812" s="118">
        <v>41811</v>
      </c>
      <c r="B1812" s="117">
        <v>3.8</v>
      </c>
      <c r="C1812" s="117" t="s">
        <v>642</v>
      </c>
      <c r="D1812" s="78" t="str">
        <f t="shared" ref="D1812:D1875" si="45">CONCATENATE(C1812,YEAR(A1812),MONTH(A1812))</f>
        <v>Esp20146</v>
      </c>
    </row>
    <row r="1813" spans="1:5">
      <c r="A1813" s="118">
        <v>41811</v>
      </c>
      <c r="B1813" s="117">
        <v>27.7</v>
      </c>
      <c r="C1813" s="117" t="s">
        <v>642</v>
      </c>
      <c r="D1813" s="78" t="str">
        <f t="shared" si="45"/>
        <v>Esp20146</v>
      </c>
    </row>
    <row r="1814" spans="1:5">
      <c r="A1814" s="118">
        <v>41811</v>
      </c>
      <c r="B1814" s="117">
        <v>18.95</v>
      </c>
      <c r="C1814" s="117" t="s">
        <v>641</v>
      </c>
      <c r="D1814" s="78" t="str">
        <f t="shared" si="45"/>
        <v>CB20146</v>
      </c>
    </row>
    <row r="1815" spans="1:5">
      <c r="A1815" s="118">
        <v>41811</v>
      </c>
      <c r="B1815" s="117">
        <v>6.5</v>
      </c>
      <c r="C1815" s="117" t="s">
        <v>642</v>
      </c>
      <c r="D1815" s="78" t="str">
        <f t="shared" si="45"/>
        <v>Esp20146</v>
      </c>
    </row>
    <row r="1816" spans="1:5">
      <c r="A1816" s="118">
        <v>41811</v>
      </c>
      <c r="B1816" s="117">
        <v>40.200000000000003</v>
      </c>
      <c r="C1816" s="117" t="s">
        <v>645</v>
      </c>
      <c r="D1816" s="78" t="str">
        <f t="shared" si="45"/>
        <v>Chq20146</v>
      </c>
    </row>
    <row r="1817" spans="1:5">
      <c r="A1817" s="118">
        <v>41811</v>
      </c>
      <c r="B1817" s="117">
        <v>31</v>
      </c>
      <c r="C1817" s="117" t="s">
        <v>641</v>
      </c>
      <c r="D1817" s="78" t="str">
        <f t="shared" si="45"/>
        <v>CB20146</v>
      </c>
    </row>
    <row r="1818" spans="1:5">
      <c r="A1818" s="118">
        <v>41811</v>
      </c>
      <c r="B1818" s="117">
        <v>26.55</v>
      </c>
      <c r="C1818" s="117" t="s">
        <v>641</v>
      </c>
      <c r="D1818" s="78" t="str">
        <f t="shared" si="45"/>
        <v>CB20146</v>
      </c>
    </row>
    <row r="1819" spans="1:5">
      <c r="A1819" s="118">
        <v>41811</v>
      </c>
      <c r="B1819" s="117">
        <v>19.2</v>
      </c>
      <c r="C1819" s="117" t="s">
        <v>642</v>
      </c>
      <c r="D1819" s="78" t="str">
        <f t="shared" si="45"/>
        <v>Esp20146</v>
      </c>
    </row>
    <row r="1820" spans="1:5">
      <c r="A1820" s="118">
        <v>41811</v>
      </c>
      <c r="B1820" s="117">
        <v>59.75</v>
      </c>
      <c r="C1820" s="117" t="s">
        <v>642</v>
      </c>
      <c r="D1820" s="78" t="str">
        <f t="shared" si="45"/>
        <v>Esp20146</v>
      </c>
    </row>
    <row r="1821" spans="1:5">
      <c r="A1821" s="118">
        <v>41813</v>
      </c>
      <c r="B1821" s="117">
        <v>66.55</v>
      </c>
      <c r="C1821" s="117" t="s">
        <v>641</v>
      </c>
      <c r="D1821" s="78" t="str">
        <f t="shared" si="45"/>
        <v>CB20146</v>
      </c>
    </row>
    <row r="1822" spans="1:5">
      <c r="A1822" s="118">
        <v>41813</v>
      </c>
      <c r="B1822" s="117">
        <v>2.5</v>
      </c>
      <c r="C1822" s="117" t="s">
        <v>642</v>
      </c>
      <c r="D1822" s="78" t="str">
        <f t="shared" si="45"/>
        <v>Esp20146</v>
      </c>
    </row>
    <row r="1823" spans="1:5">
      <c r="A1823" s="118">
        <v>41813</v>
      </c>
      <c r="B1823" s="117">
        <v>6.8</v>
      </c>
      <c r="C1823" s="117" t="s">
        <v>642</v>
      </c>
      <c r="D1823" s="78" t="str">
        <f t="shared" si="45"/>
        <v>Esp20146</v>
      </c>
      <c r="E1823" t="s">
        <v>666</v>
      </c>
    </row>
    <row r="1824" spans="1:5">
      <c r="A1824" s="118">
        <v>41817</v>
      </c>
      <c r="B1824" s="117">
        <v>20.65</v>
      </c>
      <c r="C1824" s="117" t="s">
        <v>645</v>
      </c>
      <c r="D1824" s="78" t="str">
        <f t="shared" si="45"/>
        <v>Chq20146</v>
      </c>
      <c r="E1824" t="s">
        <v>666</v>
      </c>
    </row>
    <row r="1825" spans="1:5">
      <c r="A1825" s="118">
        <v>41817</v>
      </c>
      <c r="B1825" s="117">
        <v>16.55</v>
      </c>
      <c r="C1825" s="117" t="s">
        <v>641</v>
      </c>
      <c r="D1825" s="78" t="str">
        <f t="shared" si="45"/>
        <v>CB20146</v>
      </c>
      <c r="E1825" t="s">
        <v>666</v>
      </c>
    </row>
    <row r="1826" spans="1:5">
      <c r="A1826" s="118">
        <v>41817</v>
      </c>
      <c r="B1826" s="117">
        <v>14.55</v>
      </c>
      <c r="C1826" s="117" t="s">
        <v>642</v>
      </c>
      <c r="D1826" s="78" t="str">
        <f t="shared" si="45"/>
        <v>Esp20146</v>
      </c>
      <c r="E1826" t="s">
        <v>666</v>
      </c>
    </row>
    <row r="1827" spans="1:5">
      <c r="A1827" s="118">
        <v>41817</v>
      </c>
      <c r="B1827" s="117">
        <v>21.25</v>
      </c>
      <c r="C1827" s="117" t="s">
        <v>641</v>
      </c>
      <c r="D1827" s="78" t="str">
        <f t="shared" si="45"/>
        <v>CB20146</v>
      </c>
      <c r="E1827" t="s">
        <v>666</v>
      </c>
    </row>
    <row r="1828" spans="1:5">
      <c r="A1828" s="118">
        <v>41817</v>
      </c>
      <c r="B1828" s="117">
        <v>21.85</v>
      </c>
      <c r="C1828" s="117" t="s">
        <v>641</v>
      </c>
      <c r="D1828" s="78" t="str">
        <f t="shared" si="45"/>
        <v>CB20146</v>
      </c>
      <c r="E1828" t="s">
        <v>666</v>
      </c>
    </row>
    <row r="1829" spans="1:5">
      <c r="A1829" s="118">
        <v>41817</v>
      </c>
      <c r="B1829" s="117">
        <v>21.6</v>
      </c>
      <c r="C1829" s="117" t="s">
        <v>641</v>
      </c>
      <c r="D1829" s="78" t="str">
        <f t="shared" si="45"/>
        <v>CB20146</v>
      </c>
      <c r="E1829" t="s">
        <v>666</v>
      </c>
    </row>
    <row r="1830" spans="1:5">
      <c r="A1830" s="118">
        <v>41817</v>
      </c>
      <c r="B1830" s="117">
        <v>22.9</v>
      </c>
      <c r="C1830" s="117" t="s">
        <v>642</v>
      </c>
      <c r="D1830" s="78" t="str">
        <f t="shared" si="45"/>
        <v>Esp20146</v>
      </c>
      <c r="E1830" t="s">
        <v>666</v>
      </c>
    </row>
    <row r="1831" spans="1:5">
      <c r="A1831" s="118">
        <v>41817</v>
      </c>
      <c r="B1831" s="117">
        <v>120.55</v>
      </c>
      <c r="C1831" s="117" t="s">
        <v>642</v>
      </c>
      <c r="D1831" s="78" t="str">
        <f t="shared" si="45"/>
        <v>Esp20146</v>
      </c>
      <c r="E1831" t="s">
        <v>666</v>
      </c>
    </row>
    <row r="1832" spans="1:5">
      <c r="A1832" s="118">
        <v>41817</v>
      </c>
      <c r="B1832" s="117">
        <v>25.6</v>
      </c>
      <c r="C1832" s="117" t="s">
        <v>641</v>
      </c>
      <c r="D1832" s="78" t="str">
        <f t="shared" si="45"/>
        <v>CB20146</v>
      </c>
      <c r="E1832" t="s">
        <v>666</v>
      </c>
    </row>
    <row r="1833" spans="1:5">
      <c r="A1833" s="118"/>
      <c r="B1833" s="117"/>
      <c r="C1833" s="117"/>
    </row>
    <row r="1834" spans="1:5">
      <c r="A1834" s="118"/>
      <c r="B1834" s="117"/>
      <c r="C1834" s="117"/>
    </row>
    <row r="1835" spans="1:5">
      <c r="A1835" s="118"/>
      <c r="B1835" s="117"/>
      <c r="C1835" s="117"/>
    </row>
    <row r="1836" spans="1:5">
      <c r="A1836" s="117"/>
      <c r="B1836" s="117"/>
      <c r="C1836" s="117"/>
      <c r="D1836" s="78" t="str">
        <f t="shared" si="45"/>
        <v>19001</v>
      </c>
    </row>
    <row r="1837" spans="1:5">
      <c r="A1837" s="117"/>
      <c r="B1837" s="117"/>
      <c r="C1837" s="117"/>
      <c r="D1837" s="78" t="str">
        <f t="shared" si="45"/>
        <v>19001</v>
      </c>
    </row>
    <row r="1838" spans="1:5">
      <c r="A1838" s="117"/>
      <c r="B1838" s="117"/>
      <c r="C1838" s="117"/>
      <c r="D1838" s="78" t="str">
        <f t="shared" si="45"/>
        <v>19001</v>
      </c>
    </row>
    <row r="1839" spans="1:5">
      <c r="A1839" s="117"/>
      <c r="B1839" s="117"/>
      <c r="C1839" s="117"/>
      <c r="D1839" s="78" t="str">
        <f t="shared" si="45"/>
        <v>19001</v>
      </c>
    </row>
    <row r="1840" spans="1:5">
      <c r="A1840" s="117"/>
      <c r="B1840" s="117"/>
      <c r="C1840" s="117"/>
      <c r="D1840" s="78" t="str">
        <f t="shared" si="45"/>
        <v>19001</v>
      </c>
    </row>
    <row r="1841" spans="1:4">
      <c r="A1841" s="117"/>
      <c r="B1841" s="117"/>
      <c r="C1841" s="117"/>
      <c r="D1841" s="78" t="str">
        <f t="shared" si="45"/>
        <v>19001</v>
      </c>
    </row>
    <row r="1842" spans="1:4">
      <c r="A1842" s="117"/>
      <c r="B1842" s="117"/>
      <c r="C1842" s="117"/>
      <c r="D1842" s="78" t="str">
        <f t="shared" si="45"/>
        <v>19001</v>
      </c>
    </row>
    <row r="1843" spans="1:4">
      <c r="A1843" s="117"/>
      <c r="B1843" s="117"/>
      <c r="C1843" s="117"/>
      <c r="D1843" s="78" t="str">
        <f t="shared" si="45"/>
        <v>19001</v>
      </c>
    </row>
    <row r="1844" spans="1:4">
      <c r="A1844" s="117"/>
      <c r="B1844" s="117"/>
      <c r="C1844" s="117"/>
      <c r="D1844" s="78" t="str">
        <f t="shared" si="45"/>
        <v>19001</v>
      </c>
    </row>
    <row r="1845" spans="1:4">
      <c r="A1845" s="117"/>
      <c r="B1845" s="117"/>
      <c r="C1845" s="117"/>
      <c r="D1845" s="78" t="str">
        <f t="shared" si="45"/>
        <v>19001</v>
      </c>
    </row>
    <row r="1846" spans="1:4">
      <c r="A1846" s="117"/>
      <c r="B1846" s="117"/>
      <c r="C1846" s="117"/>
      <c r="D1846" s="78" t="str">
        <f t="shared" si="45"/>
        <v>19001</v>
      </c>
    </row>
    <row r="1847" spans="1:4">
      <c r="A1847" s="117"/>
      <c r="B1847" s="117"/>
      <c r="C1847" s="117"/>
      <c r="D1847" s="78" t="str">
        <f t="shared" si="45"/>
        <v>19001</v>
      </c>
    </row>
    <row r="1848" spans="1:4">
      <c r="A1848" s="117"/>
      <c r="B1848" s="117"/>
      <c r="C1848" s="117"/>
      <c r="D1848" s="78" t="str">
        <f t="shared" si="45"/>
        <v>19001</v>
      </c>
    </row>
    <row r="1849" spans="1:4">
      <c r="A1849" s="117"/>
      <c r="B1849" s="117"/>
      <c r="C1849" s="117"/>
      <c r="D1849" s="78" t="str">
        <f t="shared" si="45"/>
        <v>19001</v>
      </c>
    </row>
    <row r="1850" spans="1:4">
      <c r="A1850" s="117"/>
      <c r="B1850" s="117"/>
      <c r="C1850" s="117"/>
      <c r="D1850" s="78" t="str">
        <f t="shared" si="45"/>
        <v>19001</v>
      </c>
    </row>
    <row r="1851" spans="1:4">
      <c r="A1851" s="117"/>
      <c r="B1851" s="117"/>
      <c r="C1851" s="117"/>
      <c r="D1851" s="78" t="str">
        <f t="shared" si="45"/>
        <v>19001</v>
      </c>
    </row>
    <row r="1852" spans="1:4">
      <c r="A1852" s="117"/>
      <c r="B1852" s="117"/>
      <c r="C1852" s="117"/>
      <c r="D1852" s="78" t="str">
        <f t="shared" si="45"/>
        <v>19001</v>
      </c>
    </row>
    <row r="1853" spans="1:4">
      <c r="A1853" s="117"/>
      <c r="B1853" s="117"/>
      <c r="C1853" s="117"/>
      <c r="D1853" s="78" t="str">
        <f t="shared" si="45"/>
        <v>19001</v>
      </c>
    </row>
    <row r="1854" spans="1:4">
      <c r="A1854" s="117"/>
      <c r="B1854" s="117"/>
      <c r="C1854" s="117"/>
      <c r="D1854" s="78" t="str">
        <f t="shared" si="45"/>
        <v>19001</v>
      </c>
    </row>
    <row r="1855" spans="1:4">
      <c r="A1855" s="117"/>
      <c r="B1855" s="117"/>
      <c r="C1855" s="117"/>
      <c r="D1855" s="78" t="str">
        <f t="shared" si="45"/>
        <v>19001</v>
      </c>
    </row>
    <row r="1856" spans="1:4">
      <c r="A1856" s="117"/>
      <c r="B1856" s="117"/>
      <c r="C1856" s="117"/>
      <c r="D1856" s="78" t="str">
        <f t="shared" si="45"/>
        <v>19001</v>
      </c>
    </row>
    <row r="1857" spans="1:4">
      <c r="A1857" s="117"/>
      <c r="B1857" s="117"/>
      <c r="C1857" s="117"/>
      <c r="D1857" s="78" t="str">
        <f t="shared" si="45"/>
        <v>19001</v>
      </c>
    </row>
    <row r="1858" spans="1:4">
      <c r="A1858" s="117"/>
      <c r="B1858" s="117"/>
      <c r="C1858" s="117"/>
      <c r="D1858" s="78" t="str">
        <f t="shared" si="45"/>
        <v>19001</v>
      </c>
    </row>
    <row r="1859" spans="1:4">
      <c r="A1859" s="117"/>
      <c r="B1859" s="117"/>
      <c r="C1859" s="117"/>
      <c r="D1859" s="78" t="str">
        <f t="shared" si="45"/>
        <v>19001</v>
      </c>
    </row>
    <row r="1860" spans="1:4">
      <c r="A1860" s="117"/>
      <c r="B1860" s="117"/>
      <c r="C1860" s="117"/>
      <c r="D1860" s="78" t="str">
        <f t="shared" si="45"/>
        <v>19001</v>
      </c>
    </row>
    <row r="1861" spans="1:4">
      <c r="A1861" s="117"/>
      <c r="B1861" s="117"/>
      <c r="C1861" s="117"/>
      <c r="D1861" s="78" t="str">
        <f t="shared" si="45"/>
        <v>19001</v>
      </c>
    </row>
    <row r="1862" spans="1:4">
      <c r="A1862" s="117"/>
      <c r="B1862" s="117"/>
      <c r="C1862" s="117"/>
      <c r="D1862" s="78" t="str">
        <f t="shared" si="45"/>
        <v>19001</v>
      </c>
    </row>
    <row r="1863" spans="1:4">
      <c r="A1863" s="117"/>
      <c r="B1863" s="117"/>
      <c r="C1863" s="117"/>
      <c r="D1863" s="78" t="str">
        <f t="shared" si="45"/>
        <v>19001</v>
      </c>
    </row>
    <row r="1864" spans="1:4">
      <c r="A1864" s="117"/>
      <c r="B1864" s="117"/>
      <c r="C1864" s="117"/>
      <c r="D1864" s="78" t="str">
        <f t="shared" si="45"/>
        <v>19001</v>
      </c>
    </row>
    <row r="1865" spans="1:4">
      <c r="A1865" s="117"/>
      <c r="B1865" s="117"/>
      <c r="C1865" s="117"/>
      <c r="D1865" s="78" t="str">
        <f t="shared" si="45"/>
        <v>19001</v>
      </c>
    </row>
    <row r="1866" spans="1:4">
      <c r="A1866" s="117"/>
      <c r="B1866" s="117"/>
      <c r="C1866" s="117"/>
      <c r="D1866" s="78" t="str">
        <f t="shared" si="45"/>
        <v>19001</v>
      </c>
    </row>
    <row r="1867" spans="1:4">
      <c r="A1867" s="117"/>
      <c r="B1867" s="117"/>
      <c r="C1867" s="117"/>
      <c r="D1867" s="78" t="str">
        <f t="shared" si="45"/>
        <v>19001</v>
      </c>
    </row>
    <row r="1868" spans="1:4">
      <c r="A1868" s="117"/>
      <c r="B1868" s="117"/>
      <c r="C1868" s="117"/>
      <c r="D1868" s="78" t="str">
        <f t="shared" si="45"/>
        <v>19001</v>
      </c>
    </row>
    <row r="1869" spans="1:4">
      <c r="A1869" s="117"/>
      <c r="B1869" s="117"/>
      <c r="C1869" s="117"/>
      <c r="D1869" s="78" t="str">
        <f t="shared" si="45"/>
        <v>19001</v>
      </c>
    </row>
    <row r="1870" spans="1:4">
      <c r="A1870" s="117"/>
      <c r="B1870" s="117"/>
      <c r="C1870" s="117"/>
      <c r="D1870" s="78" t="str">
        <f t="shared" si="45"/>
        <v>19001</v>
      </c>
    </row>
    <row r="1871" spans="1:4">
      <c r="A1871" s="117"/>
      <c r="B1871" s="117"/>
      <c r="C1871" s="117"/>
      <c r="D1871" s="78" t="str">
        <f t="shared" si="45"/>
        <v>19001</v>
      </c>
    </row>
    <row r="1872" spans="1:4">
      <c r="A1872" s="117"/>
      <c r="B1872" s="117"/>
      <c r="C1872" s="117"/>
      <c r="D1872" s="78" t="str">
        <f t="shared" si="45"/>
        <v>19001</v>
      </c>
    </row>
    <row r="1873" spans="1:4">
      <c r="A1873" s="117"/>
      <c r="B1873" s="117"/>
      <c r="C1873" s="117"/>
      <c r="D1873" s="78" t="str">
        <f t="shared" si="45"/>
        <v>19001</v>
      </c>
    </row>
    <row r="1874" spans="1:4">
      <c r="A1874" s="117"/>
      <c r="B1874" s="117"/>
      <c r="C1874" s="117"/>
      <c r="D1874" s="78" t="str">
        <f t="shared" si="45"/>
        <v>19001</v>
      </c>
    </row>
    <row r="1875" spans="1:4">
      <c r="A1875" s="117"/>
      <c r="B1875" s="117"/>
      <c r="C1875" s="117"/>
      <c r="D1875" s="78" t="str">
        <f t="shared" si="45"/>
        <v>19001</v>
      </c>
    </row>
    <row r="1876" spans="1:4">
      <c r="A1876" s="117"/>
      <c r="B1876" s="117"/>
      <c r="C1876" s="117"/>
      <c r="D1876" s="78" t="str">
        <f t="shared" ref="D1876:D1939" si="46">CONCATENATE(C1876,YEAR(A1876),MONTH(A1876))</f>
        <v>19001</v>
      </c>
    </row>
    <row r="1877" spans="1:4">
      <c r="A1877" s="117"/>
      <c r="B1877" s="117"/>
      <c r="C1877" s="117"/>
      <c r="D1877" s="78" t="str">
        <f t="shared" si="46"/>
        <v>19001</v>
      </c>
    </row>
    <row r="1878" spans="1:4">
      <c r="A1878" s="117"/>
      <c r="B1878" s="117"/>
      <c r="C1878" s="117"/>
      <c r="D1878" s="78" t="str">
        <f t="shared" si="46"/>
        <v>19001</v>
      </c>
    </row>
    <row r="1879" spans="1:4">
      <c r="A1879" s="117"/>
      <c r="B1879" s="117"/>
      <c r="C1879" s="117"/>
      <c r="D1879" s="78" t="str">
        <f t="shared" si="46"/>
        <v>19001</v>
      </c>
    </row>
    <row r="1880" spans="1:4">
      <c r="A1880" s="117"/>
      <c r="B1880" s="117"/>
      <c r="C1880" s="117"/>
      <c r="D1880" s="78" t="str">
        <f t="shared" si="46"/>
        <v>19001</v>
      </c>
    </row>
    <row r="1881" spans="1:4">
      <c r="A1881" s="117"/>
      <c r="B1881" s="117"/>
      <c r="C1881" s="117"/>
      <c r="D1881" s="78" t="str">
        <f t="shared" si="46"/>
        <v>19001</v>
      </c>
    </row>
    <row r="1882" spans="1:4">
      <c r="A1882" s="117"/>
      <c r="B1882" s="117"/>
      <c r="C1882" s="117"/>
      <c r="D1882" s="78" t="str">
        <f t="shared" si="46"/>
        <v>19001</v>
      </c>
    </row>
    <row r="1883" spans="1:4">
      <c r="A1883" s="117"/>
      <c r="B1883" s="117"/>
      <c r="C1883" s="117"/>
      <c r="D1883" s="78" t="str">
        <f t="shared" si="46"/>
        <v>19001</v>
      </c>
    </row>
    <row r="1884" spans="1:4">
      <c r="A1884" s="117"/>
      <c r="B1884" s="117"/>
      <c r="C1884" s="117"/>
      <c r="D1884" s="78" t="str">
        <f t="shared" si="46"/>
        <v>19001</v>
      </c>
    </row>
    <row r="1885" spans="1:4">
      <c r="A1885" s="117"/>
      <c r="B1885" s="117"/>
      <c r="C1885" s="117"/>
      <c r="D1885" s="78" t="str">
        <f t="shared" si="46"/>
        <v>19001</v>
      </c>
    </row>
    <row r="1886" spans="1:4">
      <c r="A1886" s="117"/>
      <c r="B1886" s="117"/>
      <c r="C1886" s="117"/>
      <c r="D1886" s="78" t="str">
        <f t="shared" si="46"/>
        <v>19001</v>
      </c>
    </row>
    <row r="1887" spans="1:4">
      <c r="A1887" s="117"/>
      <c r="B1887" s="117"/>
      <c r="C1887" s="117"/>
      <c r="D1887" s="78" t="str">
        <f t="shared" si="46"/>
        <v>19001</v>
      </c>
    </row>
    <row r="1888" spans="1:4">
      <c r="A1888" s="117"/>
      <c r="B1888" s="117"/>
      <c r="C1888" s="117"/>
      <c r="D1888" s="78" t="str">
        <f t="shared" si="46"/>
        <v>19001</v>
      </c>
    </row>
    <row r="1889" spans="1:4">
      <c r="A1889" s="117"/>
      <c r="B1889" s="117"/>
      <c r="C1889" s="117"/>
      <c r="D1889" s="78" t="str">
        <f t="shared" si="46"/>
        <v>19001</v>
      </c>
    </row>
    <row r="1890" spans="1:4">
      <c r="A1890" s="117"/>
      <c r="B1890" s="117"/>
      <c r="C1890" s="117"/>
      <c r="D1890" s="78" t="str">
        <f t="shared" si="46"/>
        <v>19001</v>
      </c>
    </row>
    <row r="1891" spans="1:4">
      <c r="A1891" s="117"/>
      <c r="B1891" s="117"/>
      <c r="C1891" s="117"/>
      <c r="D1891" s="78" t="str">
        <f t="shared" si="46"/>
        <v>19001</v>
      </c>
    </row>
    <row r="1892" spans="1:4">
      <c r="A1892" s="117"/>
      <c r="B1892" s="117"/>
      <c r="C1892" s="117"/>
      <c r="D1892" s="78" t="str">
        <f t="shared" si="46"/>
        <v>19001</v>
      </c>
    </row>
    <row r="1893" spans="1:4">
      <c r="A1893" s="117"/>
      <c r="B1893" s="117"/>
      <c r="C1893" s="117"/>
      <c r="D1893" s="78" t="str">
        <f t="shared" si="46"/>
        <v>19001</v>
      </c>
    </row>
    <row r="1894" spans="1:4">
      <c r="A1894" s="117"/>
      <c r="B1894" s="117"/>
      <c r="C1894" s="117"/>
      <c r="D1894" s="78" t="str">
        <f t="shared" si="46"/>
        <v>19001</v>
      </c>
    </row>
    <row r="1895" spans="1:4">
      <c r="A1895" s="117"/>
      <c r="B1895" s="117"/>
      <c r="C1895" s="117"/>
      <c r="D1895" s="78" t="str">
        <f t="shared" si="46"/>
        <v>19001</v>
      </c>
    </row>
    <row r="1896" spans="1:4">
      <c r="A1896" s="117"/>
      <c r="B1896" s="117"/>
      <c r="C1896" s="117"/>
      <c r="D1896" s="78" t="str">
        <f t="shared" si="46"/>
        <v>19001</v>
      </c>
    </row>
    <row r="1897" spans="1:4">
      <c r="A1897" s="117"/>
      <c r="B1897" s="117"/>
      <c r="C1897" s="117"/>
      <c r="D1897" s="78" t="str">
        <f t="shared" si="46"/>
        <v>19001</v>
      </c>
    </row>
    <row r="1898" spans="1:4">
      <c r="A1898" s="117"/>
      <c r="B1898" s="117"/>
      <c r="C1898" s="117"/>
      <c r="D1898" s="78" t="str">
        <f t="shared" si="46"/>
        <v>19001</v>
      </c>
    </row>
    <row r="1899" spans="1:4">
      <c r="A1899" s="117"/>
      <c r="B1899" s="117"/>
      <c r="C1899" s="117"/>
      <c r="D1899" s="78" t="str">
        <f t="shared" si="46"/>
        <v>19001</v>
      </c>
    </row>
    <row r="1900" spans="1:4">
      <c r="A1900" s="117"/>
      <c r="B1900" s="117"/>
      <c r="C1900" s="117"/>
      <c r="D1900" s="78" t="str">
        <f t="shared" si="46"/>
        <v>19001</v>
      </c>
    </row>
    <row r="1901" spans="1:4">
      <c r="A1901" s="117"/>
      <c r="B1901" s="117"/>
      <c r="C1901" s="117"/>
      <c r="D1901" s="78" t="str">
        <f t="shared" si="46"/>
        <v>19001</v>
      </c>
    </row>
    <row r="1902" spans="1:4">
      <c r="A1902" s="117"/>
      <c r="B1902" s="117"/>
      <c r="C1902" s="117"/>
      <c r="D1902" s="78" t="str">
        <f t="shared" si="46"/>
        <v>19001</v>
      </c>
    </row>
    <row r="1903" spans="1:4">
      <c r="A1903" s="117"/>
      <c r="B1903" s="117"/>
      <c r="C1903" s="117"/>
      <c r="D1903" s="78" t="str">
        <f t="shared" si="46"/>
        <v>19001</v>
      </c>
    </row>
    <row r="1904" spans="1:4">
      <c r="A1904" s="117"/>
      <c r="B1904" s="117"/>
      <c r="C1904" s="117"/>
      <c r="D1904" s="78" t="str">
        <f t="shared" si="46"/>
        <v>19001</v>
      </c>
    </row>
    <row r="1905" spans="1:4">
      <c r="A1905" s="117"/>
      <c r="B1905" s="117"/>
      <c r="C1905" s="117"/>
      <c r="D1905" s="78" t="str">
        <f t="shared" si="46"/>
        <v>19001</v>
      </c>
    </row>
    <row r="1906" spans="1:4">
      <c r="A1906" s="117"/>
      <c r="B1906" s="117"/>
      <c r="C1906" s="117"/>
      <c r="D1906" s="78" t="str">
        <f t="shared" si="46"/>
        <v>19001</v>
      </c>
    </row>
    <row r="1907" spans="1:4">
      <c r="A1907" s="117"/>
      <c r="B1907" s="117"/>
      <c r="C1907" s="117"/>
      <c r="D1907" s="78" t="str">
        <f t="shared" si="46"/>
        <v>19001</v>
      </c>
    </row>
    <row r="1908" spans="1:4">
      <c r="A1908" s="117"/>
      <c r="B1908" s="117"/>
      <c r="C1908" s="117"/>
      <c r="D1908" s="78" t="str">
        <f t="shared" si="46"/>
        <v>19001</v>
      </c>
    </row>
    <row r="1909" spans="1:4">
      <c r="A1909" s="117"/>
      <c r="B1909" s="117"/>
      <c r="C1909" s="117"/>
      <c r="D1909" s="78" t="str">
        <f t="shared" si="46"/>
        <v>19001</v>
      </c>
    </row>
    <row r="1910" spans="1:4">
      <c r="A1910" s="117"/>
      <c r="B1910" s="117"/>
      <c r="C1910" s="117"/>
      <c r="D1910" s="78" t="str">
        <f t="shared" si="46"/>
        <v>19001</v>
      </c>
    </row>
    <row r="1911" spans="1:4">
      <c r="A1911" s="117"/>
      <c r="B1911" s="117"/>
      <c r="C1911" s="117"/>
      <c r="D1911" s="78" t="str">
        <f t="shared" si="46"/>
        <v>19001</v>
      </c>
    </row>
    <row r="1912" spans="1:4">
      <c r="A1912" s="117"/>
      <c r="B1912" s="117"/>
      <c r="C1912" s="117"/>
      <c r="D1912" s="78" t="str">
        <f t="shared" si="46"/>
        <v>19001</v>
      </c>
    </row>
    <row r="1913" spans="1:4">
      <c r="A1913" s="117"/>
      <c r="B1913" s="117"/>
      <c r="C1913" s="117"/>
      <c r="D1913" s="78" t="str">
        <f t="shared" si="46"/>
        <v>19001</v>
      </c>
    </row>
    <row r="1914" spans="1:4">
      <c r="A1914" s="117"/>
      <c r="B1914" s="117"/>
      <c r="C1914" s="117"/>
      <c r="D1914" s="78" t="str">
        <f t="shared" si="46"/>
        <v>19001</v>
      </c>
    </row>
    <row r="1915" spans="1:4">
      <c r="A1915" s="117"/>
      <c r="B1915" s="117"/>
      <c r="C1915" s="117"/>
      <c r="D1915" s="78" t="str">
        <f t="shared" si="46"/>
        <v>19001</v>
      </c>
    </row>
    <row r="1916" spans="1:4">
      <c r="A1916" s="117"/>
      <c r="B1916" s="117"/>
      <c r="C1916" s="117"/>
      <c r="D1916" s="78" t="str">
        <f t="shared" si="46"/>
        <v>19001</v>
      </c>
    </row>
    <row r="1917" spans="1:4">
      <c r="A1917" s="117"/>
      <c r="B1917" s="117"/>
      <c r="C1917" s="117"/>
      <c r="D1917" s="78" t="str">
        <f t="shared" si="46"/>
        <v>19001</v>
      </c>
    </row>
    <row r="1918" spans="1:4">
      <c r="A1918" s="117"/>
      <c r="B1918" s="117"/>
      <c r="C1918" s="117"/>
      <c r="D1918" s="78" t="str">
        <f t="shared" si="46"/>
        <v>19001</v>
      </c>
    </row>
    <row r="1919" spans="1:4">
      <c r="A1919" s="117"/>
      <c r="B1919" s="117"/>
      <c r="C1919" s="117"/>
      <c r="D1919" s="78" t="str">
        <f t="shared" si="46"/>
        <v>19001</v>
      </c>
    </row>
    <row r="1920" spans="1:4">
      <c r="A1920" s="117"/>
      <c r="B1920" s="117"/>
      <c r="C1920" s="117"/>
      <c r="D1920" s="78" t="str">
        <f t="shared" si="46"/>
        <v>19001</v>
      </c>
    </row>
    <row r="1921" spans="1:4">
      <c r="A1921" s="117"/>
      <c r="B1921" s="117"/>
      <c r="C1921" s="117"/>
      <c r="D1921" s="78" t="str">
        <f t="shared" si="46"/>
        <v>19001</v>
      </c>
    </row>
    <row r="1922" spans="1:4">
      <c r="A1922" s="117"/>
      <c r="B1922" s="117"/>
      <c r="C1922" s="117"/>
      <c r="D1922" s="110" t="str">
        <f t="shared" si="46"/>
        <v>19001</v>
      </c>
    </row>
    <row r="1923" spans="1:4">
      <c r="A1923" s="117"/>
      <c r="B1923" s="117"/>
      <c r="C1923" s="117"/>
      <c r="D1923" s="110" t="str">
        <f t="shared" si="46"/>
        <v>19001</v>
      </c>
    </row>
    <row r="1924" spans="1:4">
      <c r="A1924" s="117"/>
      <c r="B1924" s="117"/>
      <c r="C1924" s="117"/>
      <c r="D1924" s="110" t="str">
        <f t="shared" si="46"/>
        <v>19001</v>
      </c>
    </row>
    <row r="1925" spans="1:4">
      <c r="A1925" s="117"/>
      <c r="B1925" s="117"/>
      <c r="C1925" s="117"/>
      <c r="D1925" s="110" t="str">
        <f t="shared" si="46"/>
        <v>19001</v>
      </c>
    </row>
    <row r="1926" spans="1:4">
      <c r="A1926" s="117"/>
      <c r="B1926" s="117"/>
      <c r="C1926" s="117"/>
      <c r="D1926" s="110" t="str">
        <f t="shared" si="46"/>
        <v>19001</v>
      </c>
    </row>
    <row r="1927" spans="1:4">
      <c r="A1927" s="117"/>
      <c r="B1927" s="117"/>
      <c r="C1927" s="117"/>
      <c r="D1927" s="110" t="str">
        <f t="shared" si="46"/>
        <v>19001</v>
      </c>
    </row>
    <row r="1928" spans="1:4">
      <c r="A1928" s="117"/>
      <c r="B1928" s="117"/>
      <c r="C1928" s="117"/>
      <c r="D1928" s="110" t="str">
        <f t="shared" si="46"/>
        <v>19001</v>
      </c>
    </row>
    <row r="1929" spans="1:4">
      <c r="A1929" s="117"/>
      <c r="B1929" s="117"/>
      <c r="C1929" s="117"/>
      <c r="D1929" s="110" t="str">
        <f t="shared" si="46"/>
        <v>19001</v>
      </c>
    </row>
    <row r="1930" spans="1:4">
      <c r="A1930" s="117"/>
      <c r="B1930" s="117"/>
      <c r="C1930" s="117"/>
      <c r="D1930" s="110" t="str">
        <f t="shared" si="46"/>
        <v>19001</v>
      </c>
    </row>
    <row r="1931" spans="1:4">
      <c r="A1931" s="117"/>
      <c r="B1931" s="117"/>
      <c r="C1931" s="117"/>
      <c r="D1931" s="110" t="str">
        <f t="shared" si="46"/>
        <v>19001</v>
      </c>
    </row>
    <row r="1932" spans="1:4">
      <c r="A1932" s="117"/>
      <c r="B1932" s="117"/>
      <c r="C1932" s="117"/>
      <c r="D1932" s="110" t="str">
        <f t="shared" si="46"/>
        <v>19001</v>
      </c>
    </row>
    <row r="1933" spans="1:4">
      <c r="A1933" s="117"/>
      <c r="B1933" s="117"/>
      <c r="C1933" s="117"/>
      <c r="D1933" s="110" t="str">
        <f t="shared" si="46"/>
        <v>19001</v>
      </c>
    </row>
    <row r="1934" spans="1:4">
      <c r="A1934" s="117"/>
      <c r="B1934" s="117"/>
      <c r="C1934" s="117"/>
      <c r="D1934" s="110" t="str">
        <f t="shared" si="46"/>
        <v>19001</v>
      </c>
    </row>
    <row r="1935" spans="1:4">
      <c r="A1935" s="117"/>
      <c r="B1935" s="117"/>
      <c r="C1935" s="117"/>
      <c r="D1935" s="110" t="str">
        <f t="shared" si="46"/>
        <v>19001</v>
      </c>
    </row>
    <row r="1936" spans="1:4">
      <c r="A1936" s="117"/>
      <c r="B1936" s="117"/>
      <c r="C1936" s="117"/>
      <c r="D1936" s="110" t="str">
        <f t="shared" si="46"/>
        <v>19001</v>
      </c>
    </row>
    <row r="1937" spans="1:4">
      <c r="A1937" s="117"/>
      <c r="B1937" s="117"/>
      <c r="C1937" s="117"/>
      <c r="D1937" s="110" t="str">
        <f t="shared" si="46"/>
        <v>19001</v>
      </c>
    </row>
    <row r="1938" spans="1:4">
      <c r="A1938" s="117"/>
      <c r="B1938" s="117"/>
      <c r="C1938" s="117"/>
      <c r="D1938" s="110" t="str">
        <f t="shared" si="46"/>
        <v>19001</v>
      </c>
    </row>
    <row r="1939" spans="1:4">
      <c r="A1939" s="117"/>
      <c r="B1939" s="117"/>
      <c r="C1939" s="117"/>
      <c r="D1939" s="110" t="str">
        <f t="shared" si="46"/>
        <v>19001</v>
      </c>
    </row>
    <row r="1940" spans="1:4">
      <c r="A1940" s="117"/>
      <c r="B1940" s="117"/>
      <c r="C1940" s="117"/>
      <c r="D1940" s="110" t="str">
        <f t="shared" ref="D1940:D2000" si="47">CONCATENATE(C1940,YEAR(A1940),MONTH(A1940))</f>
        <v>19001</v>
      </c>
    </row>
    <row r="1941" spans="1:4">
      <c r="A1941" s="117"/>
      <c r="B1941" s="117"/>
      <c r="C1941" s="117"/>
      <c r="D1941" s="110" t="str">
        <f t="shared" si="47"/>
        <v>19001</v>
      </c>
    </row>
    <row r="1942" spans="1:4">
      <c r="A1942" s="117"/>
      <c r="B1942" s="117"/>
      <c r="C1942" s="117"/>
      <c r="D1942" s="110" t="str">
        <f t="shared" si="47"/>
        <v>19001</v>
      </c>
    </row>
    <row r="1943" spans="1:4">
      <c r="A1943" s="117"/>
      <c r="B1943" s="117"/>
      <c r="C1943" s="117"/>
      <c r="D1943" s="110" t="str">
        <f t="shared" si="47"/>
        <v>19001</v>
      </c>
    </row>
    <row r="1944" spans="1:4">
      <c r="A1944" s="117"/>
      <c r="B1944" s="117"/>
      <c r="C1944" s="117"/>
      <c r="D1944" s="110" t="str">
        <f t="shared" si="47"/>
        <v>19001</v>
      </c>
    </row>
    <row r="1945" spans="1:4">
      <c r="A1945" s="117"/>
      <c r="B1945" s="117"/>
      <c r="C1945" s="117"/>
      <c r="D1945" s="110" t="str">
        <f t="shared" si="47"/>
        <v>19001</v>
      </c>
    </row>
    <row r="1946" spans="1:4">
      <c r="A1946" s="117"/>
      <c r="B1946" s="117"/>
      <c r="C1946" s="117"/>
      <c r="D1946" s="110" t="str">
        <f t="shared" si="47"/>
        <v>19001</v>
      </c>
    </row>
    <row r="1947" spans="1:4">
      <c r="A1947" s="117"/>
      <c r="B1947" s="117"/>
      <c r="C1947" s="117"/>
      <c r="D1947" s="110" t="str">
        <f t="shared" si="47"/>
        <v>19001</v>
      </c>
    </row>
    <row r="1948" spans="1:4">
      <c r="A1948" s="117"/>
      <c r="B1948" s="117"/>
      <c r="C1948" s="117"/>
      <c r="D1948" s="110" t="str">
        <f t="shared" si="47"/>
        <v>19001</v>
      </c>
    </row>
    <row r="1949" spans="1:4">
      <c r="A1949" s="117"/>
      <c r="B1949" s="117"/>
      <c r="C1949" s="117"/>
      <c r="D1949" s="110" t="str">
        <f t="shared" si="47"/>
        <v>19001</v>
      </c>
    </row>
    <row r="1950" spans="1:4">
      <c r="A1950" s="117"/>
      <c r="B1950" s="117"/>
      <c r="C1950" s="117"/>
      <c r="D1950" s="110" t="str">
        <f t="shared" si="47"/>
        <v>19001</v>
      </c>
    </row>
    <row r="1951" spans="1:4">
      <c r="A1951" s="117"/>
      <c r="B1951" s="117"/>
      <c r="C1951" s="117"/>
      <c r="D1951" s="110" t="str">
        <f t="shared" si="47"/>
        <v>19001</v>
      </c>
    </row>
    <row r="1952" spans="1:4">
      <c r="A1952" s="117"/>
      <c r="B1952" s="117"/>
      <c r="C1952" s="117"/>
      <c r="D1952" s="110" t="str">
        <f t="shared" si="47"/>
        <v>19001</v>
      </c>
    </row>
    <row r="1953" spans="1:4">
      <c r="A1953" s="117"/>
      <c r="B1953" s="117"/>
      <c r="C1953" s="117"/>
      <c r="D1953" s="110" t="str">
        <f t="shared" si="47"/>
        <v>19001</v>
      </c>
    </row>
    <row r="1954" spans="1:4">
      <c r="A1954" s="117"/>
      <c r="B1954" s="117"/>
      <c r="C1954" s="117"/>
      <c r="D1954" s="110" t="str">
        <f t="shared" si="47"/>
        <v>19001</v>
      </c>
    </row>
    <row r="1955" spans="1:4">
      <c r="A1955" s="117"/>
      <c r="B1955" s="117"/>
      <c r="C1955" s="117"/>
      <c r="D1955" s="110" t="str">
        <f t="shared" si="47"/>
        <v>19001</v>
      </c>
    </row>
    <row r="1956" spans="1:4">
      <c r="A1956" s="117"/>
      <c r="B1956" s="117"/>
      <c r="C1956" s="117"/>
      <c r="D1956" s="110" t="str">
        <f t="shared" si="47"/>
        <v>19001</v>
      </c>
    </row>
    <row r="1957" spans="1:4">
      <c r="A1957" s="117"/>
      <c r="B1957" s="117"/>
      <c r="C1957" s="117"/>
      <c r="D1957" s="110" t="str">
        <f t="shared" si="47"/>
        <v>19001</v>
      </c>
    </row>
    <row r="1958" spans="1:4">
      <c r="A1958" s="117"/>
      <c r="B1958" s="117"/>
      <c r="C1958" s="117"/>
      <c r="D1958" s="110" t="str">
        <f t="shared" si="47"/>
        <v>19001</v>
      </c>
    </row>
    <row r="1959" spans="1:4">
      <c r="A1959" s="117"/>
      <c r="B1959" s="117"/>
      <c r="C1959" s="117"/>
      <c r="D1959" s="110" t="str">
        <f t="shared" si="47"/>
        <v>19001</v>
      </c>
    </row>
    <row r="1960" spans="1:4">
      <c r="A1960" s="117"/>
      <c r="B1960" s="117"/>
      <c r="C1960" s="117"/>
      <c r="D1960" s="110" t="str">
        <f t="shared" si="47"/>
        <v>19001</v>
      </c>
    </row>
    <row r="1961" spans="1:4">
      <c r="A1961" s="117"/>
      <c r="B1961" s="117"/>
      <c r="C1961" s="117"/>
      <c r="D1961" s="110" t="str">
        <f t="shared" si="47"/>
        <v>19001</v>
      </c>
    </row>
    <row r="1962" spans="1:4">
      <c r="A1962" s="117"/>
      <c r="B1962" s="117"/>
      <c r="C1962" s="117"/>
      <c r="D1962" s="110" t="str">
        <f t="shared" si="47"/>
        <v>19001</v>
      </c>
    </row>
    <row r="1963" spans="1:4">
      <c r="A1963" s="117"/>
      <c r="B1963" s="117"/>
      <c r="C1963" s="117"/>
      <c r="D1963" s="110" t="str">
        <f t="shared" si="47"/>
        <v>19001</v>
      </c>
    </row>
    <row r="1964" spans="1:4">
      <c r="A1964" s="117"/>
      <c r="B1964" s="117"/>
      <c r="C1964" s="117"/>
      <c r="D1964" s="110" t="str">
        <f t="shared" si="47"/>
        <v>19001</v>
      </c>
    </row>
    <row r="1965" spans="1:4">
      <c r="A1965" s="117"/>
      <c r="B1965" s="117"/>
      <c r="C1965" s="117"/>
      <c r="D1965" s="110" t="str">
        <f t="shared" si="47"/>
        <v>19001</v>
      </c>
    </row>
    <row r="1966" spans="1:4">
      <c r="A1966" s="117"/>
      <c r="B1966" s="117"/>
      <c r="C1966" s="117"/>
      <c r="D1966" s="110" t="str">
        <f t="shared" si="47"/>
        <v>19001</v>
      </c>
    </row>
    <row r="1967" spans="1:4">
      <c r="A1967" s="117"/>
      <c r="B1967" s="117"/>
      <c r="C1967" s="117"/>
      <c r="D1967" s="110" t="str">
        <f t="shared" si="47"/>
        <v>19001</v>
      </c>
    </row>
    <row r="1968" spans="1:4">
      <c r="A1968" s="117"/>
      <c r="B1968" s="117"/>
      <c r="C1968" s="117"/>
      <c r="D1968" s="110" t="str">
        <f t="shared" si="47"/>
        <v>19001</v>
      </c>
    </row>
    <row r="1969" spans="1:4">
      <c r="A1969" s="117"/>
      <c r="B1969" s="117"/>
      <c r="C1969" s="117"/>
      <c r="D1969" s="110" t="str">
        <f t="shared" si="47"/>
        <v>19001</v>
      </c>
    </row>
    <row r="1970" spans="1:4">
      <c r="A1970" s="117"/>
      <c r="B1970" s="117"/>
      <c r="C1970" s="117"/>
      <c r="D1970" s="110" t="str">
        <f t="shared" si="47"/>
        <v>19001</v>
      </c>
    </row>
    <row r="1971" spans="1:4">
      <c r="A1971" s="117"/>
      <c r="B1971" s="117"/>
      <c r="C1971" s="117"/>
      <c r="D1971" s="110" t="str">
        <f t="shared" si="47"/>
        <v>19001</v>
      </c>
    </row>
    <row r="1972" spans="1:4">
      <c r="A1972" s="117"/>
      <c r="B1972" s="117"/>
      <c r="C1972" s="117"/>
      <c r="D1972" s="110" t="str">
        <f t="shared" si="47"/>
        <v>19001</v>
      </c>
    </row>
    <row r="1973" spans="1:4">
      <c r="A1973" s="117"/>
      <c r="B1973" s="117"/>
      <c r="C1973" s="117"/>
      <c r="D1973" s="110" t="str">
        <f t="shared" si="47"/>
        <v>19001</v>
      </c>
    </row>
    <row r="1974" spans="1:4">
      <c r="A1974" s="117"/>
      <c r="B1974" s="117"/>
      <c r="C1974" s="117"/>
      <c r="D1974" s="110" t="str">
        <f t="shared" si="47"/>
        <v>19001</v>
      </c>
    </row>
    <row r="1975" spans="1:4">
      <c r="A1975" s="117"/>
      <c r="B1975" s="117"/>
      <c r="C1975" s="117"/>
      <c r="D1975" s="110" t="str">
        <f t="shared" si="47"/>
        <v>19001</v>
      </c>
    </row>
    <row r="1976" spans="1:4">
      <c r="A1976" s="117"/>
      <c r="B1976" s="117"/>
      <c r="C1976" s="117"/>
      <c r="D1976" s="110" t="str">
        <f t="shared" si="47"/>
        <v>19001</v>
      </c>
    </row>
    <row r="1977" spans="1:4">
      <c r="A1977" s="117"/>
      <c r="B1977" s="117"/>
      <c r="C1977" s="117"/>
      <c r="D1977" s="110" t="str">
        <f t="shared" si="47"/>
        <v>19001</v>
      </c>
    </row>
    <row r="1978" spans="1:4">
      <c r="A1978" s="117"/>
      <c r="B1978" s="117"/>
      <c r="C1978" s="117"/>
      <c r="D1978" s="110" t="str">
        <f t="shared" si="47"/>
        <v>19001</v>
      </c>
    </row>
    <row r="1979" spans="1:4">
      <c r="A1979" s="117"/>
      <c r="B1979" s="117"/>
      <c r="C1979" s="117"/>
      <c r="D1979" s="110" t="str">
        <f t="shared" si="47"/>
        <v>19001</v>
      </c>
    </row>
    <row r="1980" spans="1:4">
      <c r="A1980" s="117"/>
      <c r="B1980" s="117"/>
      <c r="C1980" s="117"/>
      <c r="D1980" s="110" t="str">
        <f t="shared" si="47"/>
        <v>19001</v>
      </c>
    </row>
    <row r="1981" spans="1:4">
      <c r="A1981" s="117"/>
      <c r="B1981" s="117"/>
      <c r="C1981" s="117"/>
      <c r="D1981" s="110" t="str">
        <f t="shared" si="47"/>
        <v>19001</v>
      </c>
    </row>
    <row r="1982" spans="1:4">
      <c r="A1982" s="117"/>
      <c r="B1982" s="117"/>
      <c r="C1982" s="117"/>
      <c r="D1982" s="110" t="str">
        <f t="shared" si="47"/>
        <v>19001</v>
      </c>
    </row>
    <row r="1983" spans="1:4">
      <c r="A1983" s="117"/>
      <c r="B1983" s="117"/>
      <c r="C1983" s="117"/>
      <c r="D1983" s="110" t="str">
        <f t="shared" si="47"/>
        <v>19001</v>
      </c>
    </row>
    <row r="1984" spans="1:4">
      <c r="A1984" s="117"/>
      <c r="B1984" s="117"/>
      <c r="C1984" s="117"/>
      <c r="D1984" s="110" t="str">
        <f t="shared" si="47"/>
        <v>19001</v>
      </c>
    </row>
    <row r="1985" spans="1:4">
      <c r="A1985" s="117"/>
      <c r="B1985" s="117"/>
      <c r="C1985" s="117"/>
      <c r="D1985" s="110" t="str">
        <f t="shared" si="47"/>
        <v>19001</v>
      </c>
    </row>
    <row r="1986" spans="1:4">
      <c r="A1986" s="117"/>
      <c r="B1986" s="117"/>
      <c r="C1986" s="117"/>
      <c r="D1986" s="110" t="str">
        <f t="shared" si="47"/>
        <v>19001</v>
      </c>
    </row>
    <row r="1987" spans="1:4">
      <c r="A1987" s="117"/>
      <c r="B1987" s="117"/>
      <c r="C1987" s="117"/>
      <c r="D1987" s="110" t="str">
        <f t="shared" si="47"/>
        <v>19001</v>
      </c>
    </row>
    <row r="1988" spans="1:4">
      <c r="A1988" s="117"/>
      <c r="B1988" s="117"/>
      <c r="C1988" s="117"/>
      <c r="D1988" s="110" t="str">
        <f t="shared" si="47"/>
        <v>19001</v>
      </c>
    </row>
    <row r="1989" spans="1:4">
      <c r="A1989" s="117"/>
      <c r="B1989" s="117"/>
      <c r="C1989" s="117"/>
      <c r="D1989" s="110" t="str">
        <f t="shared" si="47"/>
        <v>19001</v>
      </c>
    </row>
    <row r="1990" spans="1:4">
      <c r="A1990" s="117"/>
      <c r="B1990" s="117"/>
      <c r="C1990" s="117"/>
      <c r="D1990" s="110" t="str">
        <f t="shared" si="47"/>
        <v>19001</v>
      </c>
    </row>
    <row r="1991" spans="1:4">
      <c r="A1991" s="117"/>
      <c r="B1991" s="117"/>
      <c r="C1991" s="117"/>
      <c r="D1991" s="110" t="str">
        <f t="shared" si="47"/>
        <v>19001</v>
      </c>
    </row>
    <row r="1992" spans="1:4">
      <c r="A1992" s="117"/>
      <c r="B1992" s="117"/>
      <c r="C1992" s="117"/>
      <c r="D1992" s="110" t="str">
        <f t="shared" si="47"/>
        <v>19001</v>
      </c>
    </row>
    <row r="1993" spans="1:4">
      <c r="A1993" s="117"/>
      <c r="B1993" s="117"/>
      <c r="C1993" s="117"/>
      <c r="D1993" s="110" t="str">
        <f t="shared" si="47"/>
        <v>19001</v>
      </c>
    </row>
    <row r="1994" spans="1:4">
      <c r="A1994" s="117"/>
      <c r="B1994" s="117"/>
      <c r="C1994" s="117"/>
      <c r="D1994" s="110" t="str">
        <f t="shared" si="47"/>
        <v>19001</v>
      </c>
    </row>
    <row r="1995" spans="1:4">
      <c r="A1995" s="117"/>
      <c r="B1995" s="117"/>
      <c r="C1995" s="117"/>
      <c r="D1995" s="110" t="str">
        <f t="shared" si="47"/>
        <v>19001</v>
      </c>
    </row>
    <row r="1996" spans="1:4">
      <c r="A1996" s="117"/>
      <c r="B1996" s="117"/>
      <c r="C1996" s="117"/>
      <c r="D1996" s="110" t="str">
        <f t="shared" si="47"/>
        <v>19001</v>
      </c>
    </row>
    <row r="1997" spans="1:4">
      <c r="A1997" s="117"/>
      <c r="B1997" s="117"/>
      <c r="C1997" s="117"/>
      <c r="D1997" s="110" t="str">
        <f t="shared" si="47"/>
        <v>19001</v>
      </c>
    </row>
    <row r="1998" spans="1:4">
      <c r="A1998" s="117"/>
      <c r="B1998" s="117"/>
      <c r="C1998" s="117"/>
      <c r="D1998" s="110" t="str">
        <f t="shared" si="47"/>
        <v>19001</v>
      </c>
    </row>
    <row r="1999" spans="1:4">
      <c r="A1999" s="117"/>
      <c r="B1999" s="117"/>
      <c r="C1999" s="117"/>
      <c r="D1999" s="110" t="str">
        <f t="shared" si="47"/>
        <v>19001</v>
      </c>
    </row>
    <row r="2000" spans="1:4">
      <c r="A2000" s="117"/>
      <c r="B2000" s="117"/>
      <c r="C2000" s="117"/>
      <c r="D2000" s="110" t="str">
        <f t="shared" si="47"/>
        <v>19001</v>
      </c>
    </row>
  </sheetData>
  <mergeCells count="1">
    <mergeCell ref="E15:AL15"/>
  </mergeCells>
  <dataValidations count="2">
    <dataValidation type="list" allowBlank="1" showInputMessage="1" showErrorMessage="1" sqref="C16:C1048576">
      <formula1>"CB,Esp,Chq,Vir"</formula1>
    </dataValidation>
    <dataValidation type="list" allowBlank="1" showInputMessage="1" showErrorMessage="1" sqref="D826">
      <formula1>"CB,Esp,Chq"</formula1>
    </dataValidation>
  </dataValidations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8"/>
  <sheetViews>
    <sheetView workbookViewId="0">
      <selection activeCell="D35" sqref="D35"/>
    </sheetView>
  </sheetViews>
  <sheetFormatPr baseColWidth="10" defaultRowHeight="14.25"/>
  <cols>
    <col min="1" max="1" width="51.25" bestFit="1" customWidth="1"/>
  </cols>
  <sheetData>
    <row r="1" spans="1:1">
      <c r="A1" s="33" t="s">
        <v>58</v>
      </c>
    </row>
    <row r="2" spans="1:1">
      <c r="A2" s="33" t="s">
        <v>59</v>
      </c>
    </row>
    <row r="3" spans="1:1">
      <c r="A3" s="33" t="s">
        <v>60</v>
      </c>
    </row>
    <row r="4" spans="1:1">
      <c r="A4" s="33" t="s">
        <v>57</v>
      </c>
    </row>
    <row r="5" spans="1:1">
      <c r="A5" s="33" t="s">
        <v>61</v>
      </c>
    </row>
    <row r="6" spans="1:1">
      <c r="A6" s="33" t="s">
        <v>56</v>
      </c>
    </row>
    <row r="7" spans="1:1">
      <c r="A7" s="33"/>
    </row>
    <row r="8" spans="1:1">
      <c r="A8" s="33"/>
    </row>
  </sheetData>
  <sortState ref="A1:A64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Facture public</vt:lpstr>
      <vt:lpstr>Facture public (2)</vt:lpstr>
      <vt:lpstr>Facture CHR</vt:lpstr>
      <vt:lpstr>Matrice</vt:lpstr>
      <vt:lpstr>Recap</vt:lpstr>
      <vt:lpstr>Vente</vt:lpstr>
      <vt:lpstr>Client CHR</vt:lpstr>
      <vt:lpstr>'Facture CHR'!Zone_d_impression</vt:lpstr>
      <vt:lpstr>'Facture public'!Zone_d_impression</vt:lpstr>
      <vt:lpstr>'Facture public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Dioalen FROELIGER</dc:creator>
  <cp:lastModifiedBy>Dioalen FROELIGER</cp:lastModifiedBy>
  <cp:lastPrinted>2014-07-05T11:13:57Z</cp:lastPrinted>
  <dcterms:created xsi:type="dcterms:W3CDTF">2014-06-20T08:06:41Z</dcterms:created>
  <dcterms:modified xsi:type="dcterms:W3CDTF">2014-07-05T11:17:11Z</dcterms:modified>
</cp:coreProperties>
</file>