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301"/>
  <workbookPr defaultThemeVersion="164011"/>
  <mc:AlternateContent xmlns:mc="http://schemas.openxmlformats.org/markup-compatibility/2006">
    <mc:Choice Requires="x15">
      <x15ac:absPath xmlns:x15ac="http://schemas.microsoft.com/office/spreadsheetml/2010/11/ac" url="D:\Xl\Cartes\Distanciers\"/>
    </mc:Choice>
  </mc:AlternateContent>
  <bookViews>
    <workbookView xWindow="0" yWindow="0" windowWidth="17960" windowHeight="7650" activeTab="1"/>
  </bookViews>
  <sheets>
    <sheet name="Instituts" sheetId="1" r:id="rId1"/>
    <sheet name="Clients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4" i="2" l="1"/>
  <c r="M4" i="2"/>
  <c r="C4" i="2"/>
  <c r="D4" i="2"/>
  <c r="J3" i="1"/>
  <c r="H3" i="1"/>
  <c r="I3" i="1"/>
  <c r="C3" i="2"/>
  <c r="N3" i="2" s="1"/>
  <c r="D3" i="2"/>
  <c r="L3" i="2"/>
  <c r="M3" i="2"/>
  <c r="J2" i="1"/>
  <c r="D2" i="2"/>
  <c r="C2" i="2"/>
  <c r="N2" i="2" s="1"/>
  <c r="M2" i="2"/>
  <c r="L2" i="2"/>
  <c r="I2" i="1"/>
  <c r="H2" i="1"/>
  <c r="N4" i="2" l="1"/>
</calcChain>
</file>

<file path=xl/sharedStrings.xml><?xml version="1.0" encoding="utf-8"?>
<sst xmlns="http://schemas.openxmlformats.org/spreadsheetml/2006/main" count="39" uniqueCount="29">
  <si>
    <t>Ville</t>
  </si>
  <si>
    <t>Coordonnées google</t>
  </si>
  <si>
    <t>Latitude</t>
  </si>
  <si>
    <t>Longitude</t>
  </si>
  <si>
    <t>Distances</t>
  </si>
  <si>
    <t>Id</t>
  </si>
  <si>
    <t>Institut</t>
  </si>
  <si>
    <t>Adresse</t>
  </si>
  <si>
    <t>CP</t>
  </si>
  <si>
    <t>Tél</t>
  </si>
  <si>
    <t>Id_Institut</t>
  </si>
  <si>
    <t>Nom</t>
  </si>
  <si>
    <t>Prénom</t>
  </si>
  <si>
    <t>47.6618966,-2.7639577</t>
  </si>
  <si>
    <t>Palais des Arts</t>
  </si>
  <si>
    <t>Vannes</t>
  </si>
  <si>
    <t>47.5086374,-2.7491055</t>
  </si>
  <si>
    <t>Suscinio</t>
  </si>
  <si>
    <t>Sarzeau</t>
  </si>
  <si>
    <t>lat0</t>
  </si>
  <si>
    <t>lng0</t>
  </si>
  <si>
    <t>Nb_Clients</t>
  </si>
  <si>
    <t>47.5700606,-3.1020597</t>
  </si>
  <si>
    <t>StCo</t>
  </si>
  <si>
    <t>47.9982722,-4.2372981</t>
  </si>
  <si>
    <t>Quimper</t>
  </si>
  <si>
    <t>48.0430425,-4.3971994</t>
  </si>
  <si>
    <t>Pouldergat</t>
  </si>
  <si>
    <t>Carnac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</si>
</sst>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workbookViewId="0">
      <selection activeCell="J2" sqref="J2"/>
    </sheetView>
  </sheetViews>
  <sheetFormatPr baseColWidth="10" defaultRowHeight="14.5" x14ac:dyDescent="0.35"/>
  <cols>
    <col min="1" max="1" width="10.90625" style="2"/>
    <col min="7" max="7" width="22.6328125" bestFit="1" customWidth="1"/>
    <col min="10" max="10" width="10.90625" style="2"/>
  </cols>
  <sheetData>
    <row r="1" spans="1:10" x14ac:dyDescent="0.35">
      <c r="A1" s="1" t="s">
        <v>5</v>
      </c>
      <c r="B1" s="1" t="s">
        <v>6</v>
      </c>
      <c r="C1" s="1" t="s">
        <v>7</v>
      </c>
      <c r="D1" s="1" t="s">
        <v>8</v>
      </c>
      <c r="E1" s="1" t="s">
        <v>0</v>
      </c>
      <c r="F1" s="1" t="s">
        <v>9</v>
      </c>
      <c r="G1" s="1" t="s">
        <v>1</v>
      </c>
      <c r="H1" s="1" t="s">
        <v>2</v>
      </c>
      <c r="I1" s="1" t="s">
        <v>3</v>
      </c>
      <c r="J1" s="1" t="s">
        <v>21</v>
      </c>
    </row>
    <row r="2" spans="1:10" x14ac:dyDescent="0.35">
      <c r="A2" s="2">
        <v>1</v>
      </c>
      <c r="B2" t="s">
        <v>14</v>
      </c>
      <c r="E2" t="s">
        <v>15</v>
      </c>
      <c r="G2" t="s">
        <v>13</v>
      </c>
      <c r="H2" t="str">
        <f>SUBSTITUTE(MID(G2,1,FIND(",",G2)-1),".",",")</f>
        <v>47,6618966</v>
      </c>
      <c r="I2" t="str">
        <f>SUBSTITUTE(MID(G2,FIND(",",G2)+1,20),".",",")</f>
        <v>-2,7639577</v>
      </c>
      <c r="J2" s="2">
        <f>COUNTIF(Clients!B:B,Instituts!A2)</f>
        <v>2</v>
      </c>
    </row>
    <row r="3" spans="1:10" x14ac:dyDescent="0.35">
      <c r="A3" s="2">
        <v>2</v>
      </c>
      <c r="B3" t="s">
        <v>25</v>
      </c>
      <c r="E3" t="s">
        <v>25</v>
      </c>
      <c r="G3" t="s">
        <v>24</v>
      </c>
      <c r="H3" t="str">
        <f>SUBSTITUTE(MID(G3,1,FIND(",",G3)-1),".",",")</f>
        <v>47,9982722</v>
      </c>
      <c r="I3" t="str">
        <f>SUBSTITUTE(MID(G3,FIND(",",G3)+1,20),".",",")</f>
        <v>-4,2372981</v>
      </c>
      <c r="J3" s="2">
        <f>COUNTIF(Clients!B:B,Instituts!A3)</f>
        <v>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"/>
  <sheetViews>
    <sheetView tabSelected="1" workbookViewId="0">
      <selection activeCell="C13" sqref="C13"/>
    </sheetView>
  </sheetViews>
  <sheetFormatPr baseColWidth="10" defaultRowHeight="14.5" x14ac:dyDescent="0.35"/>
  <cols>
    <col min="1" max="4" width="10.90625" style="2"/>
    <col min="11" max="11" width="20.08984375" bestFit="1" customWidth="1"/>
  </cols>
  <sheetData>
    <row r="1" spans="1:14" x14ac:dyDescent="0.35">
      <c r="A1" s="1" t="s">
        <v>5</v>
      </c>
      <c r="B1" s="1" t="s">
        <v>10</v>
      </c>
      <c r="C1" s="1" t="s">
        <v>19</v>
      </c>
      <c r="D1" s="1" t="s">
        <v>20</v>
      </c>
      <c r="E1" s="1" t="s">
        <v>11</v>
      </c>
      <c r="F1" s="1" t="s">
        <v>12</v>
      </c>
      <c r="G1" s="1" t="s">
        <v>7</v>
      </c>
      <c r="H1" s="1" t="s">
        <v>8</v>
      </c>
      <c r="I1" s="1" t="s">
        <v>0</v>
      </c>
      <c r="J1" s="1" t="s">
        <v>9</v>
      </c>
      <c r="K1" s="1" t="s">
        <v>1</v>
      </c>
      <c r="L1" s="1" t="s">
        <v>2</v>
      </c>
      <c r="M1" s="1" t="s">
        <v>3</v>
      </c>
      <c r="N1" s="1" t="s">
        <v>4</v>
      </c>
    </row>
    <row r="2" spans="1:14" x14ac:dyDescent="0.35">
      <c r="A2" s="2">
        <v>1</v>
      </c>
      <c r="B2" s="2">
        <v>1</v>
      </c>
      <c r="C2" s="2" t="str">
        <f>VLOOKUP($B2,Instituts!A:I,8,FALSE)</f>
        <v>47,6618966</v>
      </c>
      <c r="D2" s="2" t="str">
        <f>VLOOKUP($B2,Instituts!A:I,9,FALSE)</f>
        <v>-2,7639577</v>
      </c>
      <c r="E2" t="s">
        <v>17</v>
      </c>
      <c r="I2" t="s">
        <v>18</v>
      </c>
      <c r="K2" t="s">
        <v>16</v>
      </c>
      <c r="L2" t="str">
        <f>SUBSTITUTE(MID(K2,1,FIND(",",K2)-1),".",",")</f>
        <v>47,5086374</v>
      </c>
      <c r="M2" t="str">
        <f>SUBSTITUTE(MID(K2,FIND(",",K2)+1,20),".",",")</f>
        <v>-2,7491055</v>
      </c>
      <c r="N2">
        <f>ACOS(SIN(RADIANS(C2))*SIN(RADIANS(L2))+COS(RADIANS(C2))*COS(RADIANS(L2))*COS(RADIANS(D2-M2)))*6371</f>
        <v>17.078011842061162</v>
      </c>
    </row>
    <row r="3" spans="1:14" x14ac:dyDescent="0.35">
      <c r="A3" s="2">
        <v>2</v>
      </c>
      <c r="B3" s="2">
        <v>1</v>
      </c>
      <c r="C3" s="2" t="str">
        <f>VLOOKUP($B3,Instituts!A:I,8,FALSE)</f>
        <v>47,6618966</v>
      </c>
      <c r="D3" s="2" t="str">
        <f>VLOOKUP($B3,Instituts!A:I,9,FALSE)</f>
        <v>-2,7639577</v>
      </c>
      <c r="E3" t="s">
        <v>23</v>
      </c>
      <c r="I3" t="s">
        <v>28</v>
      </c>
      <c r="K3" t="s">
        <v>22</v>
      </c>
      <c r="L3" t="str">
        <f>SUBSTITUTE(MID(K3,1,FIND(",",K3)-1),".",",")</f>
        <v>47,5700606</v>
      </c>
      <c r="M3" t="str">
        <f>SUBSTITUTE(MID(K3,FIND(",",K3)+1,20),".",",")</f>
        <v>-3,1020597</v>
      </c>
      <c r="N3">
        <f>ACOS(SIN(RADIANS(C3))*SIN(RADIANS(L3))+COS(RADIANS(C3))*COS(RADIANS(L3))*COS(RADIANS(D3-M3)))*6371</f>
        <v>27.322793259752878</v>
      </c>
    </row>
    <row r="4" spans="1:14" x14ac:dyDescent="0.35">
      <c r="A4" s="2">
        <v>3</v>
      </c>
      <c r="B4" s="2">
        <v>2</v>
      </c>
      <c r="C4" s="2" t="str">
        <f>VLOOKUP($B4,Instituts!A:I,8,FALSE)</f>
        <v>47,9982722</v>
      </c>
      <c r="D4" s="2" t="str">
        <f>VLOOKUP($B4,Instituts!A:I,9,FALSE)</f>
        <v>-4,2372981</v>
      </c>
      <c r="E4" t="s">
        <v>27</v>
      </c>
      <c r="I4" t="s">
        <v>27</v>
      </c>
      <c r="K4" t="s">
        <v>26</v>
      </c>
      <c r="L4" t="str">
        <f>SUBSTITUTE(MID(K4,1,FIND(",",K4)-1),".",",")</f>
        <v>48,0430425</v>
      </c>
      <c r="M4" t="str">
        <f>SUBSTITUTE(MID(K4,FIND(",",K4)+1,20),".",",")</f>
        <v>-4,3971994</v>
      </c>
      <c r="N4">
        <f>ACOS(SIN(RADIANS(C4))*SIN(RADIANS(L4))+COS(RADIANS(C4))*COS(RADIANS(L4))*COS(RADIANS(D4-M4)))*6371</f>
        <v>12.892429155054364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Instituts</vt:lpstr>
      <vt:lpstr>Clients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P</dc:creator>
  <cp:lastModifiedBy>Pierre P</cp:lastModifiedBy>
  <dcterms:created xsi:type="dcterms:W3CDTF">2017-09-12T11:36:18Z</dcterms:created>
  <dcterms:modified xsi:type="dcterms:W3CDTF">2017-09-12T12:02:41Z</dcterms:modified>
</cp:coreProperties>
</file>