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/>
  <workbookPr date1904="1" defaultThemeVersion="164011"/>
  <mc:AlternateContent xmlns:mc="http://schemas.openxmlformats.org/markup-compatibility/2006">
    <mc:Choice Requires="x15">
      <x15ac:absPath xmlns:x15ac="http://schemas.microsoft.com/office/spreadsheetml/2010/11/ac" url="D:\Xl\Cartes\Distanciers\"/>
    </mc:Choice>
  </mc:AlternateContent>
  <bookViews>
    <workbookView xWindow="0" yWindow="0" windowWidth="19110" windowHeight="76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7" i="1"/>
  <c r="H6" i="1"/>
  <c r="I13" i="1" l="1"/>
  <c r="I7" i="1"/>
  <c r="I6" i="1"/>
  <c r="L13" i="1" l="1"/>
  <c r="C14" i="1" l="1"/>
  <c r="D14" i="1"/>
  <c r="H14" i="1" s="1"/>
  <c r="O13" i="1"/>
  <c r="K7" i="1"/>
  <c r="L7" i="1" s="1"/>
  <c r="O6" i="1" l="1"/>
  <c r="N6" i="1" s="1"/>
  <c r="F14" i="1" l="1"/>
  <c r="I14" i="1" s="1"/>
  <c r="E14" i="1"/>
  <c r="O7" i="1"/>
  <c r="N7" i="1" s="1"/>
</calcChain>
</file>

<file path=xl/sharedStrings.xml><?xml version="1.0" encoding="utf-8"?>
<sst xmlns="http://schemas.openxmlformats.org/spreadsheetml/2006/main" count="34" uniqueCount="20">
  <si>
    <t>Latitude</t>
  </si>
  <si>
    <t>Longitude</t>
  </si>
  <si>
    <t>Distance</t>
  </si>
  <si>
    <t>DMS</t>
  </si>
  <si>
    <t>Décimales</t>
  </si>
  <si>
    <t>Cap</t>
  </si>
  <si>
    <t>Aller :</t>
  </si>
  <si>
    <t>Retour :</t>
  </si>
  <si>
    <t>Depart</t>
  </si>
  <si>
    <t>Destination</t>
  </si>
  <si>
    <t>Calcul de la distance et de l'azimut d'après 2 points GPS donnés</t>
  </si>
  <si>
    <t>Calcul d'un point GPS d'après 1 points GPS de départ donné + d'une distance + d'un azimut</t>
  </si>
  <si>
    <t>Rayon de la terre =&gt;</t>
  </si>
  <si>
    <t>Azimut :</t>
  </si>
  <si>
    <t>http://www.movable-type.co.uk/scripts/latlong.html</t>
  </si>
  <si>
    <t>Source =&gt;</t>
  </si>
  <si>
    <t>E</t>
  </si>
  <si>
    <t>N</t>
  </si>
  <si>
    <t>W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</si>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</sst>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&quot; km&quot;"/>
    <numFmt numFmtId="165" formatCode="[h]\°mm\'"/>
    <numFmt numFmtId="166" formatCode="[h]\°mm\'ss.00"/>
    <numFmt numFmtId="167" formatCode="[h]\°mm\'ss.00\'\'"/>
    <numFmt numFmtId="168" formatCode="[h]\°mm\'ss\'\'"/>
    <numFmt numFmtId="169" formatCode="0.00&quot; MN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4">
    <xf numFmtId="0" fontId="0" fillId="0" borderId="0" xfId="0"/>
    <xf numFmtId="0" fontId="1" fillId="2" borderId="0" xfId="0" applyFont="1" applyFill="1" applyBorder="1" applyAlignment="1">
      <alignment horizontal="centerContinuous"/>
    </xf>
    <xf numFmtId="0" fontId="1" fillId="2" borderId="0" xfId="0" applyFont="1" applyFill="1" applyBorder="1" applyAlignment="1">
      <alignment horizontal="center"/>
    </xf>
    <xf numFmtId="167" fontId="0" fillId="0" borderId="0" xfId="0" applyNumberFormat="1" applyBorder="1"/>
    <xf numFmtId="0" fontId="0" fillId="0" borderId="0" xfId="0" applyNumberFormat="1" applyBorder="1"/>
    <xf numFmtId="0" fontId="0" fillId="0" borderId="0" xfId="0" applyBorder="1"/>
    <xf numFmtId="0" fontId="1" fillId="2" borderId="0" xfId="0" applyFont="1" applyFill="1" applyBorder="1"/>
    <xf numFmtId="168" fontId="0" fillId="0" borderId="0" xfId="0" applyNumberFormat="1" applyBorder="1"/>
    <xf numFmtId="166" fontId="0" fillId="0" borderId="0" xfId="0" applyNumberFormat="1" applyBorder="1"/>
    <xf numFmtId="0" fontId="1" fillId="0" borderId="1" xfId="0" applyFont="1" applyBorder="1" applyAlignment="1">
      <alignment vertical="center"/>
    </xf>
    <xf numFmtId="167" fontId="0" fillId="0" borderId="2" xfId="0" applyNumberFormat="1" applyBorder="1"/>
    <xf numFmtId="166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5" xfId="0" applyFont="1" applyFill="1" applyBorder="1" applyAlignment="1">
      <alignment horizontal="centerContinuous"/>
    </xf>
    <xf numFmtId="168" fontId="0" fillId="0" borderId="2" xfId="0" applyNumberFormat="1" applyBorder="1"/>
    <xf numFmtId="0" fontId="0" fillId="0" borderId="2" xfId="0" quotePrefix="1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2" borderId="0" xfId="0" applyFont="1" applyFill="1"/>
    <xf numFmtId="166" fontId="3" fillId="2" borderId="0" xfId="0" applyNumberFormat="1" applyFont="1" applyFill="1" applyBorder="1"/>
    <xf numFmtId="0" fontId="3" fillId="2" borderId="0" xfId="0" applyFont="1" applyFill="1" applyAlignment="1">
      <alignment horizontal="right"/>
    </xf>
    <xf numFmtId="164" fontId="3" fillId="2" borderId="0" xfId="0" applyNumberFormat="1" applyFont="1" applyFill="1" applyBorder="1" applyAlignment="1">
      <alignment horizontal="center"/>
    </xf>
    <xf numFmtId="0" fontId="3" fillId="2" borderId="0" xfId="0" applyFont="1" applyFill="1" applyBorder="1"/>
    <xf numFmtId="167" fontId="0" fillId="0" borderId="0" xfId="0" quotePrefix="1" applyNumberFormat="1" applyBorder="1"/>
    <xf numFmtId="168" fontId="0" fillId="0" borderId="0" xfId="0" quotePrefix="1" applyNumberFormat="1" applyBorder="1"/>
    <xf numFmtId="0" fontId="4" fillId="2" borderId="0" xfId="1" applyFill="1"/>
    <xf numFmtId="0" fontId="1" fillId="2" borderId="10" xfId="0" applyFont="1" applyFill="1" applyBorder="1" applyAlignment="1">
      <alignment horizontal="centerContinuous"/>
    </xf>
    <xf numFmtId="0" fontId="0" fillId="0" borderId="0" xfId="0" applyAlignment="1">
      <alignment vertical="center"/>
    </xf>
    <xf numFmtId="0" fontId="1" fillId="2" borderId="4" xfId="0" applyFont="1" applyFill="1" applyBorder="1" applyAlignment="1">
      <alignment horizontal="center" vertical="center"/>
    </xf>
    <xf numFmtId="168" fontId="0" fillId="0" borderId="0" xfId="0" applyNumberFormat="1" applyBorder="1" applyAlignment="1">
      <alignment horizontal="center" vertical="center"/>
    </xf>
    <xf numFmtId="168" fontId="0" fillId="0" borderId="10" xfId="0" applyNumberForma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horizontal="left" vertical="center"/>
    </xf>
    <xf numFmtId="0" fontId="2" fillId="0" borderId="0" xfId="0" applyNumberFormat="1" applyFont="1" applyBorder="1" applyAlignme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/>
    </xf>
    <xf numFmtId="0" fontId="0" fillId="2" borderId="0" xfId="0" applyFont="1" applyFill="1" applyBorder="1" applyAlignment="1">
      <alignment horizontal="right" vertical="center"/>
    </xf>
    <xf numFmtId="165" fontId="1" fillId="3" borderId="0" xfId="0" applyNumberFormat="1" applyFont="1" applyFill="1" applyBorder="1" applyAlignment="1">
      <alignment horizontal="center" vertical="center"/>
    </xf>
    <xf numFmtId="0" fontId="2" fillId="3" borderId="5" xfId="0" quotePrefix="1" applyFont="1" applyFill="1" applyBorder="1" applyAlignment="1">
      <alignment vertical="center"/>
    </xf>
    <xf numFmtId="0" fontId="1" fillId="2" borderId="6" xfId="0" applyFont="1" applyFill="1" applyBorder="1" applyAlignment="1">
      <alignment horizontal="center" vertical="center"/>
    </xf>
    <xf numFmtId="168" fontId="0" fillId="0" borderId="7" xfId="0" applyNumberFormat="1" applyBorder="1" applyAlignment="1">
      <alignment horizontal="center" vertical="center"/>
    </xf>
    <xf numFmtId="168" fontId="0" fillId="0" borderId="9" xfId="0" applyNumberFormat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left" vertical="center"/>
    </xf>
    <xf numFmtId="0" fontId="2" fillId="0" borderId="7" xfId="0" applyNumberFormat="1" applyFont="1" applyBorder="1" applyAlignment="1">
      <alignment vertical="center"/>
    </xf>
    <xf numFmtId="0" fontId="1" fillId="2" borderId="7" xfId="0" applyFont="1" applyFill="1" applyBorder="1" applyAlignment="1">
      <alignment horizontal="center" vertical="center"/>
    </xf>
    <xf numFmtId="164" fontId="1" fillId="3" borderId="7" xfId="0" applyNumberFormat="1" applyFont="1" applyFill="1" applyBorder="1" applyAlignment="1">
      <alignment horizontal="center" vertical="center"/>
    </xf>
    <xf numFmtId="169" fontId="1" fillId="3" borderId="7" xfId="0" applyNumberFormat="1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right" vertical="center"/>
    </xf>
    <xf numFmtId="165" fontId="1" fillId="3" borderId="7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vertical="center"/>
    </xf>
    <xf numFmtId="164" fontId="0" fillId="0" borderId="0" xfId="0" applyNumberFormat="1" applyFont="1" applyBorder="1" applyAlignment="1">
      <alignment horizontal="center" vertical="center"/>
    </xf>
    <xf numFmtId="169" fontId="0" fillId="0" borderId="0" xfId="0" applyNumberFormat="1" applyFont="1" applyBorder="1" applyAlignment="1">
      <alignment horizontal="center" vertical="center"/>
    </xf>
    <xf numFmtId="165" fontId="0" fillId="0" borderId="0" xfId="0" applyNumberFormat="1" applyFont="1" applyBorder="1" applyAlignment="1">
      <alignment horizontal="center" vertical="center"/>
    </xf>
    <xf numFmtId="0" fontId="2" fillId="0" borderId="5" xfId="0" quotePrefix="1" applyNumberFormat="1" applyFont="1" applyBorder="1" applyAlignment="1">
      <alignment vertical="center"/>
    </xf>
    <xf numFmtId="168" fontId="1" fillId="3" borderId="7" xfId="0" applyNumberFormat="1" applyFont="1" applyFill="1" applyBorder="1" applyAlignment="1">
      <alignment horizontal="center" vertical="center"/>
    </xf>
    <xf numFmtId="168" fontId="1" fillId="3" borderId="9" xfId="0" applyNumberFormat="1" applyFont="1" applyFill="1" applyBorder="1" applyAlignment="1">
      <alignment horizontal="center" vertical="center"/>
    </xf>
    <xf numFmtId="0" fontId="2" fillId="3" borderId="7" xfId="0" applyNumberFormat="1" applyFont="1" applyFill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1" fillId="3" borderId="7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movable-type.co.uk/scripts/latlong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2"/>
  <sheetViews>
    <sheetView tabSelected="1" topLeftCell="B1" workbookViewId="0">
      <selection activeCell="B1" sqref="B1"/>
    </sheetView>
  </sheetViews>
  <sheetFormatPr baseColWidth="10" defaultRowHeight="14.5" x14ac:dyDescent="0.35"/>
  <cols>
    <col min="1" max="1" width="2.453125" customWidth="1"/>
    <col min="2" max="2" width="12.1796875" customWidth="1"/>
    <col min="3" max="3" width="14.26953125" style="3" bestFit="1" customWidth="1"/>
    <col min="4" max="4" width="3.1796875" style="3" customWidth="1"/>
    <col min="5" max="5" width="11" style="8" customWidth="1"/>
    <col min="6" max="6" width="3.08984375" style="8" customWidth="1"/>
    <col min="7" max="7" width="3.6328125" style="5" customWidth="1"/>
    <col min="8" max="9" width="13.6328125" style="5" customWidth="1"/>
    <col min="10" max="10" width="3.6328125" customWidth="1"/>
    <col min="11" max="11" width="13.6328125" customWidth="1"/>
    <col min="12" max="12" width="13.08984375" customWidth="1"/>
  </cols>
  <sheetData>
    <row r="1" spans="1:15" x14ac:dyDescent="0.35">
      <c r="A1" s="21"/>
      <c r="B1" s="22"/>
      <c r="C1" s="22"/>
      <c r="D1" s="23" t="s">
        <v>12</v>
      </c>
      <c r="E1" s="24">
        <v>6371</v>
      </c>
      <c r="F1" s="22"/>
      <c r="G1" s="25"/>
      <c r="H1" s="25"/>
      <c r="I1" s="25"/>
      <c r="J1" s="23" t="s">
        <v>15</v>
      </c>
      <c r="K1" s="28" t="s">
        <v>14</v>
      </c>
      <c r="L1" s="21"/>
      <c r="M1" s="21"/>
      <c r="N1" s="21"/>
      <c r="O1" s="21"/>
    </row>
    <row r="2" spans="1:15" ht="15" thickBot="1" x14ac:dyDescent="0.4">
      <c r="G2" s="19"/>
      <c r="H2" s="20"/>
    </row>
    <row r="3" spans="1:15" ht="20" customHeight="1" x14ac:dyDescent="0.35">
      <c r="B3" s="9" t="s">
        <v>10</v>
      </c>
      <c r="C3" s="10"/>
      <c r="D3" s="10"/>
      <c r="E3" s="10"/>
      <c r="F3" s="11"/>
      <c r="G3" s="11"/>
      <c r="H3" s="12"/>
      <c r="I3" s="12"/>
      <c r="J3" s="12"/>
      <c r="K3" s="12"/>
      <c r="L3" s="12"/>
      <c r="M3" s="12"/>
      <c r="N3" s="12"/>
      <c r="O3" s="13"/>
    </row>
    <row r="4" spans="1:15" x14ac:dyDescent="0.35">
      <c r="B4" s="14"/>
      <c r="C4" s="1" t="s">
        <v>3</v>
      </c>
      <c r="D4" s="1"/>
      <c r="E4" s="1"/>
      <c r="F4" s="6"/>
      <c r="G4" s="6"/>
      <c r="H4" s="1" t="s">
        <v>4</v>
      </c>
      <c r="I4" s="1"/>
      <c r="J4" s="1"/>
      <c r="K4" s="6"/>
      <c r="L4" s="6"/>
      <c r="M4" s="6"/>
      <c r="N4" s="6"/>
      <c r="O4" s="15"/>
    </row>
    <row r="5" spans="1:15" x14ac:dyDescent="0.35">
      <c r="B5" s="14"/>
      <c r="C5" s="1" t="s">
        <v>0</v>
      </c>
      <c r="D5" s="1"/>
      <c r="E5" s="29" t="s">
        <v>1</v>
      </c>
      <c r="F5" s="1"/>
      <c r="G5" s="2"/>
      <c r="H5" s="2" t="s">
        <v>0</v>
      </c>
      <c r="I5" s="2" t="s">
        <v>1</v>
      </c>
      <c r="J5" s="2"/>
      <c r="K5" s="1" t="s">
        <v>2</v>
      </c>
      <c r="L5" s="1"/>
      <c r="M5" s="2"/>
      <c r="N5" s="1" t="s">
        <v>5</v>
      </c>
      <c r="O5" s="16"/>
    </row>
    <row r="6" spans="1:15" s="30" customFormat="1" ht="17.5" customHeight="1" x14ac:dyDescent="0.35">
      <c r="B6" s="31" t="s">
        <v>8</v>
      </c>
      <c r="C6" s="32">
        <v>7.7141203703703712E-2</v>
      </c>
      <c r="D6" s="32" t="s">
        <v>17</v>
      </c>
      <c r="E6" s="33">
        <v>0.1630324074074074</v>
      </c>
      <c r="F6" s="34" t="s">
        <v>18</v>
      </c>
      <c r="G6" s="35"/>
      <c r="H6" s="36">
        <f>IF(UPPER(D6)="N",C6*24,C6*-24)</f>
        <v>1.8513888888888892</v>
      </c>
      <c r="I6" s="36">
        <f>IF(UPPER(F6)="W",E6*-24,E6*24)</f>
        <v>-3.9127777777777775</v>
      </c>
      <c r="J6" s="37"/>
      <c r="K6" s="38"/>
      <c r="L6" s="38"/>
      <c r="M6" s="39" t="s">
        <v>6</v>
      </c>
      <c r="N6" s="40">
        <f>ABS(O6/24)</f>
        <v>4.3939747060009386</v>
      </c>
      <c r="O6" s="41">
        <f>(ATAN2(COS(RADIANS(H6))*SIN(RADIANS(H7))-SIN(RADIANS(H6))*COS(RADIANS(H7))*COS(RADIANS(I7)-RADIANS(I6)),SIN(RADIANS(I7)-RADIANS(I6))*COS(RADIANS(H7))))*180/PI()</f>
        <v>105.45539294402253</v>
      </c>
    </row>
    <row r="7" spans="1:15" s="30" customFormat="1" ht="17.5" customHeight="1" thickBot="1" x14ac:dyDescent="0.4">
      <c r="B7" s="42" t="s">
        <v>9</v>
      </c>
      <c r="C7" s="43">
        <v>7.9745370370370369E-3</v>
      </c>
      <c r="D7" s="43" t="s">
        <v>19</v>
      </c>
      <c r="E7" s="44">
        <v>0.14329861111111111</v>
      </c>
      <c r="F7" s="45" t="s">
        <v>16</v>
      </c>
      <c r="G7" s="46"/>
      <c r="H7" s="47">
        <f>IF(UPPER(D7)="N",C7*24,C7*-24)</f>
        <v>-0.19138888888888889</v>
      </c>
      <c r="I7" s="47">
        <f>IF(UPPER(F7)="W",E7*-24,E7*24)</f>
        <v>3.4391666666666669</v>
      </c>
      <c r="J7" s="48"/>
      <c r="K7" s="49">
        <f>ACOS(SIN(RADIANS(H6))*SIN(RADIANS(H7))+COS(RADIANS(H6))*COS(RADIANS(H7))*COS(RADIANS(I6-I7)))*$E$1</f>
        <v>848.34471912117817</v>
      </c>
      <c r="L7" s="50">
        <f>K7/1.852</f>
        <v>458.06950276521496</v>
      </c>
      <c r="M7" s="51" t="s">
        <v>7</v>
      </c>
      <c r="N7" s="52">
        <f>(O7/24)</f>
        <v>11.89397470600094</v>
      </c>
      <c r="O7" s="53">
        <f>O6+180</f>
        <v>285.45539294402255</v>
      </c>
    </row>
    <row r="8" spans="1:15" x14ac:dyDescent="0.35">
      <c r="C8"/>
      <c r="D8"/>
      <c r="E8"/>
      <c r="F8"/>
      <c r="G8"/>
      <c r="H8"/>
      <c r="I8"/>
    </row>
    <row r="9" spans="1:15" ht="15" thickBot="1" x14ac:dyDescent="0.4">
      <c r="C9" s="7"/>
      <c r="D9" s="7"/>
      <c r="E9" s="7"/>
      <c r="G9" s="8"/>
      <c r="J9" s="5"/>
    </row>
    <row r="10" spans="1:15" ht="20" customHeight="1" x14ac:dyDescent="0.35">
      <c r="B10" s="9" t="s">
        <v>11</v>
      </c>
      <c r="C10" s="17"/>
      <c r="D10" s="17"/>
      <c r="E10" s="17"/>
      <c r="F10" s="11"/>
      <c r="G10" s="11"/>
      <c r="H10" s="12"/>
      <c r="I10" s="12"/>
      <c r="J10" s="12"/>
      <c r="K10" s="12"/>
      <c r="L10" s="12"/>
      <c r="M10" s="18"/>
      <c r="N10" s="12"/>
      <c r="O10" s="13"/>
    </row>
    <row r="11" spans="1:15" x14ac:dyDescent="0.35">
      <c r="B11" s="14"/>
      <c r="C11" s="1" t="s">
        <v>3</v>
      </c>
      <c r="D11" s="1"/>
      <c r="E11" s="1"/>
      <c r="F11" s="6"/>
      <c r="G11" s="6"/>
      <c r="H11" s="1" t="s">
        <v>4</v>
      </c>
      <c r="I11" s="1"/>
      <c r="J11" s="1"/>
      <c r="K11" s="6"/>
      <c r="L11" s="6"/>
      <c r="M11" s="6"/>
      <c r="N11" s="6"/>
      <c r="O11" s="15"/>
    </row>
    <row r="12" spans="1:15" x14ac:dyDescent="0.35">
      <c r="B12" s="14"/>
      <c r="C12" s="1" t="s">
        <v>0</v>
      </c>
      <c r="D12" s="1"/>
      <c r="E12" s="29" t="s">
        <v>1</v>
      </c>
      <c r="F12" s="1"/>
      <c r="G12" s="2"/>
      <c r="H12" s="2" t="s">
        <v>0</v>
      </c>
      <c r="I12" s="2" t="s">
        <v>1</v>
      </c>
      <c r="J12" s="2"/>
      <c r="K12" s="1" t="s">
        <v>2</v>
      </c>
      <c r="L12" s="1"/>
      <c r="M12" s="2"/>
      <c r="N12" s="1" t="s">
        <v>5</v>
      </c>
      <c r="O12" s="16"/>
    </row>
    <row r="13" spans="1:15" s="30" customFormat="1" ht="17.5" customHeight="1" x14ac:dyDescent="0.35">
      <c r="B13" s="31" t="s">
        <v>8</v>
      </c>
      <c r="C13" s="32">
        <v>7.7141203703703712E-2</v>
      </c>
      <c r="D13" s="32" t="s">
        <v>17</v>
      </c>
      <c r="E13" s="33">
        <v>0.1630324074074074</v>
      </c>
      <c r="F13" s="34" t="s">
        <v>18</v>
      </c>
      <c r="G13" s="35"/>
      <c r="H13" s="36">
        <f>IF(UPPER(D13)="N",C13*24,C13*-24)</f>
        <v>1.8513888888888892</v>
      </c>
      <c r="I13" s="36">
        <f>IF(UPPER(F13)="W",E13*-24,E13*24)</f>
        <v>-3.9127777777777775</v>
      </c>
      <c r="J13" s="37"/>
      <c r="K13" s="54">
        <v>848.34</v>
      </c>
      <c r="L13" s="55">
        <f>K13/1.852</f>
        <v>458.06695464362849</v>
      </c>
      <c r="M13" s="39" t="s">
        <v>13</v>
      </c>
      <c r="N13" s="56">
        <v>4.3937499999999998</v>
      </c>
      <c r="O13" s="57">
        <f>N13*24</f>
        <v>105.44999999999999</v>
      </c>
    </row>
    <row r="14" spans="1:15" s="30" customFormat="1" ht="17.5" customHeight="1" thickBot="1" x14ac:dyDescent="0.4">
      <c r="B14" s="42" t="s">
        <v>9</v>
      </c>
      <c r="C14" s="58">
        <f>ABS((ASIN(SIN(RADIANS(H13))*COS(K13/$E$1)+COS(RADIANS(H13))*SIN(K13/6371)*COS(RADIANS(O13))))*180/PI()/24)</f>
        <v>7.9453231842469031E-3</v>
      </c>
      <c r="D14" s="58" t="str">
        <f>IF((ASIN(SIN(RADIANS(H13))*COS(K13/$E$1)+COS(RADIANS(H13))*SIN(K13/6371)*COS(RADIANS(O13))))*180/PI()/24&gt;0,"N","S")</f>
        <v>S</v>
      </c>
      <c r="E14" s="59">
        <f>ABS((RADIANS(I13)+ATAN2(COS(K13/$E$1)-SIN(RADIANS(H13))*SIN(RADIANS(H14)),SIN(RADIANS(O13))*SIN(K13/$E$1)*COS(RADIANS(H13))))*180/PI()/24)</f>
        <v>0.14330490987386849</v>
      </c>
      <c r="F14" s="63" t="str">
        <f>IF(((RADIANS(I13)+ATAN2(COS(K13/$E$1)-SIN(RADIANS(H13))*SIN(RADIANS(H14)),SIN(RADIANS(O13))*SIN(K13/$E$1)*COS(RADIANS(H13))))*180/PI()/24)&lt;0,"W","E")</f>
        <v>E</v>
      </c>
      <c r="G14" s="48"/>
      <c r="H14" s="60">
        <f>IF(UPPER(D14)="N",C14*24,C14*-24)</f>
        <v>-0.19068775642192567</v>
      </c>
      <c r="I14" s="60">
        <f>IF(UPPER(F14)="W",E14*-24,E14*24)</f>
        <v>3.4393178369728439</v>
      </c>
      <c r="J14" s="48"/>
      <c r="K14" s="61"/>
      <c r="L14" s="61"/>
      <c r="M14" s="51"/>
      <c r="N14" s="61"/>
      <c r="O14" s="62"/>
    </row>
    <row r="15" spans="1:15" x14ac:dyDescent="0.35">
      <c r="E15" s="3"/>
      <c r="G15" s="8"/>
      <c r="I15" s="4"/>
      <c r="J15" s="5"/>
    </row>
    <row r="16" spans="1:15" x14ac:dyDescent="0.35">
      <c r="E16" s="3"/>
      <c r="F16" s="3"/>
      <c r="G16" s="3"/>
      <c r="J16" s="5"/>
    </row>
    <row r="17" spans="3:10" x14ac:dyDescent="0.35">
      <c r="E17" s="4"/>
      <c r="G17" s="8"/>
      <c r="H17" s="4"/>
      <c r="I17"/>
    </row>
    <row r="18" spans="3:10" x14ac:dyDescent="0.35">
      <c r="E18" s="3"/>
      <c r="F18"/>
      <c r="G18"/>
      <c r="J18" s="5"/>
    </row>
    <row r="19" spans="3:10" x14ac:dyDescent="0.35">
      <c r="E19" s="3"/>
      <c r="G19" s="8"/>
      <c r="J19" s="5"/>
    </row>
    <row r="20" spans="3:10" x14ac:dyDescent="0.35">
      <c r="C20" s="26"/>
      <c r="D20" s="26"/>
      <c r="E20" s="7"/>
      <c r="G20" s="8"/>
      <c r="H20" s="7"/>
      <c r="J20" s="5"/>
    </row>
    <row r="21" spans="3:10" x14ac:dyDescent="0.35">
      <c r="C21" s="27"/>
      <c r="D21" s="27"/>
      <c r="G21" s="8"/>
      <c r="J21" s="5"/>
    </row>
    <row r="22" spans="3:10" x14ac:dyDescent="0.35">
      <c r="E22" s="3"/>
      <c r="G22" s="8"/>
      <c r="J22" s="5"/>
    </row>
  </sheetData>
  <hyperlinks>
    <hyperlink ref="K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2019-02-05T09:27:52Z</dcterms:created>
  <dcterms:modified xsi:type="dcterms:W3CDTF">2019-02-06T10:11:58Z</dcterms:modified>
</cp:coreProperties>
</file>