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527" codeName="{B6124F1A-AFFB-F854-7757-9A1D4C6FC43C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D:\XL\Planning\Horaires\"/>
    </mc:Choice>
  </mc:AlternateContent>
  <xr:revisionPtr revIDLastSave="0" documentId="13_ncr:1_{851FF5A6-9B97-45E3-BC33-2E88C533C5DF}" xr6:coauthVersionLast="47" xr6:coauthVersionMax="47" xr10:uidLastSave="{00000000-0000-0000-0000-000000000000}"/>
  <bookViews>
    <workbookView xWindow="348" yWindow="516" windowWidth="20412" windowHeight="9564" activeTab="1" xr2:uid="{CE70190D-FB33-44D0-B50E-2FBB95D2935D}"/>
  </bookViews>
  <sheets>
    <sheet name="Contraintes" sheetId="4" r:id="rId1"/>
    <sheet name="Données" sheetId="1" r:id="rId2"/>
  </sheets>
  <functionGroups builtInGroupCount="19"/>
  <definedNames>
    <definedName name="valuevx">42.314159</definedName>
    <definedName name="vertex42_copyright" hidden="1">"© 2006-2018 Vertex42 LLC"</definedName>
    <definedName name="vertex42_id" hidden="1">"gantt-chart_L2.xlsx"</definedName>
    <definedName name="vertex42_title" hidden="1">"Gantt Chart Template"</definedName>
  </definedNames>
  <calcPr calcId="181029" concurrentCalc="0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L1" i="4" l="1"/>
  <c r="M1" i="4"/>
  <c r="L2" i="4"/>
  <c r="M2" i="4"/>
  <c r="L3" i="4"/>
  <c r="M3" i="4"/>
  <c r="L4" i="4"/>
  <c r="M4" i="4"/>
  <c r="L5" i="4"/>
  <c r="M5" i="4"/>
  <c r="L6" i="4"/>
  <c r="M6" i="4"/>
  <c r="L7" i="4"/>
  <c r="M7" i="4"/>
  <c r="L8" i="4"/>
  <c r="M8" i="4"/>
  <c r="L9" i="4"/>
  <c r="M9" i="4"/>
  <c r="L10" i="4"/>
  <c r="M10" i="4"/>
  <c r="L11" i="4"/>
  <c r="M11" i="4"/>
  <c r="L12" i="4"/>
  <c r="M12" i="4"/>
</calcChain>
</file>

<file path=xl/sharedStrings.xml><?xml version="1.0" encoding="utf-8"?>
<sst xmlns="http://schemas.openxmlformats.org/spreadsheetml/2006/main" count="37" uniqueCount="36">
  <si>
    <t>Durée (h)</t>
  </si>
  <si>
    <t>Jours</t>
  </si>
  <si>
    <t>Dates de
Fermeture</t>
  </si>
  <si>
    <t>Lundi</t>
  </si>
  <si>
    <t>Mardi</t>
  </si>
  <si>
    <t>Mercredi</t>
  </si>
  <si>
    <t>Jeudi</t>
  </si>
  <si>
    <t>Vendredi</t>
  </si>
  <si>
    <t>Samedi</t>
  </si>
  <si>
    <t>Dimanche</t>
  </si>
  <si>
    <t>Début</t>
  </si>
  <si>
    <t>Noël</t>
  </si>
  <si>
    <t>Armistice</t>
  </si>
  <si>
    <t>Toussaint</t>
  </si>
  <si>
    <t>Assomption</t>
  </si>
  <si>
    <t>Fête Nationale</t>
  </si>
  <si>
    <t>Lundi de Pentecôte</t>
  </si>
  <si>
    <t>Ascension</t>
  </si>
  <si>
    <t>Victoire 1945</t>
  </si>
  <si>
    <t>Fête du Travail</t>
  </si>
  <si>
    <t>Lundi de Pâques</t>
  </si>
  <si>
    <t>Pont du 11nov</t>
  </si>
  <si>
    <t>Jour de l'An</t>
  </si>
  <si>
    <t>Feriés</t>
  </si>
  <si>
    <t>Horaires habituels</t>
  </si>
  <si>
    <t>Date_fin (calculée)</t>
  </si>
  <si>
    <t>Fin 
1er quart</t>
  </si>
  <si>
    <t>Début
1er quart</t>
  </si>
  <si>
    <t>Début
2ème quart</t>
  </si>
  <si>
    <t>Fin 
2ème quart</t>
  </si>
  <si>
    <t>Début
3ème quart</t>
  </si>
  <si>
    <t>Fin 
3ème quart</t>
  </si>
  <si>
    <t>Début
4ème quart</t>
  </si>
  <si>
    <t>Fin 
4ème quart</t>
  </si>
  <si>
    <t>Fin</t>
  </si>
  <si>
    <t>Durée (calculée)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</si>
</sst>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4" formatCode="_-* #,##0.00\ &quot;€&quot;_-;\-* #,##0.00\ &quot;€&quot;_-;_-* &quot;-&quot;??\ &quot;€&quot;_-;_-@_-"/>
    <numFmt numFmtId="164" formatCode="[h]:mm"/>
  </numFmts>
  <fonts count="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10"/>
      <color indexed="8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1"/>
      <color rgb="FF000000"/>
      <name val="Calibri"/>
      <family val="2"/>
    </font>
    <font>
      <b/>
      <sz val="10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59999389629810485"/>
        <bgColor indexed="64"/>
      </patternFill>
    </fill>
    <fill>
      <patternFill patternType="solid">
        <fgColor theme="3" tint="0.59999389629810485"/>
        <bgColor indexed="64"/>
      </patternFill>
    </fill>
  </fills>
  <borders count="15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44" fontId="1" fillId="0" borderId="0" applyFont="0" applyFill="0" applyBorder="0" applyAlignment="0" applyProtection="0"/>
  </cellStyleXfs>
  <cellXfs count="43">
    <xf numFmtId="0" fontId="0" fillId="0" borderId="0" xfId="0"/>
    <xf numFmtId="0" fontId="0" fillId="0" borderId="0" xfId="0" applyAlignment="1">
      <alignment horizontal="center"/>
    </xf>
    <xf numFmtId="14" fontId="0" fillId="0" borderId="0" xfId="0" applyNumberFormat="1"/>
    <xf numFmtId="14" fontId="0" fillId="0" borderId="0" xfId="0" applyNumberFormat="1" applyAlignment="1">
      <alignment horizontal="center"/>
    </xf>
    <xf numFmtId="14" fontId="0" fillId="0" borderId="0" xfId="1" applyNumberFormat="1" applyFont="1"/>
    <xf numFmtId="0" fontId="0" fillId="0" borderId="4" xfId="0" applyBorder="1" applyAlignment="1">
      <alignment horizontal="left"/>
    </xf>
    <xf numFmtId="20" fontId="0" fillId="0" borderId="5" xfId="0" applyNumberFormat="1" applyBorder="1" applyAlignment="1">
      <alignment horizontal="center"/>
    </xf>
    <xf numFmtId="20" fontId="0" fillId="0" borderId="6" xfId="0" applyNumberFormat="1" applyBorder="1" applyAlignment="1">
      <alignment horizontal="center"/>
    </xf>
    <xf numFmtId="0" fontId="0" fillId="0" borderId="5" xfId="0" applyBorder="1"/>
    <xf numFmtId="0" fontId="0" fillId="0" borderId="6" xfId="0" applyBorder="1"/>
    <xf numFmtId="0" fontId="0" fillId="0" borderId="7" xfId="0" applyBorder="1" applyAlignment="1">
      <alignment horizontal="left"/>
    </xf>
    <xf numFmtId="0" fontId="0" fillId="0" borderId="8" xfId="0" applyBorder="1" applyAlignment="1">
      <alignment horizontal="center"/>
    </xf>
    <xf numFmtId="0" fontId="0" fillId="0" borderId="9" xfId="0" applyBorder="1"/>
    <xf numFmtId="14" fontId="0" fillId="0" borderId="8" xfId="0" applyNumberFormat="1" applyBorder="1" applyAlignment="1">
      <alignment horizontal="center"/>
    </xf>
    <xf numFmtId="0" fontId="0" fillId="0" borderId="8" xfId="0" applyBorder="1"/>
    <xf numFmtId="22" fontId="0" fillId="0" borderId="0" xfId="0" applyNumberFormat="1" applyAlignment="1">
      <alignment horizontal="center"/>
    </xf>
    <xf numFmtId="0" fontId="0" fillId="0" borderId="6" xfId="0" applyBorder="1" applyAlignment="1">
      <alignment vertical="center"/>
    </xf>
    <xf numFmtId="0" fontId="0" fillId="0" borderId="5" xfId="0" applyBorder="1" applyAlignment="1">
      <alignment vertical="center"/>
    </xf>
    <xf numFmtId="14" fontId="3" fillId="0" borderId="9" xfId="0" applyNumberFormat="1" applyFont="1" applyBorder="1" applyAlignment="1">
      <alignment vertical="center"/>
    </xf>
    <xf numFmtId="14" fontId="3" fillId="0" borderId="10" xfId="0" applyNumberFormat="1" applyFont="1" applyBorder="1" applyAlignment="1">
      <alignment vertical="center"/>
    </xf>
    <xf numFmtId="0" fontId="4" fillId="0" borderId="8" xfId="0" applyFont="1" applyBorder="1" applyAlignment="1">
      <alignment vertical="center"/>
    </xf>
    <xf numFmtId="14" fontId="3" fillId="0" borderId="6" xfId="0" applyNumberFormat="1" applyFont="1" applyBorder="1" applyAlignment="1">
      <alignment vertical="center"/>
    </xf>
    <xf numFmtId="14" fontId="3" fillId="0" borderId="0" xfId="0" applyNumberFormat="1" applyFont="1" applyAlignment="1">
      <alignment vertical="center"/>
    </xf>
    <xf numFmtId="0" fontId="4" fillId="0" borderId="5" xfId="0" applyFont="1" applyBorder="1" applyAlignment="1">
      <alignment vertical="center"/>
    </xf>
    <xf numFmtId="14" fontId="0" fillId="0" borderId="6" xfId="0" applyNumberFormat="1" applyBorder="1" applyAlignment="1">
      <alignment vertical="center"/>
    </xf>
    <xf numFmtId="0" fontId="3" fillId="0" borderId="5" xfId="0" applyFont="1" applyBorder="1" applyAlignment="1">
      <alignment vertical="center"/>
    </xf>
    <xf numFmtId="0" fontId="2" fillId="3" borderId="1" xfId="0" applyFont="1" applyFill="1" applyBorder="1" applyAlignment="1">
      <alignment horizontal="center" wrapText="1"/>
    </xf>
    <xf numFmtId="0" fontId="0" fillId="3" borderId="6" xfId="0" applyFill="1" applyBorder="1" applyAlignment="1">
      <alignment horizontal="centerContinuous"/>
    </xf>
    <xf numFmtId="0" fontId="2" fillId="3" borderId="5" xfId="0" applyFont="1" applyFill="1" applyBorder="1" applyAlignment="1">
      <alignment horizontal="centerContinuous" vertical="center" wrapText="1"/>
    </xf>
    <xf numFmtId="0" fontId="5" fillId="3" borderId="3" xfId="0" applyFont="1" applyFill="1" applyBorder="1" applyAlignment="1">
      <alignment horizontal="center" vertical="center"/>
    </xf>
    <xf numFmtId="0" fontId="5" fillId="3" borderId="11" xfId="0" applyFont="1" applyFill="1" applyBorder="1" applyAlignment="1">
      <alignment horizontal="center" vertical="center"/>
    </xf>
    <xf numFmtId="0" fontId="5" fillId="3" borderId="2" xfId="0" applyFont="1" applyFill="1" applyBorder="1" applyAlignment="1">
      <alignment horizontal="center" vertical="center"/>
    </xf>
    <xf numFmtId="0" fontId="0" fillId="3" borderId="12" xfId="0" applyFill="1" applyBorder="1" applyAlignment="1">
      <alignment horizontal="centerContinuous" vertical="center"/>
    </xf>
    <xf numFmtId="0" fontId="0" fillId="3" borderId="13" xfId="0" applyFill="1" applyBorder="1" applyAlignment="1">
      <alignment horizontal="centerContinuous" vertical="center"/>
    </xf>
    <xf numFmtId="0" fontId="5" fillId="3" borderId="14" xfId="0" applyFont="1" applyFill="1" applyBorder="1" applyAlignment="1">
      <alignment horizontal="centerContinuous" vertical="center" wrapText="1"/>
    </xf>
    <xf numFmtId="0" fontId="2" fillId="3" borderId="0" xfId="0" applyFont="1" applyFill="1" applyAlignment="1">
      <alignment horizontal="center" vertical="center"/>
    </xf>
    <xf numFmtId="0" fontId="2" fillId="2" borderId="0" xfId="0" applyFont="1" applyFill="1" applyAlignment="1">
      <alignment horizontal="center" vertical="center"/>
    </xf>
    <xf numFmtId="0" fontId="0" fillId="0" borderId="0" xfId="0" applyNumberFormat="1" applyAlignment="1">
      <alignment horizontal="center"/>
    </xf>
    <xf numFmtId="0" fontId="0" fillId="0" borderId="0" xfId="0" applyNumberFormat="1"/>
    <xf numFmtId="164" fontId="0" fillId="0" borderId="0" xfId="0" applyNumberFormat="1" applyAlignment="1">
      <alignment horizontal="center"/>
    </xf>
    <xf numFmtId="11" fontId="0" fillId="0" borderId="0" xfId="0" applyNumberFormat="1" applyAlignment="1">
      <alignment horizontal="center"/>
    </xf>
    <xf numFmtId="0" fontId="7" fillId="3" borderId="2" xfId="0" applyFont="1" applyFill="1" applyBorder="1" applyAlignment="1">
      <alignment horizontal="center" wrapText="1"/>
    </xf>
    <xf numFmtId="0" fontId="7" fillId="3" borderId="3" xfId="0" applyFont="1" applyFill="1" applyBorder="1" applyAlignment="1">
      <alignment horizontal="center" wrapText="1"/>
    </xf>
  </cellXfs>
  <cellStyles count="2">
    <cellStyle name="Monétaire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30480</xdr:colOff>
          <xdr:row>0</xdr:row>
          <xdr:rowOff>76200</xdr:rowOff>
        </xdr:from>
        <xdr:to>
          <xdr:col>3</xdr:col>
          <xdr:colOff>1097280</xdr:colOff>
          <xdr:row>0</xdr:row>
          <xdr:rowOff>342900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1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Calcul Fin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76200</xdr:colOff>
          <xdr:row>0</xdr:row>
          <xdr:rowOff>68580</xdr:rowOff>
        </xdr:from>
        <xdr:to>
          <xdr:col>8</xdr:col>
          <xdr:colOff>1143000</xdr:colOff>
          <xdr:row>0</xdr:row>
          <xdr:rowOff>335280</xdr:rowOff>
        </xdr:to>
        <xdr:sp macro="" textlink="">
          <xdr:nvSpPr>
            <xdr:cNvPr id="1027" name="Button 3" hidden="1">
              <a:extLst>
                <a:ext uri="{63B3BB69-23CF-44E3-9099-C40C66FF867C}">
                  <a14:compatExt spid="_x0000_s1027"/>
                </a:ext>
                <a:ext uri="{FF2B5EF4-FFF2-40B4-BE49-F238E27FC236}">
                  <a16:creationId xmlns:a16="http://schemas.microsoft.com/office/drawing/2014/main" id="{00000000-0008-0000-0100-000003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Calcul Durée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E6BDADF-F3BA-4E4A-92EF-0CEBDD1AA93B}">
  <sheetPr codeName="Feuil1"/>
  <dimension ref="A1:P30"/>
  <sheetViews>
    <sheetView workbookViewId="0">
      <selection activeCell="K24" sqref="K24"/>
    </sheetView>
  </sheetViews>
  <sheetFormatPr baseColWidth="10" defaultRowHeight="14.4" x14ac:dyDescent="0.3"/>
  <cols>
    <col min="1" max="1" width="15.5546875" bestFit="1" customWidth="1"/>
    <col min="2" max="9" width="10.5546875" customWidth="1"/>
    <col min="11" max="11" width="15.77734375" bestFit="1" customWidth="1"/>
    <col min="15" max="15" width="13.77734375" customWidth="1"/>
  </cols>
  <sheetData>
    <row r="1" spans="1:16" ht="31.2" customHeight="1" thickBot="1" x14ac:dyDescent="0.35">
      <c r="A1" s="34" t="s">
        <v>24</v>
      </c>
      <c r="B1" s="33"/>
      <c r="C1" s="33"/>
      <c r="D1" s="33"/>
      <c r="E1" s="33"/>
      <c r="F1" s="33"/>
      <c r="G1" s="33"/>
      <c r="H1" s="33"/>
      <c r="I1" s="32"/>
      <c r="K1" s="31" t="s">
        <v>23</v>
      </c>
      <c r="L1" s="30">
        <f ca="1">YEAR(NOW())</f>
        <v>2021</v>
      </c>
      <c r="M1" s="29">
        <f ca="1">L1+1</f>
        <v>2022</v>
      </c>
      <c r="O1" s="28" t="s">
        <v>2</v>
      </c>
      <c r="P1" s="27"/>
    </row>
    <row r="2" spans="1:16" ht="29.4" customHeight="1" x14ac:dyDescent="0.3">
      <c r="A2" s="26" t="s">
        <v>1</v>
      </c>
      <c r="B2" s="41" t="s">
        <v>27</v>
      </c>
      <c r="C2" s="42" t="s">
        <v>26</v>
      </c>
      <c r="D2" s="41" t="s">
        <v>28</v>
      </c>
      <c r="E2" s="42" t="s">
        <v>29</v>
      </c>
      <c r="F2" s="41" t="s">
        <v>30</v>
      </c>
      <c r="G2" s="42" t="s">
        <v>31</v>
      </c>
      <c r="H2" s="41" t="s">
        <v>32</v>
      </c>
      <c r="I2" s="42" t="s">
        <v>33</v>
      </c>
      <c r="K2" s="25" t="s">
        <v>22</v>
      </c>
      <c r="L2" s="22">
        <f ca="1">DATE($L$1,1,1)</f>
        <v>44197</v>
      </c>
      <c r="M2" s="21">
        <f ca="1">DATE($L$1+1,1,1)</f>
        <v>44562</v>
      </c>
      <c r="O2" s="17" t="s">
        <v>21</v>
      </c>
      <c r="P2" s="24">
        <v>44512</v>
      </c>
    </row>
    <row r="3" spans="1:16" x14ac:dyDescent="0.3">
      <c r="A3" s="5" t="s">
        <v>3</v>
      </c>
      <c r="D3" s="6">
        <v>0.375</v>
      </c>
      <c r="E3" s="7">
        <v>0.5</v>
      </c>
      <c r="F3" s="6">
        <v>0.54166666666666663</v>
      </c>
      <c r="G3" s="7">
        <v>0.625</v>
      </c>
      <c r="H3" s="6">
        <v>0.66666666666666663</v>
      </c>
      <c r="I3" s="7">
        <v>0.75</v>
      </c>
      <c r="K3" s="23" t="s">
        <v>20</v>
      </c>
      <c r="L3" s="22">
        <f ca="1">ROUND(DATE($L$1,4,MOD(234-11*MOD($L$1,19),30))/7,)*7-5</f>
        <v>44291</v>
      </c>
      <c r="M3" s="21">
        <f ca="1">ROUND(DATE($L$1+1,4,MOD(234-11*MOD($L$1+1,19),30))/7,)*7-5</f>
        <v>44669</v>
      </c>
      <c r="O3" s="17"/>
      <c r="P3" s="16"/>
    </row>
    <row r="4" spans="1:16" x14ac:dyDescent="0.3">
      <c r="A4" s="5" t="s">
        <v>4</v>
      </c>
      <c r="B4" s="6">
        <v>0.33333333333333331</v>
      </c>
      <c r="C4" s="7">
        <v>0.41666666666666669</v>
      </c>
      <c r="D4" s="6">
        <v>0.4375</v>
      </c>
      <c r="E4" s="7">
        <v>0.52083333333333337</v>
      </c>
      <c r="F4" s="6">
        <v>0.54166666666666663</v>
      </c>
      <c r="G4" s="7">
        <v>0.66666666666666663</v>
      </c>
      <c r="H4" s="6">
        <v>0.6875</v>
      </c>
      <c r="I4" s="7">
        <v>0.72916666666666663</v>
      </c>
      <c r="K4" s="23" t="s">
        <v>19</v>
      </c>
      <c r="L4" s="22">
        <f ca="1">DATE($L$1,5,1)</f>
        <v>44317</v>
      </c>
      <c r="M4" s="21">
        <f ca="1">DATE($L$1+1,5,1)</f>
        <v>44682</v>
      </c>
      <c r="O4" s="17"/>
      <c r="P4" s="16"/>
    </row>
    <row r="5" spans="1:16" x14ac:dyDescent="0.3">
      <c r="A5" s="5" t="s">
        <v>5</v>
      </c>
      <c r="B5" s="6">
        <v>0.375</v>
      </c>
      <c r="C5" s="7">
        <v>0.45833333333333331</v>
      </c>
      <c r="D5" s="6"/>
      <c r="E5" s="7"/>
      <c r="F5" s="6">
        <v>0.5</v>
      </c>
      <c r="G5" s="7">
        <v>0.625</v>
      </c>
      <c r="H5" s="6">
        <v>0.66666666666666663</v>
      </c>
      <c r="I5" s="7">
        <v>0.70833333333333337</v>
      </c>
      <c r="K5" s="23" t="s">
        <v>18</v>
      </c>
      <c r="L5" s="22">
        <f ca="1">DATE($L$1,5,8)</f>
        <v>44324</v>
      </c>
      <c r="M5" s="21">
        <f ca="1">DATE($L$1+1,5,8)</f>
        <v>44689</v>
      </c>
      <c r="O5" s="17"/>
      <c r="P5" s="16"/>
    </row>
    <row r="6" spans="1:16" x14ac:dyDescent="0.3">
      <c r="A6" s="5" t="s">
        <v>6</v>
      </c>
      <c r="B6" s="6">
        <v>0.34375</v>
      </c>
      <c r="C6" s="7">
        <v>0.48958333333333331</v>
      </c>
      <c r="D6" s="6">
        <v>0.5</v>
      </c>
      <c r="E6" s="7">
        <v>0.52083333333333337</v>
      </c>
      <c r="F6" s="6"/>
      <c r="G6" s="7"/>
      <c r="H6" s="6">
        <v>0.625</v>
      </c>
      <c r="I6" s="7">
        <v>0.72916666666666663</v>
      </c>
      <c r="K6" s="23" t="s">
        <v>17</v>
      </c>
      <c r="L6" s="22">
        <f ca="1">ROUND(DATE($L$1,4,MOD(234-11*MOD($L$1,19),30))/7,)*7+33</f>
        <v>44329</v>
      </c>
      <c r="M6" s="21">
        <f ca="1">ROUND(DATE($L$1+1,4,MOD(234-11*MOD($L$1+1,19),30))/7,)*7+33</f>
        <v>44707</v>
      </c>
      <c r="O6" s="17"/>
      <c r="P6" s="16"/>
    </row>
    <row r="7" spans="1:16" x14ac:dyDescent="0.3">
      <c r="A7" s="5" t="s">
        <v>7</v>
      </c>
      <c r="B7" s="6">
        <v>0.32291666666666669</v>
      </c>
      <c r="C7" s="7">
        <v>0.41666666666666669</v>
      </c>
      <c r="D7" s="6">
        <v>0.42708333333333331</v>
      </c>
      <c r="E7" s="7">
        <v>0.48958333333333331</v>
      </c>
      <c r="F7" s="6">
        <v>0.52083333333333337</v>
      </c>
      <c r="G7" s="7">
        <v>0.66666666666666663</v>
      </c>
      <c r="H7" s="6"/>
      <c r="I7" s="7"/>
      <c r="K7" s="23" t="s">
        <v>16</v>
      </c>
      <c r="L7" s="22">
        <f ca="1">ROUND(DATE($L$1,4,MOD(234-11*MOD($L$1,19),30))/7,)*7+44</f>
        <v>44340</v>
      </c>
      <c r="M7" s="21">
        <f ca="1">ROUND(DATE($L$1+1,4,MOD(234-11*MOD($L$1+1,19),30))/7,)*7+44</f>
        <v>44718</v>
      </c>
      <c r="O7" s="17"/>
      <c r="P7" s="16"/>
    </row>
    <row r="8" spans="1:16" x14ac:dyDescent="0.3">
      <c r="A8" s="5" t="s">
        <v>8</v>
      </c>
      <c r="B8" s="6"/>
      <c r="C8" s="7"/>
      <c r="D8" s="6"/>
      <c r="E8" s="7"/>
      <c r="F8" s="8"/>
      <c r="G8" s="9"/>
      <c r="H8" s="8"/>
      <c r="I8" s="9"/>
      <c r="K8" s="23" t="s">
        <v>15</v>
      </c>
      <c r="L8" s="22">
        <f ca="1">DATE($L$1,7,14)</f>
        <v>44391</v>
      </c>
      <c r="M8" s="21">
        <f ca="1">DATE($L$1+1,7,14)</f>
        <v>44756</v>
      </c>
      <c r="O8" s="17"/>
      <c r="P8" s="16"/>
    </row>
    <row r="9" spans="1:16" ht="15" thickBot="1" x14ac:dyDescent="0.35">
      <c r="A9" s="10" t="s">
        <v>9</v>
      </c>
      <c r="B9" s="11"/>
      <c r="C9" s="12"/>
      <c r="D9" s="13"/>
      <c r="E9" s="12"/>
      <c r="F9" s="14"/>
      <c r="G9" s="12"/>
      <c r="H9" s="14"/>
      <c r="I9" s="12"/>
      <c r="K9" s="23" t="s">
        <v>14</v>
      </c>
      <c r="L9" s="22">
        <f ca="1">DATE($L$1,8,15)</f>
        <v>44423</v>
      </c>
      <c r="M9" s="21">
        <f ca="1">DATE($L$1+1,8,15)</f>
        <v>44788</v>
      </c>
      <c r="O9" s="17"/>
      <c r="P9" s="16"/>
    </row>
    <row r="10" spans="1:16" x14ac:dyDescent="0.3">
      <c r="K10" s="23" t="s">
        <v>13</v>
      </c>
      <c r="L10" s="22">
        <f ca="1">DATE($L$1,11,1)</f>
        <v>44501</v>
      </c>
      <c r="M10" s="21">
        <f ca="1">DATE($L$1+1,11,1)</f>
        <v>44866</v>
      </c>
      <c r="O10" s="17"/>
      <c r="P10" s="16"/>
    </row>
    <row r="11" spans="1:16" x14ac:dyDescent="0.3">
      <c r="A11" s="15"/>
      <c r="K11" s="23" t="s">
        <v>12</v>
      </c>
      <c r="L11" s="22">
        <f ca="1">DATE($L$1,11,11)</f>
        <v>44511</v>
      </c>
      <c r="M11" s="21">
        <f ca="1">DATE($L$1+1,11,11)</f>
        <v>44876</v>
      </c>
      <c r="O11" s="17"/>
      <c r="P11" s="16"/>
    </row>
    <row r="12" spans="1:16" ht="15" thickBot="1" x14ac:dyDescent="0.35">
      <c r="A12" s="15"/>
      <c r="J12" s="1"/>
      <c r="K12" s="20" t="s">
        <v>11</v>
      </c>
      <c r="L12" s="19">
        <f ca="1">DATE($L$1,12,25)</f>
        <v>44555</v>
      </c>
      <c r="M12" s="18">
        <f ca="1">DATE($L$1+1,12,25)</f>
        <v>44920</v>
      </c>
      <c r="O12" s="17"/>
      <c r="P12" s="16"/>
    </row>
    <row r="13" spans="1:16" x14ac:dyDescent="0.3">
      <c r="A13" s="15"/>
      <c r="O13" s="17"/>
      <c r="P13" s="16"/>
    </row>
    <row r="14" spans="1:16" x14ac:dyDescent="0.3">
      <c r="A14" s="15"/>
      <c r="O14" s="17"/>
      <c r="P14" s="16"/>
    </row>
    <row r="15" spans="1:16" x14ac:dyDescent="0.3">
      <c r="A15" s="15"/>
      <c r="O15" s="17"/>
      <c r="P15" s="16"/>
    </row>
    <row r="16" spans="1:16" x14ac:dyDescent="0.3">
      <c r="A16" s="15"/>
      <c r="O16" s="17"/>
      <c r="P16" s="16"/>
    </row>
    <row r="17" spans="1:16" x14ac:dyDescent="0.3">
      <c r="A17" s="15"/>
      <c r="O17" s="17"/>
      <c r="P17" s="16"/>
    </row>
    <row r="18" spans="1:16" x14ac:dyDescent="0.3">
      <c r="A18" s="15"/>
      <c r="O18" s="17"/>
      <c r="P18" s="16"/>
    </row>
    <row r="19" spans="1:16" x14ac:dyDescent="0.3">
      <c r="A19" s="15"/>
    </row>
    <row r="20" spans="1:16" x14ac:dyDescent="0.3">
      <c r="A20" s="15"/>
    </row>
    <row r="21" spans="1:16" x14ac:dyDescent="0.3">
      <c r="A21" s="15"/>
    </row>
    <row r="22" spans="1:16" x14ac:dyDescent="0.3">
      <c r="A22" s="15"/>
    </row>
    <row r="23" spans="1:16" x14ac:dyDescent="0.3">
      <c r="A23" s="15"/>
    </row>
    <row r="24" spans="1:16" x14ac:dyDescent="0.3">
      <c r="A24" s="15"/>
    </row>
    <row r="25" spans="1:16" x14ac:dyDescent="0.3">
      <c r="A25" s="15"/>
    </row>
    <row r="26" spans="1:16" x14ac:dyDescent="0.3">
      <c r="A26" s="15"/>
    </row>
    <row r="27" spans="1:16" x14ac:dyDescent="0.3">
      <c r="A27" s="15"/>
    </row>
    <row r="28" spans="1:16" x14ac:dyDescent="0.3">
      <c r="A28" s="15"/>
    </row>
    <row r="29" spans="1:16" x14ac:dyDescent="0.3">
      <c r="B29" s="38"/>
      <c r="C29" s="38"/>
      <c r="D29" s="38"/>
      <c r="E29" s="38"/>
      <c r="F29" s="38"/>
      <c r="G29" s="38"/>
      <c r="H29" s="38"/>
      <c r="I29" s="38"/>
    </row>
    <row r="30" spans="1:16" x14ac:dyDescent="0.3">
      <c r="B30" s="38"/>
      <c r="C30" s="38"/>
      <c r="D30" s="38"/>
      <c r="E30" s="38"/>
      <c r="F30" s="38"/>
      <c r="G30" s="38"/>
      <c r="H30" s="38"/>
      <c r="I30" s="38"/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6B1040F-0BA9-4E35-96EF-8A7B6FF5E36D}">
  <sheetPr codeName="Feuil2"/>
  <dimension ref="A1:H15"/>
  <sheetViews>
    <sheetView tabSelected="1" workbookViewId="0">
      <selection activeCell="D8" sqref="D8"/>
    </sheetView>
  </sheetViews>
  <sheetFormatPr baseColWidth="10" defaultRowHeight="14.4" x14ac:dyDescent="0.3"/>
  <cols>
    <col min="1" max="1" width="17.77734375" customWidth="1"/>
    <col min="2" max="2" width="17.77734375" style="1" customWidth="1"/>
    <col min="3" max="4" width="17.77734375" customWidth="1"/>
    <col min="5" max="5" width="17.77734375" style="1" customWidth="1"/>
    <col min="6" max="9" width="17.77734375" customWidth="1"/>
  </cols>
  <sheetData>
    <row r="1" spans="1:8" ht="32.4" customHeight="1" x14ac:dyDescent="0.3">
      <c r="A1" s="35" t="s">
        <v>10</v>
      </c>
      <c r="B1" s="35" t="s">
        <v>0</v>
      </c>
      <c r="C1" s="36" t="s">
        <v>25</v>
      </c>
      <c r="E1"/>
      <c r="F1" s="35" t="s">
        <v>10</v>
      </c>
      <c r="G1" s="35" t="s">
        <v>34</v>
      </c>
      <c r="H1" s="36" t="s">
        <v>35</v>
      </c>
    </row>
    <row r="2" spans="1:8" x14ac:dyDescent="0.3">
      <c r="A2" s="15">
        <v>44509.333333333336</v>
      </c>
      <c r="B2" s="39">
        <v>1.3125</v>
      </c>
      <c r="C2" s="15">
        <v>44517.520833333336</v>
      </c>
      <c r="D2" s="1"/>
      <c r="E2" s="15"/>
      <c r="F2" s="15">
        <v>44509.333333333336</v>
      </c>
      <c r="G2" s="15">
        <v>44517.520833333336</v>
      </c>
      <c r="H2" s="39">
        <v>1.3125</v>
      </c>
    </row>
    <row r="3" spans="1:8" x14ac:dyDescent="0.3">
      <c r="A3" s="15">
        <v>44490.458333333336</v>
      </c>
      <c r="B3" s="39">
        <v>3.9583333333333335</v>
      </c>
      <c r="C3" s="15">
        <v>44515.395833333336</v>
      </c>
      <c r="D3" s="1"/>
      <c r="F3" s="15">
        <v>44490.458333333336</v>
      </c>
      <c r="G3" s="15">
        <v>44515.395833333336</v>
      </c>
      <c r="H3" s="39">
        <v>3.9583332538604736</v>
      </c>
    </row>
    <row r="4" spans="1:8" x14ac:dyDescent="0.3">
      <c r="A4" s="15">
        <v>44491.475694444445</v>
      </c>
      <c r="B4" s="39">
        <v>0.875</v>
      </c>
      <c r="C4" s="15">
        <v>44496.506944497429</v>
      </c>
      <c r="D4" s="1"/>
      <c r="F4" s="15">
        <v>44491.475694444445</v>
      </c>
      <c r="G4" s="15">
        <v>44496.506944497429</v>
      </c>
      <c r="H4" s="39">
        <v>0.875</v>
      </c>
    </row>
    <row r="5" spans="1:8" x14ac:dyDescent="0.3">
      <c r="A5" s="15">
        <v>44510.416666666664</v>
      </c>
      <c r="B5" s="39">
        <v>0.52083333333333337</v>
      </c>
      <c r="C5" s="15">
        <v>44516.354166666672</v>
      </c>
      <c r="D5" s="1"/>
      <c r="F5" s="15">
        <v>44510.416666666664</v>
      </c>
      <c r="G5" s="15">
        <v>44516.354166666672</v>
      </c>
      <c r="H5" s="39">
        <v>0.52083331346511841</v>
      </c>
    </row>
    <row r="6" spans="1:8" x14ac:dyDescent="0.3">
      <c r="A6" s="2"/>
      <c r="C6" s="3"/>
      <c r="D6" s="1"/>
      <c r="F6" s="1"/>
      <c r="G6" s="1"/>
      <c r="H6" s="39"/>
    </row>
    <row r="7" spans="1:8" x14ac:dyDescent="0.3">
      <c r="A7" s="2"/>
      <c r="C7" s="4"/>
      <c r="D7" s="1"/>
      <c r="F7" s="1"/>
      <c r="G7" s="1"/>
      <c r="H7" s="39"/>
    </row>
    <row r="8" spans="1:8" x14ac:dyDescent="0.3">
      <c r="A8" s="2"/>
      <c r="C8" s="3"/>
      <c r="D8" s="1"/>
    </row>
    <row r="9" spans="1:8" x14ac:dyDescent="0.3">
      <c r="A9" s="2"/>
      <c r="C9" s="3"/>
      <c r="D9" s="1"/>
    </row>
    <row r="11" spans="1:8" x14ac:dyDescent="0.3">
      <c r="E11" s="37"/>
    </row>
    <row r="14" spans="1:8" x14ac:dyDescent="0.3">
      <c r="E14" s="37"/>
    </row>
    <row r="15" spans="1:8" x14ac:dyDescent="0.3">
      <c r="E15" s="40"/>
    </row>
  </sheetData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Calcul_F">
                <anchor moveWithCells="1" sizeWithCells="1">
                  <from>
                    <xdr:col>3</xdr:col>
                    <xdr:colOff>30480</xdr:colOff>
                    <xdr:row>0</xdr:row>
                    <xdr:rowOff>76200</xdr:rowOff>
                  </from>
                  <to>
                    <xdr:col>3</xdr:col>
                    <xdr:colOff>1097280</xdr:colOff>
                    <xdr:row>0</xdr:row>
                    <xdr:rowOff>342900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7" r:id="rId5" name="Button 3">
              <controlPr defaultSize="0" print="0" autoFill="0" autoPict="0" macro="[0]!Calcul_D">
                <anchor moveWithCells="1" sizeWithCells="1">
                  <from>
                    <xdr:col>8</xdr:col>
                    <xdr:colOff>76200</xdr:colOff>
                    <xdr:row>0</xdr:row>
                    <xdr:rowOff>68580</xdr:rowOff>
                  </from>
                  <to>
                    <xdr:col>8</xdr:col>
                    <xdr:colOff>1143000</xdr:colOff>
                    <xdr:row>0</xdr:row>
                    <xdr:rowOff>335280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Contraintes</vt:lpstr>
      <vt:lpstr>Données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Pierre P</dc:creator>
  <cp:lastModifiedBy>Pierre P</cp:lastModifiedBy>
  <dcterms:created xsi:type="dcterms:W3CDTF">2020-03-21T07:32:01Z</dcterms:created>
  <dcterms:modified xsi:type="dcterms:W3CDTF">2021-11-15T15:17:46Z</dcterms:modified>
</cp:coreProperties>
</file>