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Planning\TLT\"/>
    </mc:Choice>
  </mc:AlternateContent>
  <xr:revisionPtr revIDLastSave="0" documentId="13_ncr:1_{D9407A4C-19D7-4542-8800-9039DEF2647F}" xr6:coauthVersionLast="47" xr6:coauthVersionMax="47" xr10:uidLastSave="{00000000-0000-0000-0000-000000000000}"/>
  <bookViews>
    <workbookView xWindow="84" yWindow="168" windowWidth="18888" windowHeight="11352" firstSheet="1" activeTab="1" xr2:uid="{00000000-000D-0000-FFFF-FFFF00000000}"/>
  </bookViews>
  <sheets>
    <sheet name="ADMIN" sheetId="13" state="hidden" r:id="rId1"/>
    <sheet name="Planning" sheetId="1" r:id="rId2"/>
    <sheet name="Bdd" sheetId="25" state="veryHidden" r:id="rId3"/>
  </sheets>
  <functionGroups builtInGroupCount="19"/>
  <definedNames>
    <definedName name="An">ADMIN!$F$2</definedName>
    <definedName name="Date_en_tete">Planning!$C$8:$AG$8</definedName>
    <definedName name="Donnee_planning">Planning!$C$10:$AG$29</definedName>
    <definedName name="Feries">ADMIN!$M$8:$M$20</definedName>
    <definedName name="legende">ADMIN!$Q$8:$Q$13</definedName>
    <definedName name="liste_dam">ADMIN!$B$9:$B$30</definedName>
    <definedName name="liste_dir">ADMIN!$B$32:$B$34</definedName>
    <definedName name="Liste_nom">ADMIN!$B$9:$B$34</definedName>
    <definedName name="Nom_perso">ADMIN!$B$9:$B$30,ADMIN!$B$32:$B$34</definedName>
    <definedName name="Plage_mois">Planning!$C$10:$AG$31,Planning!$C$33:$AG$35</definedName>
    <definedName name="Recup_FN">ADMIN!$N$8:$N$20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3" i="13" l="1"/>
  <c r="F33" i="13"/>
  <c r="G33" i="13"/>
  <c r="H33" i="13"/>
  <c r="I33" i="13"/>
  <c r="E34" i="13"/>
  <c r="F34" i="13"/>
  <c r="G34" i="13"/>
  <c r="H34" i="13"/>
  <c r="I34" i="13"/>
  <c r="I32" i="13"/>
  <c r="H32" i="13"/>
  <c r="G32" i="13"/>
  <c r="F32" i="13"/>
  <c r="E32" i="13"/>
  <c r="E10" i="13"/>
  <c r="F10" i="13"/>
  <c r="G10" i="13"/>
  <c r="H10" i="13"/>
  <c r="I10" i="13"/>
  <c r="E11" i="13"/>
  <c r="F11" i="13"/>
  <c r="G11" i="13"/>
  <c r="H11" i="13"/>
  <c r="I11" i="13"/>
  <c r="E12" i="13"/>
  <c r="F12" i="13"/>
  <c r="G12" i="13"/>
  <c r="H12" i="13"/>
  <c r="I12" i="13"/>
  <c r="E13" i="13"/>
  <c r="F13" i="13"/>
  <c r="G13" i="13"/>
  <c r="H13" i="13"/>
  <c r="I13" i="13"/>
  <c r="E14" i="13"/>
  <c r="F14" i="13"/>
  <c r="G14" i="13"/>
  <c r="H14" i="13"/>
  <c r="I14" i="13"/>
  <c r="E15" i="13"/>
  <c r="F15" i="13"/>
  <c r="G15" i="13"/>
  <c r="H15" i="13"/>
  <c r="I15" i="13"/>
  <c r="E16" i="13"/>
  <c r="F16" i="13"/>
  <c r="G16" i="13"/>
  <c r="H16" i="13"/>
  <c r="I16" i="13"/>
  <c r="E17" i="13"/>
  <c r="F17" i="13"/>
  <c r="G17" i="13"/>
  <c r="H17" i="13"/>
  <c r="I17" i="13"/>
  <c r="E18" i="13"/>
  <c r="F18" i="13"/>
  <c r="G18" i="13"/>
  <c r="H18" i="13"/>
  <c r="I18" i="13"/>
  <c r="E19" i="13"/>
  <c r="F19" i="13"/>
  <c r="G19" i="13"/>
  <c r="H19" i="13"/>
  <c r="I19" i="13"/>
  <c r="E20" i="13"/>
  <c r="F20" i="13"/>
  <c r="G20" i="13"/>
  <c r="H20" i="13"/>
  <c r="I20" i="13"/>
  <c r="E21" i="13"/>
  <c r="F21" i="13"/>
  <c r="G21" i="13"/>
  <c r="H21" i="13"/>
  <c r="I21" i="13"/>
  <c r="E22" i="13"/>
  <c r="F22" i="13"/>
  <c r="G22" i="13"/>
  <c r="H22" i="13"/>
  <c r="I22" i="13"/>
  <c r="E23" i="13"/>
  <c r="F23" i="13"/>
  <c r="G23" i="13"/>
  <c r="H23" i="13"/>
  <c r="I23" i="13"/>
  <c r="E24" i="13"/>
  <c r="F24" i="13"/>
  <c r="G24" i="13"/>
  <c r="H24" i="13"/>
  <c r="I24" i="13"/>
  <c r="E25" i="13"/>
  <c r="F25" i="13"/>
  <c r="G25" i="13"/>
  <c r="H25" i="13"/>
  <c r="I25" i="13"/>
  <c r="E26" i="13"/>
  <c r="F26" i="13"/>
  <c r="G26" i="13"/>
  <c r="H26" i="13"/>
  <c r="I26" i="13"/>
  <c r="E27" i="13"/>
  <c r="F27" i="13"/>
  <c r="G27" i="13"/>
  <c r="H27" i="13"/>
  <c r="I27" i="13"/>
  <c r="E28" i="13"/>
  <c r="F28" i="13"/>
  <c r="G28" i="13"/>
  <c r="H28" i="13"/>
  <c r="I28" i="13"/>
  <c r="E29" i="13"/>
  <c r="F29" i="13"/>
  <c r="G29" i="13"/>
  <c r="H29" i="13"/>
  <c r="I29" i="13"/>
  <c r="E30" i="13"/>
  <c r="F30" i="13"/>
  <c r="G30" i="13"/>
  <c r="H30" i="13"/>
  <c r="I30" i="13"/>
  <c r="E9" i="13"/>
  <c r="F9" i="13"/>
  <c r="G9" i="13"/>
  <c r="H9" i="13"/>
  <c r="I9" i="13"/>
  <c r="AK34" i="1"/>
  <c r="AL34" i="1"/>
  <c r="AM34" i="1"/>
  <c r="AN34" i="1"/>
  <c r="AO34" i="1"/>
  <c r="AK35" i="1"/>
  <c r="AL35" i="1"/>
  <c r="AM35" i="1"/>
  <c r="AN35" i="1"/>
  <c r="AO35" i="1"/>
  <c r="AO33" i="1"/>
  <c r="AN33" i="1"/>
  <c r="AM33" i="1"/>
  <c r="AL33" i="1"/>
  <c r="AK33" i="1"/>
  <c r="AK11" i="1"/>
  <c r="AL11" i="1"/>
  <c r="AM11" i="1"/>
  <c r="AN11" i="1"/>
  <c r="AO11" i="1"/>
  <c r="AK12" i="1"/>
  <c r="AL12" i="1"/>
  <c r="AM12" i="1"/>
  <c r="AN12" i="1"/>
  <c r="AO12" i="1"/>
  <c r="AK13" i="1"/>
  <c r="AL13" i="1"/>
  <c r="AM13" i="1"/>
  <c r="AN13" i="1"/>
  <c r="AO13" i="1"/>
  <c r="AK14" i="1"/>
  <c r="AL14" i="1"/>
  <c r="AM14" i="1"/>
  <c r="AN14" i="1"/>
  <c r="AO14" i="1"/>
  <c r="AK15" i="1"/>
  <c r="AL15" i="1"/>
  <c r="AM15" i="1"/>
  <c r="AN15" i="1"/>
  <c r="AO15" i="1"/>
  <c r="AK16" i="1"/>
  <c r="AL16" i="1"/>
  <c r="AM16" i="1"/>
  <c r="AN16" i="1"/>
  <c r="AO16" i="1"/>
  <c r="AK17" i="1"/>
  <c r="AL17" i="1"/>
  <c r="AM17" i="1"/>
  <c r="AN17" i="1"/>
  <c r="AO17" i="1"/>
  <c r="AK18" i="1"/>
  <c r="AL18" i="1"/>
  <c r="AM18" i="1"/>
  <c r="AN18" i="1"/>
  <c r="AO18" i="1"/>
  <c r="AK19" i="1"/>
  <c r="AL19" i="1"/>
  <c r="AM19" i="1"/>
  <c r="AN19" i="1"/>
  <c r="AO19" i="1"/>
  <c r="AK20" i="1"/>
  <c r="AL20" i="1"/>
  <c r="AM20" i="1"/>
  <c r="AN20" i="1"/>
  <c r="AO20" i="1"/>
  <c r="AK21" i="1"/>
  <c r="AL21" i="1"/>
  <c r="AM21" i="1"/>
  <c r="AN21" i="1"/>
  <c r="AO21" i="1"/>
  <c r="AK22" i="1"/>
  <c r="AL22" i="1"/>
  <c r="AM22" i="1"/>
  <c r="AN22" i="1"/>
  <c r="AO22" i="1"/>
  <c r="AK23" i="1"/>
  <c r="AL23" i="1"/>
  <c r="AM23" i="1"/>
  <c r="AN23" i="1"/>
  <c r="AO23" i="1"/>
  <c r="AK24" i="1"/>
  <c r="AL24" i="1"/>
  <c r="AM24" i="1"/>
  <c r="AN24" i="1"/>
  <c r="AO24" i="1"/>
  <c r="AK25" i="1"/>
  <c r="AL25" i="1"/>
  <c r="AM25" i="1"/>
  <c r="AN25" i="1"/>
  <c r="AO25" i="1"/>
  <c r="AK26" i="1"/>
  <c r="AL26" i="1"/>
  <c r="AM26" i="1"/>
  <c r="AN26" i="1"/>
  <c r="AO26" i="1"/>
  <c r="AK27" i="1"/>
  <c r="AL27" i="1"/>
  <c r="AM27" i="1"/>
  <c r="AN27" i="1"/>
  <c r="AO27" i="1"/>
  <c r="AK28" i="1"/>
  <c r="AL28" i="1"/>
  <c r="AM28" i="1"/>
  <c r="AN28" i="1"/>
  <c r="AO28" i="1"/>
  <c r="AK29" i="1"/>
  <c r="AL29" i="1"/>
  <c r="AM29" i="1"/>
  <c r="AN29" i="1"/>
  <c r="AO29" i="1"/>
  <c r="AK30" i="1"/>
  <c r="AL30" i="1"/>
  <c r="AM30" i="1"/>
  <c r="AN30" i="1"/>
  <c r="AO30" i="1"/>
  <c r="AK31" i="1"/>
  <c r="AL31" i="1"/>
  <c r="AM31" i="1"/>
  <c r="AN31" i="1"/>
  <c r="AO31" i="1"/>
  <c r="AK10" i="1"/>
  <c r="AO10" i="1"/>
  <c r="AN10" i="1"/>
  <c r="AM10" i="1"/>
  <c r="AL10" i="1"/>
  <c r="A2" i="1"/>
  <c r="A3" i="1" s="1"/>
  <c r="F2" i="13" s="1"/>
  <c r="B2" i="1" l="1"/>
  <c r="A4" i="1"/>
  <c r="C8" i="1" s="1"/>
  <c r="I7" i="13"/>
  <c r="X4" i="1"/>
  <c r="AO8" i="1" s="1"/>
  <c r="B35" i="1"/>
  <c r="B34" i="1"/>
  <c r="B33" i="1"/>
  <c r="B30" i="1"/>
  <c r="B31" i="1"/>
  <c r="B32" i="1"/>
  <c r="B9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10" i="1"/>
  <c r="H7" i="13"/>
  <c r="G7" i="13"/>
  <c r="F7" i="13"/>
  <c r="F4" i="1"/>
  <c r="L4" i="1"/>
  <c r="AN8" i="1" s="1"/>
  <c r="K4" i="1"/>
  <c r="AM8" i="1" s="1"/>
  <c r="J4" i="1"/>
  <c r="AL8" i="1" s="1"/>
  <c r="B6" i="1" l="1"/>
  <c r="C7" i="1"/>
  <c r="L5" i="13" l="1"/>
  <c r="M8" i="13"/>
  <c r="N8" i="13" s="1"/>
  <c r="M20" i="13"/>
  <c r="N20" i="13" s="1"/>
  <c r="M19" i="13"/>
  <c r="N19" i="13" s="1"/>
  <c r="M18" i="13"/>
  <c r="N18" i="13" s="1"/>
  <c r="M17" i="13"/>
  <c r="N17" i="13" s="1"/>
  <c r="M16" i="13"/>
  <c r="N16" i="13" s="1"/>
  <c r="M12" i="13"/>
  <c r="N12" i="13" s="1"/>
  <c r="M11" i="13"/>
  <c r="N11" i="13" s="1"/>
  <c r="M10" i="13"/>
  <c r="M15" i="13" s="1"/>
  <c r="N15" i="13" s="1"/>
  <c r="M9" i="13"/>
  <c r="M14" i="13" s="1"/>
  <c r="N14" i="13" s="1"/>
  <c r="D8" i="1"/>
  <c r="E8" i="1" l="1"/>
  <c r="D7" i="1"/>
  <c r="N10" i="13"/>
  <c r="N9" i="13"/>
  <c r="M13" i="13"/>
  <c r="N13" i="13" s="1"/>
  <c r="F8" i="1" l="1"/>
  <c r="E7" i="1"/>
  <c r="G8" i="1" l="1"/>
  <c r="F7" i="1"/>
  <c r="H8" i="1" l="1"/>
  <c r="G7" i="1"/>
  <c r="I8" i="1" l="1"/>
  <c r="H7" i="1"/>
  <c r="J8" i="1" l="1"/>
  <c r="I7" i="1"/>
  <c r="K8" i="1" l="1"/>
  <c r="J7" i="1"/>
  <c r="L8" i="1" l="1"/>
  <c r="K7" i="1"/>
  <c r="M8" i="1" l="1"/>
  <c r="L7" i="1"/>
  <c r="N8" i="1" l="1"/>
  <c r="M7" i="1"/>
  <c r="O8" i="1" l="1"/>
  <c r="N7" i="1"/>
  <c r="P8" i="1" l="1"/>
  <c r="O7" i="1"/>
  <c r="Q8" i="1" l="1"/>
  <c r="P7" i="1"/>
  <c r="R8" i="1" l="1"/>
  <c r="Q7" i="1"/>
  <c r="S8" i="1" l="1"/>
  <c r="R7" i="1"/>
  <c r="T8" i="1" l="1"/>
  <c r="S7" i="1"/>
  <c r="U8" i="1" l="1"/>
  <c r="T7" i="1"/>
  <c r="V8" i="1" l="1"/>
  <c r="U7" i="1"/>
  <c r="W8" i="1" l="1"/>
  <c r="V7" i="1"/>
  <c r="X8" i="1" l="1"/>
  <c r="W7" i="1"/>
  <c r="Y8" i="1" l="1"/>
  <c r="X7" i="1"/>
  <c r="Z8" i="1" l="1"/>
  <c r="Y7" i="1"/>
  <c r="AA8" i="1" l="1"/>
  <c r="Z7" i="1"/>
  <c r="AB8" i="1" l="1"/>
  <c r="AA7" i="1"/>
  <c r="AC8" i="1" l="1"/>
  <c r="AB7" i="1"/>
  <c r="AD8" i="1" l="1"/>
  <c r="AC7" i="1"/>
  <c r="AE8" i="1" l="1"/>
  <c r="AD7" i="1"/>
  <c r="AF8" i="1" l="1"/>
  <c r="AE7" i="1"/>
  <c r="AG8" i="1" l="1"/>
  <c r="AF7" i="1"/>
  <c r="AG7" i="1" l="1"/>
  <c r="J19" i="13" l="1"/>
  <c r="H35" i="13"/>
  <c r="I35" i="13"/>
  <c r="G35" i="13"/>
  <c r="E35" i="13"/>
  <c r="J12" i="13"/>
  <c r="J22" i="13"/>
  <c r="AQ18" i="1"/>
  <c r="J17" i="13"/>
  <c r="AQ15" i="1"/>
  <c r="J14" i="13"/>
  <c r="J25" i="13"/>
  <c r="AQ31" i="1"/>
  <c r="J30" i="13"/>
  <c r="J13" i="13"/>
  <c r="J28" i="13"/>
  <c r="AQ12" i="1"/>
  <c r="J11" i="13"/>
  <c r="AQ19" i="1"/>
  <c r="J18" i="13"/>
  <c r="J15" i="13"/>
  <c r="J16" i="13"/>
  <c r="J23" i="13"/>
  <c r="J29" i="13"/>
  <c r="AQ28" i="1"/>
  <c r="J27" i="13"/>
  <c r="J10" i="13"/>
  <c r="J34" i="13"/>
  <c r="J26" i="13"/>
  <c r="J21" i="13"/>
  <c r="J20" i="13"/>
  <c r="J32" i="13"/>
  <c r="J24" i="13"/>
  <c r="J9" i="13"/>
  <c r="AQ13" i="1"/>
  <c r="AQ23" i="1"/>
  <c r="AQ14" i="1"/>
  <c r="AQ29" i="1"/>
  <c r="AQ11" i="1"/>
  <c r="AQ20" i="1"/>
  <c r="AN36" i="1"/>
  <c r="AQ26" i="1"/>
  <c r="AK36" i="1"/>
  <c r="AO36" i="1"/>
  <c r="AQ16" i="1"/>
  <c r="AQ17" i="1"/>
  <c r="AQ10" i="1"/>
  <c r="AL36" i="1"/>
  <c r="AQ24" i="1"/>
  <c r="AQ30" i="1"/>
  <c r="AQ35" i="1"/>
  <c r="AQ27" i="1"/>
  <c r="AM36" i="1"/>
  <c r="AQ34" i="1"/>
  <c r="AQ22" i="1"/>
  <c r="AQ21" i="1"/>
  <c r="AQ33" i="1"/>
  <c r="AQ25" i="1"/>
  <c r="J35" i="13" l="1"/>
  <c r="F35" i="13"/>
  <c r="AQ3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Lionel T</author>
  </authors>
  <commentList>
    <comment ref="J4" authorId="0" shapeId="0" xr:uid="{00000000-0006-0000-0100-000001000000}">
      <text>
        <r>
          <rPr>
            <b/>
            <sz val="8"/>
            <color indexed="81"/>
            <rFont val="Tahoma"/>
            <family val="2"/>
          </rPr>
          <t>Mission 1RDV</t>
        </r>
      </text>
    </comment>
    <comment ref="K4" authorId="0" shapeId="0" xr:uid="{00000000-0006-0000-0100-000002000000}">
      <text>
        <r>
          <rPr>
            <b/>
            <sz val="8"/>
            <color indexed="81"/>
            <rFont val="Tahoma"/>
            <family val="2"/>
          </rPr>
          <t>Mission 2RDV</t>
        </r>
      </text>
    </comment>
    <comment ref="L4" authorId="0" shapeId="0" xr:uid="{00000000-0006-0000-0100-000003000000}">
      <text>
        <r>
          <rPr>
            <b/>
            <sz val="8"/>
            <color indexed="81"/>
            <rFont val="Tahoma"/>
            <family val="2"/>
          </rPr>
          <t>Mission 3RDV ou +</t>
        </r>
      </text>
    </comment>
  </commentList>
</comments>
</file>

<file path=xl/sharedStrings.xml><?xml version="1.0" encoding="utf-8"?>
<sst xmlns="http://schemas.openxmlformats.org/spreadsheetml/2006/main" count="107" uniqueCount="92">
  <si>
    <t>ANNEE DU PLANNING</t>
  </si>
  <si>
    <t>Liste</t>
  </si>
  <si>
    <t>Noms</t>
  </si>
  <si>
    <t>Nbre de congés</t>
  </si>
  <si>
    <t>Total Missions</t>
  </si>
  <si>
    <t>Fériés</t>
  </si>
  <si>
    <t>Recup</t>
  </si>
  <si>
    <t>Description</t>
  </si>
  <si>
    <t>Légendes</t>
  </si>
  <si>
    <t>Jour de l'an</t>
  </si>
  <si>
    <t>Congé</t>
  </si>
  <si>
    <t>C</t>
  </si>
  <si>
    <t xml:space="preserve">Pâques </t>
  </si>
  <si>
    <t>Congé / 2</t>
  </si>
  <si>
    <t>C/2</t>
  </si>
  <si>
    <t>Lundi de Pâques</t>
  </si>
  <si>
    <t>MT1</t>
  </si>
  <si>
    <t>Fête du travail</t>
  </si>
  <si>
    <t>MT2</t>
  </si>
  <si>
    <t>Armistice 39/45</t>
  </si>
  <si>
    <t>MT3</t>
  </si>
  <si>
    <t>Ascension</t>
  </si>
  <si>
    <t>Pentecôte</t>
  </si>
  <si>
    <t>Lundi de Pentecôte</t>
  </si>
  <si>
    <t>Fête Nationale</t>
  </si>
  <si>
    <t>Assomption</t>
  </si>
  <si>
    <t>Toussaint</t>
  </si>
  <si>
    <t>Armistice 14/18</t>
  </si>
  <si>
    <t>Noël</t>
  </si>
  <si>
    <t>Total</t>
  </si>
  <si>
    <t>Désignation</t>
  </si>
  <si>
    <t>Légendes :</t>
  </si>
  <si>
    <t>Missions</t>
  </si>
  <si>
    <t>Jour de Recup</t>
  </si>
  <si>
    <t>Nom PC</t>
  </si>
  <si>
    <t>Jour de teletravail</t>
  </si>
  <si>
    <t>Mission 1RDV</t>
  </si>
  <si>
    <t>Mission 2RDV</t>
  </si>
  <si>
    <t>Mission 3RDV OU +</t>
  </si>
  <si>
    <t>TLT</t>
  </si>
  <si>
    <t>Journee de TLT</t>
  </si>
  <si>
    <t>TOTAL:</t>
  </si>
  <si>
    <t xml:space="preserve">Synthèse Congés et Missions </t>
  </si>
  <si>
    <r>
      <t xml:space="preserve">Nbre jours TLT </t>
    </r>
    <r>
      <rPr>
        <b/>
        <sz val="8"/>
        <color theme="1" tint="0.499984740745262"/>
        <rFont val="Arial"/>
        <family val="2"/>
      </rPr>
      <t>(restant)</t>
    </r>
  </si>
  <si>
    <t>Jan</t>
  </si>
  <si>
    <t>Fev</t>
  </si>
  <si>
    <t>Mar</t>
  </si>
  <si>
    <t>Avr</t>
  </si>
  <si>
    <t>Mai</t>
  </si>
  <si>
    <t>Juin</t>
  </si>
  <si>
    <t>Juil</t>
  </si>
  <si>
    <t>Aout</t>
  </si>
  <si>
    <t>Sept</t>
  </si>
  <si>
    <t>Oct</t>
  </si>
  <si>
    <t>Nov</t>
  </si>
  <si>
    <t>Dec</t>
  </si>
  <si>
    <t>Recherche V</t>
  </si>
  <si>
    <t xml:space="preserve">Synthèse Annuels - Congés et Missions </t>
  </si>
  <si>
    <t xml:space="preserve">Jour </t>
  </si>
  <si>
    <t>Choix Jour TLT</t>
  </si>
  <si>
    <t>lundi</t>
  </si>
  <si>
    <t>mercredi</t>
  </si>
  <si>
    <t>vendredi</t>
  </si>
  <si>
    <t>AA MARI</t>
  </si>
  <si>
    <t>BB MOMO</t>
  </si>
  <si>
    <t>CC MIMI</t>
  </si>
  <si>
    <t>DD POPO</t>
  </si>
  <si>
    <t>EE TOTO</t>
  </si>
  <si>
    <t>FF MOMO</t>
  </si>
  <si>
    <t>EQUIPE1</t>
  </si>
  <si>
    <t>EQUIPE 2</t>
  </si>
  <si>
    <t>ZZ POPO</t>
  </si>
  <si>
    <t>WW ERE</t>
  </si>
  <si>
    <t>MM KELY</t>
  </si>
  <si>
    <t>PP NINI</t>
  </si>
  <si>
    <t>RE POLI</t>
  </si>
  <si>
    <t>ZU MILI</t>
  </si>
  <si>
    <t>XI XOXO</t>
  </si>
  <si>
    <t>VE VIVI</t>
  </si>
  <si>
    <t>PI MALI</t>
  </si>
  <si>
    <t>NO NINA</t>
  </si>
  <si>
    <t>MI NONO</t>
  </si>
  <si>
    <t>TO MARIO</t>
  </si>
  <si>
    <t>ZA POIO</t>
  </si>
  <si>
    <t>EP BIBI</t>
  </si>
  <si>
    <t>BIBI MOMO</t>
  </si>
  <si>
    <t>BABA MAMA</t>
  </si>
  <si>
    <t>P117503-HPxxx</t>
  </si>
  <si>
    <t>Id</t>
  </si>
  <si>
    <t>Date</t>
  </si>
  <si>
    <t>Nom</t>
  </si>
  <si>
    <t>Info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</si>
</sst>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d\ mmm\ yy"/>
    <numFmt numFmtId="165" formatCode="dd"/>
    <numFmt numFmtId="166" formatCode="dddd\ dd\ mmmm"/>
    <numFmt numFmtId="167" formatCode="ddd"/>
    <numFmt numFmtId="168" formatCode="0.0"/>
  </numFmts>
  <fonts count="38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0"/>
      <name val="Arial"/>
      <family val="2"/>
    </font>
    <font>
      <b/>
      <sz val="14"/>
      <color indexed="18"/>
      <name val="Arial"/>
      <family val="2"/>
    </font>
    <font>
      <b/>
      <sz val="10"/>
      <color indexed="18"/>
      <name val="Arial"/>
      <family val="2"/>
    </font>
    <font>
      <b/>
      <sz val="10"/>
      <color indexed="16"/>
      <name val="Arial"/>
      <family val="2"/>
    </font>
    <font>
      <b/>
      <sz val="10"/>
      <color rgb="FF00CC00"/>
      <name val="Arial"/>
      <family val="2"/>
    </font>
    <font>
      <b/>
      <sz val="10"/>
      <color indexed="48"/>
      <name val="Arial"/>
      <family val="2"/>
    </font>
    <font>
      <b/>
      <sz val="10"/>
      <color indexed="20"/>
      <name val="Arial"/>
      <family val="2"/>
    </font>
    <font>
      <b/>
      <sz val="10"/>
      <color rgb="FFFF6600"/>
      <name val="Arial"/>
      <family val="2"/>
    </font>
    <font>
      <sz val="10"/>
      <color indexed="18"/>
      <name val="Arial"/>
      <family val="2"/>
    </font>
    <font>
      <sz val="10"/>
      <name val="Arial"/>
      <family val="2"/>
    </font>
    <font>
      <b/>
      <sz val="10"/>
      <color indexed="53"/>
      <name val="Arial"/>
      <family val="2"/>
    </font>
    <font>
      <b/>
      <sz val="10"/>
      <color rgb="FFC00000"/>
      <name val="Arial"/>
      <family val="2"/>
    </font>
    <font>
      <sz val="30"/>
      <name val="Arial"/>
      <family val="2"/>
    </font>
    <font>
      <b/>
      <sz val="8"/>
      <color indexed="81"/>
      <name val="Tahoma"/>
      <family val="2"/>
    </font>
    <font>
      <b/>
      <sz val="10"/>
      <color theme="5"/>
      <name val="Arial"/>
      <family val="2"/>
    </font>
    <font>
      <b/>
      <sz val="12"/>
      <color theme="1"/>
      <name val="Arabic Typesetting"/>
      <family val="4"/>
      <charset val="178"/>
    </font>
    <font>
      <b/>
      <sz val="10"/>
      <color theme="1"/>
      <name val="Arabic Typesetting"/>
      <family val="4"/>
      <charset val="178"/>
    </font>
    <font>
      <sz val="11"/>
      <name val="Calibri"/>
      <family val="2"/>
      <scheme val="minor"/>
    </font>
    <font>
      <sz val="11"/>
      <color indexed="17"/>
      <name val="Calibri"/>
      <family val="2"/>
      <scheme val="minor"/>
    </font>
    <font>
      <b/>
      <sz val="10"/>
      <color theme="1" tint="0.499984740745262"/>
      <name val="Arial"/>
      <family val="2"/>
    </font>
    <font>
      <b/>
      <sz val="11"/>
      <color rgb="FF002060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0"/>
      <color theme="1"/>
      <name val="Arial"/>
      <family val="2"/>
    </font>
    <font>
      <sz val="10"/>
      <color rgb="FF002060"/>
      <name val="Arial"/>
      <family val="2"/>
    </font>
    <font>
      <sz val="11"/>
      <color rgb="FF00206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rgb="FF002060"/>
      <name val="Arial"/>
      <family val="2"/>
    </font>
    <font>
      <b/>
      <sz val="10"/>
      <color rgb="FF002E8A"/>
      <name val="Arial"/>
      <family val="2"/>
    </font>
    <font>
      <b/>
      <sz val="11"/>
      <color rgb="FF002E8A"/>
      <name val="Calibri"/>
      <family val="2"/>
      <scheme val="minor"/>
    </font>
    <font>
      <b/>
      <sz val="8"/>
      <color theme="1" tint="0.499984740745262"/>
      <name val="Arial"/>
      <family val="2"/>
    </font>
    <font>
      <sz val="9"/>
      <color rgb="FF00206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gray125">
        <bgColor theme="9" tint="0.79995117038483843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gray125">
        <bgColor theme="9" tint="0.79998168889431442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E7E8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9">
    <xf numFmtId="0" fontId="0" fillId="0" borderId="0" xfId="0"/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0" fillId="4" borderId="15" xfId="0" applyFill="1" applyBorder="1"/>
    <xf numFmtId="0" fontId="0" fillId="0" borderId="22" xfId="0" applyBorder="1" applyProtection="1">
      <protection hidden="1"/>
    </xf>
    <xf numFmtId="164" fontId="11" fillId="0" borderId="23" xfId="0" applyNumberFormat="1" applyFont="1" applyBorder="1" applyAlignment="1">
      <alignment vertical="center"/>
    </xf>
    <xf numFmtId="164" fontId="3" fillId="0" borderId="23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164" fontId="9" fillId="0" borderId="15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0" fillId="0" borderId="25" xfId="0" applyBorder="1" applyProtection="1">
      <protection hidden="1"/>
    </xf>
    <xf numFmtId="0" fontId="0" fillId="0" borderId="26" xfId="0" applyBorder="1" applyProtection="1">
      <protection hidden="1"/>
    </xf>
    <xf numFmtId="0" fontId="12" fillId="0" borderId="0" xfId="0" applyFont="1"/>
    <xf numFmtId="0" fontId="5" fillId="3" borderId="15" xfId="0" applyFont="1" applyFill="1" applyBorder="1"/>
    <xf numFmtId="0" fontId="14" fillId="6" borderId="15" xfId="0" applyFont="1" applyFill="1" applyBorder="1"/>
    <xf numFmtId="14" fontId="0" fillId="0" borderId="0" xfId="0" applyNumberFormat="1"/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166" fontId="11" fillId="0" borderId="1" xfId="0" applyNumberFormat="1" applyFont="1" applyBorder="1" applyAlignment="1">
      <alignment horizontal="center" vertical="center"/>
    </xf>
    <xf numFmtId="166" fontId="11" fillId="0" borderId="7" xfId="0" applyNumberFormat="1" applyFont="1" applyBorder="1" applyAlignment="1">
      <alignment horizontal="center" vertical="center"/>
    </xf>
    <xf numFmtId="166" fontId="11" fillId="0" borderId="5" xfId="0" applyNumberFormat="1" applyFont="1" applyBorder="1" applyAlignment="1">
      <alignment horizontal="center" vertical="center"/>
    </xf>
    <xf numFmtId="166" fontId="11" fillId="0" borderId="8" xfId="0" applyNumberFormat="1" applyFont="1" applyBorder="1" applyAlignment="1">
      <alignment horizontal="center" vertical="center"/>
    </xf>
    <xf numFmtId="0" fontId="11" fillId="0" borderId="15" xfId="0" applyFont="1" applyBorder="1"/>
    <xf numFmtId="0" fontId="11" fillId="5" borderId="15" xfId="0" applyFont="1" applyFill="1" applyBorder="1"/>
    <xf numFmtId="165" fontId="0" fillId="0" borderId="12" xfId="0" applyNumberFormat="1" applyBorder="1" applyAlignment="1"/>
    <xf numFmtId="0" fontId="15" fillId="0" borderId="0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0" fillId="8" borderId="1" xfId="0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right" vertical="center"/>
    </xf>
    <xf numFmtId="164" fontId="17" fillId="0" borderId="15" xfId="0" applyNumberFormat="1" applyFont="1" applyBorder="1" applyAlignment="1">
      <alignment horizontal="center" vertical="center"/>
    </xf>
    <xf numFmtId="0" fontId="11" fillId="0" borderId="15" xfId="0" applyFont="1" applyFill="1" applyBorder="1"/>
    <xf numFmtId="0" fontId="11" fillId="11" borderId="15" xfId="0" applyFont="1" applyFill="1" applyBorder="1"/>
    <xf numFmtId="167" fontId="0" fillId="0" borderId="28" xfId="0" applyNumberFormat="1" applyBorder="1" applyAlignment="1">
      <alignment horizontal="center" vertical="center"/>
    </xf>
    <xf numFmtId="167" fontId="0" fillId="0" borderId="29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0" borderId="27" xfId="0" applyBorder="1"/>
    <xf numFmtId="0" fontId="0" fillId="0" borderId="4" xfId="0" applyBorder="1"/>
    <xf numFmtId="165" fontId="0" fillId="0" borderId="5" xfId="0" applyNumberFormat="1" applyBorder="1" applyAlignment="1">
      <alignment horizontal="center" vertical="center"/>
    </xf>
    <xf numFmtId="0" fontId="18" fillId="9" borderId="4" xfId="0" applyFont="1" applyFill="1" applyBorder="1" applyAlignment="1">
      <alignment horizontal="center" vertical="center"/>
    </xf>
    <xf numFmtId="0" fontId="19" fillId="9" borderId="4" xfId="0" applyFont="1" applyFill="1" applyBorder="1" applyAlignment="1">
      <alignment horizontal="center" vertical="center"/>
    </xf>
    <xf numFmtId="164" fontId="3" fillId="13" borderId="1" xfId="0" applyNumberFormat="1" applyFont="1" applyFill="1" applyBorder="1" applyAlignment="1">
      <alignment horizontal="center" vertical="center"/>
    </xf>
    <xf numFmtId="164" fontId="11" fillId="0" borderId="23" xfId="0" applyNumberFormat="1" applyFont="1" applyFill="1" applyBorder="1" applyAlignment="1">
      <alignment vertical="center"/>
    </xf>
    <xf numFmtId="164" fontId="11" fillId="0" borderId="1" xfId="0" applyNumberFormat="1" applyFont="1" applyFill="1" applyBorder="1" applyAlignment="1">
      <alignment vertical="center"/>
    </xf>
    <xf numFmtId="165" fontId="8" fillId="0" borderId="1" xfId="0" applyNumberFormat="1" applyFont="1" applyFill="1" applyBorder="1" applyAlignment="1">
      <alignment horizontal="center" vertical="center"/>
    </xf>
    <xf numFmtId="0" fontId="20" fillId="0" borderId="0" xfId="0" applyFont="1" applyFill="1"/>
    <xf numFmtId="0" fontId="20" fillId="0" borderId="15" xfId="0" applyFont="1" applyFill="1" applyBorder="1"/>
    <xf numFmtId="0" fontId="3" fillId="3" borderId="15" xfId="0" applyFont="1" applyFill="1" applyBorder="1"/>
    <xf numFmtId="0" fontId="20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12" borderId="1" xfId="0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1" fillId="0" borderId="0" xfId="0" applyFont="1" applyFill="1"/>
    <xf numFmtId="0" fontId="21" fillId="0" borderId="0" xfId="0" applyFont="1" applyFill="1" applyAlignment="1">
      <alignment horizontal="center" vertical="center"/>
    </xf>
    <xf numFmtId="0" fontId="0" fillId="14" borderId="1" xfId="0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center"/>
    </xf>
    <xf numFmtId="0" fontId="25" fillId="0" borderId="21" xfId="0" applyFont="1" applyFill="1" applyBorder="1" applyAlignment="1">
      <alignment horizontal="center" vertical="center" wrapText="1"/>
    </xf>
    <xf numFmtId="0" fontId="12" fillId="0" borderId="15" xfId="0" applyFont="1" applyFill="1" applyBorder="1"/>
    <xf numFmtId="0" fontId="3" fillId="0" borderId="1" xfId="0" applyFont="1" applyFill="1" applyBorder="1" applyAlignment="1">
      <alignment horizontal="center" vertical="center" wrapText="1"/>
    </xf>
    <xf numFmtId="0" fontId="20" fillId="0" borderId="8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 wrapText="1"/>
    </xf>
    <xf numFmtId="165" fontId="8" fillId="0" borderId="28" xfId="0" applyNumberFormat="1" applyFont="1" applyFill="1" applyBorder="1" applyAlignment="1">
      <alignment horizontal="center" vertical="center" wrapText="1"/>
    </xf>
    <xf numFmtId="164" fontId="9" fillId="0" borderId="35" xfId="0" applyNumberFormat="1" applyFont="1" applyFill="1" applyBorder="1" applyAlignment="1">
      <alignment horizontal="center" vertical="center" wrapText="1"/>
    </xf>
    <xf numFmtId="164" fontId="17" fillId="0" borderId="35" xfId="0" applyNumberFormat="1" applyFont="1" applyFill="1" applyBorder="1" applyAlignment="1">
      <alignment horizontal="center" vertical="center" wrapText="1"/>
    </xf>
    <xf numFmtId="0" fontId="20" fillId="0" borderId="25" xfId="0" applyFont="1" applyFill="1" applyBorder="1"/>
    <xf numFmtId="0" fontId="6" fillId="17" borderId="5" xfId="0" applyFont="1" applyFill="1" applyBorder="1" applyAlignment="1">
      <alignment horizontal="center" vertical="center" wrapText="1"/>
    </xf>
    <xf numFmtId="0" fontId="22" fillId="0" borderId="19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/>
    </xf>
    <xf numFmtId="167" fontId="20" fillId="0" borderId="0" xfId="0" applyNumberFormat="1" applyFont="1" applyFill="1"/>
    <xf numFmtId="164" fontId="12" fillId="0" borderId="4" xfId="0" applyNumberFormat="1" applyFont="1" applyFill="1" applyBorder="1" applyAlignment="1">
      <alignment horizontal="center" vertical="center"/>
    </xf>
    <xf numFmtId="0" fontId="20" fillId="0" borderId="5" xfId="0" applyFont="1" applyFill="1" applyBorder="1" applyAlignment="1">
      <alignment horizontal="center" vertical="center"/>
    </xf>
    <xf numFmtId="164" fontId="12" fillId="0" borderId="6" xfId="0" applyNumberFormat="1" applyFont="1" applyFill="1" applyBorder="1" applyAlignment="1">
      <alignment horizontal="center" vertical="center"/>
    </xf>
    <xf numFmtId="0" fontId="31" fillId="3" borderId="15" xfId="0" applyFont="1" applyFill="1" applyBorder="1"/>
    <xf numFmtId="14" fontId="12" fillId="16" borderId="24" xfId="0" applyNumberFormat="1" applyFont="1" applyFill="1" applyBorder="1" applyProtection="1">
      <protection hidden="1"/>
    </xf>
    <xf numFmtId="166" fontId="11" fillId="16" borderId="1" xfId="0" applyNumberFormat="1" applyFont="1" applyFill="1" applyBorder="1" applyAlignment="1">
      <alignment horizontal="center" vertical="center"/>
    </xf>
    <xf numFmtId="0" fontId="0" fillId="16" borderId="22" xfId="0" applyFill="1" applyBorder="1" applyProtection="1">
      <protection hidden="1"/>
    </xf>
    <xf numFmtId="0" fontId="27" fillId="3" borderId="38" xfId="0" applyFont="1" applyFill="1" applyBorder="1" applyAlignment="1">
      <alignment horizontal="center"/>
    </xf>
    <xf numFmtId="0" fontId="27" fillId="0" borderId="39" xfId="0" applyFont="1" applyFill="1" applyBorder="1" applyAlignment="1">
      <alignment horizontal="center"/>
    </xf>
    <xf numFmtId="0" fontId="0" fillId="10" borderId="21" xfId="0" applyFill="1" applyBorder="1" applyAlignment="1">
      <alignment horizontal="center"/>
    </xf>
    <xf numFmtId="0" fontId="0" fillId="10" borderId="15" xfId="0" applyFill="1" applyBorder="1" applyAlignment="1">
      <alignment horizontal="center"/>
    </xf>
    <xf numFmtId="0" fontId="20" fillId="15" borderId="22" xfId="0" applyFont="1" applyFill="1" applyBorder="1" applyAlignment="1">
      <alignment horizontal="center"/>
    </xf>
    <xf numFmtId="0" fontId="20" fillId="15" borderId="21" xfId="0" applyFont="1" applyFill="1" applyBorder="1" applyAlignment="1">
      <alignment horizontal="center"/>
    </xf>
    <xf numFmtId="0" fontId="20" fillId="15" borderId="33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0" fillId="10" borderId="14" xfId="0" applyFill="1" applyBorder="1" applyAlignment="1">
      <alignment horizontal="center"/>
    </xf>
    <xf numFmtId="0" fontId="0" fillId="10" borderId="33" xfId="0" applyFill="1" applyBorder="1" applyAlignment="1">
      <alignment horizontal="center"/>
    </xf>
    <xf numFmtId="165" fontId="20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6" fillId="3" borderId="0" xfId="0" applyFont="1" applyFill="1" applyAlignment="1">
      <alignment horizontal="center"/>
    </xf>
    <xf numFmtId="0" fontId="26" fillId="0" borderId="4" xfId="0" applyFont="1" applyBorder="1" applyAlignment="1">
      <alignment vertical="center"/>
    </xf>
    <xf numFmtId="0" fontId="0" fillId="0" borderId="12" xfId="0" applyBorder="1" applyAlignment="1">
      <alignment vertical="center"/>
    </xf>
    <xf numFmtId="0" fontId="20" fillId="0" borderId="25" xfId="0" applyFont="1" applyFill="1" applyBorder="1" applyAlignment="1">
      <alignment vertical="center"/>
    </xf>
    <xf numFmtId="0" fontId="20" fillId="0" borderId="4" xfId="0" applyFont="1" applyFill="1" applyBorder="1" applyAlignment="1">
      <alignment vertical="center"/>
    </xf>
    <xf numFmtId="0" fontId="20" fillId="0" borderId="1" xfId="0" applyFont="1" applyFill="1" applyBorder="1" applyAlignment="1">
      <alignment vertical="center"/>
    </xf>
    <xf numFmtId="0" fontId="20" fillId="0" borderId="14" xfId="0" applyFont="1" applyFill="1" applyBorder="1" applyAlignment="1">
      <alignment vertical="center"/>
    </xf>
    <xf numFmtId="0" fontId="20" fillId="17" borderId="5" xfId="0" applyFont="1" applyFill="1" applyBorder="1" applyAlignment="1">
      <alignment vertical="center"/>
    </xf>
    <xf numFmtId="0" fontId="26" fillId="11" borderId="4" xfId="0" applyFont="1" applyFill="1" applyBorder="1" applyAlignment="1">
      <alignment vertical="center"/>
    </xf>
    <xf numFmtId="0" fontId="26" fillId="0" borderId="4" xfId="0" applyFont="1" applyFill="1" applyBorder="1" applyAlignment="1">
      <alignment vertical="center"/>
    </xf>
    <xf numFmtId="165" fontId="0" fillId="0" borderId="12" xfId="0" applyNumberFormat="1" applyBorder="1" applyAlignment="1">
      <alignment vertical="center"/>
    </xf>
    <xf numFmtId="0" fontId="20" fillId="15" borderId="22" xfId="0" applyFont="1" applyFill="1" applyBorder="1" applyAlignment="1">
      <alignment horizontal="center" vertical="center"/>
    </xf>
    <xf numFmtId="0" fontId="20" fillId="15" borderId="21" xfId="0" applyFont="1" applyFill="1" applyBorder="1" applyAlignment="1">
      <alignment horizontal="center" vertical="center"/>
    </xf>
    <xf numFmtId="0" fontId="20" fillId="15" borderId="33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vertical="center"/>
    </xf>
    <xf numFmtId="0" fontId="20" fillId="17" borderId="33" xfId="0" applyFont="1" applyFill="1" applyBorder="1" applyAlignment="1">
      <alignment vertical="center"/>
    </xf>
    <xf numFmtId="0" fontId="26" fillId="0" borderId="6" xfId="0" applyFont="1" applyFill="1" applyBorder="1" applyAlignment="1">
      <alignment vertical="center"/>
    </xf>
    <xf numFmtId="0" fontId="20" fillId="0" borderId="13" xfId="0" applyFont="1" applyFill="1" applyBorder="1" applyAlignment="1">
      <alignment vertical="center"/>
    </xf>
    <xf numFmtId="0" fontId="28" fillId="0" borderId="26" xfId="0" applyFont="1" applyFill="1" applyBorder="1" applyAlignment="1">
      <alignment vertical="center"/>
    </xf>
    <xf numFmtId="0" fontId="23" fillId="3" borderId="6" xfId="0" applyFont="1" applyFill="1" applyBorder="1" applyAlignment="1">
      <alignment vertical="center"/>
    </xf>
    <xf numFmtId="0" fontId="30" fillId="3" borderId="7" xfId="0" applyFont="1" applyFill="1" applyBorder="1" applyAlignment="1">
      <alignment vertical="center"/>
    </xf>
    <xf numFmtId="0" fontId="30" fillId="0" borderId="34" xfId="0" applyFont="1" applyFill="1" applyBorder="1" applyAlignment="1">
      <alignment vertical="center"/>
    </xf>
    <xf numFmtId="0" fontId="29" fillId="6" borderId="8" xfId="0" applyFont="1" applyFill="1" applyBorder="1" applyAlignment="1">
      <alignment vertical="center"/>
    </xf>
    <xf numFmtId="0" fontId="37" fillId="0" borderId="0" xfId="0" applyFont="1" applyFill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0" fillId="0" borderId="0" xfId="0" applyFont="1" applyFill="1"/>
    <xf numFmtId="0" fontId="0" fillId="0" borderId="0" xfId="0" applyFont="1"/>
    <xf numFmtId="168" fontId="20" fillId="0" borderId="15" xfId="0" applyNumberFormat="1" applyFont="1" applyFill="1" applyBorder="1"/>
    <xf numFmtId="14" fontId="0" fillId="0" borderId="0" xfId="0" applyNumberFormat="1" applyAlignment="1">
      <alignment horizontal="center"/>
    </xf>
    <xf numFmtId="14" fontId="36" fillId="3" borderId="0" xfId="0" applyNumberFormat="1" applyFont="1" applyFill="1" applyAlignment="1">
      <alignment horizontal="center"/>
    </xf>
    <xf numFmtId="14" fontId="6" fillId="0" borderId="1" xfId="0" applyNumberFormat="1" applyFont="1" applyBorder="1" applyAlignment="1">
      <alignment horizontal="center" vertical="center"/>
    </xf>
    <xf numFmtId="14" fontId="0" fillId="10" borderId="14" xfId="0" applyNumberFormat="1" applyFill="1" applyBorder="1" applyAlignment="1">
      <alignment horizontal="center"/>
    </xf>
    <xf numFmtId="14" fontId="11" fillId="0" borderId="1" xfId="0" applyNumberFormat="1" applyFont="1" applyFill="1" applyBorder="1"/>
    <xf numFmtId="14" fontId="26" fillId="0" borderId="1" xfId="0" applyNumberFormat="1" applyFont="1" applyFill="1" applyBorder="1"/>
    <xf numFmtId="14" fontId="12" fillId="0" borderId="1" xfId="0" applyNumberFormat="1" applyFont="1" applyFill="1" applyBorder="1"/>
    <xf numFmtId="14" fontId="5" fillId="3" borderId="1" xfId="0" applyNumberFormat="1" applyFont="1" applyFill="1" applyBorder="1"/>
    <xf numFmtId="0" fontId="20" fillId="0" borderId="1" xfId="0" applyFont="1" applyBorder="1" applyAlignment="1" applyProtection="1">
      <alignment horizontal="center" vertical="center"/>
      <protection locked="0"/>
    </xf>
    <xf numFmtId="0" fontId="24" fillId="0" borderId="1" xfId="0" applyFont="1" applyBorder="1" applyAlignment="1" applyProtection="1">
      <alignment horizontal="center" vertical="center"/>
      <protection locked="0"/>
    </xf>
    <xf numFmtId="0" fontId="20" fillId="0" borderId="5" xfId="0" applyFont="1" applyBorder="1" applyAlignment="1" applyProtection="1">
      <alignment horizontal="center" vertical="center"/>
      <protection locked="0"/>
    </xf>
    <xf numFmtId="0" fontId="24" fillId="0" borderId="5" xfId="0" applyFont="1" applyBorder="1" applyAlignment="1" applyProtection="1">
      <alignment horizontal="center" vertical="center"/>
      <protection locked="0"/>
    </xf>
    <xf numFmtId="0" fontId="0" fillId="10" borderId="14" xfId="0" applyFill="1" applyBorder="1" applyAlignment="1" applyProtection="1">
      <alignment horizontal="center" vertical="center"/>
      <protection locked="0"/>
    </xf>
    <xf numFmtId="0" fontId="0" fillId="10" borderId="21" xfId="0" applyFill="1" applyBorder="1" applyAlignment="1" applyProtection="1">
      <alignment horizontal="center" vertical="center"/>
      <protection locked="0"/>
    </xf>
    <xf numFmtId="0" fontId="0" fillId="10" borderId="33" xfId="0" applyFill="1" applyBorder="1" applyAlignment="1" applyProtection="1">
      <alignment horizontal="center" vertical="center"/>
      <protection locked="0"/>
    </xf>
    <xf numFmtId="0" fontId="20" fillId="0" borderId="7" xfId="0" applyFont="1" applyBorder="1" applyAlignment="1" applyProtection="1">
      <alignment horizontal="center" vertical="center"/>
      <protection locked="0"/>
    </xf>
    <xf numFmtId="0" fontId="20" fillId="0" borderId="8" xfId="0" applyFont="1" applyBorder="1" applyAlignment="1" applyProtection="1">
      <alignment horizontal="center" vertical="center"/>
      <protection locked="0"/>
    </xf>
    <xf numFmtId="0" fontId="35" fillId="3" borderId="36" xfId="0" applyFont="1" applyFill="1" applyBorder="1" applyAlignment="1">
      <alignment horizontal="center" vertical="center"/>
    </xf>
    <xf numFmtId="0" fontId="35" fillId="3" borderId="37" xfId="0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2" fillId="0" borderId="31" xfId="0" applyFont="1" applyFill="1" applyBorder="1" applyAlignment="1">
      <alignment horizontal="center" vertical="center" wrapText="1"/>
    </xf>
    <xf numFmtId="0" fontId="32" fillId="3" borderId="2" xfId="0" applyFont="1" applyFill="1" applyBorder="1" applyAlignment="1">
      <alignment horizontal="center" vertical="center" wrapText="1"/>
    </xf>
    <xf numFmtId="0" fontId="32" fillId="3" borderId="3" xfId="0" applyFont="1" applyFill="1" applyBorder="1" applyAlignment="1">
      <alignment horizontal="center" vertical="center" wrapText="1"/>
    </xf>
    <xf numFmtId="0" fontId="32" fillId="3" borderId="26" xfId="0" applyFont="1" applyFill="1" applyBorder="1" applyAlignment="1">
      <alignment horizontal="center" vertical="center" wrapText="1"/>
    </xf>
    <xf numFmtId="0" fontId="32" fillId="3" borderId="30" xfId="0" applyFont="1" applyFill="1" applyBorder="1" applyAlignment="1">
      <alignment horizontal="center" vertical="center" wrapText="1"/>
    </xf>
    <xf numFmtId="0" fontId="32" fillId="3" borderId="13" xfId="0" applyFont="1" applyFill="1" applyBorder="1" applyAlignment="1">
      <alignment horizontal="center" vertical="center" wrapText="1"/>
    </xf>
    <xf numFmtId="0" fontId="32" fillId="3" borderId="16" xfId="0" applyFont="1" applyFill="1" applyBorder="1" applyAlignment="1">
      <alignment horizontal="center" vertical="center" wrapText="1"/>
    </xf>
    <xf numFmtId="0" fontId="32" fillId="3" borderId="17" xfId="0" applyFont="1" applyFill="1" applyBorder="1" applyAlignment="1">
      <alignment horizontal="center" vertical="center" wrapText="1"/>
    </xf>
    <xf numFmtId="0" fontId="32" fillId="3" borderId="18" xfId="0" applyFont="1" applyFill="1" applyBorder="1" applyAlignment="1">
      <alignment horizontal="center" vertical="center" wrapText="1"/>
    </xf>
    <xf numFmtId="0" fontId="32" fillId="3" borderId="20" xfId="0" applyFont="1" applyFill="1" applyBorder="1" applyAlignment="1">
      <alignment horizontal="center" vertical="center" wrapText="1"/>
    </xf>
    <xf numFmtId="0" fontId="32" fillId="3" borderId="31" xfId="0" applyFon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/>
    </xf>
    <xf numFmtId="0" fontId="15" fillId="7" borderId="10" xfId="0" applyFont="1" applyFill="1" applyBorder="1" applyAlignment="1">
      <alignment horizontal="center" vertical="center"/>
    </xf>
    <xf numFmtId="0" fontId="15" fillId="7" borderId="11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32" xfId="0" applyBorder="1" applyAlignment="1">
      <alignment horizontal="right" vertical="center"/>
    </xf>
    <xf numFmtId="0" fontId="2" fillId="2" borderId="3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33" fillId="3" borderId="9" xfId="0" applyFont="1" applyFill="1" applyBorder="1" applyAlignment="1">
      <alignment horizontal="center" vertical="center"/>
    </xf>
    <xf numFmtId="0" fontId="33" fillId="3" borderId="10" xfId="0" applyFont="1" applyFill="1" applyBorder="1" applyAlignment="1">
      <alignment horizontal="center" vertical="center"/>
    </xf>
    <xf numFmtId="0" fontId="33" fillId="3" borderId="2" xfId="0" applyFont="1" applyFill="1" applyBorder="1" applyAlignment="1">
      <alignment horizontal="center" vertical="center"/>
    </xf>
    <xf numFmtId="0" fontId="33" fillId="3" borderId="11" xfId="0" applyFont="1" applyFill="1" applyBorder="1" applyAlignment="1">
      <alignment horizontal="center" vertical="center"/>
    </xf>
    <xf numFmtId="0" fontId="0" fillId="0" borderId="0" xfId="0" applyFill="1" applyAlignment="1" applyProtection="1">
      <alignment horizontal="left"/>
      <protection locked="0"/>
    </xf>
  </cellXfs>
  <cellStyles count="1">
    <cellStyle name="Normal" xfId="0" builtinId="0"/>
  </cellStyles>
  <dxfs count="11">
    <dxf>
      <font>
        <color theme="0"/>
      </font>
      <fill>
        <patternFill>
          <fgColor theme="0"/>
          <bgColor theme="0"/>
        </patternFill>
      </fill>
      <border>
        <right/>
        <bottom/>
        <vertical/>
        <horizontal/>
      </border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D7AFFF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>
          <bgColor rgb="FFF2EDE6"/>
        </patternFill>
      </fill>
    </dxf>
    <dxf>
      <fill>
        <patternFill>
          <bgColor rgb="FFF2EDE6"/>
        </patternFill>
      </fill>
    </dxf>
    <dxf>
      <fill>
        <patternFill>
          <bgColor indexed="46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</dxfs>
  <tableStyles count="0" defaultTableStyle="TableStyleMedium2" defaultPivotStyle="PivotStyleLight16"/>
  <colors>
    <mruColors>
      <color rgb="FFFFFF99"/>
      <color rgb="FF00339A"/>
      <color rgb="FFFFFF66"/>
      <color rgb="FF002E8A"/>
      <color rgb="FFFFE7E8"/>
      <color rgb="FFFFD1D2"/>
      <color rgb="FF08CA3B"/>
      <color rgb="FF09E142"/>
      <color rgb="FF35F768"/>
      <color rgb="FF85F13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31" fmlaLink="A1" max="30000" page="10" val="2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171450</xdr:colOff>
      <xdr:row>0</xdr:row>
      <xdr:rowOff>142875</xdr:rowOff>
    </xdr:from>
    <xdr:to>
      <xdr:col>10</xdr:col>
      <xdr:colOff>1</xdr:colOff>
      <xdr:row>2</xdr:row>
      <xdr:rowOff>76199</xdr:rowOff>
    </xdr:to>
    <xdr:sp macro="[0]!Reini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5191125" y="142875"/>
          <a:ext cx="2876551" cy="352424"/>
        </a:xfrm>
        <a:prstGeom prst="roundRect">
          <a:avLst/>
        </a:prstGeom>
        <a:solidFill>
          <a:schemeClr val="accent2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 b="1"/>
            <a:t>Réinitialiser (tout</a:t>
          </a:r>
          <a:r>
            <a:rPr lang="fr-BE" sz="1100" b="1" baseline="0"/>
            <a:t> le classeur)</a:t>
          </a:r>
          <a:endParaRPr lang="fr-BE" sz="11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28575</xdr:colOff>
      <xdr:row>2</xdr:row>
      <xdr:rowOff>76201</xdr:rowOff>
    </xdr:from>
    <xdr:to>
      <xdr:col>31</xdr:col>
      <xdr:colOff>285750</xdr:colOff>
      <xdr:row>3</xdr:row>
      <xdr:rowOff>228601</xdr:rowOff>
    </xdr:to>
    <xdr:sp macro="[0]!remplir_case_tlt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0077450" y="762001"/>
          <a:ext cx="1200150" cy="304800"/>
        </a:xfrm>
        <a:prstGeom prst="rect">
          <a:avLst/>
        </a:prstGeom>
        <a:gradFill flip="none" rotWithShape="1">
          <a:gsLst>
            <a:gs pos="0">
              <a:schemeClr val="accent5">
                <a:lumMod val="67000"/>
              </a:schemeClr>
            </a:gs>
            <a:gs pos="48000">
              <a:schemeClr val="accent5">
                <a:lumMod val="97000"/>
                <a:lumOff val="3000"/>
              </a:schemeClr>
            </a:gs>
            <a:gs pos="100000">
              <a:schemeClr val="accent5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Choix</a:t>
          </a:r>
          <a:r>
            <a:rPr lang="fr-FR" sz="1100" baseline="0"/>
            <a:t> jours TLT</a:t>
          </a:r>
          <a:endParaRPr lang="fr-FR" sz="1100"/>
        </a:p>
      </xdr:txBody>
    </xdr:sp>
    <xdr:clientData/>
  </xdr:twoCellAnchor>
  <xdr:twoCellAnchor>
    <xdr:from>
      <xdr:col>27</xdr:col>
      <xdr:colOff>152400</xdr:colOff>
      <xdr:row>4</xdr:row>
      <xdr:rowOff>254000</xdr:rowOff>
    </xdr:from>
    <xdr:to>
      <xdr:col>29</xdr:col>
      <xdr:colOff>306070</xdr:colOff>
      <xdr:row>4</xdr:row>
      <xdr:rowOff>508000</xdr:rowOff>
    </xdr:to>
    <xdr:sp macro="Clic_Mois" textlink="">
      <xdr:nvSpPr>
        <xdr:cNvPr id="3" name="Ms1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9883140" y="1214120"/>
          <a:ext cx="7937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Nov.</a:t>
          </a:r>
        </a:p>
      </xdr:txBody>
    </xdr:sp>
    <xdr:clientData/>
  </xdr:twoCellAnchor>
  <xdr:twoCellAnchor>
    <xdr:from>
      <xdr:col>30</xdr:col>
      <xdr:colOff>5080</xdr:colOff>
      <xdr:row>4</xdr:row>
      <xdr:rowOff>254000</xdr:rowOff>
    </xdr:from>
    <xdr:to>
      <xdr:col>32</xdr:col>
      <xdr:colOff>158750</xdr:colOff>
      <xdr:row>4</xdr:row>
      <xdr:rowOff>508000</xdr:rowOff>
    </xdr:to>
    <xdr:sp macro="Clic_Mois" textlink="">
      <xdr:nvSpPr>
        <xdr:cNvPr id="4" name="Ms12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10695940" y="1214120"/>
          <a:ext cx="7937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Déc.</a:t>
          </a:r>
        </a:p>
      </xdr:txBody>
    </xdr:sp>
    <xdr:clientData/>
  </xdr:twoCellAnchor>
  <xdr:twoCellAnchor>
    <xdr:from>
      <xdr:col>2</xdr:col>
      <xdr:colOff>25400</xdr:colOff>
      <xdr:row>4</xdr:row>
      <xdr:rowOff>254000</xdr:rowOff>
    </xdr:from>
    <xdr:to>
      <xdr:col>4</xdr:col>
      <xdr:colOff>179070</xdr:colOff>
      <xdr:row>4</xdr:row>
      <xdr:rowOff>508000</xdr:rowOff>
    </xdr:to>
    <xdr:sp macro="[0]!Clic_Mois" textlink="">
      <xdr:nvSpPr>
        <xdr:cNvPr id="5" name="Ms1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1755140" y="1214120"/>
          <a:ext cx="7937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50" b="1">
              <a:solidFill>
                <a:srgbClr val="F0F0F0"/>
              </a:solidFill>
            </a:rPr>
            <a:t>Janv.</a:t>
          </a:r>
        </a:p>
      </xdr:txBody>
    </xdr:sp>
    <xdr:clientData/>
  </xdr:twoCellAnchor>
  <xdr:twoCellAnchor>
    <xdr:from>
      <xdr:col>4</xdr:col>
      <xdr:colOff>198120</xdr:colOff>
      <xdr:row>4</xdr:row>
      <xdr:rowOff>254000</xdr:rowOff>
    </xdr:from>
    <xdr:to>
      <xdr:col>7</xdr:col>
      <xdr:colOff>31750</xdr:colOff>
      <xdr:row>4</xdr:row>
      <xdr:rowOff>508000</xdr:rowOff>
    </xdr:to>
    <xdr:sp macro="Clic_Mois" textlink="">
      <xdr:nvSpPr>
        <xdr:cNvPr id="6" name="Ms2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2567940" y="1214120"/>
          <a:ext cx="7937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Fév.</a:t>
          </a:r>
        </a:p>
      </xdr:txBody>
    </xdr:sp>
    <xdr:clientData/>
  </xdr:twoCellAnchor>
  <xdr:twoCellAnchor>
    <xdr:from>
      <xdr:col>7</xdr:col>
      <xdr:colOff>50800</xdr:colOff>
      <xdr:row>4</xdr:row>
      <xdr:rowOff>127000</xdr:rowOff>
    </xdr:from>
    <xdr:to>
      <xdr:col>9</xdr:col>
      <xdr:colOff>204470</xdr:colOff>
      <xdr:row>4</xdr:row>
      <xdr:rowOff>508000</xdr:rowOff>
    </xdr:to>
    <xdr:sp macro="Clic_Mois" textlink="">
      <xdr:nvSpPr>
        <xdr:cNvPr id="7" name="Ms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3380740" y="1087120"/>
          <a:ext cx="793750" cy="381000"/>
        </a:xfrm>
        <a:prstGeom prst="round2SameRect">
          <a:avLst/>
        </a:prstGeom>
        <a:solidFill>
          <a:srgbClr val="6495ED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000000"/>
              </a:solidFill>
            </a:rPr>
            <a:t>Mars</a:t>
          </a:r>
        </a:p>
      </xdr:txBody>
    </xdr:sp>
    <xdr:clientData/>
  </xdr:twoCellAnchor>
  <xdr:twoCellAnchor>
    <xdr:from>
      <xdr:col>9</xdr:col>
      <xdr:colOff>223520</xdr:colOff>
      <xdr:row>4</xdr:row>
      <xdr:rowOff>254000</xdr:rowOff>
    </xdr:from>
    <xdr:to>
      <xdr:col>12</xdr:col>
      <xdr:colOff>57150</xdr:colOff>
      <xdr:row>4</xdr:row>
      <xdr:rowOff>508000</xdr:rowOff>
    </xdr:to>
    <xdr:sp macro="Clic_Mois" textlink="">
      <xdr:nvSpPr>
        <xdr:cNvPr id="8" name="Ms4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4193540" y="1214120"/>
          <a:ext cx="7937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Avril</a:t>
          </a:r>
        </a:p>
      </xdr:txBody>
    </xdr:sp>
    <xdr:clientData/>
  </xdr:twoCellAnchor>
  <xdr:twoCellAnchor>
    <xdr:from>
      <xdr:col>12</xdr:col>
      <xdr:colOff>76200</xdr:colOff>
      <xdr:row>4</xdr:row>
      <xdr:rowOff>254000</xdr:rowOff>
    </xdr:from>
    <xdr:to>
      <xdr:col>14</xdr:col>
      <xdr:colOff>229870</xdr:colOff>
      <xdr:row>4</xdr:row>
      <xdr:rowOff>508000</xdr:rowOff>
    </xdr:to>
    <xdr:sp macro="Clic_Mois" textlink="">
      <xdr:nvSpPr>
        <xdr:cNvPr id="9" name="Ms5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5006340" y="1214120"/>
          <a:ext cx="7937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Mai</a:t>
          </a:r>
        </a:p>
      </xdr:txBody>
    </xdr:sp>
    <xdr:clientData/>
  </xdr:twoCellAnchor>
  <xdr:twoCellAnchor>
    <xdr:from>
      <xdr:col>14</xdr:col>
      <xdr:colOff>248920</xdr:colOff>
      <xdr:row>4</xdr:row>
      <xdr:rowOff>254000</xdr:rowOff>
    </xdr:from>
    <xdr:to>
      <xdr:col>17</xdr:col>
      <xdr:colOff>82550</xdr:colOff>
      <xdr:row>4</xdr:row>
      <xdr:rowOff>508000</xdr:rowOff>
    </xdr:to>
    <xdr:sp macro="Clic_Mois" textlink="">
      <xdr:nvSpPr>
        <xdr:cNvPr id="10" name="Ms6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5819140" y="1214120"/>
          <a:ext cx="7937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Juin</a:t>
          </a:r>
        </a:p>
      </xdr:txBody>
    </xdr:sp>
    <xdr:clientData/>
  </xdr:twoCellAnchor>
  <xdr:twoCellAnchor>
    <xdr:from>
      <xdr:col>17</xdr:col>
      <xdr:colOff>101600</xdr:colOff>
      <xdr:row>4</xdr:row>
      <xdr:rowOff>254000</xdr:rowOff>
    </xdr:from>
    <xdr:to>
      <xdr:col>19</xdr:col>
      <xdr:colOff>255270</xdr:colOff>
      <xdr:row>4</xdr:row>
      <xdr:rowOff>508000</xdr:rowOff>
    </xdr:to>
    <xdr:sp macro="Clic_Mois" textlink="">
      <xdr:nvSpPr>
        <xdr:cNvPr id="11" name="Ms7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6631940" y="1214120"/>
          <a:ext cx="793750" cy="254000"/>
        </a:xfrm>
        <a:prstGeom prst="round2SameRect">
          <a:avLst>
            <a:gd name="adj1" fmla="val 16667"/>
            <a:gd name="adj2" fmla="val 0"/>
          </a:avLst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Juil.</a:t>
          </a:r>
        </a:p>
      </xdr:txBody>
    </xdr:sp>
    <xdr:clientData/>
  </xdr:twoCellAnchor>
  <xdr:twoCellAnchor>
    <xdr:from>
      <xdr:col>19</xdr:col>
      <xdr:colOff>274320</xdr:colOff>
      <xdr:row>4</xdr:row>
      <xdr:rowOff>254000</xdr:rowOff>
    </xdr:from>
    <xdr:to>
      <xdr:col>22</xdr:col>
      <xdr:colOff>107950</xdr:colOff>
      <xdr:row>4</xdr:row>
      <xdr:rowOff>508000</xdr:rowOff>
    </xdr:to>
    <xdr:sp macro="Clic_Mois" textlink="">
      <xdr:nvSpPr>
        <xdr:cNvPr id="12" name="Ms8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7444740" y="1214120"/>
          <a:ext cx="7937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Août</a:t>
          </a:r>
        </a:p>
      </xdr:txBody>
    </xdr:sp>
    <xdr:clientData/>
  </xdr:twoCellAnchor>
  <xdr:twoCellAnchor>
    <xdr:from>
      <xdr:col>22</xdr:col>
      <xdr:colOff>127000</xdr:colOff>
      <xdr:row>4</xdr:row>
      <xdr:rowOff>254000</xdr:rowOff>
    </xdr:from>
    <xdr:to>
      <xdr:col>24</xdr:col>
      <xdr:colOff>280670</xdr:colOff>
      <xdr:row>4</xdr:row>
      <xdr:rowOff>508000</xdr:rowOff>
    </xdr:to>
    <xdr:sp macro="Clic_Mois" textlink="">
      <xdr:nvSpPr>
        <xdr:cNvPr id="13" name="Ms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8257540" y="1214120"/>
          <a:ext cx="7937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Sept.</a:t>
          </a:r>
        </a:p>
      </xdr:txBody>
    </xdr:sp>
    <xdr:clientData/>
  </xdr:twoCellAnchor>
  <xdr:twoCellAnchor>
    <xdr:from>
      <xdr:col>24</xdr:col>
      <xdr:colOff>299720</xdr:colOff>
      <xdr:row>4</xdr:row>
      <xdr:rowOff>254000</xdr:rowOff>
    </xdr:from>
    <xdr:to>
      <xdr:col>27</xdr:col>
      <xdr:colOff>133350</xdr:colOff>
      <xdr:row>4</xdr:row>
      <xdr:rowOff>508000</xdr:rowOff>
    </xdr:to>
    <xdr:sp macro="Clic_Mois" textlink="">
      <xdr:nvSpPr>
        <xdr:cNvPr id="14" name="Ms10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/>
      </xdr:nvSpPr>
      <xdr:spPr>
        <a:xfrm>
          <a:off x="9070340" y="1214120"/>
          <a:ext cx="7937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Oct.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</xdr:colOff>
          <xdr:row>1</xdr:row>
          <xdr:rowOff>91440</xdr:rowOff>
        </xdr:from>
        <xdr:to>
          <xdr:col>1</xdr:col>
          <xdr:colOff>198120</xdr:colOff>
          <xdr:row>1</xdr:row>
          <xdr:rowOff>396240</xdr:rowOff>
        </xdr:to>
        <xdr:sp macro="" textlink="">
          <xdr:nvSpPr>
            <xdr:cNvPr id="1037" name="Spinner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1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0"/>
  <dimension ref="B2:W36"/>
  <sheetViews>
    <sheetView workbookViewId="0">
      <selection activeCell="A17" sqref="A17"/>
    </sheetView>
  </sheetViews>
  <sheetFormatPr baseColWidth="10" defaultRowHeight="14.4" x14ac:dyDescent="0.3"/>
  <cols>
    <col min="2" max="2" width="24.44140625" style="18" customWidth="1"/>
    <col min="3" max="3" width="16.5546875" bestFit="1" customWidth="1"/>
    <col min="4" max="4" width="16.5546875" style="51" customWidth="1"/>
    <col min="5" max="5" width="11.44140625" style="51"/>
    <col min="9" max="9" width="11.44140625" style="51"/>
    <col min="11" max="11" width="8.6640625" customWidth="1"/>
    <col min="12" max="12" width="18.33203125" bestFit="1" customWidth="1"/>
    <col min="13" max="13" width="23.33203125" bestFit="1" customWidth="1"/>
    <col min="14" max="14" width="19.109375" bestFit="1" customWidth="1"/>
    <col min="15" max="15" width="2.5546875" customWidth="1"/>
    <col min="16" max="16" width="18" bestFit="1" customWidth="1"/>
    <col min="17" max="17" width="9.88671875" bestFit="1" customWidth="1"/>
    <col min="18" max="18" width="2.5546875" customWidth="1"/>
    <col min="19" max="19" width="6.88671875" customWidth="1"/>
    <col min="20" max="20" width="5.44140625" customWidth="1"/>
    <col min="21" max="21" width="2.6640625" customWidth="1"/>
    <col min="22" max="22" width="9.6640625" customWidth="1"/>
    <col min="23" max="23" width="6.44140625" customWidth="1"/>
    <col min="31" max="33" width="0" hidden="1" customWidth="1"/>
  </cols>
  <sheetData>
    <row r="2" spans="2:23" ht="17.399999999999999" x14ac:dyDescent="0.3">
      <c r="B2" s="142" t="s">
        <v>0</v>
      </c>
      <c r="C2" s="143"/>
      <c r="D2" s="143"/>
      <c r="E2" s="144"/>
      <c r="F2" s="74">
        <f>Planning!A3</f>
        <v>2021</v>
      </c>
    </row>
    <row r="3" spans="2:23" ht="15" thickBot="1" x14ac:dyDescent="0.35"/>
    <row r="4" spans="2:23" ht="15" thickBot="1" x14ac:dyDescent="0.35">
      <c r="E4" s="118" t="s">
        <v>11</v>
      </c>
      <c r="F4" s="119" t="s">
        <v>16</v>
      </c>
      <c r="G4" s="119" t="s">
        <v>18</v>
      </c>
      <c r="H4" s="119" t="s">
        <v>20</v>
      </c>
      <c r="I4" s="118" t="s">
        <v>39</v>
      </c>
      <c r="J4" s="120"/>
      <c r="K4" s="121"/>
      <c r="S4" s="140" t="s">
        <v>56</v>
      </c>
      <c r="T4" s="141"/>
      <c r="V4" s="83" t="s">
        <v>58</v>
      </c>
    </row>
    <row r="5" spans="2:23" ht="15" customHeight="1" x14ac:dyDescent="0.3">
      <c r="B5" s="145" t="s">
        <v>57</v>
      </c>
      <c r="C5" s="146"/>
      <c r="D5" s="146"/>
      <c r="E5" s="146"/>
      <c r="F5" s="146"/>
      <c r="G5" s="146"/>
      <c r="H5" s="146"/>
      <c r="I5" s="146"/>
      <c r="J5" s="147"/>
      <c r="L5" s="155" t="str">
        <f xml:space="preserve"> "Fériés et congés " &amp; An</f>
        <v>Fériés et congés 2021</v>
      </c>
      <c r="M5" s="146"/>
      <c r="N5" s="147"/>
      <c r="P5" s="151" t="s">
        <v>1</v>
      </c>
      <c r="Q5" s="152"/>
      <c r="S5" s="76" t="s">
        <v>44</v>
      </c>
      <c r="T5" s="77">
        <v>1</v>
      </c>
      <c r="V5" s="84" t="s">
        <v>60</v>
      </c>
      <c r="W5" s="51"/>
    </row>
    <row r="6" spans="2:23" ht="15" thickBot="1" x14ac:dyDescent="0.35">
      <c r="B6" s="148"/>
      <c r="C6" s="149"/>
      <c r="D6" s="149"/>
      <c r="E6" s="149"/>
      <c r="F6" s="149"/>
      <c r="G6" s="149"/>
      <c r="H6" s="149"/>
      <c r="I6" s="149"/>
      <c r="J6" s="150"/>
      <c r="L6" s="148"/>
      <c r="M6" s="149"/>
      <c r="N6" s="150"/>
      <c r="P6" s="153"/>
      <c r="Q6" s="154"/>
      <c r="S6" s="76" t="s">
        <v>45</v>
      </c>
      <c r="T6" s="77">
        <v>2</v>
      </c>
      <c r="V6" s="84" t="s">
        <v>61</v>
      </c>
      <c r="W6" s="51"/>
    </row>
    <row r="7" spans="2:23" ht="26.4" x14ac:dyDescent="0.3">
      <c r="B7" s="125" t="s">
        <v>2</v>
      </c>
      <c r="C7" s="1" t="s">
        <v>34</v>
      </c>
      <c r="D7" s="55" t="s">
        <v>59</v>
      </c>
      <c r="E7" s="65" t="s">
        <v>3</v>
      </c>
      <c r="F7" s="2" t="str">
        <f>"Nbre jours "&amp;Q10</f>
        <v>Nbre jours MT1</v>
      </c>
      <c r="G7" s="3" t="str">
        <f>"Nbre jours "&amp; Q11</f>
        <v>Nbre jours MT2</v>
      </c>
      <c r="H7" s="4" t="str">
        <f xml:space="preserve"> "Nbre jours " &amp;Q12</f>
        <v>Nbre jours MT3</v>
      </c>
      <c r="I7" s="63" t="str">
        <f xml:space="preserve"> "Nbre jours " &amp;Q13</f>
        <v>Nbre jours TLT</v>
      </c>
      <c r="J7" s="5" t="s">
        <v>4</v>
      </c>
      <c r="L7" s="19" t="s">
        <v>30</v>
      </c>
      <c r="M7" s="20" t="s">
        <v>5</v>
      </c>
      <c r="N7" s="21" t="s">
        <v>6</v>
      </c>
      <c r="P7" s="1" t="s">
        <v>7</v>
      </c>
      <c r="Q7" s="1" t="s">
        <v>8</v>
      </c>
      <c r="S7" s="76" t="s">
        <v>46</v>
      </c>
      <c r="T7" s="77">
        <v>3</v>
      </c>
      <c r="V7" s="84" t="s">
        <v>62</v>
      </c>
      <c r="W7" s="51"/>
    </row>
    <row r="8" spans="2:23" x14ac:dyDescent="0.3">
      <c r="B8" s="126" t="s">
        <v>69</v>
      </c>
      <c r="C8" s="85"/>
      <c r="D8" s="85"/>
      <c r="E8" s="85"/>
      <c r="F8" s="85"/>
      <c r="G8" s="85"/>
      <c r="H8" s="85"/>
      <c r="I8" s="85"/>
      <c r="J8" s="86"/>
      <c r="L8" s="7" t="s">
        <v>9</v>
      </c>
      <c r="M8" s="23">
        <f>DATE(An,1,1)</f>
        <v>44197</v>
      </c>
      <c r="N8" s="25" t="str">
        <f t="shared" ref="N8:N20" si="0">IF(WEEKDAY(M8,1)=7,M8-1,"")</f>
        <v/>
      </c>
      <c r="P8" s="8" t="s">
        <v>10</v>
      </c>
      <c r="Q8" s="9" t="s">
        <v>11</v>
      </c>
      <c r="S8" s="76" t="s">
        <v>47</v>
      </c>
      <c r="T8" s="77">
        <v>4</v>
      </c>
      <c r="V8" s="51"/>
    </row>
    <row r="9" spans="2:23" x14ac:dyDescent="0.3">
      <c r="B9" s="127" t="s">
        <v>63</v>
      </c>
      <c r="C9" s="27"/>
      <c r="D9" s="64"/>
      <c r="E9" s="122">
        <f>COUNTIFS(Bdd!$C:$C,$B9,Bdd!$D:$D,E$4)+COUNTIFS(Bdd!$C:$C,$B9,Bdd!$D:$D,E$4&amp;"/2")/2</f>
        <v>0</v>
      </c>
      <c r="F9" s="52">
        <f>COUNTIFS(Bdd!$C:$C,$B9,Bdd!$D:$D,F$4)</f>
        <v>0</v>
      </c>
      <c r="G9" s="52">
        <f>COUNTIFS(Bdd!$C:$C,$B9,Bdd!$D:$D,G$4)</f>
        <v>0</v>
      </c>
      <c r="H9" s="52">
        <f>COUNTIFS(Bdd!$C:$C,$B9,Bdd!$D:$D,H$4)</f>
        <v>0</v>
      </c>
      <c r="I9" s="52">
        <f>COUNTIFS(Bdd!$C:$C,$B9,Bdd!$D:$D,I$4)</f>
        <v>0</v>
      </c>
      <c r="J9" s="6">
        <f>SUM(F9:H9)</f>
        <v>0</v>
      </c>
      <c r="L9" s="80" t="s">
        <v>12</v>
      </c>
      <c r="M9" s="81">
        <f>FLOOR(DAY(MINUTE(An/38)/2+56)&amp;"/5/"&amp;An,7)-"34"</f>
        <v>44290</v>
      </c>
      <c r="N9" s="25" t="str">
        <f t="shared" si="0"/>
        <v/>
      </c>
      <c r="P9" s="8" t="s">
        <v>13</v>
      </c>
      <c r="Q9" s="9" t="s">
        <v>14</v>
      </c>
      <c r="S9" s="76" t="s">
        <v>48</v>
      </c>
      <c r="T9" s="77">
        <v>5</v>
      </c>
      <c r="V9" s="51"/>
    </row>
    <row r="10" spans="2:23" x14ac:dyDescent="0.3">
      <c r="B10" s="127" t="s">
        <v>64</v>
      </c>
      <c r="C10" s="28"/>
      <c r="D10" s="64"/>
      <c r="E10" s="122">
        <f>COUNTIFS(Bdd!$C:$C,$B10,Bdd!$D:$D,E$4)+COUNTIFS(Bdd!$C:$C,$B10,Bdd!$D:$D,E$4&amp;"/2")/2</f>
        <v>0</v>
      </c>
      <c r="F10" s="52">
        <f>COUNTIFS(Bdd!$C:$C,$B10,Bdd!$D:$D,F$4)</f>
        <v>0</v>
      </c>
      <c r="G10" s="52">
        <f>COUNTIFS(Bdd!$C:$C,$B10,Bdd!$D:$D,G$4)</f>
        <v>0</v>
      </c>
      <c r="H10" s="52">
        <f>COUNTIFS(Bdd!$C:$C,$B10,Bdd!$D:$D,H$4)</f>
        <v>0</v>
      </c>
      <c r="I10" s="52">
        <f>COUNTIFS(Bdd!$C:$C,$B10,Bdd!$D:$D,I$4)</f>
        <v>0</v>
      </c>
      <c r="J10" s="6">
        <f t="shared" ref="J10:J34" si="1">SUM(F10:H10)</f>
        <v>0</v>
      </c>
      <c r="L10" s="7" t="s">
        <v>15</v>
      </c>
      <c r="M10" s="23">
        <f>ROUND(DATE(An,4,MOD(234-11*MOD(An,19),30))/7,0)*7-5</f>
        <v>44291</v>
      </c>
      <c r="N10" s="25" t="str">
        <f t="shared" si="0"/>
        <v/>
      </c>
      <c r="P10" s="48" t="s">
        <v>36</v>
      </c>
      <c r="Q10" s="50" t="s">
        <v>16</v>
      </c>
      <c r="S10" s="76" t="s">
        <v>49</v>
      </c>
      <c r="T10" s="77">
        <v>6</v>
      </c>
      <c r="V10" s="51"/>
    </row>
    <row r="11" spans="2:23" x14ac:dyDescent="0.3">
      <c r="B11" s="128" t="s">
        <v>65</v>
      </c>
      <c r="C11" s="27"/>
      <c r="D11" s="64"/>
      <c r="E11" s="122">
        <f>COUNTIFS(Bdd!$C:$C,$B11,Bdd!$D:$D,E$4)+COUNTIFS(Bdd!$C:$C,$B11,Bdd!$D:$D,E$4&amp;"/2")/2</f>
        <v>0</v>
      </c>
      <c r="F11" s="52">
        <f>COUNTIFS(Bdd!$C:$C,$B11,Bdd!$D:$D,F$4)</f>
        <v>0</v>
      </c>
      <c r="G11" s="52">
        <f>COUNTIFS(Bdd!$C:$C,$B11,Bdd!$D:$D,G$4)</f>
        <v>0</v>
      </c>
      <c r="H11" s="52">
        <f>COUNTIFS(Bdd!$C:$C,$B11,Bdd!$D:$D,H$4)</f>
        <v>0</v>
      </c>
      <c r="I11" s="52">
        <f>COUNTIFS(Bdd!$C:$C,$B11,Bdd!$D:$D,I$4)</f>
        <v>0</v>
      </c>
      <c r="J11" s="6">
        <f t="shared" si="1"/>
        <v>0</v>
      </c>
      <c r="L11" s="7" t="s">
        <v>17</v>
      </c>
      <c r="M11" s="23">
        <f>DATE(An,5,1)</f>
        <v>44317</v>
      </c>
      <c r="N11" s="25">
        <f t="shared" si="0"/>
        <v>44316</v>
      </c>
      <c r="P11" s="49" t="s">
        <v>37</v>
      </c>
      <c r="Q11" s="11" t="s">
        <v>18</v>
      </c>
      <c r="S11" s="76" t="s">
        <v>50</v>
      </c>
      <c r="T11" s="77">
        <v>7</v>
      </c>
      <c r="V11" s="51"/>
    </row>
    <row r="12" spans="2:23" x14ac:dyDescent="0.3">
      <c r="B12" s="127" t="s">
        <v>66</v>
      </c>
      <c r="C12" s="28"/>
      <c r="D12" s="64"/>
      <c r="E12" s="122">
        <f>COUNTIFS(Bdd!$C:$C,$B12,Bdd!$D:$D,E$4)+COUNTIFS(Bdd!$C:$C,$B12,Bdd!$D:$D,E$4&amp;"/2")/2</f>
        <v>0</v>
      </c>
      <c r="F12" s="52">
        <f>COUNTIFS(Bdd!$C:$C,$B12,Bdd!$D:$D,F$4)</f>
        <v>0</v>
      </c>
      <c r="G12" s="52">
        <f>COUNTIFS(Bdd!$C:$C,$B12,Bdd!$D:$D,G$4)</f>
        <v>0</v>
      </c>
      <c r="H12" s="52">
        <f>COUNTIFS(Bdd!$C:$C,$B12,Bdd!$D:$D,H$4)</f>
        <v>0</v>
      </c>
      <c r="I12" s="52">
        <f>COUNTIFS(Bdd!$C:$C,$B12,Bdd!$D:$D,I$4)</f>
        <v>0</v>
      </c>
      <c r="J12" s="6">
        <f t="shared" si="1"/>
        <v>0</v>
      </c>
      <c r="L12" s="7" t="s">
        <v>19</v>
      </c>
      <c r="M12" s="23">
        <f>DATE(An,5,8)</f>
        <v>44324</v>
      </c>
      <c r="N12" s="25">
        <f t="shared" si="0"/>
        <v>44323</v>
      </c>
      <c r="P12" s="49" t="s">
        <v>38</v>
      </c>
      <c r="Q12" s="12" t="s">
        <v>20</v>
      </c>
      <c r="S12" s="76" t="s">
        <v>51</v>
      </c>
      <c r="T12" s="77">
        <v>8</v>
      </c>
    </row>
    <row r="13" spans="2:23" x14ac:dyDescent="0.3">
      <c r="B13" s="128" t="s">
        <v>67</v>
      </c>
      <c r="C13" s="27"/>
      <c r="D13" s="64"/>
      <c r="E13" s="122">
        <f>COUNTIFS(Bdd!$C:$C,$B13,Bdd!$D:$D,E$4)+COUNTIFS(Bdd!$C:$C,$B13,Bdd!$D:$D,E$4&amp;"/2")/2</f>
        <v>0</v>
      </c>
      <c r="F13" s="52">
        <f>COUNTIFS(Bdd!$C:$C,$B13,Bdd!$D:$D,F$4)</f>
        <v>0</v>
      </c>
      <c r="G13" s="52">
        <f>COUNTIFS(Bdd!$C:$C,$B13,Bdd!$D:$D,G$4)</f>
        <v>0</v>
      </c>
      <c r="H13" s="52">
        <f>COUNTIFS(Bdd!$C:$C,$B13,Bdd!$D:$D,H$4)</f>
        <v>0</v>
      </c>
      <c r="I13" s="52">
        <f>COUNTIFS(Bdd!$C:$C,$B13,Bdd!$D:$D,I$4)</f>
        <v>0</v>
      </c>
      <c r="J13" s="6">
        <f t="shared" si="1"/>
        <v>0</v>
      </c>
      <c r="L13" s="7" t="s">
        <v>21</v>
      </c>
      <c r="M13" s="23">
        <f>M10+38</f>
        <v>44329</v>
      </c>
      <c r="N13" s="25" t="str">
        <f t="shared" si="0"/>
        <v/>
      </c>
      <c r="P13" s="49" t="s">
        <v>40</v>
      </c>
      <c r="Q13" s="62" t="s">
        <v>39</v>
      </c>
      <c r="S13" s="76" t="s">
        <v>52</v>
      </c>
      <c r="T13" s="77">
        <v>9</v>
      </c>
    </row>
    <row r="14" spans="2:23" x14ac:dyDescent="0.3">
      <c r="B14" s="127" t="s">
        <v>68</v>
      </c>
      <c r="C14" s="28"/>
      <c r="D14" s="64"/>
      <c r="E14" s="122">
        <f>COUNTIFS(Bdd!$C:$C,$B14,Bdd!$D:$D,E$4)+COUNTIFS(Bdd!$C:$C,$B14,Bdd!$D:$D,E$4&amp;"/2")/2</f>
        <v>0</v>
      </c>
      <c r="F14" s="52">
        <f>COUNTIFS(Bdd!$C:$C,$B14,Bdd!$D:$D,F$4)</f>
        <v>0</v>
      </c>
      <c r="G14" s="52">
        <f>COUNTIFS(Bdd!$C:$C,$B14,Bdd!$D:$D,G$4)</f>
        <v>0</v>
      </c>
      <c r="H14" s="52">
        <f>COUNTIFS(Bdd!$C:$C,$B14,Bdd!$D:$D,H$4)</f>
        <v>0</v>
      </c>
      <c r="I14" s="52">
        <f>COUNTIFS(Bdd!$C:$C,$B14,Bdd!$D:$D,I$4)</f>
        <v>0</v>
      </c>
      <c r="J14" s="6">
        <f t="shared" si="1"/>
        <v>0</v>
      </c>
      <c r="L14" s="82" t="s">
        <v>22</v>
      </c>
      <c r="M14" s="81">
        <f>M9+49</f>
        <v>44339</v>
      </c>
      <c r="N14" s="25" t="str">
        <f t="shared" si="0"/>
        <v/>
      </c>
      <c r="S14" s="76" t="s">
        <v>53</v>
      </c>
      <c r="T14" s="77">
        <v>10</v>
      </c>
    </row>
    <row r="15" spans="2:23" x14ac:dyDescent="0.3">
      <c r="B15" s="128" t="s">
        <v>71</v>
      </c>
      <c r="C15" s="27"/>
      <c r="D15" s="64"/>
      <c r="E15" s="122">
        <f>COUNTIFS(Bdd!$C:$C,$B15,Bdd!$D:$D,E$4)+COUNTIFS(Bdd!$C:$C,$B15,Bdd!$D:$D,E$4&amp;"/2")/2</f>
        <v>0</v>
      </c>
      <c r="F15" s="52">
        <f>COUNTIFS(Bdd!$C:$C,$B15,Bdd!$D:$D,F$4)</f>
        <v>0</v>
      </c>
      <c r="G15" s="52">
        <f>COUNTIFS(Bdd!$C:$C,$B15,Bdd!$D:$D,G$4)</f>
        <v>0</v>
      </c>
      <c r="H15" s="52">
        <f>COUNTIFS(Bdd!$C:$C,$B15,Bdd!$D:$D,H$4)</f>
        <v>0</v>
      </c>
      <c r="I15" s="52">
        <f>COUNTIFS(Bdd!$C:$C,$B15,Bdd!$D:$D,I$4)</f>
        <v>0</v>
      </c>
      <c r="J15" s="6">
        <f t="shared" si="1"/>
        <v>0</v>
      </c>
      <c r="L15" s="7" t="s">
        <v>23</v>
      </c>
      <c r="M15" s="23">
        <f>M10+49</f>
        <v>44340</v>
      </c>
      <c r="N15" s="25" t="str">
        <f t="shared" si="0"/>
        <v/>
      </c>
      <c r="P15" s="51"/>
      <c r="Q15" s="51"/>
      <c r="S15" s="76" t="s">
        <v>54</v>
      </c>
      <c r="T15" s="77">
        <v>11</v>
      </c>
    </row>
    <row r="16" spans="2:23" ht="15" thickBot="1" x14ac:dyDescent="0.35">
      <c r="B16" s="127" t="s">
        <v>84</v>
      </c>
      <c r="C16" s="28"/>
      <c r="D16" s="64"/>
      <c r="E16" s="122">
        <f>COUNTIFS(Bdd!$C:$C,$B16,Bdd!$D:$D,E$4)+COUNTIFS(Bdd!$C:$C,$B16,Bdd!$D:$D,E$4&amp;"/2")/2</f>
        <v>0</v>
      </c>
      <c r="F16" s="52">
        <f>COUNTIFS(Bdd!$C:$C,$B16,Bdd!$D:$D,F$4)</f>
        <v>0</v>
      </c>
      <c r="G16" s="52">
        <f>COUNTIFS(Bdd!$C:$C,$B16,Bdd!$D:$D,G$4)</f>
        <v>0</v>
      </c>
      <c r="H16" s="52">
        <f>COUNTIFS(Bdd!$C:$C,$B16,Bdd!$D:$D,H$4)</f>
        <v>0</v>
      </c>
      <c r="I16" s="52">
        <f>COUNTIFS(Bdd!$C:$C,$B16,Bdd!$D:$D,I$4)</f>
        <v>0</v>
      </c>
      <c r="J16" s="6">
        <f t="shared" si="1"/>
        <v>0</v>
      </c>
      <c r="L16" s="13" t="s">
        <v>24</v>
      </c>
      <c r="M16" s="23">
        <f>DATE(An,7,14)</f>
        <v>44391</v>
      </c>
      <c r="N16" s="25" t="str">
        <f t="shared" si="0"/>
        <v/>
      </c>
      <c r="P16" s="51"/>
      <c r="Q16" s="51"/>
      <c r="R16" s="51"/>
      <c r="S16" s="78" t="s">
        <v>55</v>
      </c>
      <c r="T16" s="66">
        <v>12</v>
      </c>
    </row>
    <row r="17" spans="2:17" x14ac:dyDescent="0.3">
      <c r="B17" s="127" t="s">
        <v>72</v>
      </c>
      <c r="C17" s="27"/>
      <c r="D17" s="64"/>
      <c r="E17" s="122">
        <f>COUNTIFS(Bdd!$C:$C,$B17,Bdd!$D:$D,E$4)+COUNTIFS(Bdd!$C:$C,$B17,Bdd!$D:$D,E$4&amp;"/2")/2</f>
        <v>0</v>
      </c>
      <c r="F17" s="52">
        <f>COUNTIFS(Bdd!$C:$C,$B17,Bdd!$D:$D,F$4)</f>
        <v>0</v>
      </c>
      <c r="G17" s="52">
        <f>COUNTIFS(Bdd!$C:$C,$B17,Bdd!$D:$D,G$4)</f>
        <v>0</v>
      </c>
      <c r="H17" s="52">
        <f>COUNTIFS(Bdd!$C:$C,$B17,Bdd!$D:$D,H$4)</f>
        <v>0</v>
      </c>
      <c r="I17" s="52">
        <f>COUNTIFS(Bdd!$C:$C,$B17,Bdd!$D:$D,I$4)</f>
        <v>0</v>
      </c>
      <c r="J17" s="6">
        <f t="shared" si="1"/>
        <v>0</v>
      </c>
      <c r="L17" s="7" t="s">
        <v>25</v>
      </c>
      <c r="M17" s="23">
        <f>DATE(An,8,15)</f>
        <v>44423</v>
      </c>
      <c r="N17" s="25" t="str">
        <f t="shared" si="0"/>
        <v/>
      </c>
      <c r="P17" s="51"/>
      <c r="Q17" s="51"/>
    </row>
    <row r="18" spans="2:17" x14ac:dyDescent="0.3">
      <c r="B18" s="127" t="s">
        <v>73</v>
      </c>
      <c r="C18" s="28"/>
      <c r="D18" s="64"/>
      <c r="E18" s="122">
        <f>COUNTIFS(Bdd!$C:$C,$B18,Bdd!$D:$D,E$4)+COUNTIFS(Bdd!$C:$C,$B18,Bdd!$D:$D,E$4&amp;"/2")/2</f>
        <v>0</v>
      </c>
      <c r="F18" s="52">
        <f>COUNTIFS(Bdd!$C:$C,$B18,Bdd!$D:$D,F$4)</f>
        <v>0</v>
      </c>
      <c r="G18" s="52">
        <f>COUNTIFS(Bdd!$C:$C,$B18,Bdd!$D:$D,G$4)</f>
        <v>0</v>
      </c>
      <c r="H18" s="52">
        <f>COUNTIFS(Bdd!$C:$C,$B18,Bdd!$D:$D,H$4)</f>
        <v>0</v>
      </c>
      <c r="I18" s="52">
        <f>COUNTIFS(Bdd!$C:$C,$B18,Bdd!$D:$D,I$4)</f>
        <v>0</v>
      </c>
      <c r="J18" s="6">
        <f t="shared" si="1"/>
        <v>0</v>
      </c>
      <c r="L18" s="13" t="s">
        <v>26</v>
      </c>
      <c r="M18" s="23">
        <f>DATE(An,11,1)</f>
        <v>44501</v>
      </c>
      <c r="N18" s="25" t="str">
        <f t="shared" si="0"/>
        <v/>
      </c>
      <c r="P18" s="51"/>
      <c r="Q18" s="51"/>
    </row>
    <row r="19" spans="2:17" x14ac:dyDescent="0.3">
      <c r="B19" s="127" t="s">
        <v>74</v>
      </c>
      <c r="C19" s="37"/>
      <c r="D19" s="64"/>
      <c r="E19" s="122">
        <f>COUNTIFS(Bdd!$C:$C,$B19,Bdd!$D:$D,E$4)+COUNTIFS(Bdd!$C:$C,$B19,Bdd!$D:$D,E$4&amp;"/2")/2</f>
        <v>0</v>
      </c>
      <c r="F19" s="52">
        <f>COUNTIFS(Bdd!$C:$C,$B19,Bdd!$D:$D,F$4)</f>
        <v>0</v>
      </c>
      <c r="G19" s="52">
        <f>COUNTIFS(Bdd!$C:$C,$B19,Bdd!$D:$D,G$4)</f>
        <v>0</v>
      </c>
      <c r="H19" s="52">
        <f>COUNTIFS(Bdd!$C:$C,$B19,Bdd!$D:$D,H$4)</f>
        <v>0</v>
      </c>
      <c r="I19" s="52">
        <f>COUNTIFS(Bdd!$C:$C,$B19,Bdd!$D:$D,I$4)</f>
        <v>0</v>
      </c>
      <c r="J19" s="6">
        <f t="shared" si="1"/>
        <v>0</v>
      </c>
      <c r="L19" s="7" t="s">
        <v>27</v>
      </c>
      <c r="M19" s="23">
        <f>DATE(An,11,11)</f>
        <v>44511</v>
      </c>
      <c r="N19" s="25" t="str">
        <f t="shared" si="0"/>
        <v/>
      </c>
      <c r="P19" s="51"/>
      <c r="Q19" s="51"/>
    </row>
    <row r="20" spans="2:17" ht="15" thickBot="1" x14ac:dyDescent="0.35">
      <c r="B20" s="127" t="s">
        <v>75</v>
      </c>
      <c r="C20" s="28"/>
      <c r="D20" s="64"/>
      <c r="E20" s="122">
        <f>COUNTIFS(Bdd!$C:$C,$B20,Bdd!$D:$D,E$4)+COUNTIFS(Bdd!$C:$C,$B20,Bdd!$D:$D,E$4&amp;"/2")/2</f>
        <v>0</v>
      </c>
      <c r="F20" s="52">
        <f>COUNTIFS(Bdd!$C:$C,$B20,Bdd!$D:$D,F$4)</f>
        <v>0</v>
      </c>
      <c r="G20" s="52">
        <f>COUNTIFS(Bdd!$C:$C,$B20,Bdd!$D:$D,G$4)</f>
        <v>0</v>
      </c>
      <c r="H20" s="52">
        <f>COUNTIFS(Bdd!$C:$C,$B20,Bdd!$D:$D,H$4)</f>
        <v>0</v>
      </c>
      <c r="I20" s="52">
        <f>COUNTIFS(Bdd!$C:$C,$B20,Bdd!$D:$D,I$4)</f>
        <v>0</v>
      </c>
      <c r="J20" s="6">
        <f t="shared" si="1"/>
        <v>0</v>
      </c>
      <c r="L20" s="14" t="s">
        <v>28</v>
      </c>
      <c r="M20" s="24">
        <f>DATE(An,12,25)</f>
        <v>44555</v>
      </c>
      <c r="N20" s="26">
        <f t="shared" si="0"/>
        <v>44554</v>
      </c>
      <c r="P20" s="51"/>
      <c r="Q20" s="51"/>
    </row>
    <row r="21" spans="2:17" x14ac:dyDescent="0.3">
      <c r="B21" s="127" t="s">
        <v>76</v>
      </c>
      <c r="C21" s="27"/>
      <c r="D21" s="64"/>
      <c r="E21" s="122">
        <f>COUNTIFS(Bdd!$C:$C,$B21,Bdd!$D:$D,E$4)+COUNTIFS(Bdd!$C:$C,$B21,Bdd!$D:$D,E$4&amp;"/2")/2</f>
        <v>0</v>
      </c>
      <c r="F21" s="52">
        <f>COUNTIFS(Bdd!$C:$C,$B21,Bdd!$D:$D,F$4)</f>
        <v>0</v>
      </c>
      <c r="G21" s="52">
        <f>COUNTIFS(Bdd!$C:$C,$B21,Bdd!$D:$D,G$4)</f>
        <v>0</v>
      </c>
      <c r="H21" s="52">
        <f>COUNTIFS(Bdd!$C:$C,$B21,Bdd!$D:$D,H$4)</f>
        <v>0</v>
      </c>
      <c r="I21" s="52">
        <f>COUNTIFS(Bdd!$C:$C,$B21,Bdd!$D:$D,I$4)</f>
        <v>0</v>
      </c>
      <c r="J21" s="6">
        <f t="shared" si="1"/>
        <v>0</v>
      </c>
      <c r="P21" s="51"/>
      <c r="Q21" s="51"/>
    </row>
    <row r="22" spans="2:17" x14ac:dyDescent="0.3">
      <c r="B22" s="127" t="s">
        <v>77</v>
      </c>
      <c r="C22" s="28"/>
      <c r="D22" s="64"/>
      <c r="E22" s="122">
        <f>COUNTIFS(Bdd!$C:$C,$B22,Bdd!$D:$D,E$4)+COUNTIFS(Bdd!$C:$C,$B22,Bdd!$D:$D,E$4&amp;"/2")/2</f>
        <v>0</v>
      </c>
      <c r="F22" s="52">
        <f>COUNTIFS(Bdd!$C:$C,$B22,Bdd!$D:$D,F$4)</f>
        <v>0</v>
      </c>
      <c r="G22" s="52">
        <f>COUNTIFS(Bdd!$C:$C,$B22,Bdd!$D:$D,G$4)</f>
        <v>0</v>
      </c>
      <c r="H22" s="52">
        <f>COUNTIFS(Bdd!$C:$C,$B22,Bdd!$D:$D,H$4)</f>
        <v>0</v>
      </c>
      <c r="I22" s="52">
        <f>COUNTIFS(Bdd!$C:$C,$B22,Bdd!$D:$D,I$4)</f>
        <v>0</v>
      </c>
      <c r="J22" s="6">
        <f t="shared" si="1"/>
        <v>0</v>
      </c>
      <c r="P22" s="51"/>
      <c r="Q22" s="51"/>
    </row>
    <row r="23" spans="2:17" x14ac:dyDescent="0.3">
      <c r="B23" s="128" t="s">
        <v>78</v>
      </c>
      <c r="C23" s="27"/>
      <c r="D23" s="64"/>
      <c r="E23" s="122">
        <f>COUNTIFS(Bdd!$C:$C,$B23,Bdd!$D:$D,E$4)+COUNTIFS(Bdd!$C:$C,$B23,Bdd!$D:$D,E$4&amp;"/2")/2</f>
        <v>0</v>
      </c>
      <c r="F23" s="52">
        <f>COUNTIFS(Bdd!$C:$C,$B23,Bdd!$D:$D,F$4)</f>
        <v>0</v>
      </c>
      <c r="G23" s="52">
        <f>COUNTIFS(Bdd!$C:$C,$B23,Bdd!$D:$D,G$4)</f>
        <v>0</v>
      </c>
      <c r="H23" s="52">
        <f>COUNTIFS(Bdd!$C:$C,$B23,Bdd!$D:$D,H$4)</f>
        <v>0</v>
      </c>
      <c r="I23" s="52">
        <f>COUNTIFS(Bdd!$C:$C,$B23,Bdd!$D:$D,I$4)</f>
        <v>0</v>
      </c>
      <c r="J23" s="6">
        <f t="shared" si="1"/>
        <v>0</v>
      </c>
      <c r="P23" s="51"/>
      <c r="Q23" s="51"/>
    </row>
    <row r="24" spans="2:17" x14ac:dyDescent="0.3">
      <c r="B24" s="127" t="s">
        <v>79</v>
      </c>
      <c r="C24" s="28"/>
      <c r="D24" s="64"/>
      <c r="E24" s="122">
        <f>COUNTIFS(Bdd!$C:$C,$B24,Bdd!$D:$D,E$4)+COUNTIFS(Bdd!$C:$C,$B24,Bdd!$D:$D,E$4&amp;"/2")/2</f>
        <v>0</v>
      </c>
      <c r="F24" s="52">
        <f>COUNTIFS(Bdd!$C:$C,$B24,Bdd!$D:$D,F$4)</f>
        <v>0</v>
      </c>
      <c r="G24" s="52">
        <f>COUNTIFS(Bdd!$C:$C,$B24,Bdd!$D:$D,G$4)</f>
        <v>0</v>
      </c>
      <c r="H24" s="52">
        <f>COUNTIFS(Bdd!$C:$C,$B24,Bdd!$D:$D,H$4)</f>
        <v>0</v>
      </c>
      <c r="I24" s="52">
        <f>COUNTIFS(Bdd!$C:$C,$B24,Bdd!$D:$D,I$4)</f>
        <v>0</v>
      </c>
      <c r="J24" s="6">
        <f t="shared" si="1"/>
        <v>0</v>
      </c>
      <c r="P24" s="51"/>
      <c r="Q24" s="51"/>
    </row>
    <row r="25" spans="2:17" x14ac:dyDescent="0.3">
      <c r="B25" s="127" t="s">
        <v>80</v>
      </c>
      <c r="C25" s="27"/>
      <c r="D25" s="64"/>
      <c r="E25" s="122">
        <f>COUNTIFS(Bdd!$C:$C,$B25,Bdd!$D:$D,E$4)+COUNTIFS(Bdd!$C:$C,$B25,Bdd!$D:$D,E$4&amp;"/2")/2</f>
        <v>0</v>
      </c>
      <c r="F25" s="52">
        <f>COUNTIFS(Bdd!$C:$C,$B25,Bdd!$D:$D,F$4)</f>
        <v>0</v>
      </c>
      <c r="G25" s="52">
        <f>COUNTIFS(Bdd!$C:$C,$B25,Bdd!$D:$D,G$4)</f>
        <v>0</v>
      </c>
      <c r="H25" s="52">
        <f>COUNTIFS(Bdd!$C:$C,$B25,Bdd!$D:$D,H$4)</f>
        <v>0</v>
      </c>
      <c r="I25" s="52">
        <f>COUNTIFS(Bdd!$C:$C,$B25,Bdd!$D:$D,I$4)</f>
        <v>0</v>
      </c>
      <c r="J25" s="6">
        <f t="shared" si="1"/>
        <v>0</v>
      </c>
      <c r="P25" s="51"/>
      <c r="Q25" s="51"/>
    </row>
    <row r="26" spans="2:17" x14ac:dyDescent="0.3">
      <c r="B26" s="127" t="s">
        <v>81</v>
      </c>
      <c r="C26" s="28"/>
      <c r="D26" s="64"/>
      <c r="E26" s="122">
        <f>COUNTIFS(Bdd!$C:$C,$B26,Bdd!$D:$D,E$4)+COUNTIFS(Bdd!$C:$C,$B26,Bdd!$D:$D,E$4&amp;"/2")/2</f>
        <v>0</v>
      </c>
      <c r="F26" s="52">
        <f>COUNTIFS(Bdd!$C:$C,$B26,Bdd!$D:$D,F$4)</f>
        <v>0</v>
      </c>
      <c r="G26" s="52">
        <f>COUNTIFS(Bdd!$C:$C,$B26,Bdd!$D:$D,G$4)</f>
        <v>0</v>
      </c>
      <c r="H26" s="52">
        <f>COUNTIFS(Bdd!$C:$C,$B26,Bdd!$D:$D,H$4)</f>
        <v>0</v>
      </c>
      <c r="I26" s="52">
        <f>COUNTIFS(Bdd!$C:$C,$B26,Bdd!$D:$D,I$4)</f>
        <v>0</v>
      </c>
      <c r="J26" s="6">
        <f t="shared" si="1"/>
        <v>0</v>
      </c>
      <c r="P26" s="51"/>
      <c r="Q26" s="51"/>
    </row>
    <row r="27" spans="2:17" x14ac:dyDescent="0.3">
      <c r="B27" s="127" t="s">
        <v>82</v>
      </c>
      <c r="C27" s="37" t="s">
        <v>87</v>
      </c>
      <c r="D27" s="64"/>
      <c r="E27" s="122">
        <f>COUNTIFS(Bdd!$C:$C,$B27,Bdd!$D:$D,E$4)+COUNTIFS(Bdd!$C:$C,$B27,Bdd!$D:$D,E$4&amp;"/2")/2</f>
        <v>0</v>
      </c>
      <c r="F27" s="52">
        <f>COUNTIFS(Bdd!$C:$C,$B27,Bdd!$D:$D,F$4)</f>
        <v>0</v>
      </c>
      <c r="G27" s="52">
        <f>COUNTIFS(Bdd!$C:$C,$B27,Bdd!$D:$D,G$4)</f>
        <v>0</v>
      </c>
      <c r="H27" s="52">
        <f>COUNTIFS(Bdd!$C:$C,$B27,Bdd!$D:$D,H$4)</f>
        <v>0</v>
      </c>
      <c r="I27" s="52">
        <f>COUNTIFS(Bdd!$C:$C,$B27,Bdd!$D:$D,I$4)</f>
        <v>0</v>
      </c>
      <c r="J27" s="6">
        <f t="shared" si="1"/>
        <v>0</v>
      </c>
    </row>
    <row r="28" spans="2:17" x14ac:dyDescent="0.3">
      <c r="B28" s="128" t="s">
        <v>83</v>
      </c>
      <c r="C28" s="28"/>
      <c r="D28" s="64"/>
      <c r="E28" s="122">
        <f>COUNTIFS(Bdd!$C:$C,$B28,Bdd!$D:$D,E$4)+COUNTIFS(Bdd!$C:$C,$B28,Bdd!$D:$D,E$4&amp;"/2")/2</f>
        <v>0</v>
      </c>
      <c r="F28" s="52">
        <f>COUNTIFS(Bdd!$C:$C,$B28,Bdd!$D:$D,F$4)</f>
        <v>0</v>
      </c>
      <c r="G28" s="52">
        <f>COUNTIFS(Bdd!$C:$C,$B28,Bdd!$D:$D,G$4)</f>
        <v>0</v>
      </c>
      <c r="H28" s="52">
        <f>COUNTIFS(Bdd!$C:$C,$B28,Bdd!$D:$D,H$4)</f>
        <v>0</v>
      </c>
      <c r="I28" s="52">
        <f>COUNTIFS(Bdd!$C:$C,$B28,Bdd!$D:$D,I$4)</f>
        <v>0</v>
      </c>
      <c r="J28" s="6">
        <f t="shared" si="1"/>
        <v>0</v>
      </c>
    </row>
    <row r="29" spans="2:17" x14ac:dyDescent="0.3">
      <c r="B29" s="129"/>
      <c r="C29" s="64"/>
      <c r="D29" s="64"/>
      <c r="E29" s="122">
        <f>COUNTIFS(Bdd!$C:$C,$B29,Bdd!$D:$D,E$4)+COUNTIFS(Bdd!$C:$C,$B29,Bdd!$D:$D,E$4&amp;"/2")/2</f>
        <v>0</v>
      </c>
      <c r="F29" s="52">
        <f>COUNTIFS(Bdd!$C:$C,$B29,Bdd!$D:$D,F$4)</f>
        <v>0</v>
      </c>
      <c r="G29" s="52">
        <f>COUNTIFS(Bdd!$C:$C,$B29,Bdd!$D:$D,G$4)</f>
        <v>0</v>
      </c>
      <c r="H29" s="52">
        <f>COUNTIFS(Bdd!$C:$C,$B29,Bdd!$D:$D,H$4)</f>
        <v>0</v>
      </c>
      <c r="I29" s="52">
        <f>COUNTIFS(Bdd!$C:$C,$B29,Bdd!$D:$D,I$4)</f>
        <v>0</v>
      </c>
      <c r="J29" s="6">
        <f t="shared" si="1"/>
        <v>0</v>
      </c>
    </row>
    <row r="30" spans="2:17" x14ac:dyDescent="0.3">
      <c r="B30" s="129"/>
      <c r="C30" s="28"/>
      <c r="D30" s="64"/>
      <c r="E30" s="122">
        <f>COUNTIFS(Bdd!$C:$C,$B30,Bdd!$D:$D,E$4)+COUNTIFS(Bdd!$C:$C,$B30,Bdd!$D:$D,E$4&amp;"/2")/2</f>
        <v>0</v>
      </c>
      <c r="F30" s="52">
        <f>COUNTIFS(Bdd!$C:$C,$B30,Bdd!$D:$D,F$4)</f>
        <v>0</v>
      </c>
      <c r="G30" s="52">
        <f>COUNTIFS(Bdd!$C:$C,$B30,Bdd!$D:$D,G$4)</f>
        <v>0</v>
      </c>
      <c r="H30" s="52">
        <f>COUNTIFS(Bdd!$C:$C,$B30,Bdd!$D:$D,H$4)</f>
        <v>0</v>
      </c>
      <c r="I30" s="52">
        <f>COUNTIFS(Bdd!$C:$C,$B30,Bdd!$D:$D,I$4)</f>
        <v>0</v>
      </c>
      <c r="J30" s="6">
        <f t="shared" si="1"/>
        <v>0</v>
      </c>
    </row>
    <row r="31" spans="2:17" ht="14.4" customHeight="1" x14ac:dyDescent="0.3">
      <c r="B31" s="126" t="s">
        <v>70</v>
      </c>
      <c r="C31" s="91"/>
      <c r="D31" s="85"/>
      <c r="E31" s="85"/>
      <c r="F31" s="85"/>
      <c r="G31" s="85"/>
      <c r="H31" s="85"/>
      <c r="I31" s="85"/>
      <c r="J31" s="86"/>
      <c r="L31" s="51"/>
    </row>
    <row r="32" spans="2:17" x14ac:dyDescent="0.3">
      <c r="B32" s="127" t="s">
        <v>85</v>
      </c>
      <c r="C32" s="37"/>
      <c r="D32" s="64"/>
      <c r="E32" s="122">
        <f>COUNTIFS(Bdd!$C:$C,$B32,Bdd!$D:$D,E$4)+COUNTIFS(Bdd!$C:$C,$B32,Bdd!$D:$D,E$4&amp;"/2")/2</f>
        <v>0</v>
      </c>
      <c r="F32" s="52">
        <f>COUNTIFS(Bdd!$C:$C,$B32,Bdd!$D:$D,F$4)</f>
        <v>0</v>
      </c>
      <c r="G32" s="52">
        <f>COUNTIFS(Bdd!$C:$C,$B32,Bdd!$D:$D,G$4)</f>
        <v>0</v>
      </c>
      <c r="H32" s="52">
        <f>COUNTIFS(Bdd!$C:$C,$B32,Bdd!$D:$D,H$4)</f>
        <v>0</v>
      </c>
      <c r="I32" s="52">
        <f>COUNTIFS(Bdd!$C:$C,$B32,Bdd!$D:$D,I$4)</f>
        <v>0</v>
      </c>
      <c r="J32" s="6">
        <f t="shared" si="1"/>
        <v>0</v>
      </c>
    </row>
    <row r="33" spans="2:18" x14ac:dyDescent="0.3">
      <c r="B33" s="129"/>
      <c r="C33" s="38"/>
      <c r="D33" s="64"/>
      <c r="E33" s="122">
        <f>COUNTIFS(Bdd!$C:$C,$B33,Bdd!$D:$D,E$4)+COUNTIFS(Bdd!$C:$C,$B33,Bdd!$D:$D,E$4&amp;"/2")/2</f>
        <v>0</v>
      </c>
      <c r="F33" s="52">
        <f>COUNTIFS(Bdd!$C:$C,$B33,Bdd!$D:$D,F$4)</f>
        <v>0</v>
      </c>
      <c r="G33" s="52">
        <f>COUNTIFS(Bdd!$C:$C,$B33,Bdd!$D:$D,G$4)</f>
        <v>0</v>
      </c>
      <c r="H33" s="52">
        <f>COUNTIFS(Bdd!$C:$C,$B33,Bdd!$D:$D,H$4)</f>
        <v>0</v>
      </c>
      <c r="I33" s="52">
        <f>COUNTIFS(Bdd!$C:$C,$B33,Bdd!$D:$D,I$4)</f>
        <v>0</v>
      </c>
      <c r="J33" s="6"/>
    </row>
    <row r="34" spans="2:18" x14ac:dyDescent="0.3">
      <c r="B34" s="127" t="s">
        <v>86</v>
      </c>
      <c r="C34" s="38"/>
      <c r="D34" s="64"/>
      <c r="E34" s="122">
        <f>COUNTIFS(Bdd!$C:$C,$B34,Bdd!$D:$D,E$4)+COUNTIFS(Bdd!$C:$C,$B34,Bdd!$D:$D,E$4&amp;"/2")/2</f>
        <v>0</v>
      </c>
      <c r="F34" s="52">
        <f>COUNTIFS(Bdd!$C:$C,$B34,Bdd!$D:$D,F$4)</f>
        <v>0</v>
      </c>
      <c r="G34" s="52">
        <f>COUNTIFS(Bdd!$C:$C,$B34,Bdd!$D:$D,G$4)</f>
        <v>0</v>
      </c>
      <c r="H34" s="52">
        <f>COUNTIFS(Bdd!$C:$C,$B34,Bdd!$D:$D,H$4)</f>
        <v>0</v>
      </c>
      <c r="I34" s="52">
        <f>COUNTIFS(Bdd!$C:$C,$B34,Bdd!$D:$D,I$4)</f>
        <v>0</v>
      </c>
      <c r="J34" s="6">
        <f t="shared" si="1"/>
        <v>0</v>
      </c>
      <c r="K34" s="15"/>
      <c r="P34" s="15"/>
      <c r="Q34" s="15"/>
      <c r="R34" s="15"/>
    </row>
    <row r="35" spans="2:18" x14ac:dyDescent="0.3">
      <c r="B35" s="130" t="s">
        <v>29</v>
      </c>
      <c r="C35" s="16"/>
      <c r="D35" s="53"/>
      <c r="E35" s="53">
        <f>SUM(E9:E30,E32:E34)</f>
        <v>0</v>
      </c>
      <c r="F35" s="79">
        <f t="shared" ref="F35:I35" si="2">SUM(F9:F30,F32:F34)</f>
        <v>0</v>
      </c>
      <c r="G35" s="79">
        <f t="shared" si="2"/>
        <v>0</v>
      </c>
      <c r="H35" s="79">
        <f t="shared" si="2"/>
        <v>0</v>
      </c>
      <c r="I35" s="79">
        <f t="shared" si="2"/>
        <v>0</v>
      </c>
      <c r="J35" s="17">
        <f>SUM(J9:J30,J32:J34)</f>
        <v>0</v>
      </c>
    </row>
    <row r="36" spans="2:18" x14ac:dyDescent="0.3">
      <c r="P36" s="18"/>
    </row>
  </sheetData>
  <mergeCells count="5">
    <mergeCell ref="S4:T4"/>
    <mergeCell ref="B2:E2"/>
    <mergeCell ref="B5:J6"/>
    <mergeCell ref="P5:Q6"/>
    <mergeCell ref="L5:N6"/>
  </mergeCells>
  <phoneticPr fontId="1" type="noConversion"/>
  <conditionalFormatting sqref="Q12:Q13">
    <cfRule type="expression" dxfId="10" priority="2" stopIfTrue="1">
      <formula>WEEKDAY(Q$7,2)&gt;5</formula>
    </cfRule>
    <cfRule type="expression" dxfId="9" priority="3" stopIfTrue="1">
      <formula>AND(Q$7&lt;&gt;"",COUNTIF(Feries,Q$7)&gt;0)</formula>
    </cfRule>
    <cfRule type="expression" dxfId="8" priority="4" stopIfTrue="1">
      <formula>AND(Q$7&lt;&gt;"",COUNTIF(Recup_FN,Q$7)&gt;0)</formula>
    </cfRule>
  </conditionalFormatting>
  <conditionalFormatting sqref="B9:I30 B32:I34">
    <cfRule type="expression" dxfId="7" priority="1" stopIfTrue="1">
      <formula>MOD(ROW(),2)=0</formula>
    </cfRule>
  </conditionalFormatting>
  <dataValidations count="1">
    <dataValidation type="list" allowBlank="1" showInputMessage="1" showErrorMessage="1" sqref="D9:D34" xr:uid="{553C6329-8906-44F4-8D12-3E31CB1FFDC3}">
      <formula1>"Lundi,Mercredi,Vendredi"</formula1>
    </dataValidation>
  </dataValidations>
  <pageMargins left="0.7" right="0.7" top="0.75" bottom="0.75" header="0.3" footer="0.3"/>
  <pageSetup paperSize="9" orientation="portrait" r:id="rId1"/>
  <ignoredErrors>
    <ignoredError sqref="J9" formulaRange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AR37"/>
  <sheetViews>
    <sheetView showGridLines="0" showRowColHeaders="0" tabSelected="1"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A6" sqref="A6"/>
    </sheetView>
  </sheetViews>
  <sheetFormatPr baseColWidth="10" defaultRowHeight="14.4" x14ac:dyDescent="0.3"/>
  <cols>
    <col min="1" max="1" width="1.109375" customWidth="1"/>
    <col min="2" max="2" width="24.109375" bestFit="1" customWidth="1"/>
    <col min="3" max="33" width="4.6640625" customWidth="1"/>
    <col min="34" max="34" width="6.88671875" customWidth="1"/>
    <col min="35" max="35" width="9.5546875" bestFit="1" customWidth="1"/>
    <col min="36" max="36" width="6.5546875" style="51" customWidth="1"/>
    <col min="37" max="37" width="11.44140625" style="51"/>
    <col min="42" max="42" width="11.44140625" style="51"/>
  </cols>
  <sheetData>
    <row r="1" spans="1:44" ht="6" customHeight="1" thickBot="1" x14ac:dyDescent="0.35">
      <c r="A1" s="168">
        <v>2</v>
      </c>
      <c r="B1" s="51"/>
      <c r="D1" s="51"/>
      <c r="AK1" s="118" t="s">
        <v>11</v>
      </c>
      <c r="AL1" s="119" t="s">
        <v>16</v>
      </c>
      <c r="AM1" s="119" t="s">
        <v>18</v>
      </c>
      <c r="AN1" s="119" t="s">
        <v>20</v>
      </c>
      <c r="AO1" s="118" t="s">
        <v>39</v>
      </c>
    </row>
    <row r="2" spans="1:44" ht="37.799999999999997" thickBot="1" x14ac:dyDescent="0.35">
      <c r="A2" s="90">
        <f>A1/24/12</f>
        <v>6.9444444444444441E-3</v>
      </c>
      <c r="B2" s="156" t="str">
        <f>" Planning " &amp;A3</f>
        <v xml:space="preserve"> Planning 2021</v>
      </c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  <c r="S2" s="157"/>
      <c r="T2" s="157"/>
      <c r="U2" s="157"/>
      <c r="V2" s="157"/>
      <c r="W2" s="157"/>
      <c r="X2" s="157"/>
      <c r="Y2" s="157"/>
      <c r="Z2" s="157"/>
      <c r="AA2" s="157"/>
      <c r="AB2" s="157"/>
      <c r="AC2" s="157"/>
      <c r="AD2" s="157"/>
      <c r="AE2" s="157"/>
      <c r="AF2" s="157"/>
      <c r="AG2" s="157"/>
      <c r="AH2" s="158"/>
    </row>
    <row r="3" spans="1:44" ht="12" customHeight="1" x14ac:dyDescent="0.3">
      <c r="A3" s="90">
        <f>2021+HOUR(A2)</f>
        <v>2021</v>
      </c>
      <c r="AH3" s="30"/>
      <c r="AK3" s="75"/>
    </row>
    <row r="4" spans="1:44" ht="20.100000000000001" customHeight="1" x14ac:dyDescent="0.3">
      <c r="A4" s="90">
        <f>1+MINUTE(A2)/5</f>
        <v>3</v>
      </c>
      <c r="B4" s="35" t="s">
        <v>31</v>
      </c>
      <c r="C4" s="159" t="s">
        <v>10</v>
      </c>
      <c r="D4" s="159"/>
      <c r="E4" s="47" t="s">
        <v>11</v>
      </c>
      <c r="F4" s="47" t="str">
        <f>ADMIN!Q9</f>
        <v>C/2</v>
      </c>
      <c r="G4" s="31"/>
      <c r="H4" s="159" t="s">
        <v>32</v>
      </c>
      <c r="I4" s="160"/>
      <c r="J4" s="10" t="str">
        <f>ADMIN!Q10</f>
        <v>MT1</v>
      </c>
      <c r="K4" s="11" t="str">
        <f>ADMIN!Q11</f>
        <v>MT2</v>
      </c>
      <c r="L4" s="36" t="str">
        <f>ADMIN!Q12</f>
        <v>MT3</v>
      </c>
      <c r="N4" s="32" t="s">
        <v>5</v>
      </c>
      <c r="O4" s="56"/>
      <c r="R4" s="32" t="s">
        <v>33</v>
      </c>
      <c r="S4" s="33"/>
      <c r="T4" s="31"/>
      <c r="W4" s="32" t="s">
        <v>35</v>
      </c>
      <c r="X4" s="61" t="str">
        <f>ADMIN!Q13</f>
        <v>TLT</v>
      </c>
      <c r="Y4" s="31"/>
      <c r="Z4" s="54"/>
      <c r="AA4" s="34"/>
      <c r="AB4" s="57"/>
      <c r="AC4" s="57"/>
      <c r="AD4" s="60"/>
      <c r="AE4" s="58"/>
      <c r="AF4" s="31"/>
      <c r="AG4" s="31"/>
      <c r="AH4" s="30"/>
      <c r="AI4" s="59"/>
      <c r="AK4" s="75"/>
    </row>
    <row r="5" spans="1:44" ht="42" customHeight="1" thickBot="1" x14ac:dyDescent="0.35">
      <c r="A5">
        <v>0</v>
      </c>
    </row>
    <row r="6" spans="1:44" ht="25.05" customHeight="1" thickBot="1" x14ac:dyDescent="0.5">
      <c r="B6" s="161" t="str">
        <f>UPPER(TEXT(C8,"MMMM AAAA"))</f>
        <v>MARS 2021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62"/>
      <c r="N6" s="162"/>
      <c r="O6" s="162"/>
      <c r="P6" s="162"/>
      <c r="Q6" s="162"/>
      <c r="R6" s="162"/>
      <c r="S6" s="162"/>
      <c r="T6" s="162"/>
      <c r="U6" s="162"/>
      <c r="V6" s="162"/>
      <c r="W6" s="162"/>
      <c r="X6" s="162"/>
      <c r="Y6" s="162"/>
      <c r="Z6" s="162"/>
      <c r="AA6" s="162"/>
      <c r="AB6" s="162"/>
      <c r="AC6" s="162"/>
      <c r="AD6" s="162"/>
      <c r="AE6" s="162"/>
      <c r="AF6" s="162"/>
      <c r="AG6" s="162"/>
      <c r="AH6" s="163"/>
    </row>
    <row r="7" spans="1:44" ht="25.05" customHeight="1" thickBot="1" x14ac:dyDescent="0.5">
      <c r="B7" s="42"/>
      <c r="C7" s="39">
        <f>C8</f>
        <v>44256</v>
      </c>
      <c r="D7" s="39">
        <f t="shared" ref="D7:AG7" si="0">D8</f>
        <v>44257</v>
      </c>
      <c r="E7" s="39">
        <f t="shared" si="0"/>
        <v>44258</v>
      </c>
      <c r="F7" s="39">
        <f t="shared" si="0"/>
        <v>44259</v>
      </c>
      <c r="G7" s="39">
        <f t="shared" si="0"/>
        <v>44260</v>
      </c>
      <c r="H7" s="39">
        <f t="shared" si="0"/>
        <v>44261</v>
      </c>
      <c r="I7" s="39">
        <f t="shared" si="0"/>
        <v>44262</v>
      </c>
      <c r="J7" s="39">
        <f t="shared" si="0"/>
        <v>44263</v>
      </c>
      <c r="K7" s="39">
        <f t="shared" si="0"/>
        <v>44264</v>
      </c>
      <c r="L7" s="39">
        <f t="shared" si="0"/>
        <v>44265</v>
      </c>
      <c r="M7" s="39">
        <f t="shared" si="0"/>
        <v>44266</v>
      </c>
      <c r="N7" s="39">
        <f t="shared" si="0"/>
        <v>44267</v>
      </c>
      <c r="O7" s="39">
        <f t="shared" si="0"/>
        <v>44268</v>
      </c>
      <c r="P7" s="39">
        <f t="shared" si="0"/>
        <v>44269</v>
      </c>
      <c r="Q7" s="39">
        <f t="shared" si="0"/>
        <v>44270</v>
      </c>
      <c r="R7" s="39">
        <f t="shared" si="0"/>
        <v>44271</v>
      </c>
      <c r="S7" s="39">
        <f t="shared" si="0"/>
        <v>44272</v>
      </c>
      <c r="T7" s="39">
        <f t="shared" si="0"/>
        <v>44273</v>
      </c>
      <c r="U7" s="39">
        <f t="shared" si="0"/>
        <v>44274</v>
      </c>
      <c r="V7" s="39">
        <f t="shared" si="0"/>
        <v>44275</v>
      </c>
      <c r="W7" s="39">
        <f t="shared" si="0"/>
        <v>44276</v>
      </c>
      <c r="X7" s="39">
        <f t="shared" si="0"/>
        <v>44277</v>
      </c>
      <c r="Y7" s="39">
        <f t="shared" si="0"/>
        <v>44278</v>
      </c>
      <c r="Z7" s="39">
        <f t="shared" si="0"/>
        <v>44279</v>
      </c>
      <c r="AA7" s="39">
        <f t="shared" si="0"/>
        <v>44280</v>
      </c>
      <c r="AB7" s="39">
        <f t="shared" si="0"/>
        <v>44281</v>
      </c>
      <c r="AC7" s="39">
        <f t="shared" si="0"/>
        <v>44282</v>
      </c>
      <c r="AD7" s="39">
        <f t="shared" si="0"/>
        <v>44283</v>
      </c>
      <c r="AE7" s="39">
        <f t="shared" si="0"/>
        <v>44284</v>
      </c>
      <c r="AF7" s="39">
        <f t="shared" si="0"/>
        <v>44285</v>
      </c>
      <c r="AG7" s="40">
        <f t="shared" si="0"/>
        <v>44286</v>
      </c>
      <c r="AH7" s="22"/>
      <c r="AJ7" s="164" t="s">
        <v>42</v>
      </c>
      <c r="AK7" s="165"/>
      <c r="AL7" s="165"/>
      <c r="AM7" s="165"/>
      <c r="AN7" s="165"/>
      <c r="AO7" s="166"/>
      <c r="AP7" s="165"/>
      <c r="AQ7" s="167"/>
      <c r="AR7" s="51"/>
    </row>
    <row r="8" spans="1:44" ht="25.05" customHeight="1" x14ac:dyDescent="0.3">
      <c r="B8" s="43"/>
      <c r="C8" s="93">
        <f>DATE(A3,A4,1)</f>
        <v>44256</v>
      </c>
      <c r="D8" s="41">
        <f>C8+1</f>
        <v>44257</v>
      </c>
      <c r="E8" s="41">
        <f t="shared" ref="E8:AG8" si="1">D8+1</f>
        <v>44258</v>
      </c>
      <c r="F8" s="41">
        <f t="shared" si="1"/>
        <v>44259</v>
      </c>
      <c r="G8" s="41">
        <f t="shared" si="1"/>
        <v>44260</v>
      </c>
      <c r="H8" s="41">
        <f t="shared" si="1"/>
        <v>44261</v>
      </c>
      <c r="I8" s="41">
        <f t="shared" si="1"/>
        <v>44262</v>
      </c>
      <c r="J8" s="41">
        <f t="shared" si="1"/>
        <v>44263</v>
      </c>
      <c r="K8" s="41">
        <f t="shared" si="1"/>
        <v>44264</v>
      </c>
      <c r="L8" s="41">
        <f t="shared" si="1"/>
        <v>44265</v>
      </c>
      <c r="M8" s="41">
        <f t="shared" si="1"/>
        <v>44266</v>
      </c>
      <c r="N8" s="41">
        <f t="shared" si="1"/>
        <v>44267</v>
      </c>
      <c r="O8" s="41">
        <f t="shared" si="1"/>
        <v>44268</v>
      </c>
      <c r="P8" s="41">
        <f t="shared" si="1"/>
        <v>44269</v>
      </c>
      <c r="Q8" s="41">
        <f t="shared" si="1"/>
        <v>44270</v>
      </c>
      <c r="R8" s="41">
        <f t="shared" si="1"/>
        <v>44271</v>
      </c>
      <c r="S8" s="41">
        <f t="shared" si="1"/>
        <v>44272</v>
      </c>
      <c r="T8" s="41">
        <f t="shared" si="1"/>
        <v>44273</v>
      </c>
      <c r="U8" s="41">
        <f t="shared" si="1"/>
        <v>44274</v>
      </c>
      <c r="V8" s="41">
        <f t="shared" si="1"/>
        <v>44275</v>
      </c>
      <c r="W8" s="41">
        <f t="shared" si="1"/>
        <v>44276</v>
      </c>
      <c r="X8" s="41">
        <f t="shared" si="1"/>
        <v>44277</v>
      </c>
      <c r="Y8" s="41">
        <f t="shared" si="1"/>
        <v>44278</v>
      </c>
      <c r="Z8" s="41">
        <f t="shared" si="1"/>
        <v>44279</v>
      </c>
      <c r="AA8" s="41">
        <f t="shared" si="1"/>
        <v>44280</v>
      </c>
      <c r="AB8" s="41">
        <f t="shared" si="1"/>
        <v>44281</v>
      </c>
      <c r="AC8" s="41">
        <f t="shared" si="1"/>
        <v>44282</v>
      </c>
      <c r="AD8" s="41">
        <f t="shared" si="1"/>
        <v>44283</v>
      </c>
      <c r="AE8" s="41">
        <f t="shared" si="1"/>
        <v>44284</v>
      </c>
      <c r="AF8" s="41">
        <f t="shared" si="1"/>
        <v>44285</v>
      </c>
      <c r="AG8" s="44">
        <f t="shared" si="1"/>
        <v>44286</v>
      </c>
      <c r="AH8" s="29"/>
      <c r="AJ8" s="71"/>
      <c r="AK8" s="67" t="s">
        <v>3</v>
      </c>
      <c r="AL8" s="68" t="str">
        <f>"Nbre jours " &amp;J4</f>
        <v>Nbre jours MT1</v>
      </c>
      <c r="AM8" s="69" t="str">
        <f>"Nbre jours "&amp; K4</f>
        <v>Nbre jours MT2</v>
      </c>
      <c r="AN8" s="70" t="str">
        <f xml:space="preserve"> "Nbre jours " &amp;L4</f>
        <v>Nbre jours MT3</v>
      </c>
      <c r="AO8" s="65" t="str">
        <f xml:space="preserve"> "Nbre jours " &amp;X4</f>
        <v>Nbre jours TLT</v>
      </c>
      <c r="AP8" s="73" t="s">
        <v>43</v>
      </c>
      <c r="AQ8" s="72" t="s">
        <v>4</v>
      </c>
      <c r="AR8" s="51"/>
    </row>
    <row r="9" spans="1:44" ht="25.05" customHeight="1" x14ac:dyDescent="0.3">
      <c r="B9" s="45" t="str">
        <f>ADMIN!B8</f>
        <v>EQUIPE1</v>
      </c>
      <c r="C9" s="91"/>
      <c r="D9" s="85"/>
      <c r="E9" s="85"/>
      <c r="F9" s="85"/>
      <c r="G9" s="85"/>
      <c r="H9" s="85"/>
      <c r="I9" s="85"/>
      <c r="J9" s="85"/>
      <c r="K9" s="85"/>
      <c r="L9" s="85"/>
      <c r="M9" s="85"/>
      <c r="N9" s="85"/>
      <c r="O9" s="85"/>
      <c r="P9" s="85"/>
      <c r="Q9" s="85"/>
      <c r="R9" s="85"/>
      <c r="S9" s="85"/>
      <c r="T9" s="85"/>
      <c r="U9" s="85"/>
      <c r="V9" s="85"/>
      <c r="W9" s="85"/>
      <c r="X9" s="85"/>
      <c r="Y9" s="85"/>
      <c r="Z9" s="85"/>
      <c r="AA9" s="85"/>
      <c r="AB9" s="85"/>
      <c r="AC9" s="85"/>
      <c r="AD9" s="85"/>
      <c r="AE9" s="85"/>
      <c r="AF9" s="85"/>
      <c r="AG9" s="92"/>
      <c r="AH9" s="29"/>
      <c r="AI9" s="51"/>
      <c r="AJ9" s="71"/>
      <c r="AK9" s="87"/>
      <c r="AL9" s="88"/>
      <c r="AM9" s="88"/>
      <c r="AN9" s="88"/>
      <c r="AO9" s="88"/>
      <c r="AP9" s="88"/>
      <c r="AQ9" s="89"/>
      <c r="AR9" s="51"/>
    </row>
    <row r="10" spans="1:44" s="31" customFormat="1" ht="22.05" customHeight="1" x14ac:dyDescent="0.3">
      <c r="B10" s="96" t="str">
        <f>IF(ADMIN!B9="","",ADMIN!B9)</f>
        <v>AA MARI</v>
      </c>
      <c r="C10" s="131"/>
      <c r="D10" s="131"/>
      <c r="E10" s="132"/>
      <c r="F10" s="131"/>
      <c r="G10" s="131"/>
      <c r="H10" s="131"/>
      <c r="I10" s="132"/>
      <c r="J10" s="131"/>
      <c r="K10" s="131"/>
      <c r="L10" s="131"/>
      <c r="M10" s="131"/>
      <c r="N10" s="131"/>
      <c r="O10" s="131"/>
      <c r="P10" s="132"/>
      <c r="Q10" s="131"/>
      <c r="R10" s="131"/>
      <c r="S10" s="131"/>
      <c r="T10" s="131"/>
      <c r="U10" s="131"/>
      <c r="V10" s="131"/>
      <c r="W10" s="132"/>
      <c r="X10" s="131"/>
      <c r="Y10" s="131"/>
      <c r="Z10" s="131"/>
      <c r="AA10" s="131"/>
      <c r="AB10" s="131"/>
      <c r="AC10" s="131"/>
      <c r="AD10" s="132"/>
      <c r="AE10" s="131"/>
      <c r="AF10" s="131"/>
      <c r="AG10" s="133"/>
      <c r="AH10" s="97"/>
      <c r="AJ10" s="98"/>
      <c r="AK10" s="99">
        <f t="shared" ref="AK10:AK31" si="2">COUNTIF($C10:$AG10,$AK$1)+COUNTIF($C10:$AG10,$AK$1&amp;"/2")/2</f>
        <v>0</v>
      </c>
      <c r="AL10" s="100">
        <f t="shared" ref="AL10:AL31" si="3">COUNTIF($C10:$AG10,$AL$1)</f>
        <v>0</v>
      </c>
      <c r="AM10" s="100">
        <f t="shared" ref="AM10:AM31" si="4">COUNTIF($C10:$AG10,$AM$1)</f>
        <v>0</v>
      </c>
      <c r="AN10" s="100">
        <f t="shared" ref="AN10:AN31" si="5">COUNTIF($C10:$AG10,$AN$1)</f>
        <v>0</v>
      </c>
      <c r="AO10" s="100">
        <f t="shared" ref="AO10:AO31" si="6">COUNTIF($C10:$AG10,$AO$1)</f>
        <v>0</v>
      </c>
      <c r="AP10" s="101"/>
      <c r="AQ10" s="102">
        <f>SUM(AL10:AN10)</f>
        <v>0</v>
      </c>
      <c r="AR10" s="54"/>
    </row>
    <row r="11" spans="1:44" s="31" customFormat="1" ht="22.05" customHeight="1" x14ac:dyDescent="0.3">
      <c r="B11" s="103" t="str">
        <f>IF(ADMIN!B10="","",ADMIN!B10)</f>
        <v>BB MOMO</v>
      </c>
      <c r="C11" s="131"/>
      <c r="D11" s="131"/>
      <c r="E11" s="132"/>
      <c r="F11" s="131"/>
      <c r="G11" s="131"/>
      <c r="H11" s="131"/>
      <c r="I11" s="131"/>
      <c r="J11" s="131"/>
      <c r="K11" s="131"/>
      <c r="L11" s="132"/>
      <c r="M11" s="131"/>
      <c r="N11" s="131"/>
      <c r="O11" s="131"/>
      <c r="P11" s="131"/>
      <c r="Q11" s="131"/>
      <c r="R11" s="131"/>
      <c r="S11" s="132"/>
      <c r="T11" s="131"/>
      <c r="U11" s="131"/>
      <c r="V11" s="131"/>
      <c r="W11" s="131"/>
      <c r="X11" s="131"/>
      <c r="Y11" s="131"/>
      <c r="Z11" s="132"/>
      <c r="AA11" s="131"/>
      <c r="AB11" s="131"/>
      <c r="AC11" s="131"/>
      <c r="AD11" s="131"/>
      <c r="AE11" s="131"/>
      <c r="AF11" s="131"/>
      <c r="AG11" s="134"/>
      <c r="AH11" s="97"/>
      <c r="AJ11" s="98"/>
      <c r="AK11" s="99">
        <f t="shared" si="2"/>
        <v>0</v>
      </c>
      <c r="AL11" s="100">
        <f t="shared" si="3"/>
        <v>0</v>
      </c>
      <c r="AM11" s="100">
        <f t="shared" si="4"/>
        <v>0</v>
      </c>
      <c r="AN11" s="100">
        <f t="shared" si="5"/>
        <v>0</v>
      </c>
      <c r="AO11" s="100">
        <f t="shared" si="6"/>
        <v>0</v>
      </c>
      <c r="AP11" s="101"/>
      <c r="AQ11" s="102">
        <f t="shared" ref="AQ11:AQ36" si="7">SUM(AL11:AN11)</f>
        <v>0</v>
      </c>
      <c r="AR11" s="54"/>
    </row>
    <row r="12" spans="1:44" s="31" customFormat="1" ht="22.05" customHeight="1" x14ac:dyDescent="0.3">
      <c r="B12" s="96" t="str">
        <f>IF(ADMIN!B11="","",ADMIN!B11)</f>
        <v>CC MIMI</v>
      </c>
      <c r="C12" s="131"/>
      <c r="D12" s="131"/>
      <c r="E12" s="131"/>
      <c r="F12" s="131"/>
      <c r="G12" s="131"/>
      <c r="H12" s="131"/>
      <c r="I12" s="131"/>
      <c r="J12" s="131"/>
      <c r="K12" s="131"/>
      <c r="L12" s="131"/>
      <c r="M12" s="131"/>
      <c r="N12" s="131"/>
      <c r="O12" s="131"/>
      <c r="P12" s="131"/>
      <c r="Q12" s="131"/>
      <c r="R12" s="131"/>
      <c r="S12" s="131"/>
      <c r="T12" s="131"/>
      <c r="U12" s="131"/>
      <c r="V12" s="131"/>
      <c r="W12" s="131"/>
      <c r="X12" s="131"/>
      <c r="Y12" s="131"/>
      <c r="Z12" s="131"/>
      <c r="AA12" s="131"/>
      <c r="AB12" s="131"/>
      <c r="AC12" s="131"/>
      <c r="AD12" s="131"/>
      <c r="AE12" s="131"/>
      <c r="AF12" s="131"/>
      <c r="AG12" s="133"/>
      <c r="AH12" s="97"/>
      <c r="AJ12" s="98"/>
      <c r="AK12" s="99">
        <f t="shared" si="2"/>
        <v>0</v>
      </c>
      <c r="AL12" s="100">
        <f t="shared" si="3"/>
        <v>0</v>
      </c>
      <c r="AM12" s="100">
        <f t="shared" si="4"/>
        <v>0</v>
      </c>
      <c r="AN12" s="100">
        <f t="shared" si="5"/>
        <v>0</v>
      </c>
      <c r="AO12" s="100">
        <f t="shared" si="6"/>
        <v>0</v>
      </c>
      <c r="AP12" s="101"/>
      <c r="AQ12" s="102">
        <f t="shared" si="7"/>
        <v>0</v>
      </c>
      <c r="AR12" s="54"/>
    </row>
    <row r="13" spans="1:44" s="31" customFormat="1" ht="22.05" customHeight="1" x14ac:dyDescent="0.3">
      <c r="B13" s="103" t="str">
        <f>IF(ADMIN!B12="","",ADMIN!B12)</f>
        <v>DD POPO</v>
      </c>
      <c r="C13" s="131"/>
      <c r="D13" s="131"/>
      <c r="E13" s="131"/>
      <c r="F13" s="131"/>
      <c r="G13" s="131"/>
      <c r="H13" s="131"/>
      <c r="I13" s="131"/>
      <c r="J13" s="131"/>
      <c r="K13" s="131"/>
      <c r="L13" s="131"/>
      <c r="M13" s="131"/>
      <c r="N13" s="131"/>
      <c r="O13" s="131"/>
      <c r="P13" s="131"/>
      <c r="Q13" s="131"/>
      <c r="R13" s="131"/>
      <c r="S13" s="131"/>
      <c r="T13" s="131"/>
      <c r="U13" s="131"/>
      <c r="V13" s="131"/>
      <c r="W13" s="131"/>
      <c r="X13" s="131"/>
      <c r="Y13" s="131"/>
      <c r="Z13" s="131"/>
      <c r="AA13" s="131"/>
      <c r="AB13" s="131"/>
      <c r="AC13" s="131"/>
      <c r="AD13" s="131"/>
      <c r="AE13" s="131"/>
      <c r="AF13" s="131"/>
      <c r="AG13" s="133"/>
      <c r="AH13" s="97"/>
      <c r="AJ13" s="98"/>
      <c r="AK13" s="99">
        <f t="shared" si="2"/>
        <v>0</v>
      </c>
      <c r="AL13" s="100">
        <f t="shared" si="3"/>
        <v>0</v>
      </c>
      <c r="AM13" s="100">
        <f t="shared" si="4"/>
        <v>0</v>
      </c>
      <c r="AN13" s="100">
        <f t="shared" si="5"/>
        <v>0</v>
      </c>
      <c r="AO13" s="100">
        <f t="shared" si="6"/>
        <v>0</v>
      </c>
      <c r="AP13" s="101"/>
      <c r="AQ13" s="102">
        <f t="shared" si="7"/>
        <v>0</v>
      </c>
      <c r="AR13" s="54"/>
    </row>
    <row r="14" spans="1:44" s="31" customFormat="1" ht="22.05" customHeight="1" x14ac:dyDescent="0.3">
      <c r="B14" s="96" t="str">
        <f>IF(ADMIN!B13="","",ADMIN!B13)</f>
        <v>EE TOTO</v>
      </c>
      <c r="C14" s="131"/>
      <c r="D14" s="131"/>
      <c r="E14" s="131"/>
      <c r="F14" s="131"/>
      <c r="G14" s="131"/>
      <c r="H14" s="131"/>
      <c r="I14" s="131"/>
      <c r="J14" s="131"/>
      <c r="K14" s="131"/>
      <c r="L14" s="131"/>
      <c r="M14" s="131"/>
      <c r="N14" s="131"/>
      <c r="O14" s="131"/>
      <c r="P14" s="131"/>
      <c r="Q14" s="131"/>
      <c r="R14" s="131"/>
      <c r="S14" s="131"/>
      <c r="T14" s="131"/>
      <c r="U14" s="131"/>
      <c r="V14" s="131"/>
      <c r="W14" s="131"/>
      <c r="X14" s="131"/>
      <c r="Y14" s="131"/>
      <c r="Z14" s="131"/>
      <c r="AA14" s="131"/>
      <c r="AB14" s="131"/>
      <c r="AC14" s="131"/>
      <c r="AD14" s="131"/>
      <c r="AE14" s="131"/>
      <c r="AF14" s="131"/>
      <c r="AG14" s="133"/>
      <c r="AH14" s="97"/>
      <c r="AJ14" s="98"/>
      <c r="AK14" s="99">
        <f t="shared" si="2"/>
        <v>0</v>
      </c>
      <c r="AL14" s="100">
        <f t="shared" si="3"/>
        <v>0</v>
      </c>
      <c r="AM14" s="100">
        <f t="shared" si="4"/>
        <v>0</v>
      </c>
      <c r="AN14" s="100">
        <f t="shared" si="5"/>
        <v>0</v>
      </c>
      <c r="AO14" s="100">
        <f t="shared" si="6"/>
        <v>0</v>
      </c>
      <c r="AP14" s="101"/>
      <c r="AQ14" s="102">
        <f t="shared" si="7"/>
        <v>0</v>
      </c>
      <c r="AR14" s="54"/>
    </row>
    <row r="15" spans="1:44" s="31" customFormat="1" ht="22.05" customHeight="1" x14ac:dyDescent="0.3">
      <c r="B15" s="103" t="str">
        <f>IF(ADMIN!B14="","",ADMIN!B14)</f>
        <v>FF MOMO</v>
      </c>
      <c r="C15" s="131"/>
      <c r="D15" s="131"/>
      <c r="E15" s="131"/>
      <c r="F15" s="131"/>
      <c r="G15" s="131"/>
      <c r="H15" s="131"/>
      <c r="I15" s="131"/>
      <c r="J15" s="131"/>
      <c r="K15" s="131"/>
      <c r="L15" s="131"/>
      <c r="M15" s="131"/>
      <c r="N15" s="131"/>
      <c r="O15" s="131"/>
      <c r="P15" s="131"/>
      <c r="Q15" s="131"/>
      <c r="R15" s="131"/>
      <c r="S15" s="131"/>
      <c r="T15" s="131"/>
      <c r="U15" s="131"/>
      <c r="V15" s="131"/>
      <c r="W15" s="131"/>
      <c r="X15" s="131"/>
      <c r="Y15" s="131"/>
      <c r="Z15" s="131"/>
      <c r="AA15" s="131"/>
      <c r="AB15" s="131"/>
      <c r="AC15" s="131"/>
      <c r="AD15" s="131"/>
      <c r="AE15" s="131"/>
      <c r="AF15" s="131"/>
      <c r="AG15" s="133"/>
      <c r="AH15" s="97"/>
      <c r="AJ15" s="98"/>
      <c r="AK15" s="99">
        <f t="shared" si="2"/>
        <v>0</v>
      </c>
      <c r="AL15" s="100">
        <f t="shared" si="3"/>
        <v>0</v>
      </c>
      <c r="AM15" s="100">
        <f t="shared" si="4"/>
        <v>0</v>
      </c>
      <c r="AN15" s="100">
        <f t="shared" si="5"/>
        <v>0</v>
      </c>
      <c r="AO15" s="100">
        <f t="shared" si="6"/>
        <v>0</v>
      </c>
      <c r="AP15" s="101"/>
      <c r="AQ15" s="102">
        <f t="shared" si="7"/>
        <v>0</v>
      </c>
      <c r="AR15" s="54"/>
    </row>
    <row r="16" spans="1:44" s="31" customFormat="1" ht="22.05" customHeight="1" x14ac:dyDescent="0.3">
      <c r="B16" s="96" t="str">
        <f>IF(ADMIN!B15="","",ADMIN!B15)</f>
        <v>ZZ POPO</v>
      </c>
      <c r="C16" s="131"/>
      <c r="D16" s="131"/>
      <c r="E16" s="131"/>
      <c r="F16" s="131"/>
      <c r="G16" s="131"/>
      <c r="H16" s="131"/>
      <c r="I16" s="131"/>
      <c r="J16" s="131"/>
      <c r="K16" s="131"/>
      <c r="L16" s="131"/>
      <c r="M16" s="131"/>
      <c r="N16" s="131"/>
      <c r="O16" s="131"/>
      <c r="P16" s="131"/>
      <c r="Q16" s="131"/>
      <c r="R16" s="131"/>
      <c r="S16" s="131"/>
      <c r="T16" s="131"/>
      <c r="U16" s="131"/>
      <c r="V16" s="131"/>
      <c r="W16" s="131"/>
      <c r="X16" s="131"/>
      <c r="Y16" s="131"/>
      <c r="Z16" s="131"/>
      <c r="AA16" s="131"/>
      <c r="AB16" s="131"/>
      <c r="AC16" s="131"/>
      <c r="AD16" s="131"/>
      <c r="AE16" s="131"/>
      <c r="AF16" s="131"/>
      <c r="AG16" s="133"/>
      <c r="AH16" s="97"/>
      <c r="AJ16" s="98"/>
      <c r="AK16" s="99">
        <f t="shared" si="2"/>
        <v>0</v>
      </c>
      <c r="AL16" s="100">
        <f t="shared" si="3"/>
        <v>0</v>
      </c>
      <c r="AM16" s="100">
        <f t="shared" si="4"/>
        <v>0</v>
      </c>
      <c r="AN16" s="100">
        <f t="shared" si="5"/>
        <v>0</v>
      </c>
      <c r="AO16" s="100">
        <f t="shared" si="6"/>
        <v>0</v>
      </c>
      <c r="AP16" s="101"/>
      <c r="AQ16" s="102">
        <f t="shared" si="7"/>
        <v>0</v>
      </c>
      <c r="AR16" s="54"/>
    </row>
    <row r="17" spans="2:44" s="31" customFormat="1" ht="22.05" customHeight="1" x14ac:dyDescent="0.3">
      <c r="B17" s="103" t="str">
        <f>IF(ADMIN!B16="","",ADMIN!B16)</f>
        <v>EP BIBI</v>
      </c>
      <c r="C17" s="131"/>
      <c r="D17" s="131"/>
      <c r="E17" s="131"/>
      <c r="F17" s="131"/>
      <c r="G17" s="131"/>
      <c r="H17" s="131"/>
      <c r="I17" s="131"/>
      <c r="J17" s="131"/>
      <c r="K17" s="131"/>
      <c r="L17" s="131"/>
      <c r="M17" s="131"/>
      <c r="N17" s="131"/>
      <c r="O17" s="131"/>
      <c r="P17" s="131"/>
      <c r="Q17" s="131"/>
      <c r="R17" s="131"/>
      <c r="S17" s="131"/>
      <c r="T17" s="131"/>
      <c r="U17" s="131"/>
      <c r="V17" s="131"/>
      <c r="W17" s="131"/>
      <c r="X17" s="131"/>
      <c r="Y17" s="131"/>
      <c r="Z17" s="131"/>
      <c r="AA17" s="131"/>
      <c r="AB17" s="131"/>
      <c r="AC17" s="131"/>
      <c r="AD17" s="131"/>
      <c r="AE17" s="131"/>
      <c r="AF17" s="131"/>
      <c r="AG17" s="133"/>
      <c r="AH17" s="97"/>
      <c r="AJ17" s="98"/>
      <c r="AK17" s="99">
        <f t="shared" si="2"/>
        <v>0</v>
      </c>
      <c r="AL17" s="100">
        <f t="shared" si="3"/>
        <v>0</v>
      </c>
      <c r="AM17" s="100">
        <f t="shared" si="4"/>
        <v>0</v>
      </c>
      <c r="AN17" s="100">
        <f t="shared" si="5"/>
        <v>0</v>
      </c>
      <c r="AO17" s="100">
        <f t="shared" si="6"/>
        <v>0</v>
      </c>
      <c r="AP17" s="101"/>
      <c r="AQ17" s="102">
        <f t="shared" si="7"/>
        <v>0</v>
      </c>
      <c r="AR17" s="54"/>
    </row>
    <row r="18" spans="2:44" s="31" customFormat="1" ht="22.05" customHeight="1" x14ac:dyDescent="0.3">
      <c r="B18" s="96" t="str">
        <f>IF(ADMIN!B17="","",ADMIN!B17)</f>
        <v>WW ERE</v>
      </c>
      <c r="C18" s="131"/>
      <c r="D18" s="131"/>
      <c r="E18" s="131"/>
      <c r="F18" s="131"/>
      <c r="G18" s="131"/>
      <c r="H18" s="131"/>
      <c r="I18" s="131"/>
      <c r="J18" s="131"/>
      <c r="K18" s="131"/>
      <c r="L18" s="131"/>
      <c r="M18" s="131"/>
      <c r="N18" s="131"/>
      <c r="O18" s="131"/>
      <c r="P18" s="131"/>
      <c r="Q18" s="131"/>
      <c r="R18" s="131"/>
      <c r="S18" s="131"/>
      <c r="T18" s="131"/>
      <c r="U18" s="131"/>
      <c r="V18" s="131"/>
      <c r="W18" s="131"/>
      <c r="X18" s="131"/>
      <c r="Y18" s="131"/>
      <c r="Z18" s="131"/>
      <c r="AA18" s="131"/>
      <c r="AB18" s="131"/>
      <c r="AC18" s="131"/>
      <c r="AD18" s="131"/>
      <c r="AE18" s="131"/>
      <c r="AF18" s="131"/>
      <c r="AG18" s="133"/>
      <c r="AH18" s="97"/>
      <c r="AJ18" s="98"/>
      <c r="AK18" s="99">
        <f t="shared" si="2"/>
        <v>0</v>
      </c>
      <c r="AL18" s="100">
        <f t="shared" si="3"/>
        <v>0</v>
      </c>
      <c r="AM18" s="100">
        <f t="shared" si="4"/>
        <v>0</v>
      </c>
      <c r="AN18" s="100">
        <f t="shared" si="5"/>
        <v>0</v>
      </c>
      <c r="AO18" s="100">
        <f t="shared" si="6"/>
        <v>0</v>
      </c>
      <c r="AP18" s="101"/>
      <c r="AQ18" s="102">
        <f t="shared" si="7"/>
        <v>0</v>
      </c>
      <c r="AR18" s="54"/>
    </row>
    <row r="19" spans="2:44" s="31" customFormat="1" ht="22.05" customHeight="1" x14ac:dyDescent="0.3">
      <c r="B19" s="103" t="str">
        <f>IF(ADMIN!B18="","",ADMIN!B18)</f>
        <v>MM KELY</v>
      </c>
      <c r="C19" s="131"/>
      <c r="D19" s="131"/>
      <c r="E19" s="131"/>
      <c r="F19" s="131"/>
      <c r="G19" s="131"/>
      <c r="H19" s="131"/>
      <c r="I19" s="131"/>
      <c r="J19" s="131"/>
      <c r="K19" s="131"/>
      <c r="L19" s="131"/>
      <c r="M19" s="131"/>
      <c r="N19" s="131"/>
      <c r="O19" s="131"/>
      <c r="P19" s="131"/>
      <c r="Q19" s="131"/>
      <c r="R19" s="131"/>
      <c r="S19" s="131"/>
      <c r="T19" s="131"/>
      <c r="U19" s="131"/>
      <c r="V19" s="131"/>
      <c r="W19" s="131"/>
      <c r="X19" s="131"/>
      <c r="Y19" s="131"/>
      <c r="Z19" s="131"/>
      <c r="AA19" s="131"/>
      <c r="AB19" s="131"/>
      <c r="AC19" s="131"/>
      <c r="AD19" s="131"/>
      <c r="AE19" s="131"/>
      <c r="AF19" s="131"/>
      <c r="AG19" s="133"/>
      <c r="AH19" s="97"/>
      <c r="AJ19" s="98"/>
      <c r="AK19" s="99">
        <f t="shared" si="2"/>
        <v>0</v>
      </c>
      <c r="AL19" s="100">
        <f t="shared" si="3"/>
        <v>0</v>
      </c>
      <c r="AM19" s="100">
        <f t="shared" si="4"/>
        <v>0</v>
      </c>
      <c r="AN19" s="100">
        <f t="shared" si="5"/>
        <v>0</v>
      </c>
      <c r="AO19" s="100">
        <f t="shared" si="6"/>
        <v>0</v>
      </c>
      <c r="AP19" s="101"/>
      <c r="AQ19" s="102">
        <f t="shared" si="7"/>
        <v>0</v>
      </c>
      <c r="AR19" s="54"/>
    </row>
    <row r="20" spans="2:44" s="31" customFormat="1" ht="22.05" customHeight="1" x14ac:dyDescent="0.3">
      <c r="B20" s="104" t="str">
        <f>IF(ADMIN!B19="","",ADMIN!B19)</f>
        <v>PP NINI</v>
      </c>
      <c r="C20" s="131"/>
      <c r="D20" s="131"/>
      <c r="E20" s="131"/>
      <c r="F20" s="131"/>
      <c r="G20" s="131"/>
      <c r="H20" s="131"/>
      <c r="I20" s="131"/>
      <c r="J20" s="131"/>
      <c r="K20" s="131"/>
      <c r="L20" s="131"/>
      <c r="M20" s="131"/>
      <c r="N20" s="131"/>
      <c r="O20" s="131"/>
      <c r="P20" s="131"/>
      <c r="Q20" s="131"/>
      <c r="R20" s="131"/>
      <c r="S20" s="131"/>
      <c r="T20" s="131"/>
      <c r="U20" s="131"/>
      <c r="V20" s="131"/>
      <c r="W20" s="131"/>
      <c r="X20" s="131"/>
      <c r="Y20" s="131"/>
      <c r="Z20" s="131"/>
      <c r="AA20" s="131"/>
      <c r="AB20" s="131"/>
      <c r="AC20" s="131"/>
      <c r="AD20" s="131"/>
      <c r="AE20" s="131"/>
      <c r="AF20" s="131"/>
      <c r="AG20" s="133"/>
      <c r="AH20" s="97"/>
      <c r="AJ20" s="98"/>
      <c r="AK20" s="99">
        <f t="shared" si="2"/>
        <v>0</v>
      </c>
      <c r="AL20" s="100">
        <f t="shared" si="3"/>
        <v>0</v>
      </c>
      <c r="AM20" s="100">
        <f t="shared" si="4"/>
        <v>0</v>
      </c>
      <c r="AN20" s="100">
        <f t="shared" si="5"/>
        <v>0</v>
      </c>
      <c r="AO20" s="100">
        <f t="shared" si="6"/>
        <v>0</v>
      </c>
      <c r="AP20" s="101"/>
      <c r="AQ20" s="102">
        <f t="shared" si="7"/>
        <v>0</v>
      </c>
      <c r="AR20" s="54"/>
    </row>
    <row r="21" spans="2:44" s="31" customFormat="1" ht="22.05" customHeight="1" x14ac:dyDescent="0.3">
      <c r="B21" s="103" t="str">
        <f>IF(ADMIN!B20="","",ADMIN!B20)</f>
        <v>RE POLI</v>
      </c>
      <c r="C21" s="131"/>
      <c r="D21" s="131"/>
      <c r="E21" s="131"/>
      <c r="F21" s="131"/>
      <c r="G21" s="131"/>
      <c r="H21" s="131"/>
      <c r="I21" s="131"/>
      <c r="J21" s="131"/>
      <c r="K21" s="131"/>
      <c r="L21" s="131"/>
      <c r="M21" s="131"/>
      <c r="N21" s="131"/>
      <c r="O21" s="131"/>
      <c r="P21" s="131"/>
      <c r="Q21" s="131"/>
      <c r="R21" s="131"/>
      <c r="S21" s="131"/>
      <c r="T21" s="131"/>
      <c r="U21" s="131"/>
      <c r="V21" s="131"/>
      <c r="W21" s="131"/>
      <c r="X21" s="131"/>
      <c r="Y21" s="131"/>
      <c r="Z21" s="131"/>
      <c r="AA21" s="131"/>
      <c r="AB21" s="131"/>
      <c r="AC21" s="131"/>
      <c r="AD21" s="131"/>
      <c r="AE21" s="131"/>
      <c r="AF21" s="131"/>
      <c r="AG21" s="133"/>
      <c r="AH21" s="97"/>
      <c r="AJ21" s="98"/>
      <c r="AK21" s="99">
        <f t="shared" si="2"/>
        <v>0</v>
      </c>
      <c r="AL21" s="100">
        <f t="shared" si="3"/>
        <v>0</v>
      </c>
      <c r="AM21" s="100">
        <f t="shared" si="4"/>
        <v>0</v>
      </c>
      <c r="AN21" s="100">
        <f t="shared" si="5"/>
        <v>0</v>
      </c>
      <c r="AO21" s="100">
        <f t="shared" si="6"/>
        <v>0</v>
      </c>
      <c r="AP21" s="101"/>
      <c r="AQ21" s="102">
        <f t="shared" si="7"/>
        <v>0</v>
      </c>
      <c r="AR21" s="54"/>
    </row>
    <row r="22" spans="2:44" s="31" customFormat="1" ht="22.05" customHeight="1" x14ac:dyDescent="0.3">
      <c r="B22" s="96" t="str">
        <f>IF(ADMIN!B21="","",ADMIN!B21)</f>
        <v>ZU MILI</v>
      </c>
      <c r="C22" s="131"/>
      <c r="D22" s="131"/>
      <c r="E22" s="131"/>
      <c r="F22" s="131"/>
      <c r="G22" s="131"/>
      <c r="H22" s="131"/>
      <c r="I22" s="131"/>
      <c r="J22" s="131"/>
      <c r="K22" s="131"/>
      <c r="L22" s="131"/>
      <c r="M22" s="131"/>
      <c r="N22" s="131"/>
      <c r="O22" s="131"/>
      <c r="P22" s="131"/>
      <c r="Q22" s="131"/>
      <c r="R22" s="131"/>
      <c r="S22" s="131"/>
      <c r="T22" s="131"/>
      <c r="U22" s="131"/>
      <c r="V22" s="131"/>
      <c r="W22" s="131"/>
      <c r="X22" s="131"/>
      <c r="Y22" s="131"/>
      <c r="Z22" s="131"/>
      <c r="AA22" s="131"/>
      <c r="AB22" s="131"/>
      <c r="AC22" s="131"/>
      <c r="AD22" s="131"/>
      <c r="AE22" s="131"/>
      <c r="AF22" s="131"/>
      <c r="AG22" s="133"/>
      <c r="AH22" s="97"/>
      <c r="AJ22" s="98"/>
      <c r="AK22" s="99">
        <f t="shared" si="2"/>
        <v>0</v>
      </c>
      <c r="AL22" s="100">
        <f t="shared" si="3"/>
        <v>0</v>
      </c>
      <c r="AM22" s="100">
        <f t="shared" si="4"/>
        <v>0</v>
      </c>
      <c r="AN22" s="100">
        <f t="shared" si="5"/>
        <v>0</v>
      </c>
      <c r="AO22" s="100">
        <f t="shared" si="6"/>
        <v>0</v>
      </c>
      <c r="AP22" s="101"/>
      <c r="AQ22" s="102">
        <f t="shared" si="7"/>
        <v>0</v>
      </c>
      <c r="AR22" s="54"/>
    </row>
    <row r="23" spans="2:44" s="31" customFormat="1" ht="22.05" customHeight="1" x14ac:dyDescent="0.3">
      <c r="B23" s="103" t="str">
        <f>IF(ADMIN!B22="","",ADMIN!B22)</f>
        <v>XI XOXO</v>
      </c>
      <c r="C23" s="131"/>
      <c r="D23" s="131"/>
      <c r="E23" s="131"/>
      <c r="F23" s="131"/>
      <c r="G23" s="131"/>
      <c r="H23" s="131"/>
      <c r="I23" s="131"/>
      <c r="J23" s="131"/>
      <c r="K23" s="131"/>
      <c r="L23" s="131"/>
      <c r="M23" s="131"/>
      <c r="N23" s="131"/>
      <c r="O23" s="131"/>
      <c r="P23" s="131"/>
      <c r="Q23" s="131"/>
      <c r="R23" s="131"/>
      <c r="S23" s="131"/>
      <c r="T23" s="131"/>
      <c r="U23" s="131"/>
      <c r="V23" s="131"/>
      <c r="W23" s="131"/>
      <c r="X23" s="131"/>
      <c r="Y23" s="131"/>
      <c r="Z23" s="131"/>
      <c r="AA23" s="131"/>
      <c r="AB23" s="131"/>
      <c r="AC23" s="131"/>
      <c r="AD23" s="131"/>
      <c r="AE23" s="131"/>
      <c r="AF23" s="131"/>
      <c r="AG23" s="133"/>
      <c r="AH23" s="97"/>
      <c r="AJ23" s="98"/>
      <c r="AK23" s="99">
        <f t="shared" si="2"/>
        <v>0</v>
      </c>
      <c r="AL23" s="100">
        <f t="shared" si="3"/>
        <v>0</v>
      </c>
      <c r="AM23" s="100">
        <f t="shared" si="4"/>
        <v>0</v>
      </c>
      <c r="AN23" s="100">
        <f t="shared" si="5"/>
        <v>0</v>
      </c>
      <c r="AO23" s="100">
        <f t="shared" si="6"/>
        <v>0</v>
      </c>
      <c r="AP23" s="101"/>
      <c r="AQ23" s="102">
        <f t="shared" si="7"/>
        <v>0</v>
      </c>
      <c r="AR23" s="54"/>
    </row>
    <row r="24" spans="2:44" s="31" customFormat="1" ht="22.05" customHeight="1" x14ac:dyDescent="0.3">
      <c r="B24" s="96" t="str">
        <f>IF(ADMIN!B23="","",ADMIN!B23)</f>
        <v>VE VIVI</v>
      </c>
      <c r="C24" s="131"/>
      <c r="D24" s="131"/>
      <c r="E24" s="131"/>
      <c r="F24" s="131"/>
      <c r="G24" s="131"/>
      <c r="H24" s="131"/>
      <c r="I24" s="131"/>
      <c r="J24" s="131"/>
      <c r="K24" s="131"/>
      <c r="L24" s="131"/>
      <c r="M24" s="131"/>
      <c r="N24" s="131"/>
      <c r="O24" s="131"/>
      <c r="P24" s="131"/>
      <c r="Q24" s="131"/>
      <c r="R24" s="131"/>
      <c r="S24" s="131"/>
      <c r="T24" s="131"/>
      <c r="U24" s="131"/>
      <c r="V24" s="131"/>
      <c r="W24" s="131"/>
      <c r="X24" s="131"/>
      <c r="Y24" s="131"/>
      <c r="Z24" s="131"/>
      <c r="AA24" s="131"/>
      <c r="AB24" s="131"/>
      <c r="AC24" s="131"/>
      <c r="AD24" s="131"/>
      <c r="AE24" s="131"/>
      <c r="AF24" s="131"/>
      <c r="AG24" s="133"/>
      <c r="AH24" s="97"/>
      <c r="AJ24" s="98"/>
      <c r="AK24" s="99">
        <f t="shared" si="2"/>
        <v>0</v>
      </c>
      <c r="AL24" s="100">
        <f t="shared" si="3"/>
        <v>0</v>
      </c>
      <c r="AM24" s="100">
        <f t="shared" si="4"/>
        <v>0</v>
      </c>
      <c r="AN24" s="100">
        <f t="shared" si="5"/>
        <v>0</v>
      </c>
      <c r="AO24" s="100">
        <f t="shared" si="6"/>
        <v>0</v>
      </c>
      <c r="AP24" s="101"/>
      <c r="AQ24" s="102">
        <f t="shared" si="7"/>
        <v>0</v>
      </c>
      <c r="AR24" s="54"/>
    </row>
    <row r="25" spans="2:44" s="31" customFormat="1" ht="22.05" customHeight="1" x14ac:dyDescent="0.3">
      <c r="B25" s="103" t="str">
        <f>IF(ADMIN!B24="","",ADMIN!B24)</f>
        <v>PI MALI</v>
      </c>
      <c r="C25" s="131"/>
      <c r="D25" s="131"/>
      <c r="E25" s="131"/>
      <c r="F25" s="131"/>
      <c r="G25" s="131"/>
      <c r="H25" s="131"/>
      <c r="I25" s="131"/>
      <c r="J25" s="131"/>
      <c r="K25" s="131"/>
      <c r="L25" s="131"/>
      <c r="M25" s="131"/>
      <c r="N25" s="131"/>
      <c r="O25" s="131"/>
      <c r="P25" s="131"/>
      <c r="Q25" s="131"/>
      <c r="R25" s="131"/>
      <c r="S25" s="131"/>
      <c r="T25" s="131"/>
      <c r="U25" s="131"/>
      <c r="V25" s="131"/>
      <c r="W25" s="131"/>
      <c r="X25" s="131"/>
      <c r="Y25" s="131"/>
      <c r="Z25" s="131"/>
      <c r="AA25" s="131"/>
      <c r="AB25" s="131"/>
      <c r="AC25" s="131"/>
      <c r="AD25" s="131"/>
      <c r="AE25" s="131"/>
      <c r="AF25" s="131"/>
      <c r="AG25" s="133"/>
      <c r="AH25" s="97"/>
      <c r="AJ25" s="98"/>
      <c r="AK25" s="99">
        <f t="shared" si="2"/>
        <v>0</v>
      </c>
      <c r="AL25" s="100">
        <f t="shared" si="3"/>
        <v>0</v>
      </c>
      <c r="AM25" s="100">
        <f t="shared" si="4"/>
        <v>0</v>
      </c>
      <c r="AN25" s="100">
        <f t="shared" si="5"/>
        <v>0</v>
      </c>
      <c r="AO25" s="100">
        <f t="shared" si="6"/>
        <v>0</v>
      </c>
      <c r="AP25" s="101"/>
      <c r="AQ25" s="102">
        <f t="shared" si="7"/>
        <v>0</v>
      </c>
      <c r="AR25" s="54"/>
    </row>
    <row r="26" spans="2:44" s="31" customFormat="1" ht="22.05" customHeight="1" x14ac:dyDescent="0.3">
      <c r="B26" s="96" t="str">
        <f>IF(ADMIN!B25="","",ADMIN!B25)</f>
        <v>NO NINA</v>
      </c>
      <c r="C26" s="131"/>
      <c r="D26" s="131"/>
      <c r="E26" s="131"/>
      <c r="F26" s="131"/>
      <c r="G26" s="131"/>
      <c r="H26" s="131"/>
      <c r="I26" s="131"/>
      <c r="J26" s="131"/>
      <c r="K26" s="131"/>
      <c r="L26" s="131"/>
      <c r="M26" s="131"/>
      <c r="N26" s="131"/>
      <c r="O26" s="131"/>
      <c r="P26" s="131"/>
      <c r="Q26" s="131"/>
      <c r="R26" s="131"/>
      <c r="S26" s="131"/>
      <c r="T26" s="131"/>
      <c r="U26" s="131"/>
      <c r="V26" s="131"/>
      <c r="W26" s="131"/>
      <c r="X26" s="131"/>
      <c r="Y26" s="131"/>
      <c r="Z26" s="131"/>
      <c r="AA26" s="131"/>
      <c r="AB26" s="131"/>
      <c r="AC26" s="131"/>
      <c r="AD26" s="131"/>
      <c r="AE26" s="131"/>
      <c r="AF26" s="131"/>
      <c r="AG26" s="133"/>
      <c r="AH26" s="97"/>
      <c r="AJ26" s="98"/>
      <c r="AK26" s="99">
        <f t="shared" si="2"/>
        <v>0</v>
      </c>
      <c r="AL26" s="100">
        <f t="shared" si="3"/>
        <v>0</v>
      </c>
      <c r="AM26" s="100">
        <f t="shared" si="4"/>
        <v>0</v>
      </c>
      <c r="AN26" s="100">
        <f t="shared" si="5"/>
        <v>0</v>
      </c>
      <c r="AO26" s="100">
        <f t="shared" si="6"/>
        <v>0</v>
      </c>
      <c r="AP26" s="101"/>
      <c r="AQ26" s="102">
        <f t="shared" si="7"/>
        <v>0</v>
      </c>
      <c r="AR26" s="54"/>
    </row>
    <row r="27" spans="2:44" s="31" customFormat="1" ht="22.05" customHeight="1" x14ac:dyDescent="0.3">
      <c r="B27" s="103" t="str">
        <f>IF(ADMIN!B26="","",ADMIN!B26)</f>
        <v>MI NONO</v>
      </c>
      <c r="C27" s="131"/>
      <c r="D27" s="131"/>
      <c r="E27" s="131"/>
      <c r="F27" s="131"/>
      <c r="G27" s="131"/>
      <c r="H27" s="131"/>
      <c r="I27" s="131"/>
      <c r="J27" s="131"/>
      <c r="K27" s="131"/>
      <c r="L27" s="131"/>
      <c r="M27" s="131"/>
      <c r="N27" s="131"/>
      <c r="O27" s="131"/>
      <c r="P27" s="131"/>
      <c r="Q27" s="131"/>
      <c r="R27" s="131"/>
      <c r="S27" s="131"/>
      <c r="T27" s="131"/>
      <c r="U27" s="131"/>
      <c r="V27" s="131"/>
      <c r="W27" s="131"/>
      <c r="X27" s="131"/>
      <c r="Y27" s="131"/>
      <c r="Z27" s="131"/>
      <c r="AA27" s="131"/>
      <c r="AB27" s="131"/>
      <c r="AC27" s="131"/>
      <c r="AD27" s="131"/>
      <c r="AE27" s="131"/>
      <c r="AF27" s="131"/>
      <c r="AG27" s="133"/>
      <c r="AH27" s="97"/>
      <c r="AJ27" s="98"/>
      <c r="AK27" s="99">
        <f t="shared" si="2"/>
        <v>0</v>
      </c>
      <c r="AL27" s="100">
        <f t="shared" si="3"/>
        <v>0</v>
      </c>
      <c r="AM27" s="100">
        <f t="shared" si="4"/>
        <v>0</v>
      </c>
      <c r="AN27" s="100">
        <f t="shared" si="5"/>
        <v>0</v>
      </c>
      <c r="AO27" s="100">
        <f t="shared" si="6"/>
        <v>0</v>
      </c>
      <c r="AP27" s="101"/>
      <c r="AQ27" s="102">
        <f t="shared" si="7"/>
        <v>0</v>
      </c>
      <c r="AR27" s="54"/>
    </row>
    <row r="28" spans="2:44" s="31" customFormat="1" ht="22.05" customHeight="1" x14ac:dyDescent="0.3">
      <c r="B28" s="96" t="str">
        <f>IF(ADMIN!B27="","",ADMIN!B27)</f>
        <v>TO MARIO</v>
      </c>
      <c r="C28" s="131"/>
      <c r="D28" s="131"/>
      <c r="E28" s="131"/>
      <c r="F28" s="131"/>
      <c r="G28" s="131"/>
      <c r="H28" s="131"/>
      <c r="I28" s="131"/>
      <c r="J28" s="131"/>
      <c r="K28" s="131"/>
      <c r="L28" s="131"/>
      <c r="M28" s="131"/>
      <c r="N28" s="131"/>
      <c r="O28" s="131"/>
      <c r="P28" s="131"/>
      <c r="Q28" s="131"/>
      <c r="R28" s="131"/>
      <c r="S28" s="131"/>
      <c r="T28" s="131"/>
      <c r="U28" s="131"/>
      <c r="V28" s="131"/>
      <c r="W28" s="131"/>
      <c r="X28" s="131"/>
      <c r="Y28" s="131"/>
      <c r="Z28" s="131"/>
      <c r="AA28" s="131"/>
      <c r="AB28" s="131"/>
      <c r="AC28" s="131"/>
      <c r="AD28" s="131"/>
      <c r="AE28" s="131"/>
      <c r="AF28" s="131"/>
      <c r="AG28" s="133"/>
      <c r="AH28" s="97"/>
      <c r="AJ28" s="98"/>
      <c r="AK28" s="99">
        <f t="shared" si="2"/>
        <v>0</v>
      </c>
      <c r="AL28" s="100">
        <f t="shared" si="3"/>
        <v>0</v>
      </c>
      <c r="AM28" s="100">
        <f t="shared" si="4"/>
        <v>0</v>
      </c>
      <c r="AN28" s="100">
        <f t="shared" si="5"/>
        <v>0</v>
      </c>
      <c r="AO28" s="100">
        <f t="shared" si="6"/>
        <v>0</v>
      </c>
      <c r="AP28" s="101"/>
      <c r="AQ28" s="102">
        <f t="shared" si="7"/>
        <v>0</v>
      </c>
      <c r="AR28" s="54"/>
    </row>
    <row r="29" spans="2:44" s="31" customFormat="1" ht="22.05" customHeight="1" x14ac:dyDescent="0.3">
      <c r="B29" s="103" t="str">
        <f>IF(ADMIN!B28="","",ADMIN!B28)</f>
        <v>ZA POIO</v>
      </c>
      <c r="C29" s="131"/>
      <c r="D29" s="131"/>
      <c r="E29" s="131"/>
      <c r="F29" s="131"/>
      <c r="G29" s="131"/>
      <c r="H29" s="131"/>
      <c r="I29" s="131"/>
      <c r="J29" s="131"/>
      <c r="K29" s="131"/>
      <c r="L29" s="131"/>
      <c r="M29" s="131"/>
      <c r="N29" s="131"/>
      <c r="O29" s="131"/>
      <c r="P29" s="131"/>
      <c r="Q29" s="131"/>
      <c r="R29" s="131"/>
      <c r="S29" s="131"/>
      <c r="T29" s="131"/>
      <c r="U29" s="131"/>
      <c r="V29" s="131"/>
      <c r="W29" s="131"/>
      <c r="X29" s="131"/>
      <c r="Y29" s="131"/>
      <c r="Z29" s="131"/>
      <c r="AA29" s="131"/>
      <c r="AB29" s="131"/>
      <c r="AC29" s="131"/>
      <c r="AD29" s="131"/>
      <c r="AE29" s="131"/>
      <c r="AF29" s="131"/>
      <c r="AG29" s="133"/>
      <c r="AH29" s="97"/>
      <c r="AJ29" s="98"/>
      <c r="AK29" s="99">
        <f t="shared" si="2"/>
        <v>0</v>
      </c>
      <c r="AL29" s="100">
        <f t="shared" si="3"/>
        <v>0</v>
      </c>
      <c r="AM29" s="100">
        <f t="shared" si="4"/>
        <v>0</v>
      </c>
      <c r="AN29" s="100">
        <f t="shared" si="5"/>
        <v>0</v>
      </c>
      <c r="AO29" s="100">
        <f t="shared" si="6"/>
        <v>0</v>
      </c>
      <c r="AP29" s="101"/>
      <c r="AQ29" s="102">
        <f t="shared" si="7"/>
        <v>0</v>
      </c>
      <c r="AR29" s="54"/>
    </row>
    <row r="30" spans="2:44" s="31" customFormat="1" ht="22.05" customHeight="1" x14ac:dyDescent="0.3">
      <c r="B30" s="103" t="str">
        <f>IF(ADMIN!B29="","",ADMIN!B29)</f>
        <v/>
      </c>
      <c r="C30" s="131"/>
      <c r="D30" s="131"/>
      <c r="E30" s="131"/>
      <c r="F30" s="131"/>
      <c r="G30" s="131"/>
      <c r="H30" s="131"/>
      <c r="I30" s="131"/>
      <c r="J30" s="131"/>
      <c r="K30" s="131"/>
      <c r="L30" s="131"/>
      <c r="M30" s="131"/>
      <c r="N30" s="131"/>
      <c r="O30" s="131"/>
      <c r="P30" s="131"/>
      <c r="Q30" s="131"/>
      <c r="R30" s="131"/>
      <c r="S30" s="131"/>
      <c r="T30" s="131"/>
      <c r="U30" s="131"/>
      <c r="V30" s="131"/>
      <c r="W30" s="131"/>
      <c r="X30" s="131"/>
      <c r="Y30" s="131"/>
      <c r="Z30" s="131"/>
      <c r="AA30" s="131"/>
      <c r="AB30" s="131"/>
      <c r="AC30" s="131"/>
      <c r="AD30" s="131"/>
      <c r="AE30" s="131"/>
      <c r="AF30" s="131"/>
      <c r="AG30" s="133"/>
      <c r="AH30" s="97"/>
      <c r="AJ30" s="98"/>
      <c r="AK30" s="99">
        <f t="shared" si="2"/>
        <v>0</v>
      </c>
      <c r="AL30" s="100">
        <f t="shared" si="3"/>
        <v>0</v>
      </c>
      <c r="AM30" s="100">
        <f t="shared" si="4"/>
        <v>0</v>
      </c>
      <c r="AN30" s="100">
        <f t="shared" si="5"/>
        <v>0</v>
      </c>
      <c r="AO30" s="100">
        <f t="shared" si="6"/>
        <v>0</v>
      </c>
      <c r="AP30" s="101"/>
      <c r="AQ30" s="102">
        <f t="shared" si="7"/>
        <v>0</v>
      </c>
      <c r="AR30" s="54"/>
    </row>
    <row r="31" spans="2:44" s="31" customFormat="1" ht="22.05" customHeight="1" x14ac:dyDescent="0.3">
      <c r="B31" s="103" t="str">
        <f>IF(ADMIN!B30="","",ADMIN!B30)</f>
        <v/>
      </c>
      <c r="C31" s="131"/>
      <c r="D31" s="131"/>
      <c r="E31" s="131"/>
      <c r="F31" s="131"/>
      <c r="G31" s="131"/>
      <c r="H31" s="131"/>
      <c r="I31" s="131"/>
      <c r="J31" s="131"/>
      <c r="K31" s="131"/>
      <c r="L31" s="131"/>
      <c r="M31" s="131"/>
      <c r="N31" s="131"/>
      <c r="O31" s="131"/>
      <c r="P31" s="131"/>
      <c r="Q31" s="131"/>
      <c r="R31" s="131"/>
      <c r="S31" s="131"/>
      <c r="T31" s="131"/>
      <c r="U31" s="131"/>
      <c r="V31" s="131"/>
      <c r="W31" s="131"/>
      <c r="X31" s="131"/>
      <c r="Y31" s="131"/>
      <c r="Z31" s="131"/>
      <c r="AA31" s="131"/>
      <c r="AB31" s="131"/>
      <c r="AC31" s="131"/>
      <c r="AD31" s="131"/>
      <c r="AE31" s="131"/>
      <c r="AF31" s="131"/>
      <c r="AG31" s="133"/>
      <c r="AH31" s="97"/>
      <c r="AJ31" s="98"/>
      <c r="AK31" s="99">
        <f t="shared" si="2"/>
        <v>0</v>
      </c>
      <c r="AL31" s="100">
        <f t="shared" si="3"/>
        <v>0</v>
      </c>
      <c r="AM31" s="100">
        <f t="shared" si="4"/>
        <v>0</v>
      </c>
      <c r="AN31" s="100">
        <f t="shared" si="5"/>
        <v>0</v>
      </c>
      <c r="AO31" s="100">
        <f t="shared" si="6"/>
        <v>0</v>
      </c>
      <c r="AP31" s="101"/>
      <c r="AQ31" s="102">
        <f t="shared" si="7"/>
        <v>0</v>
      </c>
      <c r="AR31" s="54"/>
    </row>
    <row r="32" spans="2:44" s="31" customFormat="1" ht="22.05" customHeight="1" x14ac:dyDescent="0.3">
      <c r="B32" s="46" t="str">
        <f>ADMIN!B31</f>
        <v>EQUIPE 2</v>
      </c>
      <c r="C32" s="135"/>
      <c r="D32" s="136"/>
      <c r="E32" s="136"/>
      <c r="F32" s="136"/>
      <c r="G32" s="136"/>
      <c r="H32" s="136"/>
      <c r="I32" s="136"/>
      <c r="J32" s="136"/>
      <c r="K32" s="136"/>
      <c r="L32" s="136"/>
      <c r="M32" s="136"/>
      <c r="N32" s="136"/>
      <c r="O32" s="136"/>
      <c r="P32" s="136"/>
      <c r="Q32" s="136"/>
      <c r="R32" s="136"/>
      <c r="S32" s="136"/>
      <c r="T32" s="136"/>
      <c r="U32" s="136"/>
      <c r="V32" s="136"/>
      <c r="W32" s="136"/>
      <c r="X32" s="136"/>
      <c r="Y32" s="136"/>
      <c r="Z32" s="136"/>
      <c r="AA32" s="136"/>
      <c r="AB32" s="136"/>
      <c r="AC32" s="136"/>
      <c r="AD32" s="136"/>
      <c r="AE32" s="136"/>
      <c r="AF32" s="136"/>
      <c r="AG32" s="137"/>
      <c r="AH32" s="105"/>
      <c r="AJ32" s="98"/>
      <c r="AK32" s="106"/>
      <c r="AL32" s="107"/>
      <c r="AM32" s="107"/>
      <c r="AN32" s="107"/>
      <c r="AO32" s="107"/>
      <c r="AP32" s="107"/>
      <c r="AQ32" s="108"/>
      <c r="AR32" s="54"/>
    </row>
    <row r="33" spans="2:44" s="31" customFormat="1" ht="22.05" customHeight="1" x14ac:dyDescent="0.3">
      <c r="B33" s="104" t="str">
        <f>IF(ADMIN!B32="","",ADMIN!B32)</f>
        <v>BIBI MOMO</v>
      </c>
      <c r="C33" s="131"/>
      <c r="D33" s="131"/>
      <c r="E33" s="131"/>
      <c r="F33" s="131"/>
      <c r="G33" s="131"/>
      <c r="H33" s="131"/>
      <c r="I33" s="131"/>
      <c r="J33" s="131"/>
      <c r="K33" s="131"/>
      <c r="L33" s="131"/>
      <c r="M33" s="131"/>
      <c r="N33" s="131"/>
      <c r="O33" s="131"/>
      <c r="P33" s="131"/>
      <c r="Q33" s="131"/>
      <c r="R33" s="131"/>
      <c r="S33" s="131"/>
      <c r="T33" s="131"/>
      <c r="U33" s="131"/>
      <c r="V33" s="131"/>
      <c r="W33" s="131"/>
      <c r="X33" s="131"/>
      <c r="Y33" s="131"/>
      <c r="Z33" s="131"/>
      <c r="AA33" s="131"/>
      <c r="AB33" s="131"/>
      <c r="AC33" s="131"/>
      <c r="AD33" s="131"/>
      <c r="AE33" s="131"/>
      <c r="AF33" s="131"/>
      <c r="AG33" s="133"/>
      <c r="AH33" s="97"/>
      <c r="AJ33" s="98"/>
      <c r="AK33" s="99">
        <f>COUNTIF($C33:$AG33,$AK$1)+COUNTIF($C33:$AG33,$AK$1&amp;"/2")/2</f>
        <v>0</v>
      </c>
      <c r="AL33" s="100">
        <f>COUNTIF($C33:$AG33,$AL$1)</f>
        <v>0</v>
      </c>
      <c r="AM33" s="100">
        <f>COUNTIF($C33:$AG33,$AM$1)</f>
        <v>0</v>
      </c>
      <c r="AN33" s="100">
        <f>COUNTIF($C33:$AG33,$AN$1)</f>
        <v>0</v>
      </c>
      <c r="AO33" s="100">
        <f>COUNTIF($C33:$AG33,$AO$1)</f>
        <v>0</v>
      </c>
      <c r="AP33" s="109"/>
      <c r="AQ33" s="110">
        <f t="shared" ref="AQ33:AQ35" si="8">SUM(AL33:AN33)</f>
        <v>0</v>
      </c>
      <c r="AR33" s="54"/>
    </row>
    <row r="34" spans="2:44" s="31" customFormat="1" ht="22.05" customHeight="1" x14ac:dyDescent="0.3">
      <c r="B34" s="104" t="str">
        <f>IF(ADMIN!B33="","",ADMIN!B33)</f>
        <v/>
      </c>
      <c r="C34" s="131"/>
      <c r="D34" s="131"/>
      <c r="E34" s="131"/>
      <c r="F34" s="131"/>
      <c r="G34" s="131"/>
      <c r="H34" s="131"/>
      <c r="I34" s="131"/>
      <c r="J34" s="131"/>
      <c r="K34" s="131"/>
      <c r="L34" s="131"/>
      <c r="M34" s="131"/>
      <c r="N34" s="131"/>
      <c r="O34" s="131"/>
      <c r="P34" s="131"/>
      <c r="Q34" s="131"/>
      <c r="R34" s="131"/>
      <c r="S34" s="131"/>
      <c r="T34" s="131"/>
      <c r="U34" s="131"/>
      <c r="V34" s="131"/>
      <c r="W34" s="131"/>
      <c r="X34" s="131"/>
      <c r="Y34" s="131"/>
      <c r="Z34" s="131"/>
      <c r="AA34" s="131"/>
      <c r="AB34" s="131"/>
      <c r="AC34" s="131"/>
      <c r="AD34" s="131"/>
      <c r="AE34" s="131"/>
      <c r="AF34" s="131"/>
      <c r="AG34" s="133"/>
      <c r="AH34" s="97"/>
      <c r="AJ34" s="98"/>
      <c r="AK34" s="99">
        <f>COUNTIF($C34:$AG34,$AK$1)+COUNTIF($C34:$AG34,$AK$1&amp;"/2")/2</f>
        <v>0</v>
      </c>
      <c r="AL34" s="100">
        <f>COUNTIF($C34:$AG34,$AL$1)</f>
        <v>0</v>
      </c>
      <c r="AM34" s="100">
        <f>COUNTIF($C34:$AG34,$AM$1)</f>
        <v>0</v>
      </c>
      <c r="AN34" s="100">
        <f>COUNTIF($C34:$AG34,$AN$1)</f>
        <v>0</v>
      </c>
      <c r="AO34" s="100">
        <f>COUNTIF($C34:$AG34,$AO$1)</f>
        <v>0</v>
      </c>
      <c r="AP34" s="109"/>
      <c r="AQ34" s="110">
        <f t="shared" si="8"/>
        <v>0</v>
      </c>
      <c r="AR34" s="54"/>
    </row>
    <row r="35" spans="2:44" s="54" customFormat="1" ht="22.05" customHeight="1" thickBot="1" x14ac:dyDescent="0.35">
      <c r="B35" s="111" t="str">
        <f>IF(ADMIN!B34="","",ADMIN!B34)</f>
        <v>BABA MAMA</v>
      </c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138"/>
      <c r="AE35" s="138"/>
      <c r="AF35" s="138"/>
      <c r="AG35" s="139"/>
      <c r="AH35" s="112"/>
      <c r="AJ35" s="98"/>
      <c r="AK35" s="99">
        <f>COUNTIF($C35:$AG35,$AK$1)+COUNTIF($C35:$AG35,$AK$1&amp;"/2")/2</f>
        <v>0</v>
      </c>
      <c r="AL35" s="100">
        <f>COUNTIF($C35:$AG35,$AL$1)</f>
        <v>0</v>
      </c>
      <c r="AM35" s="100">
        <f>COUNTIF($C35:$AG35,$AM$1)</f>
        <v>0</v>
      </c>
      <c r="AN35" s="100">
        <f>COUNTIF($C35:$AG35,$AN$1)</f>
        <v>0</v>
      </c>
      <c r="AO35" s="100">
        <f>COUNTIF($C35:$AG35,$AO$1)</f>
        <v>0</v>
      </c>
      <c r="AP35" s="109"/>
      <c r="AQ35" s="110">
        <f t="shared" si="8"/>
        <v>0</v>
      </c>
    </row>
    <row r="36" spans="2:44" s="54" customFormat="1" ht="15" thickBot="1" x14ac:dyDescent="0.35">
      <c r="AJ36" s="113" t="s">
        <v>41</v>
      </c>
      <c r="AK36" s="114">
        <f>SUM(AK10:AK31,AK33:AK35)</f>
        <v>0</v>
      </c>
      <c r="AL36" s="115">
        <f t="shared" ref="AL36:AO36" si="9">SUM(AL10:AL31,AL33:AL35)</f>
        <v>0</v>
      </c>
      <c r="AM36" s="115">
        <f t="shared" si="9"/>
        <v>0</v>
      </c>
      <c r="AN36" s="115">
        <f t="shared" si="9"/>
        <v>0</v>
      </c>
      <c r="AO36" s="115">
        <f t="shared" si="9"/>
        <v>0</v>
      </c>
      <c r="AP36" s="116"/>
      <c r="AQ36" s="117">
        <f t="shared" si="7"/>
        <v>0</v>
      </c>
    </row>
    <row r="37" spans="2:44" s="51" customFormat="1" x14ac:dyDescent="0.3"/>
  </sheetData>
  <sheetProtection sheet="1" objects="1" scenarios="1"/>
  <mergeCells count="5">
    <mergeCell ref="B2:AH2"/>
    <mergeCell ref="C4:D4"/>
    <mergeCell ref="H4:I4"/>
    <mergeCell ref="B6:AH6"/>
    <mergeCell ref="AJ7:AQ7"/>
  </mergeCells>
  <phoneticPr fontId="1" type="noConversion"/>
  <conditionalFormatting sqref="C10:AG31 C33:AG35">
    <cfRule type="expression" dxfId="6" priority="7" stopIfTrue="1">
      <formula>MOD(ROW(),2)=0</formula>
    </cfRule>
  </conditionalFormatting>
  <conditionalFormatting sqref="C7:AG8 C10:AG31 C33:AG35">
    <cfRule type="expression" dxfId="5" priority="2" stopIfTrue="1">
      <formula>WEEKDAY(C$8,2)&gt;5</formula>
    </cfRule>
    <cfRule type="expression" dxfId="4" priority="3" stopIfTrue="1">
      <formula>AND(C$8&lt;&gt;"",COUNTIF(Feries,C$8)&gt;0)</formula>
    </cfRule>
    <cfRule type="expression" dxfId="3" priority="4" stopIfTrue="1">
      <formula>AND(C$8&lt;&gt;"",COUNTIF(Recup_FN,C$8)&gt;0)</formula>
    </cfRule>
  </conditionalFormatting>
  <conditionalFormatting sqref="C10:AG31 C33:AG35">
    <cfRule type="containsText" dxfId="2" priority="5" stopIfTrue="1" operator="containsText" text="TLT">
      <formula>NOT(ISERROR(SEARCH("TLT",C10)))</formula>
    </cfRule>
    <cfRule type="beginsWith" dxfId="1" priority="6" stopIfTrue="1" operator="beginsWith" text="C">
      <formula>LEFT(C10,LEN("C"))="C"</formula>
    </cfRule>
  </conditionalFormatting>
  <conditionalFormatting sqref="C7:AG35">
    <cfRule type="expression" dxfId="0" priority="1">
      <formula>MONTH(C$8)&gt;$A$4</formula>
    </cfRule>
  </conditionalFormatting>
  <dataValidations count="1">
    <dataValidation type="list" allowBlank="1" showInputMessage="1" sqref="C10:AG31 C33:AG35" xr:uid="{00000000-0002-0000-0100-000000000000}">
      <formula1>legende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7" r:id="rId4" name="Spinner 13">
              <controlPr defaultSize="0" autoPict="0" macro="[0]!Clic_Mois">
                <anchor moveWithCells="1" sizeWithCells="1">
                  <from>
                    <xdr:col>1</xdr:col>
                    <xdr:colOff>38100</xdr:colOff>
                    <xdr:row>1</xdr:row>
                    <xdr:rowOff>91440</xdr:rowOff>
                  </from>
                  <to>
                    <xdr:col>1</xdr:col>
                    <xdr:colOff>198120</xdr:colOff>
                    <xdr:row>1</xdr:row>
                    <xdr:rowOff>396240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02BC45-57F9-443B-B165-6EDF9541EB88}">
  <sheetPr codeName="Feuil2"/>
  <dimension ref="A1:D41"/>
  <sheetViews>
    <sheetView workbookViewId="0">
      <pane ySplit="1" topLeftCell="A2" activePane="bottomLeft" state="frozen"/>
      <selection activeCell="D9" sqref="D9"/>
      <selection pane="bottomLeft" activeCell="I9" sqref="I9"/>
    </sheetView>
  </sheetViews>
  <sheetFormatPr baseColWidth="10" defaultRowHeight="14.4" x14ac:dyDescent="0.3"/>
  <cols>
    <col min="1" max="1" width="11.5546875" style="94"/>
    <col min="2" max="2" width="11.5546875" style="123"/>
  </cols>
  <sheetData>
    <row r="1" spans="1:4" x14ac:dyDescent="0.3">
      <c r="A1" s="95" t="s">
        <v>88</v>
      </c>
      <c r="B1" s="124" t="s">
        <v>89</v>
      </c>
      <c r="C1" s="95" t="s">
        <v>90</v>
      </c>
      <c r="D1" s="95" t="s">
        <v>91</v>
      </c>
    </row>
    <row r="38" spans="2:2" x14ac:dyDescent="0.3">
      <c r="B38" s="94"/>
    </row>
    <row r="39" spans="2:2" x14ac:dyDescent="0.3">
      <c r="B39" s="94"/>
    </row>
    <row r="40" spans="2:2" x14ac:dyDescent="0.3">
      <c r="B40" s="94"/>
    </row>
    <row r="41" spans="2:2" x14ac:dyDescent="0.3">
      <c r="B41" s="9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11</vt:i4>
      </vt:variant>
    </vt:vector>
  </HeadingPairs>
  <TitlesOfParts>
    <vt:vector size="13" baseType="lpstr">
      <vt:lpstr>ADMIN</vt:lpstr>
      <vt:lpstr>Planning</vt:lpstr>
      <vt:lpstr>An</vt:lpstr>
      <vt:lpstr>Date_en_tete</vt:lpstr>
      <vt:lpstr>Donnee_planning</vt:lpstr>
      <vt:lpstr>Feries</vt:lpstr>
      <vt:lpstr>legende</vt:lpstr>
      <vt:lpstr>liste_dam</vt:lpstr>
      <vt:lpstr>liste_dir</vt:lpstr>
      <vt:lpstr>Liste_nom</vt:lpstr>
      <vt:lpstr>Nom_perso</vt:lpstr>
      <vt:lpstr>Plage_mois</vt:lpstr>
      <vt:lpstr>Recup_FN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Lionel T</dc:creator>
  <cp:lastModifiedBy>Pierre P</cp:lastModifiedBy>
  <dcterms:created xsi:type="dcterms:W3CDTF">2021-11-05T22:39:50Z</dcterms:created>
  <dcterms:modified xsi:type="dcterms:W3CDTF">2021-11-11T13:47:58Z</dcterms:modified>
</cp:coreProperties>
</file>