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B3F9699B-533F-47A8-AFC7-0D7C6CC16A21}" xr6:coauthVersionLast="47" xr6:coauthVersionMax="47" xr10:uidLastSave="{00000000-0000-0000-0000-000000000000}"/>
  <bookViews>
    <workbookView xWindow="384" yWindow="252" windowWidth="19272" windowHeight="9624" activeTab="1" xr2:uid="{00000000-000D-0000-FFFF-FFFF00000000}"/>
  </bookViews>
  <sheets>
    <sheet name="ADMIN" sheetId="13" r:id="rId1"/>
    <sheet name="Planning" sheetId="1" r:id="rId2"/>
    <sheet name="Bdd" sheetId="25" state="hidden" r:id="rId3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B2" i="1" l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AQ28" i="1"/>
  <c r="J27" i="13"/>
  <c r="J10" i="13"/>
  <c r="J34" i="13"/>
  <c r="J26" i="13"/>
  <c r="J21" i="13"/>
  <c r="J20" i="13"/>
  <c r="J32" i="13"/>
  <c r="J24" i="13"/>
  <c r="J9" i="13"/>
  <c r="AQ13" i="1"/>
  <c r="AQ23" i="1"/>
  <c r="AQ14" i="1"/>
  <c r="AQ29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Q27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</commentList>
</comments>
</file>

<file path=xl/sharedStrings.xml><?xml version="1.0" encoding="utf-8"?>
<sst xmlns="http://schemas.openxmlformats.org/spreadsheetml/2006/main" count="136" uniqueCount="93">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</sst>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8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0" fillId="10" borderId="14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31" fmlaLink="A1" max="30000" page="10" val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127000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254000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254000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workbookViewId="0"/>
  </sheetViews>
  <sheetFormatPr baseColWidth="10" defaultRowHeight="14.4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>
      <c r="B2" s="96" t="s">
        <v>0</v>
      </c>
      <c r="C2" s="97"/>
      <c r="D2" s="97"/>
      <c r="E2" s="98"/>
      <c r="F2" s="74">
        <v>2021</v>
      </c>
    </row>
    <row r="3" spans="2:23" ht="15" thickBot="1"/>
    <row r="4" spans="2:23" ht="15" thickBot="1">
      <c r="E4" s="156" t="s">
        <v>11</v>
      </c>
      <c r="F4" s="157" t="s">
        <v>16</v>
      </c>
      <c r="G4" s="157" t="s">
        <v>18</v>
      </c>
      <c r="H4" s="157" t="s">
        <v>20</v>
      </c>
      <c r="I4" s="156" t="s">
        <v>39</v>
      </c>
      <c r="J4" s="158"/>
      <c r="K4" s="159"/>
      <c r="S4" s="94" t="s">
        <v>56</v>
      </c>
      <c r="T4" s="95"/>
      <c r="V4" s="83" t="s">
        <v>58</v>
      </c>
    </row>
    <row r="5" spans="2:23" ht="15" customHeight="1">
      <c r="B5" s="99" t="s">
        <v>57</v>
      </c>
      <c r="C5" s="100"/>
      <c r="D5" s="100"/>
      <c r="E5" s="100"/>
      <c r="F5" s="100"/>
      <c r="G5" s="100"/>
      <c r="H5" s="100"/>
      <c r="I5" s="100"/>
      <c r="J5" s="101"/>
      <c r="L5" s="109" t="str">
        <f xml:space="preserve"> "Fériés et congés " &amp; An</f>
        <v>Fériés et congés 2021</v>
      </c>
      <c r="M5" s="100"/>
      <c r="N5" s="101"/>
      <c r="P5" s="105" t="s">
        <v>1</v>
      </c>
      <c r="Q5" s="106"/>
      <c r="S5" s="76" t="s">
        <v>44</v>
      </c>
      <c r="T5" s="77">
        <v>1</v>
      </c>
      <c r="V5" s="84" t="s">
        <v>60</v>
      </c>
      <c r="W5" s="51"/>
    </row>
    <row r="6" spans="2:23" ht="15" thickBot="1">
      <c r="B6" s="102"/>
      <c r="C6" s="103"/>
      <c r="D6" s="103"/>
      <c r="E6" s="103"/>
      <c r="F6" s="103"/>
      <c r="G6" s="103"/>
      <c r="H6" s="103"/>
      <c r="I6" s="103"/>
      <c r="J6" s="104"/>
      <c r="L6" s="102"/>
      <c r="M6" s="103"/>
      <c r="N6" s="104"/>
      <c r="P6" s="107"/>
      <c r="Q6" s="108"/>
      <c r="S6" s="76" t="s">
        <v>45</v>
      </c>
      <c r="T6" s="77">
        <v>2</v>
      </c>
      <c r="V6" s="84" t="s">
        <v>61</v>
      </c>
      <c r="W6" s="51"/>
    </row>
    <row r="7" spans="2:23" ht="26.4">
      <c r="B7" s="163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>
      <c r="B8" s="164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>
      <c r="B9" s="165" t="s">
        <v>63</v>
      </c>
      <c r="C9" s="27"/>
      <c r="D9" s="64"/>
      <c r="E9" s="160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>
      <c r="B10" s="165" t="s">
        <v>64</v>
      </c>
      <c r="C10" s="28"/>
      <c r="D10" s="64"/>
      <c r="E10" s="160">
        <f>COUNTIFS(Bdd!$C:$C,$B10,Bdd!$D:$D,E$4)+COUNTIFS(Bdd!$C:$C,$B10,Bdd!$D:$D,E$4&amp;"/2")/2</f>
        <v>2</v>
      </c>
      <c r="F10" s="52">
        <f>COUNTIFS(Bdd!$C:$C,$B10,Bdd!$D:$D,F$4)</f>
        <v>1</v>
      </c>
      <c r="G10" s="52">
        <f>COUNTIFS(Bdd!$C:$C,$B10,Bdd!$D:$D,G$4)</f>
        <v>1</v>
      </c>
      <c r="H10" s="52">
        <f>COUNTIFS(Bdd!$C:$C,$B10,Bdd!$D:$D,H$4)</f>
        <v>0</v>
      </c>
      <c r="I10" s="52">
        <f>COUNTIFS(Bdd!$C:$C,$B10,Bdd!$D:$D,I$4)</f>
        <v>0</v>
      </c>
      <c r="J10" s="6">
        <f t="shared" ref="J10:J34" si="1">SUM(F10:H10)</f>
        <v>2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>
      <c r="B11" s="166" t="s">
        <v>65</v>
      </c>
      <c r="C11" s="27"/>
      <c r="D11" s="64" t="s">
        <v>92</v>
      </c>
      <c r="E11" s="160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7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>
      <c r="B12" s="165" t="s">
        <v>66</v>
      </c>
      <c r="C12" s="28"/>
      <c r="D12" s="64"/>
      <c r="E12" s="160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>
      <c r="B13" s="166" t="s">
        <v>67</v>
      </c>
      <c r="C13" s="27"/>
      <c r="D13" s="64"/>
      <c r="E13" s="160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0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>
      <c r="B14" s="165" t="s">
        <v>68</v>
      </c>
      <c r="C14" s="28"/>
      <c r="D14" s="64"/>
      <c r="E14" s="160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>
      <c r="B15" s="166" t="s">
        <v>71</v>
      </c>
      <c r="C15" s="27"/>
      <c r="D15" s="64"/>
      <c r="E15" s="160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>
      <c r="B16" s="165" t="s">
        <v>84</v>
      </c>
      <c r="C16" s="28"/>
      <c r="D16" s="64"/>
      <c r="E16" s="160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>
      <c r="B17" s="165" t="s">
        <v>72</v>
      </c>
      <c r="C17" s="27"/>
      <c r="D17" s="64"/>
      <c r="E17" s="160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>
      <c r="B18" s="165" t="s">
        <v>73</v>
      </c>
      <c r="C18" s="28"/>
      <c r="D18" s="64"/>
      <c r="E18" s="160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>
      <c r="B19" s="165" t="s">
        <v>74</v>
      </c>
      <c r="C19" s="37"/>
      <c r="D19" s="64"/>
      <c r="E19" s="160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>
      <c r="B20" s="165" t="s">
        <v>75</v>
      </c>
      <c r="C20" s="28"/>
      <c r="D20" s="64"/>
      <c r="E20" s="160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>
      <c r="B21" s="165" t="s">
        <v>76</v>
      </c>
      <c r="C21" s="27"/>
      <c r="D21" s="64"/>
      <c r="E21" s="160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>
      <c r="B22" s="165" t="s">
        <v>77</v>
      </c>
      <c r="C22" s="28"/>
      <c r="D22" s="64"/>
      <c r="E22" s="160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>
      <c r="B23" s="166" t="s">
        <v>78</v>
      </c>
      <c r="C23" s="27"/>
      <c r="D23" s="64"/>
      <c r="E23" s="160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>
      <c r="B24" s="165" t="s">
        <v>79</v>
      </c>
      <c r="C24" s="28"/>
      <c r="D24" s="64"/>
      <c r="E24" s="160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>
      <c r="B25" s="165" t="s">
        <v>80</v>
      </c>
      <c r="C25" s="27"/>
      <c r="D25" s="64"/>
      <c r="E25" s="160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>
      <c r="B26" s="165" t="s">
        <v>81</v>
      </c>
      <c r="C26" s="28"/>
      <c r="D26" s="64"/>
      <c r="E26" s="160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>
      <c r="B27" s="165" t="s">
        <v>82</v>
      </c>
      <c r="C27" s="37" t="s">
        <v>87</v>
      </c>
      <c r="D27" s="64"/>
      <c r="E27" s="160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>
      <c r="B28" s="166" t="s">
        <v>83</v>
      </c>
      <c r="C28" s="28"/>
      <c r="D28" s="64"/>
      <c r="E28" s="160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>
      <c r="B29" s="167"/>
      <c r="C29" s="64"/>
      <c r="D29" s="64"/>
      <c r="E29" s="160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>
      <c r="B30" s="167"/>
      <c r="C30" s="28"/>
      <c r="D30" s="64"/>
      <c r="E30" s="160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>
      <c r="B31" s="164" t="s">
        <v>70</v>
      </c>
      <c r="C31" s="92"/>
      <c r="D31" s="85"/>
      <c r="E31" s="85"/>
      <c r="F31" s="85"/>
      <c r="G31" s="85"/>
      <c r="H31" s="85"/>
      <c r="I31" s="85"/>
      <c r="J31" s="86"/>
      <c r="L31" s="51"/>
    </row>
    <row r="32" spans="2:17">
      <c r="B32" s="165" t="s">
        <v>85</v>
      </c>
      <c r="C32" s="37"/>
      <c r="D32" s="64"/>
      <c r="E32" s="160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>
      <c r="B33" s="167"/>
      <c r="C33" s="38"/>
      <c r="D33" s="64"/>
      <c r="E33" s="160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>
      <c r="B34" s="165" t="s">
        <v>86</v>
      </c>
      <c r="C34" s="38"/>
      <c r="D34" s="64"/>
      <c r="E34" s="160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>
      <c r="B35" s="168" t="s">
        <v>29</v>
      </c>
      <c r="C35" s="16"/>
      <c r="D35" s="53"/>
      <c r="E35" s="53">
        <f>SUM(E9:E30,E32:E34)</f>
        <v>2</v>
      </c>
      <c r="F35" s="79">
        <f t="shared" ref="F35:I35" si="2">SUM(F9:F30,F32:F34)</f>
        <v>1</v>
      </c>
      <c r="G35" s="79">
        <f t="shared" si="2"/>
        <v>1</v>
      </c>
      <c r="H35" s="79">
        <f t="shared" si="2"/>
        <v>0</v>
      </c>
      <c r="I35" s="79">
        <f t="shared" si="2"/>
        <v>7</v>
      </c>
      <c r="J35" s="17">
        <f>SUM(J9:J30,J32:J34)</f>
        <v>2</v>
      </c>
    </row>
    <row r="36" spans="2:18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ySplit="8" topLeftCell="A9" activePane="bottomLeft" state="frozen"/>
      <selection pane="bottomLeft" activeCell="A6" sqref="A6"/>
    </sheetView>
  </sheetViews>
  <sheetFormatPr baseColWidth="10" defaultRowHeight="14.4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>
      <c r="A1" s="90">
        <v>10</v>
      </c>
      <c r="B1" s="51"/>
      <c r="D1" s="51"/>
      <c r="AK1" s="156" t="s">
        <v>11</v>
      </c>
      <c r="AL1" s="157" t="s">
        <v>16</v>
      </c>
      <c r="AM1" s="157" t="s">
        <v>18</v>
      </c>
      <c r="AN1" s="157" t="s">
        <v>20</v>
      </c>
      <c r="AO1" s="156" t="s">
        <v>39</v>
      </c>
    </row>
    <row r="2" spans="1:44" ht="37.799999999999997" thickBot="1">
      <c r="A2" s="91">
        <f>A1/24/12</f>
        <v>3.4722222222222224E-2</v>
      </c>
      <c r="B2" s="110" t="str">
        <f>" Planning " &amp;A3</f>
        <v xml:space="preserve"> Planning 2021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2"/>
    </row>
    <row r="3" spans="1:44" ht="12" customHeight="1">
      <c r="A3" s="91">
        <f>2021+HOUR(A2)</f>
        <v>2021</v>
      </c>
      <c r="AH3" s="30"/>
      <c r="AK3" s="75"/>
    </row>
    <row r="4" spans="1:44" ht="20.100000000000001" customHeight="1">
      <c r="A4" s="91">
        <f>1+MINUTE(A2)/5</f>
        <v>11</v>
      </c>
      <c r="B4" s="35" t="s">
        <v>31</v>
      </c>
      <c r="C4" s="113" t="s">
        <v>10</v>
      </c>
      <c r="D4" s="113"/>
      <c r="E4" s="47" t="s">
        <v>11</v>
      </c>
      <c r="F4" s="47" t="str">
        <f>ADMIN!Q9</f>
        <v>C/2</v>
      </c>
      <c r="G4" s="31"/>
      <c r="H4" s="113" t="s">
        <v>32</v>
      </c>
      <c r="I4" s="114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/>
    <row r="6" spans="1:44" ht="25.05" customHeight="1" thickBot="1">
      <c r="B6" s="115" t="str">
        <f>UPPER(TEXT(C8,"MMMM AAAA"))</f>
        <v>NOVEMBRE 2021</v>
      </c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7"/>
    </row>
    <row r="7" spans="1:44" ht="25.05" customHeight="1" thickBot="1">
      <c r="B7" s="42"/>
      <c r="C7" s="39">
        <f>C8</f>
        <v>44501</v>
      </c>
      <c r="D7" s="39">
        <f t="shared" ref="D7:AG7" si="0">D8</f>
        <v>44502</v>
      </c>
      <c r="E7" s="39">
        <f t="shared" si="0"/>
        <v>44503</v>
      </c>
      <c r="F7" s="39">
        <f t="shared" si="0"/>
        <v>44504</v>
      </c>
      <c r="G7" s="39">
        <f t="shared" si="0"/>
        <v>44505</v>
      </c>
      <c r="H7" s="39">
        <f t="shared" si="0"/>
        <v>44506</v>
      </c>
      <c r="I7" s="39">
        <f t="shared" si="0"/>
        <v>44507</v>
      </c>
      <c r="J7" s="39">
        <f t="shared" si="0"/>
        <v>44508</v>
      </c>
      <c r="K7" s="39">
        <f t="shared" si="0"/>
        <v>44509</v>
      </c>
      <c r="L7" s="39">
        <f t="shared" si="0"/>
        <v>44510</v>
      </c>
      <c r="M7" s="39">
        <f t="shared" si="0"/>
        <v>44511</v>
      </c>
      <c r="N7" s="39">
        <f t="shared" si="0"/>
        <v>44512</v>
      </c>
      <c r="O7" s="39">
        <f t="shared" si="0"/>
        <v>44513</v>
      </c>
      <c r="P7" s="39">
        <f t="shared" si="0"/>
        <v>44514</v>
      </c>
      <c r="Q7" s="39">
        <f t="shared" si="0"/>
        <v>44515</v>
      </c>
      <c r="R7" s="39">
        <f t="shared" si="0"/>
        <v>44516</v>
      </c>
      <c r="S7" s="39">
        <f t="shared" si="0"/>
        <v>44517</v>
      </c>
      <c r="T7" s="39">
        <f t="shared" si="0"/>
        <v>44518</v>
      </c>
      <c r="U7" s="39">
        <f t="shared" si="0"/>
        <v>44519</v>
      </c>
      <c r="V7" s="39">
        <f t="shared" si="0"/>
        <v>44520</v>
      </c>
      <c r="W7" s="39">
        <f t="shared" si="0"/>
        <v>44521</v>
      </c>
      <c r="X7" s="39">
        <f t="shared" si="0"/>
        <v>44522</v>
      </c>
      <c r="Y7" s="39">
        <f t="shared" si="0"/>
        <v>44523</v>
      </c>
      <c r="Z7" s="39">
        <f t="shared" si="0"/>
        <v>44524</v>
      </c>
      <c r="AA7" s="39">
        <f t="shared" si="0"/>
        <v>44525</v>
      </c>
      <c r="AB7" s="39">
        <f t="shared" si="0"/>
        <v>44526</v>
      </c>
      <c r="AC7" s="39">
        <f t="shared" si="0"/>
        <v>44527</v>
      </c>
      <c r="AD7" s="39">
        <f t="shared" si="0"/>
        <v>44528</v>
      </c>
      <c r="AE7" s="39">
        <f t="shared" si="0"/>
        <v>44529</v>
      </c>
      <c r="AF7" s="39">
        <f t="shared" si="0"/>
        <v>44530</v>
      </c>
      <c r="AG7" s="40">
        <f t="shared" si="0"/>
        <v>44531</v>
      </c>
      <c r="AH7" s="22"/>
      <c r="AJ7" s="118" t="s">
        <v>42</v>
      </c>
      <c r="AK7" s="119"/>
      <c r="AL7" s="119"/>
      <c r="AM7" s="119"/>
      <c r="AN7" s="119"/>
      <c r="AO7" s="120"/>
      <c r="AP7" s="119"/>
      <c r="AQ7" s="121"/>
      <c r="AR7" s="51"/>
    </row>
    <row r="8" spans="1:44" ht="25.05" customHeight="1">
      <c r="B8" s="43"/>
      <c r="C8" s="122">
        <f>DATE(A3,A4,1)</f>
        <v>44501</v>
      </c>
      <c r="D8" s="41">
        <f>C8+1</f>
        <v>44502</v>
      </c>
      <c r="E8" s="41">
        <f t="shared" ref="E8:AG8" si="1">D8+1</f>
        <v>44503</v>
      </c>
      <c r="F8" s="41">
        <f t="shared" si="1"/>
        <v>44504</v>
      </c>
      <c r="G8" s="41">
        <f t="shared" si="1"/>
        <v>44505</v>
      </c>
      <c r="H8" s="41">
        <f t="shared" si="1"/>
        <v>44506</v>
      </c>
      <c r="I8" s="41">
        <f t="shared" si="1"/>
        <v>44507</v>
      </c>
      <c r="J8" s="41">
        <f t="shared" si="1"/>
        <v>44508</v>
      </c>
      <c r="K8" s="41">
        <f t="shared" si="1"/>
        <v>44509</v>
      </c>
      <c r="L8" s="41">
        <f t="shared" si="1"/>
        <v>44510</v>
      </c>
      <c r="M8" s="41">
        <f t="shared" si="1"/>
        <v>44511</v>
      </c>
      <c r="N8" s="41">
        <f t="shared" si="1"/>
        <v>44512</v>
      </c>
      <c r="O8" s="41">
        <f t="shared" si="1"/>
        <v>44513</v>
      </c>
      <c r="P8" s="41">
        <f t="shared" si="1"/>
        <v>44514</v>
      </c>
      <c r="Q8" s="41">
        <f t="shared" si="1"/>
        <v>44515</v>
      </c>
      <c r="R8" s="41">
        <f t="shared" si="1"/>
        <v>44516</v>
      </c>
      <c r="S8" s="41">
        <f t="shared" si="1"/>
        <v>44517</v>
      </c>
      <c r="T8" s="41">
        <f t="shared" si="1"/>
        <v>44518</v>
      </c>
      <c r="U8" s="41">
        <f t="shared" si="1"/>
        <v>44519</v>
      </c>
      <c r="V8" s="41">
        <f t="shared" si="1"/>
        <v>44520</v>
      </c>
      <c r="W8" s="41">
        <f t="shared" si="1"/>
        <v>44521</v>
      </c>
      <c r="X8" s="41">
        <f t="shared" si="1"/>
        <v>44522</v>
      </c>
      <c r="Y8" s="41">
        <f t="shared" si="1"/>
        <v>44523</v>
      </c>
      <c r="Z8" s="41">
        <f t="shared" si="1"/>
        <v>44524</v>
      </c>
      <c r="AA8" s="41">
        <f t="shared" si="1"/>
        <v>44525</v>
      </c>
      <c r="AB8" s="41">
        <f t="shared" si="1"/>
        <v>44526</v>
      </c>
      <c r="AC8" s="41">
        <f t="shared" si="1"/>
        <v>44527</v>
      </c>
      <c r="AD8" s="41">
        <f t="shared" si="1"/>
        <v>44528</v>
      </c>
      <c r="AE8" s="41">
        <f t="shared" si="1"/>
        <v>44529</v>
      </c>
      <c r="AF8" s="41">
        <f t="shared" si="1"/>
        <v>44530</v>
      </c>
      <c r="AG8" s="44">
        <f t="shared" si="1"/>
        <v>44531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>
      <c r="B9" s="45" t="str">
        <f>ADMIN!B8</f>
        <v>EQUIPE1</v>
      </c>
      <c r="C9" s="92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3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>
      <c r="B10" s="131" t="str">
        <f>IF(ADMIN!B9="","",ADMIN!B9)</f>
        <v>AA MARI</v>
      </c>
      <c r="C10" s="123"/>
      <c r="D10" s="123"/>
      <c r="E10" s="124"/>
      <c r="F10" s="123"/>
      <c r="G10" s="123"/>
      <c r="H10" s="123"/>
      <c r="I10" s="124"/>
      <c r="J10" s="123"/>
      <c r="K10" s="123"/>
      <c r="L10" s="123"/>
      <c r="M10" s="123"/>
      <c r="N10" s="123"/>
      <c r="O10" s="123"/>
      <c r="P10" s="124"/>
      <c r="Q10" s="123"/>
      <c r="R10" s="123"/>
      <c r="S10" s="123"/>
      <c r="T10" s="123"/>
      <c r="U10" s="123"/>
      <c r="V10" s="123"/>
      <c r="W10" s="124"/>
      <c r="X10" s="123"/>
      <c r="Y10" s="123"/>
      <c r="Z10" s="123"/>
      <c r="AA10" s="123"/>
      <c r="AB10" s="123"/>
      <c r="AC10" s="123"/>
      <c r="AD10" s="124"/>
      <c r="AE10" s="123"/>
      <c r="AF10" s="123"/>
      <c r="AG10" s="125"/>
      <c r="AH10" s="132"/>
      <c r="AJ10" s="133"/>
      <c r="AK10" s="134">
        <f>COUNTIF($C10:$AG10,$AK$1)+COUNTIF($C10:$AG10,$AK$1&amp;"/2")/2</f>
        <v>0</v>
      </c>
      <c r="AL10" s="135">
        <f>COUNTIF($C10:$AG10,$AL$1)</f>
        <v>0</v>
      </c>
      <c r="AM10" s="135">
        <f>COUNTIF($C10:$AG10,$AM$1)</f>
        <v>0</v>
      </c>
      <c r="AN10" s="135">
        <f>COUNTIF($C10:$AG10,$AN$1)</f>
        <v>0</v>
      </c>
      <c r="AO10" s="135">
        <f>COUNTIF($C10:$AG10,$AO$1)</f>
        <v>0</v>
      </c>
      <c r="AP10" s="136"/>
      <c r="AQ10" s="137">
        <f>SUM(AL10:AN10)</f>
        <v>0</v>
      </c>
      <c r="AR10" s="54"/>
    </row>
    <row r="11" spans="1:44" s="31" customFormat="1" ht="22.05" customHeight="1">
      <c r="B11" s="138" t="str">
        <f>IF(ADMIN!B10="","",ADMIN!B10)</f>
        <v>BB MOMO</v>
      </c>
      <c r="C11" s="123"/>
      <c r="D11" s="123"/>
      <c r="E11" s="124"/>
      <c r="F11" s="123"/>
      <c r="G11" s="123"/>
      <c r="H11" s="123"/>
      <c r="I11" s="123"/>
      <c r="J11" s="123"/>
      <c r="K11" s="123" t="s">
        <v>11</v>
      </c>
      <c r="L11" s="124" t="s">
        <v>11</v>
      </c>
      <c r="M11" s="123"/>
      <c r="N11" s="123"/>
      <c r="O11" s="123"/>
      <c r="P11" s="123"/>
      <c r="Q11" s="123" t="s">
        <v>16</v>
      </c>
      <c r="R11" s="123"/>
      <c r="S11" s="124" t="s">
        <v>18</v>
      </c>
      <c r="T11" s="123"/>
      <c r="U11" s="123"/>
      <c r="V11" s="123"/>
      <c r="W11" s="123"/>
      <c r="X11" s="123"/>
      <c r="Y11" s="123"/>
      <c r="Z11" s="124"/>
      <c r="AA11" s="123"/>
      <c r="AB11" s="123"/>
      <c r="AC11" s="123"/>
      <c r="AD11" s="123"/>
      <c r="AE11" s="123"/>
      <c r="AF11" s="123"/>
      <c r="AG11" s="126"/>
      <c r="AH11" s="132"/>
      <c r="AJ11" s="133"/>
      <c r="AK11" s="134">
        <f>COUNTIF($C11:$AG11,$AK$1)+COUNTIF($C11:$AG11,$AK$1&amp;"/2")/2</f>
        <v>2</v>
      </c>
      <c r="AL11" s="135">
        <f>COUNTIF($C11:$AG11,$AL$1)</f>
        <v>1</v>
      </c>
      <c r="AM11" s="135">
        <f>COUNTIF($C11:$AG11,$AM$1)</f>
        <v>1</v>
      </c>
      <c r="AN11" s="135">
        <f>COUNTIF($C11:$AG11,$AN$1)</f>
        <v>0</v>
      </c>
      <c r="AO11" s="135">
        <f>COUNTIF($C11:$AG11,$AO$1)</f>
        <v>0</v>
      </c>
      <c r="AP11" s="136"/>
      <c r="AQ11" s="137">
        <f t="shared" ref="AQ11:AQ36" si="2">SUM(AL11:AN11)</f>
        <v>2</v>
      </c>
      <c r="AR11" s="54"/>
    </row>
    <row r="12" spans="1:44" s="31" customFormat="1" ht="22.05" customHeight="1">
      <c r="B12" s="131" t="str">
        <f>IF(ADMIN!B11="","",ADMIN!B11)</f>
        <v>CC MIMI</v>
      </c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 t="s">
        <v>39</v>
      </c>
      <c r="V12" s="123"/>
      <c r="W12" s="123"/>
      <c r="X12" s="123"/>
      <c r="Y12" s="123"/>
      <c r="Z12" s="123"/>
      <c r="AA12" s="123"/>
      <c r="AB12" s="123" t="s">
        <v>39</v>
      </c>
      <c r="AC12" s="123"/>
      <c r="AD12" s="123"/>
      <c r="AE12" s="123"/>
      <c r="AF12" s="123"/>
      <c r="AG12" s="125"/>
      <c r="AH12" s="132"/>
      <c r="AJ12" s="133"/>
      <c r="AK12" s="134">
        <f>COUNTIF($C12:$AG12,$AK$1)+COUNTIF($C12:$AG12,$AK$1&amp;"/2")/2</f>
        <v>0</v>
      </c>
      <c r="AL12" s="135">
        <f>COUNTIF($C12:$AG12,$AL$1)</f>
        <v>0</v>
      </c>
      <c r="AM12" s="135">
        <f>COUNTIF($C12:$AG12,$AM$1)</f>
        <v>0</v>
      </c>
      <c r="AN12" s="135">
        <f>COUNTIF($C12:$AG12,$AN$1)</f>
        <v>0</v>
      </c>
      <c r="AO12" s="135">
        <f>COUNTIF($C12:$AG12,$AO$1)</f>
        <v>2</v>
      </c>
      <c r="AP12" s="136"/>
      <c r="AQ12" s="137">
        <f t="shared" si="2"/>
        <v>0</v>
      </c>
      <c r="AR12" s="54"/>
    </row>
    <row r="13" spans="1:44" s="31" customFormat="1" ht="22.05" customHeight="1">
      <c r="B13" s="138" t="str">
        <f>IF(ADMIN!B12="","",ADMIN!B12)</f>
        <v>DD POPO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5"/>
      <c r="AH13" s="132"/>
      <c r="AJ13" s="133"/>
      <c r="AK13" s="134">
        <f>COUNTIF($C13:$AG13,$AK$1)+COUNTIF($C13:$AG13,$AK$1&amp;"/2")/2</f>
        <v>0</v>
      </c>
      <c r="AL13" s="135">
        <f>COUNTIF($C13:$AG13,$AL$1)</f>
        <v>0</v>
      </c>
      <c r="AM13" s="135">
        <f>COUNTIF($C13:$AG13,$AM$1)</f>
        <v>0</v>
      </c>
      <c r="AN13" s="135">
        <f>COUNTIF($C13:$AG13,$AN$1)</f>
        <v>0</v>
      </c>
      <c r="AO13" s="135">
        <f>COUNTIF($C13:$AG13,$AO$1)</f>
        <v>0</v>
      </c>
      <c r="AP13" s="136"/>
      <c r="AQ13" s="137">
        <f t="shared" si="2"/>
        <v>0</v>
      </c>
      <c r="AR13" s="54"/>
    </row>
    <row r="14" spans="1:44" s="31" customFormat="1" ht="22.05" customHeight="1">
      <c r="B14" s="131" t="str">
        <f>IF(ADMIN!B13="","",ADMIN!B13)</f>
        <v>EE TOTO</v>
      </c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5"/>
      <c r="AH14" s="132"/>
      <c r="AJ14" s="133"/>
      <c r="AK14" s="134">
        <f>COUNTIF($C14:$AG14,$AK$1)+COUNTIF($C14:$AG14,$AK$1&amp;"/2")/2</f>
        <v>0</v>
      </c>
      <c r="AL14" s="135">
        <f>COUNTIF($C14:$AG14,$AL$1)</f>
        <v>0</v>
      </c>
      <c r="AM14" s="135">
        <f>COUNTIF($C14:$AG14,$AM$1)</f>
        <v>0</v>
      </c>
      <c r="AN14" s="135">
        <f>COUNTIF($C14:$AG14,$AN$1)</f>
        <v>0</v>
      </c>
      <c r="AO14" s="135">
        <f>COUNTIF($C14:$AG14,$AO$1)</f>
        <v>0</v>
      </c>
      <c r="AP14" s="136"/>
      <c r="AQ14" s="137">
        <f t="shared" si="2"/>
        <v>0</v>
      </c>
      <c r="AR14" s="54"/>
    </row>
    <row r="15" spans="1:44" s="31" customFormat="1" ht="22.05" customHeight="1">
      <c r="B15" s="138" t="str">
        <f>IF(ADMIN!B14="","",ADMIN!B14)</f>
        <v>FF MOMO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5"/>
      <c r="AH15" s="132"/>
      <c r="AJ15" s="133"/>
      <c r="AK15" s="134">
        <f>COUNTIF($C15:$AG15,$AK$1)+COUNTIF($C15:$AG15,$AK$1&amp;"/2")/2</f>
        <v>0</v>
      </c>
      <c r="AL15" s="135">
        <f>COUNTIF($C15:$AG15,$AL$1)</f>
        <v>0</v>
      </c>
      <c r="AM15" s="135">
        <f>COUNTIF($C15:$AG15,$AM$1)</f>
        <v>0</v>
      </c>
      <c r="AN15" s="135">
        <f>COUNTIF($C15:$AG15,$AN$1)</f>
        <v>0</v>
      </c>
      <c r="AO15" s="135">
        <f>COUNTIF($C15:$AG15,$AO$1)</f>
        <v>0</v>
      </c>
      <c r="AP15" s="136"/>
      <c r="AQ15" s="137">
        <f t="shared" si="2"/>
        <v>0</v>
      </c>
      <c r="AR15" s="54"/>
    </row>
    <row r="16" spans="1:44" s="31" customFormat="1" ht="22.05" customHeight="1">
      <c r="B16" s="131" t="str">
        <f>IF(ADMIN!B15="","",ADMIN!B15)</f>
        <v>ZZ POPO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5"/>
      <c r="AH16" s="132"/>
      <c r="AJ16" s="133"/>
      <c r="AK16" s="134">
        <f>COUNTIF($C16:$AG16,$AK$1)+COUNTIF($C16:$AG16,$AK$1&amp;"/2")/2</f>
        <v>0</v>
      </c>
      <c r="AL16" s="135">
        <f>COUNTIF($C16:$AG16,$AL$1)</f>
        <v>0</v>
      </c>
      <c r="AM16" s="135">
        <f>COUNTIF($C16:$AG16,$AM$1)</f>
        <v>0</v>
      </c>
      <c r="AN16" s="135">
        <f>COUNTIF($C16:$AG16,$AN$1)</f>
        <v>0</v>
      </c>
      <c r="AO16" s="135">
        <f>COUNTIF($C16:$AG16,$AO$1)</f>
        <v>0</v>
      </c>
      <c r="AP16" s="136"/>
      <c r="AQ16" s="137">
        <f t="shared" si="2"/>
        <v>0</v>
      </c>
      <c r="AR16" s="54"/>
    </row>
    <row r="17" spans="2:44" s="31" customFormat="1" ht="22.05" customHeight="1">
      <c r="B17" s="138" t="str">
        <f>IF(ADMIN!B16="","",ADMIN!B16)</f>
        <v>EP BIBI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5"/>
      <c r="AH17" s="132"/>
      <c r="AJ17" s="133"/>
      <c r="AK17" s="134">
        <f>COUNTIF($C17:$AG17,$AK$1)+COUNTIF($C17:$AG17,$AK$1&amp;"/2")/2</f>
        <v>0</v>
      </c>
      <c r="AL17" s="135">
        <f>COUNTIF($C17:$AG17,$AL$1)</f>
        <v>0</v>
      </c>
      <c r="AM17" s="135">
        <f>COUNTIF($C17:$AG17,$AM$1)</f>
        <v>0</v>
      </c>
      <c r="AN17" s="135">
        <f>COUNTIF($C17:$AG17,$AN$1)</f>
        <v>0</v>
      </c>
      <c r="AO17" s="135">
        <f>COUNTIF($C17:$AG17,$AO$1)</f>
        <v>0</v>
      </c>
      <c r="AP17" s="136"/>
      <c r="AQ17" s="137">
        <f t="shared" si="2"/>
        <v>0</v>
      </c>
      <c r="AR17" s="54"/>
    </row>
    <row r="18" spans="2:44" s="31" customFormat="1" ht="22.05" customHeight="1">
      <c r="B18" s="131" t="str">
        <f>IF(ADMIN!B17="","",ADMIN!B17)</f>
        <v>WW ERE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5"/>
      <c r="AH18" s="132"/>
      <c r="AJ18" s="133"/>
      <c r="AK18" s="134">
        <f>COUNTIF($C18:$AG18,$AK$1)+COUNTIF($C18:$AG18,$AK$1&amp;"/2")/2</f>
        <v>0</v>
      </c>
      <c r="AL18" s="135">
        <f>COUNTIF($C18:$AG18,$AL$1)</f>
        <v>0</v>
      </c>
      <c r="AM18" s="135">
        <f>COUNTIF($C18:$AG18,$AM$1)</f>
        <v>0</v>
      </c>
      <c r="AN18" s="135">
        <f>COUNTIF($C18:$AG18,$AN$1)</f>
        <v>0</v>
      </c>
      <c r="AO18" s="135">
        <f>COUNTIF($C18:$AG18,$AO$1)</f>
        <v>0</v>
      </c>
      <c r="AP18" s="136"/>
      <c r="AQ18" s="137">
        <f t="shared" si="2"/>
        <v>0</v>
      </c>
      <c r="AR18" s="54"/>
    </row>
    <row r="19" spans="2:44" s="31" customFormat="1" ht="22.05" customHeight="1">
      <c r="B19" s="138" t="str">
        <f>IF(ADMIN!B18="","",ADMIN!B18)</f>
        <v>MM KELY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5"/>
      <c r="AH19" s="132"/>
      <c r="AJ19" s="133"/>
      <c r="AK19" s="134">
        <f>COUNTIF($C19:$AG19,$AK$1)+COUNTIF($C19:$AG19,$AK$1&amp;"/2")/2</f>
        <v>0</v>
      </c>
      <c r="AL19" s="135">
        <f>COUNTIF($C19:$AG19,$AL$1)</f>
        <v>0</v>
      </c>
      <c r="AM19" s="135">
        <f>COUNTIF($C19:$AG19,$AM$1)</f>
        <v>0</v>
      </c>
      <c r="AN19" s="135">
        <f>COUNTIF($C19:$AG19,$AN$1)</f>
        <v>0</v>
      </c>
      <c r="AO19" s="135">
        <f>COUNTIF($C19:$AG19,$AO$1)</f>
        <v>0</v>
      </c>
      <c r="AP19" s="136"/>
      <c r="AQ19" s="137">
        <f t="shared" si="2"/>
        <v>0</v>
      </c>
      <c r="AR19" s="54"/>
    </row>
    <row r="20" spans="2:44" s="31" customFormat="1" ht="22.05" customHeight="1">
      <c r="B20" s="139" t="str">
        <f>IF(ADMIN!B19="","",ADMIN!B19)</f>
        <v>PP NINI</v>
      </c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5"/>
      <c r="AH20" s="132"/>
      <c r="AJ20" s="133"/>
      <c r="AK20" s="134">
        <f>COUNTIF($C20:$AG20,$AK$1)+COUNTIF($C20:$AG20,$AK$1&amp;"/2")/2</f>
        <v>0</v>
      </c>
      <c r="AL20" s="135">
        <f>COUNTIF($C20:$AG20,$AL$1)</f>
        <v>0</v>
      </c>
      <c r="AM20" s="135">
        <f>COUNTIF($C20:$AG20,$AM$1)</f>
        <v>0</v>
      </c>
      <c r="AN20" s="135">
        <f>COUNTIF($C20:$AG20,$AN$1)</f>
        <v>0</v>
      </c>
      <c r="AO20" s="135">
        <f>COUNTIF($C20:$AG20,$AO$1)</f>
        <v>0</v>
      </c>
      <c r="AP20" s="136"/>
      <c r="AQ20" s="137">
        <f t="shared" si="2"/>
        <v>0</v>
      </c>
      <c r="AR20" s="54"/>
    </row>
    <row r="21" spans="2:44" s="31" customFormat="1" ht="22.05" customHeight="1">
      <c r="B21" s="138" t="str">
        <f>IF(ADMIN!B20="","",ADMIN!B20)</f>
        <v>RE POLI</v>
      </c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5"/>
      <c r="AH21" s="132"/>
      <c r="AJ21" s="133"/>
      <c r="AK21" s="134">
        <f>COUNTIF($C21:$AG21,$AK$1)+COUNTIF($C21:$AG21,$AK$1&amp;"/2")/2</f>
        <v>0</v>
      </c>
      <c r="AL21" s="135">
        <f>COUNTIF($C21:$AG21,$AL$1)</f>
        <v>0</v>
      </c>
      <c r="AM21" s="135">
        <f>COUNTIF($C21:$AG21,$AM$1)</f>
        <v>0</v>
      </c>
      <c r="AN21" s="135">
        <f>COUNTIF($C21:$AG21,$AN$1)</f>
        <v>0</v>
      </c>
      <c r="AO21" s="135">
        <f>COUNTIF($C21:$AG21,$AO$1)</f>
        <v>0</v>
      </c>
      <c r="AP21" s="136"/>
      <c r="AQ21" s="137">
        <f t="shared" si="2"/>
        <v>0</v>
      </c>
      <c r="AR21" s="54"/>
    </row>
    <row r="22" spans="2:44" s="31" customFormat="1" ht="22.05" customHeight="1">
      <c r="B22" s="131" t="str">
        <f>IF(ADMIN!B21="","",ADMIN!B21)</f>
        <v>ZU MILI</v>
      </c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5"/>
      <c r="AH22" s="132"/>
      <c r="AJ22" s="133"/>
      <c r="AK22" s="134">
        <f>COUNTIF($C22:$AG22,$AK$1)+COUNTIF($C22:$AG22,$AK$1&amp;"/2")/2</f>
        <v>0</v>
      </c>
      <c r="AL22" s="135">
        <f>COUNTIF($C22:$AG22,$AL$1)</f>
        <v>0</v>
      </c>
      <c r="AM22" s="135">
        <f>COUNTIF($C22:$AG22,$AM$1)</f>
        <v>0</v>
      </c>
      <c r="AN22" s="135">
        <f>COUNTIF($C22:$AG22,$AN$1)</f>
        <v>0</v>
      </c>
      <c r="AO22" s="135">
        <f>COUNTIF($C22:$AG22,$AO$1)</f>
        <v>0</v>
      </c>
      <c r="AP22" s="136"/>
      <c r="AQ22" s="137">
        <f t="shared" si="2"/>
        <v>0</v>
      </c>
      <c r="AR22" s="54"/>
    </row>
    <row r="23" spans="2:44" s="31" customFormat="1" ht="22.05" customHeight="1">
      <c r="B23" s="138" t="str">
        <f>IF(ADMIN!B22="","",ADMIN!B22)</f>
        <v>XI XOXO</v>
      </c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5"/>
      <c r="AH23" s="132"/>
      <c r="AJ23" s="133"/>
      <c r="AK23" s="134">
        <f>COUNTIF($C23:$AG23,$AK$1)+COUNTIF($C23:$AG23,$AK$1&amp;"/2")/2</f>
        <v>0</v>
      </c>
      <c r="AL23" s="135">
        <f>COUNTIF($C23:$AG23,$AL$1)</f>
        <v>0</v>
      </c>
      <c r="AM23" s="135">
        <f>COUNTIF($C23:$AG23,$AM$1)</f>
        <v>0</v>
      </c>
      <c r="AN23" s="135">
        <f>COUNTIF($C23:$AG23,$AN$1)</f>
        <v>0</v>
      </c>
      <c r="AO23" s="135">
        <f>COUNTIF($C23:$AG23,$AO$1)</f>
        <v>0</v>
      </c>
      <c r="AP23" s="136"/>
      <c r="AQ23" s="137">
        <f t="shared" si="2"/>
        <v>0</v>
      </c>
      <c r="AR23" s="54"/>
    </row>
    <row r="24" spans="2:44" s="31" customFormat="1" ht="22.05" customHeight="1">
      <c r="B24" s="131" t="str">
        <f>IF(ADMIN!B23="","",ADMIN!B23)</f>
        <v>VE VIVI</v>
      </c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5"/>
      <c r="AH24" s="132"/>
      <c r="AJ24" s="133"/>
      <c r="AK24" s="134">
        <f>COUNTIF($C24:$AG24,$AK$1)+COUNTIF($C24:$AG24,$AK$1&amp;"/2")/2</f>
        <v>0</v>
      </c>
      <c r="AL24" s="135">
        <f>COUNTIF($C24:$AG24,$AL$1)</f>
        <v>0</v>
      </c>
      <c r="AM24" s="135">
        <f>COUNTIF($C24:$AG24,$AM$1)</f>
        <v>0</v>
      </c>
      <c r="AN24" s="135">
        <f>COUNTIF($C24:$AG24,$AN$1)</f>
        <v>0</v>
      </c>
      <c r="AO24" s="135">
        <f>COUNTIF($C24:$AG24,$AO$1)</f>
        <v>0</v>
      </c>
      <c r="AP24" s="136"/>
      <c r="AQ24" s="137">
        <f t="shared" si="2"/>
        <v>0</v>
      </c>
      <c r="AR24" s="54"/>
    </row>
    <row r="25" spans="2:44" s="31" customFormat="1" ht="22.05" customHeight="1">
      <c r="B25" s="138" t="str">
        <f>IF(ADMIN!B24="","",ADMIN!B24)</f>
        <v>PI MALI</v>
      </c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5"/>
      <c r="AH25" s="132"/>
      <c r="AJ25" s="133"/>
      <c r="AK25" s="134">
        <f>COUNTIF($C25:$AG25,$AK$1)+COUNTIF($C25:$AG25,$AK$1&amp;"/2")/2</f>
        <v>0</v>
      </c>
      <c r="AL25" s="135">
        <f>COUNTIF($C25:$AG25,$AL$1)</f>
        <v>0</v>
      </c>
      <c r="AM25" s="135">
        <f>COUNTIF($C25:$AG25,$AM$1)</f>
        <v>0</v>
      </c>
      <c r="AN25" s="135">
        <f>COUNTIF($C25:$AG25,$AN$1)</f>
        <v>0</v>
      </c>
      <c r="AO25" s="135">
        <f>COUNTIF($C25:$AG25,$AO$1)</f>
        <v>0</v>
      </c>
      <c r="AP25" s="136"/>
      <c r="AQ25" s="137">
        <f t="shared" si="2"/>
        <v>0</v>
      </c>
      <c r="AR25" s="54"/>
    </row>
    <row r="26" spans="2:44" s="31" customFormat="1" ht="22.05" customHeight="1">
      <c r="B26" s="131" t="str">
        <f>IF(ADMIN!B25="","",ADMIN!B25)</f>
        <v>NO NINA</v>
      </c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5"/>
      <c r="AH26" s="132"/>
      <c r="AJ26" s="133"/>
      <c r="AK26" s="134">
        <f>COUNTIF($C26:$AG26,$AK$1)+COUNTIF($C26:$AG26,$AK$1&amp;"/2")/2</f>
        <v>0</v>
      </c>
      <c r="AL26" s="135">
        <f>COUNTIF($C26:$AG26,$AL$1)</f>
        <v>0</v>
      </c>
      <c r="AM26" s="135">
        <f>COUNTIF($C26:$AG26,$AM$1)</f>
        <v>0</v>
      </c>
      <c r="AN26" s="135">
        <f>COUNTIF($C26:$AG26,$AN$1)</f>
        <v>0</v>
      </c>
      <c r="AO26" s="135">
        <f>COUNTIF($C26:$AG26,$AO$1)</f>
        <v>0</v>
      </c>
      <c r="AP26" s="136"/>
      <c r="AQ26" s="137">
        <f t="shared" si="2"/>
        <v>0</v>
      </c>
      <c r="AR26" s="54"/>
    </row>
    <row r="27" spans="2:44" s="31" customFormat="1" ht="22.05" customHeight="1">
      <c r="B27" s="138" t="str">
        <f>IF(ADMIN!B26="","",ADMIN!B26)</f>
        <v>MI NONO</v>
      </c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5"/>
      <c r="AH27" s="132"/>
      <c r="AJ27" s="133"/>
      <c r="AK27" s="134">
        <f>COUNTIF($C27:$AG27,$AK$1)+COUNTIF($C27:$AG27,$AK$1&amp;"/2")/2</f>
        <v>0</v>
      </c>
      <c r="AL27" s="135">
        <f>COUNTIF($C27:$AG27,$AL$1)</f>
        <v>0</v>
      </c>
      <c r="AM27" s="135">
        <f>COUNTIF($C27:$AG27,$AM$1)</f>
        <v>0</v>
      </c>
      <c r="AN27" s="135">
        <f>COUNTIF($C27:$AG27,$AN$1)</f>
        <v>0</v>
      </c>
      <c r="AO27" s="135">
        <f>COUNTIF($C27:$AG27,$AO$1)</f>
        <v>0</v>
      </c>
      <c r="AP27" s="136"/>
      <c r="AQ27" s="137">
        <f t="shared" si="2"/>
        <v>0</v>
      </c>
      <c r="AR27" s="54"/>
    </row>
    <row r="28" spans="2:44" s="31" customFormat="1" ht="22.05" customHeight="1">
      <c r="B28" s="131" t="str">
        <f>IF(ADMIN!B27="","",ADMIN!B27)</f>
        <v>TO MARIO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5"/>
      <c r="AH28" s="132"/>
      <c r="AJ28" s="133"/>
      <c r="AK28" s="134">
        <f>COUNTIF($C28:$AG28,$AK$1)+COUNTIF($C28:$AG28,$AK$1&amp;"/2")/2</f>
        <v>0</v>
      </c>
      <c r="AL28" s="135">
        <f>COUNTIF($C28:$AG28,$AL$1)</f>
        <v>0</v>
      </c>
      <c r="AM28" s="135">
        <f>COUNTIF($C28:$AG28,$AM$1)</f>
        <v>0</v>
      </c>
      <c r="AN28" s="135">
        <f>COUNTIF($C28:$AG28,$AN$1)</f>
        <v>0</v>
      </c>
      <c r="AO28" s="135">
        <f>COUNTIF($C28:$AG28,$AO$1)</f>
        <v>0</v>
      </c>
      <c r="AP28" s="136"/>
      <c r="AQ28" s="137">
        <f t="shared" si="2"/>
        <v>0</v>
      </c>
      <c r="AR28" s="54"/>
    </row>
    <row r="29" spans="2:44" s="31" customFormat="1" ht="22.05" customHeight="1">
      <c r="B29" s="138" t="str">
        <f>IF(ADMIN!B28="","",ADMIN!B28)</f>
        <v>ZA POIO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5"/>
      <c r="AH29" s="132"/>
      <c r="AJ29" s="133"/>
      <c r="AK29" s="134">
        <f>COUNTIF($C29:$AG29,$AK$1)+COUNTIF($C29:$AG29,$AK$1&amp;"/2")/2</f>
        <v>0</v>
      </c>
      <c r="AL29" s="135">
        <f>COUNTIF($C29:$AG29,$AL$1)</f>
        <v>0</v>
      </c>
      <c r="AM29" s="135">
        <f>COUNTIF($C29:$AG29,$AM$1)</f>
        <v>0</v>
      </c>
      <c r="AN29" s="135">
        <f>COUNTIF($C29:$AG29,$AN$1)</f>
        <v>0</v>
      </c>
      <c r="AO29" s="135">
        <f>COUNTIF($C29:$AG29,$AO$1)</f>
        <v>0</v>
      </c>
      <c r="AP29" s="136"/>
      <c r="AQ29" s="137">
        <f t="shared" si="2"/>
        <v>0</v>
      </c>
      <c r="AR29" s="54"/>
    </row>
    <row r="30" spans="2:44" s="31" customFormat="1" ht="22.05" customHeight="1">
      <c r="B30" s="138" t="str">
        <f>IF(ADMIN!B29="","",ADMIN!B29)</f>
        <v/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5"/>
      <c r="AH30" s="132"/>
      <c r="AJ30" s="133"/>
      <c r="AK30" s="134">
        <f>COUNTIF($C30:$AG30,$AK$1)+COUNTIF($C30:$AG30,$AK$1&amp;"/2")/2</f>
        <v>0</v>
      </c>
      <c r="AL30" s="135">
        <f>COUNTIF($C30:$AG30,$AL$1)</f>
        <v>0</v>
      </c>
      <c r="AM30" s="135">
        <f>COUNTIF($C30:$AG30,$AM$1)</f>
        <v>0</v>
      </c>
      <c r="AN30" s="135">
        <f>COUNTIF($C30:$AG30,$AN$1)</f>
        <v>0</v>
      </c>
      <c r="AO30" s="135">
        <f>COUNTIF($C30:$AG30,$AO$1)</f>
        <v>0</v>
      </c>
      <c r="AP30" s="136"/>
      <c r="AQ30" s="137">
        <f t="shared" si="2"/>
        <v>0</v>
      </c>
      <c r="AR30" s="54"/>
    </row>
    <row r="31" spans="2:44" s="31" customFormat="1" ht="22.05" customHeight="1">
      <c r="B31" s="138" t="str">
        <f>IF(ADMIN!B30="","",ADMIN!B30)</f>
        <v/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5"/>
      <c r="AH31" s="132"/>
      <c r="AJ31" s="133"/>
      <c r="AK31" s="134">
        <f>COUNTIF($C31:$AG31,$AK$1)+COUNTIF($C31:$AG31,$AK$1&amp;"/2")/2</f>
        <v>0</v>
      </c>
      <c r="AL31" s="135">
        <f>COUNTIF($C31:$AG31,$AL$1)</f>
        <v>0</v>
      </c>
      <c r="AM31" s="135">
        <f>COUNTIF($C31:$AG31,$AM$1)</f>
        <v>0</v>
      </c>
      <c r="AN31" s="135">
        <f>COUNTIF($C31:$AG31,$AN$1)</f>
        <v>0</v>
      </c>
      <c r="AO31" s="135">
        <f>COUNTIF($C31:$AG31,$AO$1)</f>
        <v>0</v>
      </c>
      <c r="AP31" s="136"/>
      <c r="AQ31" s="137">
        <f t="shared" si="2"/>
        <v>0</v>
      </c>
      <c r="AR31" s="54"/>
    </row>
    <row r="32" spans="2:44" s="31" customFormat="1" ht="22.05" customHeight="1">
      <c r="B32" s="46" t="str">
        <f>ADMIN!B31</f>
        <v>EQUIPE 2</v>
      </c>
      <c r="C32" s="140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2"/>
      <c r="AH32" s="143"/>
      <c r="AJ32" s="133"/>
      <c r="AK32" s="144"/>
      <c r="AL32" s="145"/>
      <c r="AM32" s="145"/>
      <c r="AN32" s="145"/>
      <c r="AO32" s="145"/>
      <c r="AP32" s="145"/>
      <c r="AQ32" s="146"/>
      <c r="AR32" s="54"/>
    </row>
    <row r="33" spans="2:44" s="31" customFormat="1" ht="22.05" customHeight="1">
      <c r="B33" s="139" t="str">
        <f>IF(ADMIN!B32="","",ADMIN!B32)</f>
        <v>BIBI MOMO</v>
      </c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5"/>
      <c r="AH33" s="132"/>
      <c r="AJ33" s="133"/>
      <c r="AK33" s="134">
        <f>COUNTIF($C33:$AG33,$AK$1)+COUNTIF($C33:$AG33,$AK$1&amp;"/2")/2</f>
        <v>0</v>
      </c>
      <c r="AL33" s="135">
        <f>COUNTIF($C33:$AG33,$AL$1)</f>
        <v>0</v>
      </c>
      <c r="AM33" s="135">
        <f>COUNTIF($C33:$AG33,$AM$1)</f>
        <v>0</v>
      </c>
      <c r="AN33" s="135">
        <f>COUNTIF($C33:$AG33,$AN$1)</f>
        <v>0</v>
      </c>
      <c r="AO33" s="135">
        <f>COUNTIF($C33:$AG33,$AO$1)</f>
        <v>0</v>
      </c>
      <c r="AP33" s="147"/>
      <c r="AQ33" s="148">
        <f t="shared" ref="AQ33:AQ35" si="3">SUM(AL33:AN33)</f>
        <v>0</v>
      </c>
      <c r="AR33" s="54"/>
    </row>
    <row r="34" spans="2:44" s="31" customFormat="1" ht="22.05" customHeight="1">
      <c r="B34" s="139" t="str">
        <f>IF(ADMIN!B33="","",ADMIN!B33)</f>
        <v/>
      </c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5"/>
      <c r="AH34" s="132"/>
      <c r="AJ34" s="133"/>
      <c r="AK34" s="134">
        <f>COUNTIF($C34:$AG34,$AK$1)+COUNTIF($C34:$AG34,$AK$1&amp;"/2")/2</f>
        <v>0</v>
      </c>
      <c r="AL34" s="135">
        <f>COUNTIF($C34:$AG34,$AL$1)</f>
        <v>0</v>
      </c>
      <c r="AM34" s="135">
        <f>COUNTIF($C34:$AG34,$AM$1)</f>
        <v>0</v>
      </c>
      <c r="AN34" s="135">
        <f>COUNTIF($C34:$AG34,$AN$1)</f>
        <v>0</v>
      </c>
      <c r="AO34" s="135">
        <f>COUNTIF($C34:$AG34,$AO$1)</f>
        <v>0</v>
      </c>
      <c r="AP34" s="147"/>
      <c r="AQ34" s="148">
        <f t="shared" si="3"/>
        <v>0</v>
      </c>
      <c r="AR34" s="54"/>
    </row>
    <row r="35" spans="2:44" s="54" customFormat="1" ht="22.05" customHeight="1" thickBot="1">
      <c r="B35" s="149" t="str">
        <f>IF(ADMIN!B34="","",ADMIN!B34)</f>
        <v>BABA MAMA</v>
      </c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8"/>
      <c r="AH35" s="150"/>
      <c r="AJ35" s="133"/>
      <c r="AK35" s="134">
        <f>COUNTIF($C35:$AG35,$AK$1)+COUNTIF($C35:$AG35,$AK$1&amp;"/2")/2</f>
        <v>0</v>
      </c>
      <c r="AL35" s="135">
        <f>COUNTIF($C35:$AG35,$AL$1)</f>
        <v>0</v>
      </c>
      <c r="AM35" s="135">
        <f>COUNTIF($C35:$AG35,$AM$1)</f>
        <v>0</v>
      </c>
      <c r="AN35" s="135">
        <f>COUNTIF($C35:$AG35,$AN$1)</f>
        <v>0</v>
      </c>
      <c r="AO35" s="135">
        <f>COUNTIF($C35:$AG35,$AO$1)</f>
        <v>0</v>
      </c>
      <c r="AP35" s="147"/>
      <c r="AQ35" s="148">
        <f t="shared" si="3"/>
        <v>0</v>
      </c>
    </row>
    <row r="36" spans="2:44" s="54" customFormat="1" ht="15" thickBot="1">
      <c r="AJ36" s="151" t="s">
        <v>41</v>
      </c>
      <c r="AK36" s="152">
        <f>SUM(AK10:AK31,AK33:AK35)</f>
        <v>2</v>
      </c>
      <c r="AL36" s="153">
        <f t="shared" ref="AL36:AO36" si="4">SUM(AL10:AL31,AL33:AL35)</f>
        <v>1</v>
      </c>
      <c r="AM36" s="153">
        <f t="shared" si="4"/>
        <v>1</v>
      </c>
      <c r="AN36" s="153">
        <f t="shared" si="4"/>
        <v>0</v>
      </c>
      <c r="AO36" s="153">
        <f t="shared" si="4"/>
        <v>2</v>
      </c>
      <c r="AP36" s="154"/>
      <c r="AQ36" s="155">
        <f t="shared" si="2"/>
        <v>2</v>
      </c>
    </row>
    <row r="37" spans="2:44" s="51" customFormat="1"/>
  </sheetData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7" stopIfTrue="1">
      <formula>MOD(ROW(),2)=0</formula>
    </cfRule>
  </conditionalFormatting>
  <conditionalFormatting sqref="C7:AG8 C10:AG31 C33:AG35">
    <cfRule type="expression" dxfId="5" priority="2" stopIfTrue="1">
      <formula>WEEKDAY(C$8,2)&gt;5</formula>
    </cfRule>
    <cfRule type="expression" dxfId="4" priority="3" stopIfTrue="1">
      <formula>AND(C$8&lt;&gt;"",COUNTIF(Feries,C$8)&gt;0)</formula>
    </cfRule>
    <cfRule type="expression" dxfId="3" priority="4" stopIfTrue="1">
      <formula>AND(C$8&lt;&gt;"",COUNTIF(Recup_FN,C$8)&gt;0)</formula>
    </cfRule>
  </conditionalFormatting>
  <conditionalFormatting sqref="C10:AG31 C33:AG35">
    <cfRule type="containsText" dxfId="2" priority="5" stopIfTrue="1" operator="containsText" text="TLT">
      <formula>NOT(ISERROR(SEARCH("TLT",C10)))</formula>
    </cfRule>
    <cfRule type="beginsWith" dxfId="1" priority="6" stopIfTrue="1" operator="beginsWith" text="C">
      <formula>LEFT(C10,LEN("C"))="C"</formula>
    </cfRule>
  </conditionalFormatting>
  <conditionalFormatting sqref="C7:AG35">
    <cfRule type="expression" dxfId="0" priority="1">
      <formula>MONTH(C$8)&gt;$A$4</formula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D28"/>
  <sheetViews>
    <sheetView workbookViewId="0">
      <pane ySplit="1" topLeftCell="A2" activePane="bottomLeft" state="frozen"/>
      <selection activeCell="D9" sqref="D9"/>
      <selection pane="bottomLeft" activeCell="F6" sqref="F6"/>
    </sheetView>
  </sheetViews>
  <sheetFormatPr baseColWidth="10" defaultRowHeight="14.4"/>
  <cols>
    <col min="1" max="1" width="11.5546875" style="129"/>
    <col min="2" max="2" width="11.5546875" style="161"/>
  </cols>
  <sheetData>
    <row r="1" spans="1:4">
      <c r="A1" s="130" t="s">
        <v>88</v>
      </c>
      <c r="B1" s="162" t="s">
        <v>89</v>
      </c>
      <c r="C1" s="130" t="s">
        <v>90</v>
      </c>
      <c r="D1" s="130" t="s">
        <v>91</v>
      </c>
    </row>
    <row r="2" spans="1:4">
      <c r="A2" s="129">
        <v>1</v>
      </c>
      <c r="B2" s="161">
        <v>44519</v>
      </c>
      <c r="C2" t="s">
        <v>65</v>
      </c>
      <c r="D2" t="s">
        <v>39</v>
      </c>
    </row>
    <row r="3" spans="1:4">
      <c r="A3" s="129">
        <v>2</v>
      </c>
      <c r="B3" s="161">
        <v>44526</v>
      </c>
      <c r="C3" t="s">
        <v>65</v>
      </c>
      <c r="D3" t="s">
        <v>39</v>
      </c>
    </row>
    <row r="4" spans="1:4">
      <c r="A4" s="129">
        <v>3</v>
      </c>
      <c r="B4" s="161">
        <v>44533</v>
      </c>
      <c r="C4" t="s">
        <v>65</v>
      </c>
      <c r="D4" t="s">
        <v>39</v>
      </c>
    </row>
    <row r="5" spans="1:4">
      <c r="A5" s="129">
        <v>4</v>
      </c>
      <c r="B5" s="161">
        <v>44540</v>
      </c>
      <c r="C5" t="s">
        <v>65</v>
      </c>
      <c r="D5" t="s">
        <v>39</v>
      </c>
    </row>
    <row r="6" spans="1:4">
      <c r="A6" s="129">
        <v>5</v>
      </c>
      <c r="B6" s="161">
        <v>44547</v>
      </c>
      <c r="C6" t="s">
        <v>65</v>
      </c>
      <c r="D6" t="s">
        <v>39</v>
      </c>
    </row>
    <row r="7" spans="1:4">
      <c r="A7" s="129">
        <v>6</v>
      </c>
      <c r="B7" s="161">
        <v>44554</v>
      </c>
      <c r="C7" t="s">
        <v>65</v>
      </c>
      <c r="D7" t="s">
        <v>39</v>
      </c>
    </row>
    <row r="8" spans="1:4">
      <c r="A8" s="129">
        <v>7</v>
      </c>
      <c r="B8" s="161">
        <v>44561</v>
      </c>
      <c r="C8" t="s">
        <v>65</v>
      </c>
      <c r="D8" t="s">
        <v>39</v>
      </c>
    </row>
    <row r="9" spans="1:4">
      <c r="A9" s="129">
        <v>8</v>
      </c>
      <c r="B9" s="161">
        <v>44509</v>
      </c>
      <c r="C9" t="s">
        <v>64</v>
      </c>
      <c r="D9" t="s">
        <v>11</v>
      </c>
    </row>
    <row r="10" spans="1:4">
      <c r="A10" s="129">
        <v>9</v>
      </c>
      <c r="B10" s="161">
        <v>44510</v>
      </c>
      <c r="C10" t="s">
        <v>64</v>
      </c>
      <c r="D10" t="s">
        <v>11</v>
      </c>
    </row>
    <row r="11" spans="1:4">
      <c r="A11" s="129">
        <v>10</v>
      </c>
      <c r="B11" s="161">
        <v>44515</v>
      </c>
      <c r="C11" t="s">
        <v>64</v>
      </c>
      <c r="D11" t="s">
        <v>16</v>
      </c>
    </row>
    <row r="12" spans="1:4">
      <c r="A12" s="129">
        <v>11</v>
      </c>
      <c r="B12" s="161">
        <v>44517</v>
      </c>
      <c r="C12" t="s">
        <v>64</v>
      </c>
      <c r="D12" t="s">
        <v>18</v>
      </c>
    </row>
    <row r="14" spans="1:4">
      <c r="A14"/>
      <c r="B14"/>
    </row>
    <row r="15" spans="1:4">
      <c r="A15"/>
      <c r="B15"/>
    </row>
    <row r="16" spans="1:4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ADMIN</vt:lpstr>
      <vt:lpstr>Planning</vt:lpstr>
      <vt:lpstr>Bdd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2021-11-09T14:48:11Z</dcterms:modified>
</cp:coreProperties>
</file>