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8_{D953228E-DF4C-4823-BE7B-04AC9F5ECB63}" xr6:coauthVersionLast="47" xr6:coauthVersionMax="47" xr10:uidLastSave="{00000000-0000-0000-0000-000000000000}"/>
  <bookViews>
    <workbookView xWindow="890" yWindow="540" windowWidth="17820" windowHeight="9000" xr2:uid="{C7AC7DC8-03B1-4B0D-AD5F-7A72148B4A68}"/>
  </bookViews>
  <sheets>
    <sheet name="Août 2021" sheetId="6" r:id="rId1"/>
    <sheet name="Fiche employeur" sheetId="5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6" l="1"/>
  <c r="K5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" i="6"/>
  <c r="J4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" i="6"/>
  <c r="J13" i="5"/>
  <c r="J12" i="5"/>
  <c r="N31" i="6"/>
  <c r="L31" i="6"/>
  <c r="G31" i="6"/>
  <c r="F31" i="6"/>
  <c r="E31" i="6"/>
  <c r="N30" i="6"/>
  <c r="L30" i="6"/>
  <c r="G30" i="6"/>
  <c r="F30" i="6"/>
  <c r="E30" i="6"/>
  <c r="N29" i="6"/>
  <c r="L29" i="6"/>
  <c r="G29" i="6"/>
  <c r="F29" i="6"/>
  <c r="E29" i="6"/>
  <c r="N28" i="6"/>
  <c r="L28" i="6"/>
  <c r="G28" i="6"/>
  <c r="F28" i="6"/>
  <c r="E28" i="6"/>
  <c r="N27" i="6"/>
  <c r="L27" i="6"/>
  <c r="G27" i="6"/>
  <c r="F27" i="6"/>
  <c r="E27" i="6"/>
  <c r="N26" i="6"/>
  <c r="L26" i="6"/>
  <c r="G26" i="6"/>
  <c r="F26" i="6"/>
  <c r="E26" i="6"/>
  <c r="N25" i="6"/>
  <c r="L25" i="6"/>
  <c r="G25" i="6"/>
  <c r="F25" i="6"/>
  <c r="E25" i="6"/>
  <c r="N24" i="6"/>
  <c r="L24" i="6"/>
  <c r="G24" i="6"/>
  <c r="F24" i="6"/>
  <c r="E24" i="6"/>
  <c r="N23" i="6"/>
  <c r="L23" i="6"/>
  <c r="G23" i="6"/>
  <c r="F23" i="6"/>
  <c r="E23" i="6"/>
  <c r="N22" i="6"/>
  <c r="L22" i="6"/>
  <c r="G22" i="6"/>
  <c r="F22" i="6"/>
  <c r="E22" i="6"/>
  <c r="N21" i="6"/>
  <c r="L21" i="6"/>
  <c r="G21" i="6"/>
  <c r="F21" i="6"/>
  <c r="E21" i="6"/>
  <c r="N20" i="6"/>
  <c r="L20" i="6"/>
  <c r="G20" i="6"/>
  <c r="F20" i="6"/>
  <c r="E20" i="6"/>
  <c r="N19" i="6"/>
  <c r="L19" i="6"/>
  <c r="G19" i="6"/>
  <c r="F19" i="6"/>
  <c r="E19" i="6"/>
  <c r="N18" i="6"/>
  <c r="L18" i="6"/>
  <c r="G18" i="6"/>
  <c r="F18" i="6"/>
  <c r="E18" i="6"/>
  <c r="N17" i="6"/>
  <c r="L17" i="6"/>
  <c r="G17" i="6"/>
  <c r="F17" i="6"/>
  <c r="E17" i="6"/>
  <c r="N16" i="6"/>
  <c r="L16" i="6"/>
  <c r="G16" i="6"/>
  <c r="F16" i="6"/>
  <c r="E16" i="6"/>
  <c r="N15" i="6"/>
  <c r="L15" i="6"/>
  <c r="G15" i="6"/>
  <c r="F15" i="6"/>
  <c r="E15" i="6"/>
  <c r="N14" i="6"/>
  <c r="L14" i="6"/>
  <c r="G14" i="6"/>
  <c r="P14" i="6" s="1"/>
  <c r="M14" i="6" s="1"/>
  <c r="F14" i="6"/>
  <c r="E14" i="6"/>
  <c r="N13" i="6"/>
  <c r="L13" i="6"/>
  <c r="G13" i="6"/>
  <c r="F13" i="6"/>
  <c r="E13" i="6"/>
  <c r="N12" i="6"/>
  <c r="L12" i="6"/>
  <c r="G12" i="6"/>
  <c r="F12" i="6"/>
  <c r="E12" i="6"/>
  <c r="N11" i="6"/>
  <c r="L11" i="6"/>
  <c r="G11" i="6"/>
  <c r="F11" i="6"/>
  <c r="E11" i="6"/>
  <c r="N10" i="6"/>
  <c r="L10" i="6"/>
  <c r="G10" i="6"/>
  <c r="F10" i="6"/>
  <c r="E10" i="6"/>
  <c r="N9" i="6"/>
  <c r="L9" i="6"/>
  <c r="G9" i="6"/>
  <c r="F9" i="6"/>
  <c r="E9" i="6"/>
  <c r="N8" i="6"/>
  <c r="L8" i="6"/>
  <c r="G8" i="6"/>
  <c r="F8" i="6"/>
  <c r="E8" i="6"/>
  <c r="N7" i="6"/>
  <c r="L7" i="6"/>
  <c r="G7" i="6"/>
  <c r="F7" i="6"/>
  <c r="E7" i="6"/>
  <c r="N6" i="6"/>
  <c r="L6" i="6"/>
  <c r="G6" i="6"/>
  <c r="F6" i="6"/>
  <c r="E6" i="6"/>
  <c r="N5" i="6"/>
  <c r="L5" i="6"/>
  <c r="G5" i="6"/>
  <c r="F5" i="6"/>
  <c r="E5" i="6"/>
  <c r="N4" i="6"/>
  <c r="L4" i="6"/>
  <c r="G4" i="6"/>
  <c r="F4" i="6"/>
  <c r="E4" i="6"/>
  <c r="N3" i="6"/>
  <c r="L3" i="6"/>
  <c r="G3" i="6"/>
  <c r="F3" i="6"/>
  <c r="E3" i="6"/>
  <c r="P28" i="6" l="1"/>
  <c r="M28" i="6" s="1"/>
  <c r="P18" i="6"/>
  <c r="M18" i="6" s="1"/>
  <c r="Q18" i="6" s="1"/>
  <c r="P5" i="6"/>
  <c r="M5" i="6" s="1"/>
  <c r="Q5" i="6" s="1"/>
  <c r="P29" i="6"/>
  <c r="M29" i="6" s="1"/>
  <c r="P4" i="6"/>
  <c r="M4" i="6" s="1"/>
  <c r="Q4" i="6" s="1"/>
  <c r="P27" i="6"/>
  <c r="M27" i="6" s="1"/>
  <c r="Q27" i="6" s="1"/>
  <c r="P6" i="6"/>
  <c r="M6" i="6" s="1"/>
  <c r="Q6" i="6" s="1"/>
  <c r="P19" i="6"/>
  <c r="M19" i="6" s="1"/>
  <c r="Q19" i="6" s="1"/>
  <c r="P7" i="6"/>
  <c r="M7" i="6" s="1"/>
  <c r="Q7" i="6" s="1"/>
  <c r="P31" i="6"/>
  <c r="M31" i="6" s="1"/>
  <c r="Q31" i="6" s="1"/>
  <c r="P16" i="6"/>
  <c r="M16" i="6" s="1"/>
  <c r="Q16" i="6" s="1"/>
  <c r="P15" i="6"/>
  <c r="M15" i="6" s="1"/>
  <c r="Q15" i="6" s="1"/>
  <c r="P17" i="6"/>
  <c r="M17" i="6" s="1"/>
  <c r="P30" i="6"/>
  <c r="M30" i="6" s="1"/>
  <c r="Q30" i="6" s="1"/>
  <c r="P3" i="6"/>
  <c r="M3" i="6" s="1"/>
  <c r="Q3" i="6" s="1"/>
  <c r="P26" i="6"/>
  <c r="M26" i="6" s="1"/>
  <c r="Q26" i="6" s="1"/>
  <c r="P13" i="6"/>
  <c r="M13" i="6" s="1"/>
  <c r="Q13" i="6" s="1"/>
  <c r="P25" i="6"/>
  <c r="M25" i="6" s="1"/>
  <c r="Q25" i="6" s="1"/>
  <c r="P12" i="6"/>
  <c r="M12" i="6" s="1"/>
  <c r="Q12" i="6" s="1"/>
  <c r="P24" i="6"/>
  <c r="M24" i="6" s="1"/>
  <c r="Q24" i="6" s="1"/>
  <c r="P11" i="6"/>
  <c r="M11" i="6" s="1"/>
  <c r="Q11" i="6" s="1"/>
  <c r="Q17" i="6"/>
  <c r="P23" i="6"/>
  <c r="M23" i="6" s="1"/>
  <c r="Q23" i="6" s="1"/>
  <c r="P10" i="6"/>
  <c r="M10" i="6" s="1"/>
  <c r="Q10" i="6" s="1"/>
  <c r="P22" i="6"/>
  <c r="M22" i="6" s="1"/>
  <c r="Q22" i="6" s="1"/>
  <c r="P9" i="6"/>
  <c r="M9" i="6" s="1"/>
  <c r="Q9" i="6" s="1"/>
  <c r="Q29" i="6"/>
  <c r="P21" i="6"/>
  <c r="M21" i="6" s="1"/>
  <c r="Q21" i="6" s="1"/>
  <c r="P20" i="6"/>
  <c r="M20" i="6" s="1"/>
  <c r="Q20" i="6" s="1"/>
  <c r="P8" i="6"/>
  <c r="M8" i="6" s="1"/>
  <c r="Q8" i="6" s="1"/>
  <c r="Q14" i="6"/>
  <c r="Q28" i="6"/>
  <c r="N33" i="6"/>
  <c r="H33" i="6"/>
  <c r="L33" i="6"/>
  <c r="G33" i="6"/>
  <c r="P33" i="6" l="1"/>
  <c r="Q33" i="6"/>
  <c r="M33" i="6"/>
</calcChain>
</file>

<file path=xl/sharedStrings.xml><?xml version="1.0" encoding="utf-8"?>
<sst xmlns="http://schemas.openxmlformats.org/spreadsheetml/2006/main" count="89" uniqueCount="45">
  <si>
    <t xml:space="preserve">Date </t>
  </si>
  <si>
    <t>Heure de fin</t>
  </si>
  <si>
    <t>Heure  de début</t>
  </si>
  <si>
    <t xml:space="preserve">Heure majorée </t>
  </si>
  <si>
    <t>Etablissement</t>
  </si>
  <si>
    <t>Contact sur place</t>
  </si>
  <si>
    <t xml:space="preserve">Adresse </t>
  </si>
  <si>
    <t>Tarif horaire</t>
  </si>
  <si>
    <t>Sébastien</t>
  </si>
  <si>
    <t>Moyenne</t>
  </si>
  <si>
    <t>Total heure travaillé</t>
  </si>
  <si>
    <t xml:space="preserve">Nombre d'heure majorée </t>
  </si>
  <si>
    <t>Heure travaillée</t>
  </si>
  <si>
    <t>Nicolas</t>
  </si>
  <si>
    <t xml:space="preserve">Poste </t>
  </si>
  <si>
    <t>Chef de rang</t>
  </si>
  <si>
    <t>Commis</t>
  </si>
  <si>
    <t>Temps de pause</t>
  </si>
  <si>
    <t>Indemnité</t>
  </si>
  <si>
    <t>Runner</t>
  </si>
  <si>
    <t>Michiko</t>
  </si>
  <si>
    <t>Châteauform' Romainville</t>
  </si>
  <si>
    <t>Colonne1</t>
  </si>
  <si>
    <t>Demi-chef de rang</t>
  </si>
  <si>
    <t>Maître d'hôtel</t>
  </si>
  <si>
    <t>Adresse</t>
  </si>
  <si>
    <t>/</t>
  </si>
  <si>
    <t>Total indemnité</t>
  </si>
  <si>
    <t>Heure</t>
  </si>
  <si>
    <t>31/09/2021</t>
  </si>
  <si>
    <t xml:space="preserve"> </t>
  </si>
  <si>
    <t>Cotisations</t>
  </si>
  <si>
    <t>Total cotisations</t>
  </si>
  <si>
    <t xml:space="preserve">  </t>
  </si>
  <si>
    <t>Total brut</t>
  </si>
  <si>
    <t>Total net</t>
  </si>
  <si>
    <t xml:space="preserve">Total brut </t>
  </si>
  <si>
    <t xml:space="preserve"> C E T</t>
  </si>
  <si>
    <t>Total CET</t>
  </si>
  <si>
    <t>entreprise 1</t>
  </si>
  <si>
    <t>entreprise 3</t>
  </si>
  <si>
    <t xml:space="preserve">Adresse 2 </t>
  </si>
  <si>
    <t>Adresse 3</t>
  </si>
  <si>
    <t xml:space="preserve">Adresse 1 </t>
  </si>
  <si>
    <t>entreprise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</si>
</sst>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h:mm;@"/>
    <numFmt numFmtId="166" formatCode="[$-F400]h:mm:ss\ AM/PM"/>
    <numFmt numFmtId="167" formatCode="[h]:mm;@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1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4" fillId="0" borderId="0" xfId="0" applyFont="1" applyAlignment="1"/>
    <xf numFmtId="0" fontId="0" fillId="0" borderId="0" xfId="0" applyFont="1" applyAlignment="1"/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0" fillId="3" borderId="11" xfId="0" applyFont="1" applyFill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 wrapText="1"/>
    </xf>
    <xf numFmtId="0" fontId="0" fillId="3" borderId="12" xfId="0" applyFont="1" applyFill="1" applyBorder="1" applyAlignment="1">
      <alignment horizontal="center" vertical="center"/>
    </xf>
    <xf numFmtId="164" fontId="0" fillId="3" borderId="12" xfId="0" applyNumberFormat="1" applyFont="1" applyFill="1" applyBorder="1" applyAlignment="1">
      <alignment horizontal="center" vertical="center"/>
    </xf>
    <xf numFmtId="164" fontId="0" fillId="3" borderId="13" xfId="0" applyNumberFormat="1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  <xf numFmtId="164" fontId="0" fillId="0" borderId="12" xfId="0" applyNumberFormat="1" applyFont="1" applyBorder="1" applyAlignment="1">
      <alignment horizontal="center" vertical="center"/>
    </xf>
    <xf numFmtId="164" fontId="0" fillId="0" borderId="13" xfId="0" applyNumberFormat="1" applyFont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 wrapText="1"/>
    </xf>
    <xf numFmtId="0" fontId="0" fillId="3" borderId="9" xfId="0" applyFont="1" applyFill="1" applyBorder="1" applyAlignment="1">
      <alignment horizontal="center" vertical="center" wrapText="1"/>
    </xf>
    <xf numFmtId="0" fontId="0" fillId="3" borderId="9" xfId="0" applyFont="1" applyFill="1" applyBorder="1" applyAlignment="1">
      <alignment horizontal="center" vertical="center"/>
    </xf>
    <xf numFmtId="164" fontId="0" fillId="3" borderId="9" xfId="0" applyNumberFormat="1" applyFont="1" applyFill="1" applyBorder="1" applyAlignment="1">
      <alignment horizontal="center" vertical="center"/>
    </xf>
    <xf numFmtId="164" fontId="0" fillId="3" borderId="10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165" fontId="0" fillId="0" borderId="0" xfId="0" applyNumberFormat="1"/>
    <xf numFmtId="166" fontId="0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20" fontId="0" fillId="0" borderId="0" xfId="0" applyNumberFormat="1"/>
    <xf numFmtId="0" fontId="2" fillId="0" borderId="7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67" fontId="1" fillId="0" borderId="5" xfId="0" applyNumberFormat="1" applyFont="1" applyBorder="1" applyAlignment="1">
      <alignment horizontal="center" vertical="center"/>
    </xf>
    <xf numFmtId="167" fontId="1" fillId="0" borderId="6" xfId="0" applyNumberFormat="1" applyFont="1" applyBorder="1" applyAlignment="1">
      <alignment horizontal="center" vertical="center"/>
    </xf>
    <xf numFmtId="167" fontId="1" fillId="0" borderId="7" xfId="0" applyNumberFormat="1" applyFont="1" applyBorder="1" applyAlignment="1">
      <alignment horizontal="center" vertical="center"/>
    </xf>
  </cellXfs>
  <cellStyles count="1">
    <cellStyle name="Normal" xfId="0" builtinId="0"/>
  </cellStyles>
  <dxfs count="2">
    <dxf>
      <numFmt numFmtId="25" formatCode="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C7FAE95-5003-4F00-87D4-8DF8BE95757B}" name="Tableau1" displayName="Tableau1" ref="B2:B6" totalsRowShown="0">
  <autoFilter ref="B2:B6" xr:uid="{2C7FAE95-5003-4F00-87D4-8DF8BE95757B}"/>
  <tableColumns count="1">
    <tableColumn id="1" xr3:uid="{B9F4ABAD-956A-4BB7-888E-63560505CB26}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1A3DECA-F7FB-4F89-84B6-1DB97D78EEEE}" name="Tableau2" displayName="Tableau2" ref="D2:D7" totalsRowShown="0" headerRowDxfId="1">
  <autoFilter ref="D2:D7" xr:uid="{41A3DECA-F7FB-4F89-84B6-1DB97D78EEEE}"/>
  <tableColumns count="1">
    <tableColumn id="1" xr3:uid="{F22729E1-007D-436E-BDE3-4FCD1C903203}" name="Colonne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4878A7D-65BC-4FC0-A82A-312C7FB116A7}" name="Tableau4" displayName="Tableau4" ref="B18:B66" totalsRowShown="0">
  <autoFilter ref="B18:B66" xr:uid="{A4878A7D-65BC-4FC0-A82A-312C7FB116A7}"/>
  <tableColumns count="1">
    <tableColumn id="1" xr3:uid="{B69CBC6A-5519-4DE1-9A37-74CC1B3B1C93}" name="Heu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061DD-0A76-4B0A-B54B-A152FDC1DCE1}">
  <dimension ref="B1:T34"/>
  <sheetViews>
    <sheetView showGridLines="0" tabSelected="1" topLeftCell="E1" zoomScale="80" zoomScaleNormal="80" workbookViewId="0">
      <pane ySplit="10310" topLeftCell="A32"/>
      <selection activeCell="L5" sqref="L5"/>
      <selection pane="bottomLeft" activeCell="O33" sqref="O33"/>
    </sheetView>
  </sheetViews>
  <sheetFormatPr baseColWidth="10" defaultRowHeight="14.5" x14ac:dyDescent="0.35"/>
  <cols>
    <col min="1" max="1" width="5.7265625" customWidth="1"/>
    <col min="3" max="18" width="20.7265625" customWidth="1"/>
  </cols>
  <sheetData>
    <row r="1" spans="2:20" ht="10" customHeight="1" x14ac:dyDescent="0.35"/>
    <row r="2" spans="2:20" ht="18.5" x14ac:dyDescent="0.45">
      <c r="B2" s="6" t="s">
        <v>0</v>
      </c>
      <c r="C2" s="2" t="s">
        <v>4</v>
      </c>
      <c r="D2" s="2" t="s">
        <v>14</v>
      </c>
      <c r="E2" s="2" t="s">
        <v>6</v>
      </c>
      <c r="F2" s="2" t="s">
        <v>5</v>
      </c>
      <c r="G2" s="2" t="s">
        <v>7</v>
      </c>
      <c r="H2" s="6" t="s">
        <v>2</v>
      </c>
      <c r="I2" s="6" t="s">
        <v>1</v>
      </c>
      <c r="J2" s="6" t="s">
        <v>17</v>
      </c>
      <c r="K2" s="6" t="s">
        <v>12</v>
      </c>
      <c r="L2" s="6" t="s">
        <v>18</v>
      </c>
      <c r="M2" s="6" t="s">
        <v>31</v>
      </c>
      <c r="N2" s="6" t="s">
        <v>3</v>
      </c>
      <c r="O2" s="6" t="s">
        <v>37</v>
      </c>
      <c r="P2" s="6" t="s">
        <v>36</v>
      </c>
      <c r="Q2" s="6" t="s">
        <v>35</v>
      </c>
      <c r="S2" s="1"/>
      <c r="T2" s="1"/>
    </row>
    <row r="3" spans="2:20" ht="30" customHeight="1" x14ac:dyDescent="0.35">
      <c r="B3" s="3">
        <v>44440</v>
      </c>
      <c r="C3" s="4" t="s">
        <v>26</v>
      </c>
      <c r="D3" s="4"/>
      <c r="E3" s="4" t="str">
        <f>VLOOKUP(C3,'Fiche employeur'!$F$11:$J$15,2,FALSE)</f>
        <v>/</v>
      </c>
      <c r="F3" s="4" t="str">
        <f>VLOOKUP(C3,'Fiche employeur'!$F$11:$J$15,3,FALSE)</f>
        <v>/</v>
      </c>
      <c r="G3" s="35">
        <f>VLOOKUP(C3,'Fiche employeur'!$F$11:$J$15,4,FALSE)</f>
        <v>0</v>
      </c>
      <c r="H3" s="9">
        <v>0.91666666666666596</v>
      </c>
      <c r="I3" s="9">
        <v>0.25</v>
      </c>
      <c r="J3" s="9">
        <f t="shared" ref="J3:J31" si="0">IF(ISBLANK(H3),"",IF(I3-H3+IF(H3&lt;I3,0,1)&gt;1/4,1/48,0))</f>
        <v>2.0833333333333332E-2</v>
      </c>
      <c r="K3" s="9">
        <f>IF(ISBLANK(H3),"",I3-H3+IF(H3&lt;I3,0,1)-IF(I3-H3+IF(H3&lt;I3,0,1)&gt;1/4,1/48,0))</f>
        <v>0.31250000000000072</v>
      </c>
      <c r="L3" s="35">
        <f>VLOOKUP(C3,'Fiche employeur'!$F$11:$J$15,5,FALSE)</f>
        <v>0</v>
      </c>
      <c r="M3" s="35">
        <f t="shared" ref="M3:M20" si="1">((P3-L3)*6.9%)+((P3-L3)*0.4%)+(((P3-L3)*2)*4.01%)+(((P3-L3)*98.74%)*6.8%)+(((P3-L3)*97.74%)*2.9%)</f>
        <v>0</v>
      </c>
      <c r="N3" s="9">
        <f>IF(I3&lt;TIME(5,0,0),TIME(0,0,0)+I3,TIME(0,0,0))</f>
        <v>0</v>
      </c>
      <c r="O3" s="9" t="s">
        <v>30</v>
      </c>
      <c r="P3" s="42">
        <f t="shared" ref="P3:P20" si="2">(((CONVERT(K3,"hr","mn")+CONVERT(N3,"hr","mn"))*G3)/2.5)+L3</f>
        <v>0</v>
      </c>
      <c r="Q3" s="5">
        <f t="shared" ref="Q3:Q20" si="3">(((CONVERT(K3,"hr","mn")+CONVERT(N3,"hr","mn"))*G3)/2.5)+L3-M3</f>
        <v>0</v>
      </c>
      <c r="R3" s="37"/>
      <c r="S3" s="38"/>
    </row>
    <row r="4" spans="2:20" ht="30" customHeight="1" x14ac:dyDescent="0.35">
      <c r="B4" s="3">
        <v>44442</v>
      </c>
      <c r="C4" s="4" t="s">
        <v>26</v>
      </c>
      <c r="D4" s="4"/>
      <c r="E4" s="4" t="str">
        <f>VLOOKUP(C4,'Fiche employeur'!$F$11:$J$15,2,FALSE)</f>
        <v>/</v>
      </c>
      <c r="F4" s="4" t="str">
        <f>VLOOKUP(C4,'Fiche employeur'!$F$11:$J$15,3,FALSE)</f>
        <v>/</v>
      </c>
      <c r="G4" s="35">
        <f>VLOOKUP(C4,'Fiche employeur'!$F$11:$J$15,4,FALSE)</f>
        <v>0</v>
      </c>
      <c r="H4" s="9">
        <v>0.70833333333333304</v>
      </c>
      <c r="I4" s="9">
        <v>0.83333333333333204</v>
      </c>
      <c r="J4" s="9">
        <f t="shared" si="0"/>
        <v>0</v>
      </c>
      <c r="K4" s="9">
        <f t="shared" ref="K4:K31" si="4">IF(ISBLANK(H4),"",I4-H4+IF(H4&lt;I4,0,1)-IF(I4-H4+IF(H4&lt;I4,0,1)&gt;1/4,1/48,0))</f>
        <v>0.124999999999999</v>
      </c>
      <c r="L4" s="35">
        <f>VLOOKUP(C4,'Fiche employeur'!$F$11:$J$15,5,FALSE)</f>
        <v>0</v>
      </c>
      <c r="M4" s="35">
        <f t="shared" si="1"/>
        <v>0</v>
      </c>
      <c r="N4" s="9">
        <f t="shared" ref="N4:N31" si="5">IF(I4&lt;TIME(5,0,0),TIME(0,0,0)+I4,TIME(0,0,0))</f>
        <v>0</v>
      </c>
      <c r="O4" s="9"/>
      <c r="P4" s="42">
        <f t="shared" si="2"/>
        <v>0</v>
      </c>
      <c r="Q4" s="5">
        <f t="shared" si="3"/>
        <v>0</v>
      </c>
      <c r="R4" s="37"/>
      <c r="S4" s="38"/>
    </row>
    <row r="5" spans="2:20" ht="30" customHeight="1" x14ac:dyDescent="0.35">
      <c r="B5" s="3">
        <v>44443</v>
      </c>
      <c r="C5" s="4" t="s">
        <v>26</v>
      </c>
      <c r="D5" s="4"/>
      <c r="E5" s="4" t="str">
        <f>VLOOKUP(C5,'Fiche employeur'!$F$11:$J$15,2,FALSE)</f>
        <v>/</v>
      </c>
      <c r="F5" s="4" t="str">
        <f>VLOOKUP(C5,'Fiche employeur'!$F$11:$J$15,3,FALSE)</f>
        <v>/</v>
      </c>
      <c r="G5" s="35">
        <f>VLOOKUP(C5,'Fiche employeur'!$F$11:$J$15,4,FALSE)</f>
        <v>0</v>
      </c>
      <c r="H5" s="9"/>
      <c r="I5" s="9"/>
      <c r="J5" s="9" t="str">
        <f t="shared" si="0"/>
        <v/>
      </c>
      <c r="K5" s="9" t="str">
        <f t="shared" si="4"/>
        <v/>
      </c>
      <c r="L5" s="35">
        <f>VLOOKUP(C5,'Fiche employeur'!$F$11:$J$15,5,FALSE)</f>
        <v>0</v>
      </c>
      <c r="M5" s="35" t="e">
        <f t="shared" si="1"/>
        <v>#VALUE!</v>
      </c>
      <c r="N5" s="9">
        <f t="shared" si="5"/>
        <v>0</v>
      </c>
      <c r="O5" s="9"/>
      <c r="P5" s="42" t="e">
        <f t="shared" si="2"/>
        <v>#VALUE!</v>
      </c>
      <c r="Q5" s="5" t="e">
        <f t="shared" si="3"/>
        <v>#VALUE!</v>
      </c>
      <c r="R5" s="37"/>
      <c r="S5" s="38"/>
    </row>
    <row r="6" spans="2:20" ht="30" customHeight="1" x14ac:dyDescent="0.35">
      <c r="B6" s="3">
        <v>44444</v>
      </c>
      <c r="C6" s="4" t="s">
        <v>26</v>
      </c>
      <c r="D6" s="4"/>
      <c r="E6" s="4" t="str">
        <f>VLOOKUP(C6,'Fiche employeur'!$F$11:$J$15,2,FALSE)</f>
        <v>/</v>
      </c>
      <c r="F6" s="4" t="str">
        <f>VLOOKUP(C6,'Fiche employeur'!$F$11:$J$15,3,FALSE)</f>
        <v>/</v>
      </c>
      <c r="G6" s="35">
        <f>VLOOKUP(C6,'Fiche employeur'!$F$11:$J$15,4,FALSE)</f>
        <v>0</v>
      </c>
      <c r="H6" s="9"/>
      <c r="I6" s="9"/>
      <c r="J6" s="9" t="str">
        <f t="shared" si="0"/>
        <v/>
      </c>
      <c r="K6" s="9" t="str">
        <f t="shared" si="4"/>
        <v/>
      </c>
      <c r="L6" s="35">
        <f>VLOOKUP(C6,'Fiche employeur'!$F$11:$J$15,5,FALSE)</f>
        <v>0</v>
      </c>
      <c r="M6" s="35" t="e">
        <f t="shared" si="1"/>
        <v>#VALUE!</v>
      </c>
      <c r="N6" s="9">
        <f t="shared" si="5"/>
        <v>0</v>
      </c>
      <c r="O6" s="9"/>
      <c r="P6" s="42" t="e">
        <f t="shared" si="2"/>
        <v>#VALUE!</v>
      </c>
      <c r="Q6" s="5" t="e">
        <f t="shared" si="3"/>
        <v>#VALUE!</v>
      </c>
      <c r="R6" s="37"/>
      <c r="S6" s="38"/>
    </row>
    <row r="7" spans="2:20" ht="30" customHeight="1" x14ac:dyDescent="0.35">
      <c r="B7" s="3">
        <v>44446</v>
      </c>
      <c r="C7" s="4" t="s">
        <v>26</v>
      </c>
      <c r="D7" s="4"/>
      <c r="E7" s="4" t="str">
        <f>VLOOKUP(C7,'Fiche employeur'!$F$11:$J$15,2,FALSE)</f>
        <v>/</v>
      </c>
      <c r="F7" s="4" t="str">
        <f>VLOOKUP(C7,'Fiche employeur'!$F$11:$J$15,3,FALSE)</f>
        <v>/</v>
      </c>
      <c r="G7" s="35">
        <f>VLOOKUP(C7,'Fiche employeur'!$F$11:$J$15,4,FALSE)</f>
        <v>0</v>
      </c>
      <c r="H7" s="9"/>
      <c r="I7" s="9"/>
      <c r="J7" s="9" t="str">
        <f t="shared" si="0"/>
        <v/>
      </c>
      <c r="K7" s="9" t="str">
        <f t="shared" si="4"/>
        <v/>
      </c>
      <c r="L7" s="35">
        <f>VLOOKUP(C7,'Fiche employeur'!$F$11:$J$15,5,FALSE)</f>
        <v>0</v>
      </c>
      <c r="M7" s="35" t="e">
        <f t="shared" si="1"/>
        <v>#VALUE!</v>
      </c>
      <c r="N7" s="9">
        <f t="shared" si="5"/>
        <v>0</v>
      </c>
      <c r="O7" s="9"/>
      <c r="P7" s="42" t="e">
        <f t="shared" si="2"/>
        <v>#VALUE!</v>
      </c>
      <c r="Q7" s="5" t="e">
        <f t="shared" si="3"/>
        <v>#VALUE!</v>
      </c>
      <c r="R7" s="37"/>
      <c r="S7" s="38"/>
    </row>
    <row r="8" spans="2:20" ht="30" customHeight="1" x14ac:dyDescent="0.35">
      <c r="B8" s="3">
        <v>44447</v>
      </c>
      <c r="C8" s="4" t="s">
        <v>26</v>
      </c>
      <c r="D8" s="4"/>
      <c r="E8" s="4" t="str">
        <f>VLOOKUP(C8,'Fiche employeur'!$F$11:$J$15,2,FALSE)</f>
        <v>/</v>
      </c>
      <c r="F8" s="4" t="str">
        <f>VLOOKUP(C8,'Fiche employeur'!$F$11:$J$15,3,FALSE)</f>
        <v>/</v>
      </c>
      <c r="G8" s="35">
        <f>VLOOKUP(C8,'Fiche employeur'!$F$11:$J$15,4,FALSE)</f>
        <v>0</v>
      </c>
      <c r="H8" s="9"/>
      <c r="I8" s="9"/>
      <c r="J8" s="9" t="str">
        <f t="shared" si="0"/>
        <v/>
      </c>
      <c r="K8" s="9" t="str">
        <f t="shared" si="4"/>
        <v/>
      </c>
      <c r="L8" s="35">
        <f>VLOOKUP(C8,'Fiche employeur'!$F$11:$J$15,5,FALSE)</f>
        <v>0</v>
      </c>
      <c r="M8" s="35" t="e">
        <f t="shared" si="1"/>
        <v>#VALUE!</v>
      </c>
      <c r="N8" s="9">
        <f t="shared" si="5"/>
        <v>0</v>
      </c>
      <c r="O8" s="9"/>
      <c r="P8" s="42" t="e">
        <f t="shared" si="2"/>
        <v>#VALUE!</v>
      </c>
      <c r="Q8" s="5" t="e">
        <f t="shared" si="3"/>
        <v>#VALUE!</v>
      </c>
      <c r="R8" s="37"/>
      <c r="S8" s="38"/>
    </row>
    <row r="9" spans="2:20" ht="30" customHeight="1" x14ac:dyDescent="0.35">
      <c r="B9" s="3">
        <v>44448</v>
      </c>
      <c r="C9" s="4" t="s">
        <v>26</v>
      </c>
      <c r="D9" s="4"/>
      <c r="E9" s="4" t="str">
        <f>VLOOKUP(C9,'Fiche employeur'!$F$11:$J$15,2,FALSE)</f>
        <v>/</v>
      </c>
      <c r="F9" s="4" t="str">
        <f>VLOOKUP(C9,'Fiche employeur'!$F$11:$J$15,3,FALSE)</f>
        <v>/</v>
      </c>
      <c r="G9" s="35">
        <f>VLOOKUP(C9,'Fiche employeur'!$F$11:$J$15,4,FALSE)</f>
        <v>0</v>
      </c>
      <c r="H9" s="9"/>
      <c r="I9" s="9"/>
      <c r="J9" s="9" t="str">
        <f t="shared" si="0"/>
        <v/>
      </c>
      <c r="K9" s="9" t="str">
        <f t="shared" si="4"/>
        <v/>
      </c>
      <c r="L9" s="35">
        <f>VLOOKUP(C9,'Fiche employeur'!$F$11:$J$15,5,FALSE)</f>
        <v>0</v>
      </c>
      <c r="M9" s="35" t="e">
        <f t="shared" si="1"/>
        <v>#VALUE!</v>
      </c>
      <c r="N9" s="9">
        <f t="shared" si="5"/>
        <v>0</v>
      </c>
      <c r="O9" s="9"/>
      <c r="P9" s="42" t="e">
        <f t="shared" si="2"/>
        <v>#VALUE!</v>
      </c>
      <c r="Q9" s="5" t="e">
        <f t="shared" si="3"/>
        <v>#VALUE!</v>
      </c>
      <c r="R9" s="37"/>
      <c r="S9" s="38"/>
    </row>
    <row r="10" spans="2:20" ht="30" customHeight="1" x14ac:dyDescent="0.35">
      <c r="B10" s="3">
        <v>44449</v>
      </c>
      <c r="C10" s="4" t="s">
        <v>26</v>
      </c>
      <c r="D10" s="4"/>
      <c r="E10" s="4" t="str">
        <f>VLOOKUP(C10,'Fiche employeur'!$F$11:$J$15,2,FALSE)</f>
        <v>/</v>
      </c>
      <c r="F10" s="4" t="str">
        <f>VLOOKUP(C10,'Fiche employeur'!$F$11:$J$15,3,FALSE)</f>
        <v>/</v>
      </c>
      <c r="G10" s="35">
        <f>VLOOKUP(C10,'Fiche employeur'!$F$11:$J$15,4,FALSE)</f>
        <v>0</v>
      </c>
      <c r="H10" s="9"/>
      <c r="I10" s="9"/>
      <c r="J10" s="9" t="str">
        <f t="shared" si="0"/>
        <v/>
      </c>
      <c r="K10" s="9" t="str">
        <f t="shared" si="4"/>
        <v/>
      </c>
      <c r="L10" s="35">
        <f>VLOOKUP(C10,'Fiche employeur'!$F$11:$J$15,5,FALSE)</f>
        <v>0</v>
      </c>
      <c r="M10" s="35" t="e">
        <f t="shared" si="1"/>
        <v>#VALUE!</v>
      </c>
      <c r="N10" s="9">
        <f t="shared" si="5"/>
        <v>0</v>
      </c>
      <c r="O10" s="9"/>
      <c r="P10" s="42" t="e">
        <f t="shared" si="2"/>
        <v>#VALUE!</v>
      </c>
      <c r="Q10" s="5" t="e">
        <f t="shared" si="3"/>
        <v>#VALUE!</v>
      </c>
      <c r="R10" s="37"/>
      <c r="S10" s="38"/>
    </row>
    <row r="11" spans="2:20" ht="30" customHeight="1" x14ac:dyDescent="0.35">
      <c r="B11" s="3">
        <v>44450</v>
      </c>
      <c r="C11" s="4" t="s">
        <v>26</v>
      </c>
      <c r="D11" s="4"/>
      <c r="E11" s="4" t="str">
        <f>VLOOKUP(C11,'Fiche employeur'!$F$11:$J$15,2,FALSE)</f>
        <v>/</v>
      </c>
      <c r="F11" s="4" t="str">
        <f>VLOOKUP(C11,'Fiche employeur'!$F$11:$J$15,3,FALSE)</f>
        <v>/</v>
      </c>
      <c r="G11" s="35">
        <f>VLOOKUP(C11,'Fiche employeur'!$F$11:$J$15,4,FALSE)</f>
        <v>0</v>
      </c>
      <c r="H11" s="9"/>
      <c r="I11" s="9"/>
      <c r="J11" s="9" t="str">
        <f t="shared" si="0"/>
        <v/>
      </c>
      <c r="K11" s="9" t="str">
        <f t="shared" si="4"/>
        <v/>
      </c>
      <c r="L11" s="35">
        <f>VLOOKUP(C11,'Fiche employeur'!$F$11:$J$15,5,FALSE)</f>
        <v>0</v>
      </c>
      <c r="M11" s="35" t="e">
        <f t="shared" si="1"/>
        <v>#VALUE!</v>
      </c>
      <c r="N11" s="9">
        <f t="shared" si="5"/>
        <v>0</v>
      </c>
      <c r="O11" s="9"/>
      <c r="P11" s="42" t="e">
        <f t="shared" si="2"/>
        <v>#VALUE!</v>
      </c>
      <c r="Q11" s="5" t="e">
        <f t="shared" si="3"/>
        <v>#VALUE!</v>
      </c>
      <c r="R11" s="37"/>
      <c r="S11" s="38"/>
    </row>
    <row r="12" spans="2:20" ht="30" customHeight="1" x14ac:dyDescent="0.35">
      <c r="B12" s="3">
        <v>44451</v>
      </c>
      <c r="C12" s="4" t="s">
        <v>26</v>
      </c>
      <c r="D12" s="4"/>
      <c r="E12" s="4" t="str">
        <f>VLOOKUP(C12,'Fiche employeur'!$F$11:$J$15,2,FALSE)</f>
        <v>/</v>
      </c>
      <c r="F12" s="4" t="str">
        <f>VLOOKUP(C12,'Fiche employeur'!$F$11:$J$15,3,FALSE)</f>
        <v>/</v>
      </c>
      <c r="G12" s="35">
        <f>VLOOKUP(C12,'Fiche employeur'!$F$11:$J$15,4,FALSE)</f>
        <v>0</v>
      </c>
      <c r="H12" s="9"/>
      <c r="I12" s="9"/>
      <c r="J12" s="9" t="str">
        <f t="shared" si="0"/>
        <v/>
      </c>
      <c r="K12" s="9" t="str">
        <f t="shared" si="4"/>
        <v/>
      </c>
      <c r="L12" s="35">
        <f>VLOOKUP(C12,'Fiche employeur'!$F$11:$J$15,5,FALSE)</f>
        <v>0</v>
      </c>
      <c r="M12" s="35" t="e">
        <f t="shared" si="1"/>
        <v>#VALUE!</v>
      </c>
      <c r="N12" s="9">
        <f t="shared" si="5"/>
        <v>0</v>
      </c>
      <c r="O12" s="9"/>
      <c r="P12" s="42" t="e">
        <f t="shared" si="2"/>
        <v>#VALUE!</v>
      </c>
      <c r="Q12" s="5" t="e">
        <f t="shared" si="3"/>
        <v>#VALUE!</v>
      </c>
      <c r="R12" s="37"/>
      <c r="S12" s="38"/>
    </row>
    <row r="13" spans="2:20" ht="30" customHeight="1" x14ac:dyDescent="0.35">
      <c r="B13" s="3">
        <v>44452</v>
      </c>
      <c r="C13" s="4" t="s">
        <v>26</v>
      </c>
      <c r="D13" s="4"/>
      <c r="E13" s="4" t="str">
        <f>VLOOKUP(C13,'Fiche employeur'!$F$11:$J$15,2,FALSE)</f>
        <v>/</v>
      </c>
      <c r="F13" s="4" t="str">
        <f>VLOOKUP(C13,'Fiche employeur'!$F$11:$J$15,3,FALSE)</f>
        <v>/</v>
      </c>
      <c r="G13" s="35">
        <f>VLOOKUP(C13,'Fiche employeur'!$F$11:$J$15,4,FALSE)</f>
        <v>0</v>
      </c>
      <c r="H13" s="9"/>
      <c r="I13" s="9"/>
      <c r="J13" s="9" t="str">
        <f t="shared" si="0"/>
        <v/>
      </c>
      <c r="K13" s="9" t="str">
        <f t="shared" si="4"/>
        <v/>
      </c>
      <c r="L13" s="35">
        <f>VLOOKUP(C13,'Fiche employeur'!$F$11:$J$15,5,FALSE)</f>
        <v>0</v>
      </c>
      <c r="M13" s="35" t="e">
        <f t="shared" si="1"/>
        <v>#VALUE!</v>
      </c>
      <c r="N13" s="9">
        <f t="shared" si="5"/>
        <v>0</v>
      </c>
      <c r="O13" s="9"/>
      <c r="P13" s="42" t="e">
        <f t="shared" si="2"/>
        <v>#VALUE!</v>
      </c>
      <c r="Q13" s="5" t="e">
        <f t="shared" si="3"/>
        <v>#VALUE!</v>
      </c>
      <c r="R13" s="37"/>
      <c r="S13" s="38"/>
    </row>
    <row r="14" spans="2:20" ht="30" customHeight="1" x14ac:dyDescent="0.35">
      <c r="B14" s="3">
        <v>44453</v>
      </c>
      <c r="C14" s="4" t="s">
        <v>26</v>
      </c>
      <c r="D14" s="4"/>
      <c r="E14" s="4" t="str">
        <f>VLOOKUP(C14,'Fiche employeur'!$F$11:$J$15,2,FALSE)</f>
        <v>/</v>
      </c>
      <c r="F14" s="4" t="str">
        <f>VLOOKUP(C14,'Fiche employeur'!$F$11:$J$15,3,FALSE)</f>
        <v>/</v>
      </c>
      <c r="G14" s="35">
        <f>VLOOKUP(C14,'Fiche employeur'!$F$11:$J$15,4,FALSE)</f>
        <v>0</v>
      </c>
      <c r="H14" s="9"/>
      <c r="I14" s="9"/>
      <c r="J14" s="9" t="str">
        <f t="shared" si="0"/>
        <v/>
      </c>
      <c r="K14" s="9" t="str">
        <f t="shared" si="4"/>
        <v/>
      </c>
      <c r="L14" s="35">
        <f>VLOOKUP(C14,'Fiche employeur'!$F$11:$J$15,5,FALSE)</f>
        <v>0</v>
      </c>
      <c r="M14" s="35" t="e">
        <f t="shared" si="1"/>
        <v>#VALUE!</v>
      </c>
      <c r="N14" s="9">
        <f t="shared" si="5"/>
        <v>0</v>
      </c>
      <c r="O14" s="9"/>
      <c r="P14" s="42" t="e">
        <f t="shared" si="2"/>
        <v>#VALUE!</v>
      </c>
      <c r="Q14" s="5" t="e">
        <f t="shared" si="3"/>
        <v>#VALUE!</v>
      </c>
      <c r="R14" s="37"/>
      <c r="S14" s="38"/>
    </row>
    <row r="15" spans="2:20" ht="30" customHeight="1" x14ac:dyDescent="0.35">
      <c r="B15" s="3">
        <v>44454</v>
      </c>
      <c r="C15" s="4" t="s">
        <v>26</v>
      </c>
      <c r="D15" s="4"/>
      <c r="E15" s="4" t="str">
        <f>VLOOKUP(C15,'Fiche employeur'!$F$11:$J$15,2,FALSE)</f>
        <v>/</v>
      </c>
      <c r="F15" s="4" t="str">
        <f>VLOOKUP(C15,'Fiche employeur'!$F$11:$J$15,3,FALSE)</f>
        <v>/</v>
      </c>
      <c r="G15" s="35">
        <f>VLOOKUP(C15,'Fiche employeur'!$F$11:$J$15,4,FALSE)</f>
        <v>0</v>
      </c>
      <c r="H15" s="9"/>
      <c r="I15" s="9"/>
      <c r="J15" s="9" t="str">
        <f t="shared" si="0"/>
        <v/>
      </c>
      <c r="K15" s="9" t="str">
        <f t="shared" si="4"/>
        <v/>
      </c>
      <c r="L15" s="35">
        <f>VLOOKUP(C15,'Fiche employeur'!$F$11:$J$15,5,FALSE)</f>
        <v>0</v>
      </c>
      <c r="M15" s="35" t="e">
        <f t="shared" si="1"/>
        <v>#VALUE!</v>
      </c>
      <c r="N15" s="9">
        <f t="shared" si="5"/>
        <v>0</v>
      </c>
      <c r="O15" s="9"/>
      <c r="P15" s="42" t="e">
        <f t="shared" si="2"/>
        <v>#VALUE!</v>
      </c>
      <c r="Q15" s="5" t="e">
        <f t="shared" si="3"/>
        <v>#VALUE!</v>
      </c>
      <c r="R15" s="37"/>
      <c r="S15" s="38"/>
    </row>
    <row r="16" spans="2:20" ht="30" customHeight="1" x14ac:dyDescent="0.35">
      <c r="B16" s="3">
        <v>44455</v>
      </c>
      <c r="C16" s="4" t="s">
        <v>26</v>
      </c>
      <c r="D16" s="4"/>
      <c r="E16" s="4" t="str">
        <f>VLOOKUP(C16,'Fiche employeur'!$F$11:$J$15,2,FALSE)</f>
        <v>/</v>
      </c>
      <c r="F16" s="4" t="str">
        <f>VLOOKUP(C16,'Fiche employeur'!$F$11:$J$15,3,FALSE)</f>
        <v>/</v>
      </c>
      <c r="G16" s="35">
        <f>VLOOKUP(C16,'Fiche employeur'!$F$11:$J$15,4,FALSE)</f>
        <v>0</v>
      </c>
      <c r="H16" s="9"/>
      <c r="I16" s="9"/>
      <c r="J16" s="9" t="str">
        <f t="shared" si="0"/>
        <v/>
      </c>
      <c r="K16" s="9" t="str">
        <f t="shared" si="4"/>
        <v/>
      </c>
      <c r="L16" s="35">
        <f>VLOOKUP(C16,'Fiche employeur'!$F$11:$J$15,5,FALSE)</f>
        <v>0</v>
      </c>
      <c r="M16" s="35" t="e">
        <f t="shared" si="1"/>
        <v>#VALUE!</v>
      </c>
      <c r="N16" s="9">
        <f t="shared" si="5"/>
        <v>0</v>
      </c>
      <c r="O16" s="9"/>
      <c r="P16" s="42" t="e">
        <f t="shared" si="2"/>
        <v>#VALUE!</v>
      </c>
      <c r="Q16" s="5" t="e">
        <f t="shared" si="3"/>
        <v>#VALUE!</v>
      </c>
      <c r="R16" s="37"/>
      <c r="S16" s="38"/>
    </row>
    <row r="17" spans="2:19" ht="30" customHeight="1" x14ac:dyDescent="0.35">
      <c r="B17" s="3">
        <v>44456</v>
      </c>
      <c r="C17" s="4" t="s">
        <v>26</v>
      </c>
      <c r="D17" s="4"/>
      <c r="E17" s="4" t="str">
        <f>VLOOKUP(C17,'Fiche employeur'!$F$11:$J$15,2,FALSE)</f>
        <v>/</v>
      </c>
      <c r="F17" s="4" t="str">
        <f>VLOOKUP(C17,'Fiche employeur'!$F$11:$J$15,3,FALSE)</f>
        <v>/</v>
      </c>
      <c r="G17" s="35">
        <f>VLOOKUP(C17,'Fiche employeur'!$F$11:$J$15,4,FALSE)</f>
        <v>0</v>
      </c>
      <c r="H17" s="9"/>
      <c r="I17" s="9"/>
      <c r="J17" s="9" t="str">
        <f t="shared" si="0"/>
        <v/>
      </c>
      <c r="K17" s="9" t="str">
        <f t="shared" si="4"/>
        <v/>
      </c>
      <c r="L17" s="35">
        <f>VLOOKUP(C17,'Fiche employeur'!$F$11:$J$15,5,FALSE)</f>
        <v>0</v>
      </c>
      <c r="M17" s="35" t="e">
        <f t="shared" si="1"/>
        <v>#VALUE!</v>
      </c>
      <c r="N17" s="9">
        <f t="shared" si="5"/>
        <v>0</v>
      </c>
      <c r="O17" s="9"/>
      <c r="P17" s="42" t="e">
        <f t="shared" si="2"/>
        <v>#VALUE!</v>
      </c>
      <c r="Q17" s="5" t="e">
        <f t="shared" si="3"/>
        <v>#VALUE!</v>
      </c>
      <c r="R17" s="37"/>
      <c r="S17" s="38"/>
    </row>
    <row r="18" spans="2:19" ht="30" customHeight="1" x14ac:dyDescent="0.35">
      <c r="B18" s="3">
        <v>44457</v>
      </c>
      <c r="C18" s="4" t="s">
        <v>26</v>
      </c>
      <c r="D18" s="4"/>
      <c r="E18" s="4" t="str">
        <f>VLOOKUP(C18,'Fiche employeur'!$F$11:$J$15,2,FALSE)</f>
        <v>/</v>
      </c>
      <c r="F18" s="4" t="str">
        <f>VLOOKUP(C18,'Fiche employeur'!$F$11:$J$15,3,FALSE)</f>
        <v>/</v>
      </c>
      <c r="G18" s="35">
        <f>VLOOKUP(C18,'Fiche employeur'!$F$11:$J$15,4,FALSE)</f>
        <v>0</v>
      </c>
      <c r="H18" s="9"/>
      <c r="I18" s="9"/>
      <c r="J18" s="9" t="str">
        <f t="shared" si="0"/>
        <v/>
      </c>
      <c r="K18" s="9" t="str">
        <f t="shared" si="4"/>
        <v/>
      </c>
      <c r="L18" s="35">
        <f>VLOOKUP(C18,'Fiche employeur'!$F$11:$J$15,5,FALSE)</f>
        <v>0</v>
      </c>
      <c r="M18" s="35" t="e">
        <f t="shared" si="1"/>
        <v>#VALUE!</v>
      </c>
      <c r="N18" s="9">
        <f t="shared" si="5"/>
        <v>0</v>
      </c>
      <c r="O18" s="9"/>
      <c r="P18" s="42" t="e">
        <f t="shared" si="2"/>
        <v>#VALUE!</v>
      </c>
      <c r="Q18" s="5" t="e">
        <f t="shared" si="3"/>
        <v>#VALUE!</v>
      </c>
      <c r="R18" s="37"/>
      <c r="S18" s="38"/>
    </row>
    <row r="19" spans="2:19" ht="30" customHeight="1" x14ac:dyDescent="0.35">
      <c r="B19" s="3">
        <v>44458</v>
      </c>
      <c r="C19" s="4" t="s">
        <v>26</v>
      </c>
      <c r="D19" s="4"/>
      <c r="E19" s="4" t="str">
        <f>VLOOKUP(C19,'Fiche employeur'!$F$11:$J$15,2,FALSE)</f>
        <v>/</v>
      </c>
      <c r="F19" s="4" t="str">
        <f>VLOOKUP(C19,'Fiche employeur'!$F$11:$J$15,3,FALSE)</f>
        <v>/</v>
      </c>
      <c r="G19" s="35">
        <f>VLOOKUP(C19,'Fiche employeur'!$F$11:$J$15,4,FALSE)</f>
        <v>0</v>
      </c>
      <c r="H19" s="9"/>
      <c r="I19" s="9"/>
      <c r="J19" s="9" t="str">
        <f t="shared" si="0"/>
        <v/>
      </c>
      <c r="K19" s="9" t="str">
        <f t="shared" si="4"/>
        <v/>
      </c>
      <c r="L19" s="35">
        <f>VLOOKUP(C19,'Fiche employeur'!$F$11:$J$15,5,FALSE)</f>
        <v>0</v>
      </c>
      <c r="M19" s="35" t="e">
        <f t="shared" si="1"/>
        <v>#VALUE!</v>
      </c>
      <c r="N19" s="9">
        <f t="shared" si="5"/>
        <v>0</v>
      </c>
      <c r="O19" s="9"/>
      <c r="P19" s="42" t="e">
        <f t="shared" si="2"/>
        <v>#VALUE!</v>
      </c>
      <c r="Q19" s="5" t="e">
        <f t="shared" si="3"/>
        <v>#VALUE!</v>
      </c>
      <c r="R19" s="37"/>
      <c r="S19" s="38"/>
    </row>
    <row r="20" spans="2:19" ht="30" customHeight="1" x14ac:dyDescent="0.35">
      <c r="B20" s="3">
        <v>44459</v>
      </c>
      <c r="C20" s="4" t="s">
        <v>26</v>
      </c>
      <c r="D20" s="4"/>
      <c r="E20" s="4" t="str">
        <f>VLOOKUP(C20,'Fiche employeur'!$F$11:$J$15,2,FALSE)</f>
        <v>/</v>
      </c>
      <c r="F20" s="4" t="str">
        <f>VLOOKUP(C20,'Fiche employeur'!$F$11:$J$15,3,FALSE)</f>
        <v>/</v>
      </c>
      <c r="G20" s="35">
        <f>VLOOKUP(C20,'Fiche employeur'!$F$11:$J$15,4,FALSE)</f>
        <v>0</v>
      </c>
      <c r="H20" s="9"/>
      <c r="I20" s="9"/>
      <c r="J20" s="9" t="str">
        <f t="shared" si="0"/>
        <v/>
      </c>
      <c r="K20" s="9" t="str">
        <f t="shared" si="4"/>
        <v/>
      </c>
      <c r="L20" s="35">
        <f>VLOOKUP(C20,'Fiche employeur'!$F$11:$J$15,5,FALSE)</f>
        <v>0</v>
      </c>
      <c r="M20" s="35" t="e">
        <f t="shared" si="1"/>
        <v>#VALUE!</v>
      </c>
      <c r="N20" s="9">
        <f t="shared" si="5"/>
        <v>0</v>
      </c>
      <c r="O20" s="9"/>
      <c r="P20" s="42" t="e">
        <f t="shared" si="2"/>
        <v>#VALUE!</v>
      </c>
      <c r="Q20" s="5" t="e">
        <f t="shared" si="3"/>
        <v>#VALUE!</v>
      </c>
      <c r="R20" s="37"/>
      <c r="S20" s="38"/>
    </row>
    <row r="21" spans="2:19" ht="30" customHeight="1" x14ac:dyDescent="0.35">
      <c r="B21" s="3">
        <v>44460</v>
      </c>
      <c r="C21" s="4" t="s">
        <v>39</v>
      </c>
      <c r="D21" s="4" t="s">
        <v>15</v>
      </c>
      <c r="E21" s="4" t="str">
        <f>VLOOKUP(C21,'Fiche employeur'!$F$11:$J$15,2,FALSE)</f>
        <v xml:space="preserve">Adresse 1 </v>
      </c>
      <c r="F21" s="4" t="str">
        <f>VLOOKUP(C21,'Fiche employeur'!$F$11:$J$15,3,FALSE)</f>
        <v>Sébastien</v>
      </c>
      <c r="G21" s="35">
        <f>VLOOKUP(C21,'Fiche employeur'!$F$11:$J$15,4,FALSE)</f>
        <v>11.09</v>
      </c>
      <c r="H21" s="9">
        <v>0.749999999999999</v>
      </c>
      <c r="I21" s="9">
        <v>1</v>
      </c>
      <c r="J21" s="9">
        <f t="shared" si="0"/>
        <v>2.0833333333333332E-2</v>
      </c>
      <c r="K21" s="9">
        <f t="shared" si="4"/>
        <v>0.22916666666666766</v>
      </c>
      <c r="L21" s="35">
        <f>VLOOKUP(C21,'Fiche employeur'!$F$11:$J$15,5,FALSE)</f>
        <v>5.93</v>
      </c>
      <c r="M21" s="35">
        <f t="shared" ref="M21:M28" si="6">((P21-L21)*6.9%)+((P21-L21)*0.4%)+(((P21-L21)*2)*4.01%)+(((P21-L21)*98.74%)*6.8%)+(((P21-L21)*97.74%)*2.9%)</f>
        <v>15.168712361000061</v>
      </c>
      <c r="N21" s="9">
        <f t="shared" si="5"/>
        <v>0</v>
      </c>
      <c r="O21" s="9"/>
      <c r="P21" s="42">
        <f>(((CONVERT(K21,"hr","mn")+CONVERT(N21,"hr","mn"))*G21)/2.5)+L21</f>
        <v>66.925000000000253</v>
      </c>
      <c r="Q21" s="5">
        <f>(((CONVERT(K21,"hr","mn")+CONVERT(N21,"hr","mn"))*G21)/2.5)+L21-M21</f>
        <v>51.756287639000192</v>
      </c>
      <c r="R21" s="37"/>
      <c r="S21" s="38"/>
    </row>
    <row r="22" spans="2:19" ht="30" customHeight="1" x14ac:dyDescent="0.35">
      <c r="B22" s="3">
        <v>44461</v>
      </c>
      <c r="C22" s="4" t="s">
        <v>26</v>
      </c>
      <c r="D22" s="4"/>
      <c r="E22" s="4" t="str">
        <f>VLOOKUP(C22,'Fiche employeur'!$F$11:$J$15,2,FALSE)</f>
        <v>/</v>
      </c>
      <c r="F22" s="4" t="str">
        <f>VLOOKUP(C22,'Fiche employeur'!$F$11:$J$15,3,FALSE)</f>
        <v>/</v>
      </c>
      <c r="G22" s="35">
        <f>VLOOKUP(C22,'Fiche employeur'!$F$11:$J$15,4,FALSE)</f>
        <v>0</v>
      </c>
      <c r="H22" s="9"/>
      <c r="I22" s="9"/>
      <c r="J22" s="9" t="str">
        <f t="shared" si="0"/>
        <v/>
      </c>
      <c r="K22" s="9" t="str">
        <f t="shared" si="4"/>
        <v/>
      </c>
      <c r="L22" s="35">
        <f>VLOOKUP(C22,'Fiche employeur'!$F$11:$J$15,5,FALSE)</f>
        <v>0</v>
      </c>
      <c r="M22" s="35" t="e">
        <f t="shared" si="6"/>
        <v>#VALUE!</v>
      </c>
      <c r="N22" s="9">
        <f t="shared" si="5"/>
        <v>0</v>
      </c>
      <c r="O22" s="9"/>
      <c r="P22" s="42" t="e">
        <f t="shared" ref="P22:P31" si="7">(((CONVERT(K22,"hr","mn")+CONVERT(N22,"hr","mn"))*G22)/2.5)+L22</f>
        <v>#VALUE!</v>
      </c>
      <c r="Q22" s="5" t="e">
        <f t="shared" ref="Q22:Q31" si="8">(((CONVERT(K22,"hr","mn")+CONVERT(N22,"hr","mn"))*G22)/2.5)+L22-M22</f>
        <v>#VALUE!</v>
      </c>
      <c r="R22" s="37"/>
      <c r="S22" s="38"/>
    </row>
    <row r="23" spans="2:19" ht="30" customHeight="1" x14ac:dyDescent="0.35">
      <c r="B23" s="3">
        <v>44462</v>
      </c>
      <c r="C23" s="4" t="s">
        <v>26</v>
      </c>
      <c r="D23" s="4"/>
      <c r="E23" s="4" t="str">
        <f>VLOOKUP(C23,'Fiche employeur'!$F$11:$J$15,2,FALSE)</f>
        <v>/</v>
      </c>
      <c r="F23" s="4" t="str">
        <f>VLOOKUP(C23,'Fiche employeur'!$F$11:$J$15,3,FALSE)</f>
        <v>/</v>
      </c>
      <c r="G23" s="35">
        <f>VLOOKUP(C23,'Fiche employeur'!$F$11:$J$15,4,FALSE)</f>
        <v>0</v>
      </c>
      <c r="H23" s="9"/>
      <c r="I23" s="9"/>
      <c r="J23" s="9" t="str">
        <f t="shared" si="0"/>
        <v/>
      </c>
      <c r="K23" s="9" t="str">
        <f t="shared" si="4"/>
        <v/>
      </c>
      <c r="L23" s="35">
        <f>VLOOKUP(C23,'Fiche employeur'!$F$11:$J$15,5,FALSE)</f>
        <v>0</v>
      </c>
      <c r="M23" s="35" t="e">
        <f t="shared" si="6"/>
        <v>#VALUE!</v>
      </c>
      <c r="N23" s="9">
        <f t="shared" si="5"/>
        <v>0</v>
      </c>
      <c r="O23" s="9"/>
      <c r="P23" s="42" t="e">
        <f t="shared" si="7"/>
        <v>#VALUE!</v>
      </c>
      <c r="Q23" s="5" t="e">
        <f t="shared" si="8"/>
        <v>#VALUE!</v>
      </c>
      <c r="R23" s="37"/>
      <c r="S23" s="38"/>
    </row>
    <row r="24" spans="2:19" ht="30" customHeight="1" x14ac:dyDescent="0.35">
      <c r="B24" s="3">
        <v>44463</v>
      </c>
      <c r="C24" s="4" t="s">
        <v>26</v>
      </c>
      <c r="D24" s="4"/>
      <c r="E24" s="4" t="str">
        <f>VLOOKUP(C24,'Fiche employeur'!$F$11:$J$15,2,FALSE)</f>
        <v>/</v>
      </c>
      <c r="F24" s="4" t="str">
        <f>VLOOKUP(C24,'Fiche employeur'!$F$11:$J$15,3,FALSE)</f>
        <v>/</v>
      </c>
      <c r="G24" s="35">
        <f>VLOOKUP(C24,'Fiche employeur'!$F$11:$J$15,4,FALSE)</f>
        <v>0</v>
      </c>
      <c r="H24" s="9"/>
      <c r="I24" s="9"/>
      <c r="J24" s="9" t="str">
        <f t="shared" si="0"/>
        <v/>
      </c>
      <c r="K24" s="9" t="str">
        <f t="shared" si="4"/>
        <v/>
      </c>
      <c r="L24" s="35">
        <f>VLOOKUP(C24,'Fiche employeur'!$F$11:$J$15,5,FALSE)</f>
        <v>0</v>
      </c>
      <c r="M24" s="35" t="e">
        <f t="shared" si="6"/>
        <v>#VALUE!</v>
      </c>
      <c r="N24" s="9">
        <f t="shared" si="5"/>
        <v>0</v>
      </c>
      <c r="O24" s="9"/>
      <c r="P24" s="42" t="e">
        <f t="shared" si="7"/>
        <v>#VALUE!</v>
      </c>
      <c r="Q24" s="5" t="e">
        <f t="shared" si="8"/>
        <v>#VALUE!</v>
      </c>
      <c r="R24" s="37"/>
      <c r="S24" s="38"/>
    </row>
    <row r="25" spans="2:19" ht="30" customHeight="1" x14ac:dyDescent="0.35">
      <c r="B25" s="3">
        <v>44464</v>
      </c>
      <c r="C25" s="4" t="s">
        <v>26</v>
      </c>
      <c r="D25" s="4"/>
      <c r="E25" s="4" t="str">
        <f>VLOOKUP(C25,'Fiche employeur'!$F$11:$J$15,2,FALSE)</f>
        <v>/</v>
      </c>
      <c r="F25" s="4" t="str">
        <f>VLOOKUP(C25,'Fiche employeur'!$F$11:$J$15,3,FALSE)</f>
        <v>/</v>
      </c>
      <c r="G25" s="35">
        <f>VLOOKUP(C25,'Fiche employeur'!$F$11:$J$15,4,FALSE)</f>
        <v>0</v>
      </c>
      <c r="H25" s="9"/>
      <c r="I25" s="9"/>
      <c r="J25" s="9" t="str">
        <f t="shared" si="0"/>
        <v/>
      </c>
      <c r="K25" s="9" t="str">
        <f t="shared" si="4"/>
        <v/>
      </c>
      <c r="L25" s="35">
        <f>VLOOKUP(C25,'Fiche employeur'!$F$11:$J$15,5,FALSE)</f>
        <v>0</v>
      </c>
      <c r="M25" s="35" t="e">
        <f t="shared" si="6"/>
        <v>#VALUE!</v>
      </c>
      <c r="N25" s="9">
        <f t="shared" si="5"/>
        <v>0</v>
      </c>
      <c r="O25" s="9"/>
      <c r="P25" s="42" t="e">
        <f t="shared" si="7"/>
        <v>#VALUE!</v>
      </c>
      <c r="Q25" s="5" t="e">
        <f t="shared" si="8"/>
        <v>#VALUE!</v>
      </c>
      <c r="R25" s="37"/>
      <c r="S25" s="38"/>
    </row>
    <row r="26" spans="2:19" ht="30" customHeight="1" x14ac:dyDescent="0.35">
      <c r="B26" s="3">
        <v>44465</v>
      </c>
      <c r="C26" s="4" t="s">
        <v>26</v>
      </c>
      <c r="D26" s="4"/>
      <c r="E26" s="4" t="str">
        <f>VLOOKUP(C26,'Fiche employeur'!$F$11:$J$15,2,FALSE)</f>
        <v>/</v>
      </c>
      <c r="F26" s="4" t="str">
        <f>VLOOKUP(C26,'Fiche employeur'!$F$11:$J$15,3,FALSE)</f>
        <v>/</v>
      </c>
      <c r="G26" s="35">
        <f>VLOOKUP(C26,'Fiche employeur'!$F$11:$J$15,4,FALSE)</f>
        <v>0</v>
      </c>
      <c r="H26" s="9"/>
      <c r="I26" s="9"/>
      <c r="J26" s="9" t="str">
        <f t="shared" si="0"/>
        <v/>
      </c>
      <c r="K26" s="9" t="str">
        <f t="shared" si="4"/>
        <v/>
      </c>
      <c r="L26" s="35">
        <f>VLOOKUP(C26,'Fiche employeur'!$F$11:$J$15,5,FALSE)</f>
        <v>0</v>
      </c>
      <c r="M26" s="35" t="e">
        <f t="shared" si="6"/>
        <v>#VALUE!</v>
      </c>
      <c r="N26" s="9">
        <f t="shared" si="5"/>
        <v>0</v>
      </c>
      <c r="O26" s="9"/>
      <c r="P26" s="42" t="e">
        <f t="shared" si="7"/>
        <v>#VALUE!</v>
      </c>
      <c r="Q26" s="5" t="e">
        <f t="shared" si="8"/>
        <v>#VALUE!</v>
      </c>
      <c r="R26" s="37"/>
      <c r="S26" s="38"/>
    </row>
    <row r="27" spans="2:19" ht="30" customHeight="1" x14ac:dyDescent="0.35">
      <c r="B27" s="3">
        <v>44466</v>
      </c>
      <c r="C27" s="4" t="s">
        <v>26</v>
      </c>
      <c r="D27" s="4"/>
      <c r="E27" s="4" t="str">
        <f>VLOOKUP(C27,'Fiche employeur'!$F$11:$J$15,2,FALSE)</f>
        <v>/</v>
      </c>
      <c r="F27" s="4" t="str">
        <f>VLOOKUP(C27,'Fiche employeur'!$F$11:$J$15,3,FALSE)</f>
        <v>/</v>
      </c>
      <c r="G27" s="35">
        <f>VLOOKUP(C27,'Fiche employeur'!$F$11:$J$15,4,FALSE)</f>
        <v>0</v>
      </c>
      <c r="H27" s="9"/>
      <c r="I27" s="9"/>
      <c r="J27" s="9" t="str">
        <f t="shared" si="0"/>
        <v/>
      </c>
      <c r="K27" s="9" t="str">
        <f t="shared" si="4"/>
        <v/>
      </c>
      <c r="L27" s="35">
        <f>VLOOKUP(C27,'Fiche employeur'!$F$11:$J$15,5,FALSE)</f>
        <v>0</v>
      </c>
      <c r="M27" s="35" t="e">
        <f t="shared" si="6"/>
        <v>#VALUE!</v>
      </c>
      <c r="N27" s="9">
        <f t="shared" si="5"/>
        <v>0</v>
      </c>
      <c r="O27" s="9"/>
      <c r="P27" s="42" t="e">
        <f t="shared" si="7"/>
        <v>#VALUE!</v>
      </c>
      <c r="Q27" s="5" t="e">
        <f t="shared" si="8"/>
        <v>#VALUE!</v>
      </c>
      <c r="R27" s="37"/>
      <c r="S27" s="38"/>
    </row>
    <row r="28" spans="2:19" ht="30" customHeight="1" x14ac:dyDescent="0.35">
      <c r="B28" s="3">
        <v>44467</v>
      </c>
      <c r="C28" s="4" t="s">
        <v>44</v>
      </c>
      <c r="D28" s="4" t="s">
        <v>19</v>
      </c>
      <c r="E28" s="4" t="str">
        <f>VLOOKUP(C28,'Fiche employeur'!$F$11:$J$15,2,FALSE)</f>
        <v xml:space="preserve">Adresse 2 </v>
      </c>
      <c r="F28" s="4" t="str">
        <f>VLOOKUP(C28,'Fiche employeur'!$F$11:$J$15,3,FALSE)</f>
        <v>Michiko</v>
      </c>
      <c r="G28" s="35">
        <f>VLOOKUP(C28,'Fiche employeur'!$F$11:$J$15,4,FALSE)</f>
        <v>11</v>
      </c>
      <c r="H28" s="9">
        <v>0.77083333333333304</v>
      </c>
      <c r="I28" s="9">
        <v>0.97916666666666596</v>
      </c>
      <c r="J28" s="9">
        <f t="shared" si="0"/>
        <v>0</v>
      </c>
      <c r="K28" s="9">
        <f t="shared" si="4"/>
        <v>0.20833333333333293</v>
      </c>
      <c r="L28" s="35">
        <f>VLOOKUP(C28,'Fiche employeur'!$F$11:$J$15,5,FALSE)</f>
        <v>2.2799999999999998</v>
      </c>
      <c r="M28" s="35">
        <f t="shared" si="6"/>
        <v>13.677828999999972</v>
      </c>
      <c r="N28" s="9">
        <f t="shared" si="5"/>
        <v>0</v>
      </c>
      <c r="O28" s="9"/>
      <c r="P28" s="42">
        <f t="shared" si="7"/>
        <v>57.279999999999887</v>
      </c>
      <c r="Q28" s="5">
        <f t="shared" si="8"/>
        <v>43.602170999999913</v>
      </c>
      <c r="R28" s="37"/>
      <c r="S28" s="38"/>
    </row>
    <row r="29" spans="2:19" ht="30" customHeight="1" x14ac:dyDescent="0.35">
      <c r="B29" s="3">
        <v>44468</v>
      </c>
      <c r="C29" s="4" t="s">
        <v>26</v>
      </c>
      <c r="D29" s="4"/>
      <c r="E29" s="4" t="str">
        <f>VLOOKUP(C29,'Fiche employeur'!$F$11:$J$15,2,FALSE)</f>
        <v>/</v>
      </c>
      <c r="F29" s="4" t="str">
        <f>VLOOKUP(C29,'Fiche employeur'!$F$11:$J$15,3,FALSE)</f>
        <v>/</v>
      </c>
      <c r="G29" s="35">
        <f>VLOOKUP(C29,'Fiche employeur'!$F$11:$J$15,4,FALSE)</f>
        <v>0</v>
      </c>
      <c r="H29" s="9"/>
      <c r="I29" s="9"/>
      <c r="J29" s="9" t="str">
        <f t="shared" si="0"/>
        <v/>
      </c>
      <c r="K29" s="9" t="str">
        <f t="shared" si="4"/>
        <v/>
      </c>
      <c r="L29" s="35">
        <f>VLOOKUP(C29,'Fiche employeur'!$F$11:$J$15,5,FALSE)</f>
        <v>0</v>
      </c>
      <c r="M29" s="35" t="e">
        <f>((P29-L29)*6.9%)+((P29-L29)*0.4%)+(((P29-L29)*2)*4.01%)+(((P29-L29)*98.74%)*6.8%)+(((P29-L29)*97.74%)*2.9%)</f>
        <v>#VALUE!</v>
      </c>
      <c r="N29" s="9">
        <f t="shared" si="5"/>
        <v>0</v>
      </c>
      <c r="O29" s="9"/>
      <c r="P29" s="42" t="e">
        <f t="shared" si="7"/>
        <v>#VALUE!</v>
      </c>
      <c r="Q29" s="5" t="e">
        <f t="shared" si="8"/>
        <v>#VALUE!</v>
      </c>
      <c r="R29" s="37"/>
      <c r="S29" s="38"/>
    </row>
    <row r="30" spans="2:19" ht="30" customHeight="1" x14ac:dyDescent="0.35">
      <c r="B30" s="3">
        <v>44469</v>
      </c>
      <c r="C30" s="4" t="s">
        <v>40</v>
      </c>
      <c r="D30" s="4" t="s">
        <v>15</v>
      </c>
      <c r="E30" s="4" t="str">
        <f>VLOOKUP(C30,'Fiche employeur'!$F$11:$J$15,2,FALSE)</f>
        <v>Adresse 3</v>
      </c>
      <c r="F30" s="4" t="str">
        <f>VLOOKUP(C30,'Fiche employeur'!$F$11:$J$15,3,FALSE)</f>
        <v>Nicolas</v>
      </c>
      <c r="G30" s="35">
        <f>VLOOKUP(C30,'Fiche employeur'!$F$11:$J$15,4,FALSE)</f>
        <v>12</v>
      </c>
      <c r="H30" s="9">
        <v>0.3125</v>
      </c>
      <c r="I30" s="9">
        <v>0.624999999999999</v>
      </c>
      <c r="J30" s="9">
        <f t="shared" si="0"/>
        <v>2.0833333333333332E-2</v>
      </c>
      <c r="K30" s="9">
        <f t="shared" si="4"/>
        <v>0.29166666666666569</v>
      </c>
      <c r="L30" s="35">
        <f>VLOOKUP(C30,'Fiche employeur'!$F$11:$J$15,5,FALSE)</f>
        <v>8.8000000000000007</v>
      </c>
      <c r="M30" s="35">
        <f>((P30-L30)*6.9%)+((P30-L30)*0.4%)+(((P30-L30)*2)*4.01%)+(((P30-L30)*98.74%)*6.8%)+(((P30-L30)*97.74%)*2.9%)</f>
        <v>20.889775199999924</v>
      </c>
      <c r="N30" s="9">
        <f t="shared" si="5"/>
        <v>0</v>
      </c>
      <c r="O30" s="9"/>
      <c r="P30" s="42">
        <f t="shared" si="7"/>
        <v>92.799999999999699</v>
      </c>
      <c r="Q30" s="5">
        <f t="shared" si="8"/>
        <v>71.910224799999781</v>
      </c>
      <c r="R30" s="37"/>
      <c r="S30" s="38"/>
    </row>
    <row r="31" spans="2:19" ht="30" customHeight="1" x14ac:dyDescent="0.35">
      <c r="B31" s="3" t="s">
        <v>29</v>
      </c>
      <c r="C31" s="4" t="s">
        <v>21</v>
      </c>
      <c r="D31" s="4" t="s">
        <v>15</v>
      </c>
      <c r="E31" s="4" t="e">
        <f>VLOOKUP(C31,'Fiche employeur'!$F$11:$J$15,2,FALSE)</f>
        <v>#N/A</v>
      </c>
      <c r="F31" s="4" t="e">
        <f>VLOOKUP(C31,'Fiche employeur'!$F$11:$J$15,3,FALSE)</f>
        <v>#N/A</v>
      </c>
      <c r="G31" s="35" t="e">
        <f>VLOOKUP(C31,'Fiche employeur'!$F$11:$J$15,4,FALSE)</f>
        <v>#N/A</v>
      </c>
      <c r="H31" s="9">
        <v>0.3125</v>
      </c>
      <c r="I31" s="9">
        <v>0.624999999999999</v>
      </c>
      <c r="J31" s="9">
        <f t="shared" si="0"/>
        <v>2.0833333333333332E-2</v>
      </c>
      <c r="K31" s="9">
        <f t="shared" si="4"/>
        <v>0.29166666666666569</v>
      </c>
      <c r="L31" s="35" t="e">
        <f>VLOOKUP(C31,'Fiche employeur'!$F$11:$J$15,5,FALSE)</f>
        <v>#N/A</v>
      </c>
      <c r="M31" s="35" t="e">
        <f>((P31-L31)*6.9%)+((P31-L31)*0.4%)+(((P31-L31)*2)*4.01%)+(((P31-L31)*98.74%)*6.8%)+(((P31-L31)*97.74%)*2.9%)</f>
        <v>#N/A</v>
      </c>
      <c r="N31" s="9">
        <f t="shared" si="5"/>
        <v>0</v>
      </c>
      <c r="O31" s="9"/>
      <c r="P31" s="42" t="e">
        <f t="shared" si="7"/>
        <v>#N/A</v>
      </c>
      <c r="Q31" s="5" t="e">
        <f t="shared" si="8"/>
        <v>#N/A</v>
      </c>
      <c r="R31" s="37"/>
      <c r="S31" s="38"/>
    </row>
    <row r="32" spans="2:19" ht="45" customHeight="1" x14ac:dyDescent="0.35">
      <c r="B32" s="43" t="s">
        <v>33</v>
      </c>
      <c r="C32" s="43"/>
      <c r="D32" s="43"/>
      <c r="E32" s="43"/>
      <c r="F32" s="44"/>
      <c r="G32" s="6" t="s">
        <v>9</v>
      </c>
      <c r="H32" s="47" t="s">
        <v>10</v>
      </c>
      <c r="I32" s="48"/>
      <c r="J32" s="48"/>
      <c r="K32" s="49"/>
      <c r="L32" s="11" t="s">
        <v>27</v>
      </c>
      <c r="M32" s="41" t="s">
        <v>32</v>
      </c>
      <c r="N32" s="7" t="s">
        <v>11</v>
      </c>
      <c r="O32" s="7" t="s">
        <v>38</v>
      </c>
      <c r="P32" s="7" t="s">
        <v>34</v>
      </c>
      <c r="Q32" s="6" t="s">
        <v>35</v>
      </c>
    </row>
    <row r="33" spans="2:17" ht="30" customHeight="1" x14ac:dyDescent="0.35">
      <c r="B33" s="45"/>
      <c r="C33" s="45"/>
      <c r="D33" s="45"/>
      <c r="E33" s="45"/>
      <c r="F33" s="46"/>
      <c r="G33" s="8">
        <f>AVERAGEIF(G3:G31,"&gt;0",G3:G31)</f>
        <v>11.363333333333335</v>
      </c>
      <c r="H33" s="50">
        <f>SUM(K3:K31)</f>
        <v>1.4583333333333317</v>
      </c>
      <c r="I33" s="51"/>
      <c r="J33" s="51"/>
      <c r="K33" s="52"/>
      <c r="L33" s="39" t="e">
        <f>SUM(L3:L31)</f>
        <v>#N/A</v>
      </c>
      <c r="M33" s="39" t="e">
        <f>SUM(M3:M31)</f>
        <v>#VALUE!</v>
      </c>
      <c r="N33" s="10">
        <f>SUM(N3:N31)</f>
        <v>0</v>
      </c>
      <c r="O33" s="10"/>
      <c r="P33" s="8" t="e">
        <f>SUM(P3:P31)</f>
        <v>#VALUE!</v>
      </c>
      <c r="Q33" s="8" t="e">
        <f>SUM(Q3:Q31)</f>
        <v>#VALUE!</v>
      </c>
    </row>
    <row r="34" spans="2:17" x14ac:dyDescent="0.35">
      <c r="N34" s="1"/>
      <c r="O34" s="1"/>
      <c r="P34" s="1"/>
      <c r="Q34" s="1"/>
    </row>
  </sheetData>
  <mergeCells count="3">
    <mergeCell ref="B32:F33"/>
    <mergeCell ref="H32:K32"/>
    <mergeCell ref="H33:K33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5CB416DE-16AA-4CD3-9C88-BC8CD839EED1}">
          <x14:formula1>
            <xm:f>'Fiche employeur'!$B$19:$B$57</xm:f>
          </x14:formula1>
          <xm:sqref>H3:I31</xm:sqref>
        </x14:dataValidation>
        <x14:dataValidation type="list" allowBlank="1" showInputMessage="1" showErrorMessage="1" xr:uid="{7BDF8570-A791-461A-A619-784F8F0D03A8}">
          <x14:formula1>
            <xm:f>'Fiche employeur'!$D$3:$D$7</xm:f>
          </x14:formula1>
          <xm:sqref>D3:D31</xm:sqref>
        </x14:dataValidation>
        <x14:dataValidation type="list" allowBlank="1" showInputMessage="1" showErrorMessage="1" xr:uid="{430CB4CF-39F6-4E2F-A028-1E3BEB15A793}">
          <x14:formula1>
            <xm:f>'Fiche employeur'!$B$3:$B$6</xm:f>
          </x14:formula1>
          <xm:sqref>C3:C31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AD60C-878B-4FF0-9444-EDA7D87FA11F}">
  <dimension ref="B2:J66"/>
  <sheetViews>
    <sheetView workbookViewId="0">
      <selection activeCell="F14" sqref="F14"/>
    </sheetView>
  </sheetViews>
  <sheetFormatPr baseColWidth="10" defaultRowHeight="14.5" x14ac:dyDescent="0.35"/>
  <cols>
    <col min="2" max="2" width="30.7265625" customWidth="1"/>
    <col min="4" max="4" width="30.7265625" customWidth="1"/>
    <col min="6" max="7" width="20.7265625" customWidth="1"/>
    <col min="8" max="8" width="22.54296875" customWidth="1"/>
    <col min="9" max="10" width="20.7265625" customWidth="1"/>
    <col min="15" max="15" width="26.453125" customWidth="1"/>
  </cols>
  <sheetData>
    <row r="2" spans="2:10" x14ac:dyDescent="0.35">
      <c r="B2" t="s">
        <v>22</v>
      </c>
      <c r="D2" s="13" t="s">
        <v>22</v>
      </c>
    </row>
    <row r="3" spans="2:10" x14ac:dyDescent="0.35">
      <c r="B3" t="s">
        <v>39</v>
      </c>
      <c r="C3" s="12"/>
      <c r="D3" s="13" t="s">
        <v>19</v>
      </c>
    </row>
    <row r="4" spans="2:10" x14ac:dyDescent="0.35">
      <c r="B4" t="s">
        <v>44</v>
      </c>
      <c r="D4" t="s">
        <v>16</v>
      </c>
    </row>
    <row r="5" spans="2:10" x14ac:dyDescent="0.35">
      <c r="B5" t="s">
        <v>40</v>
      </c>
      <c r="D5" t="s">
        <v>23</v>
      </c>
    </row>
    <row r="6" spans="2:10" x14ac:dyDescent="0.35">
      <c r="B6" t="s">
        <v>26</v>
      </c>
      <c r="D6" t="s">
        <v>15</v>
      </c>
    </row>
    <row r="7" spans="2:10" x14ac:dyDescent="0.35">
      <c r="D7" t="s">
        <v>24</v>
      </c>
    </row>
    <row r="10" spans="2:10" x14ac:dyDescent="0.35">
      <c r="C10" s="14"/>
    </row>
    <row r="11" spans="2:10" ht="30" customHeight="1" x14ac:dyDescent="0.35">
      <c r="F11" s="17" t="s">
        <v>4</v>
      </c>
      <c r="G11" s="18" t="s">
        <v>25</v>
      </c>
      <c r="H11" s="18" t="s">
        <v>5</v>
      </c>
      <c r="I11" s="18" t="s">
        <v>7</v>
      </c>
      <c r="J11" s="19" t="s">
        <v>18</v>
      </c>
    </row>
    <row r="12" spans="2:10" ht="30" customHeight="1" x14ac:dyDescent="0.35">
      <c r="F12" s="20" t="s">
        <v>39</v>
      </c>
      <c r="G12" s="21" t="s">
        <v>43</v>
      </c>
      <c r="H12" s="22" t="s">
        <v>8</v>
      </c>
      <c r="I12" s="23">
        <v>11.09</v>
      </c>
      <c r="J12" s="24">
        <f>3.65+2.28+3.65-3.65</f>
        <v>5.93</v>
      </c>
    </row>
    <row r="13" spans="2:10" ht="30" customHeight="1" x14ac:dyDescent="0.35">
      <c r="F13" s="25" t="s">
        <v>44</v>
      </c>
      <c r="G13" s="26" t="s">
        <v>41</v>
      </c>
      <c r="H13" s="27" t="s">
        <v>20</v>
      </c>
      <c r="I13" s="28">
        <v>11</v>
      </c>
      <c r="J13" s="29">
        <f>3.65+2.28-3.65</f>
        <v>2.2799999999999998</v>
      </c>
    </row>
    <row r="14" spans="2:10" ht="30" customHeight="1" x14ac:dyDescent="0.35">
      <c r="F14" s="30" t="s">
        <v>40</v>
      </c>
      <c r="G14" s="31" t="s">
        <v>42</v>
      </c>
      <c r="H14" s="32" t="s">
        <v>13</v>
      </c>
      <c r="I14" s="33">
        <v>12</v>
      </c>
      <c r="J14" s="34">
        <v>8.8000000000000007</v>
      </c>
    </row>
    <row r="15" spans="2:10" ht="30" customHeight="1" x14ac:dyDescent="0.35">
      <c r="F15" s="1" t="s">
        <v>26</v>
      </c>
      <c r="G15" s="14" t="s">
        <v>26</v>
      </c>
      <c r="H15" s="1" t="s">
        <v>26</v>
      </c>
      <c r="I15" s="15">
        <v>0</v>
      </c>
      <c r="J15" s="15">
        <v>0</v>
      </c>
    </row>
    <row r="16" spans="2:10" ht="30" customHeight="1" x14ac:dyDescent="0.35">
      <c r="F16" s="1"/>
      <c r="G16" s="14"/>
      <c r="H16" s="1"/>
      <c r="I16" s="15"/>
      <c r="J16" s="15"/>
    </row>
    <row r="17" spans="2:10" ht="30" customHeight="1" x14ac:dyDescent="0.35">
      <c r="F17" s="1"/>
      <c r="G17" s="14"/>
      <c r="H17" s="1"/>
      <c r="I17" s="15"/>
      <c r="J17" s="15"/>
    </row>
    <row r="18" spans="2:10" x14ac:dyDescent="0.35">
      <c r="B18" t="s">
        <v>28</v>
      </c>
      <c r="F18" s="1"/>
      <c r="G18" s="14"/>
      <c r="H18" s="1"/>
      <c r="I18" s="15"/>
      <c r="J18" s="15"/>
    </row>
    <row r="19" spans="2:10" x14ac:dyDescent="0.35">
      <c r="B19" s="36">
        <v>0.20833333333333334</v>
      </c>
      <c r="F19" s="1"/>
      <c r="G19" s="14"/>
      <c r="H19" s="1"/>
      <c r="I19" s="15"/>
      <c r="J19" s="15"/>
    </row>
    <row r="20" spans="2:10" x14ac:dyDescent="0.35">
      <c r="B20" s="40">
        <v>0.22916666666666666</v>
      </c>
      <c r="F20" s="1"/>
      <c r="G20" s="14"/>
      <c r="H20" s="1"/>
      <c r="I20" s="15"/>
      <c r="J20" s="15"/>
    </row>
    <row r="21" spans="2:10" x14ac:dyDescent="0.35">
      <c r="B21" s="36">
        <v>0.25</v>
      </c>
      <c r="F21" s="1"/>
      <c r="G21" s="14"/>
      <c r="H21" s="1"/>
      <c r="I21" s="15"/>
      <c r="J21" s="15"/>
    </row>
    <row r="22" spans="2:10" x14ac:dyDescent="0.35">
      <c r="B22" s="40">
        <v>0.27083333333333298</v>
      </c>
      <c r="F22" s="1"/>
      <c r="G22" s="14"/>
      <c r="H22" s="1"/>
      <c r="I22" s="15"/>
      <c r="J22" s="15"/>
    </row>
    <row r="23" spans="2:10" x14ac:dyDescent="0.35">
      <c r="B23" s="36">
        <v>0.29166666666666702</v>
      </c>
      <c r="F23" s="1"/>
      <c r="G23" s="14"/>
      <c r="H23" s="1"/>
      <c r="I23" s="15"/>
      <c r="J23" s="15"/>
    </row>
    <row r="24" spans="2:10" x14ac:dyDescent="0.35">
      <c r="B24" s="40">
        <v>0.3125</v>
      </c>
      <c r="F24" s="1"/>
      <c r="G24" s="14"/>
      <c r="H24" s="1"/>
      <c r="I24" s="15"/>
      <c r="J24" s="15"/>
    </row>
    <row r="25" spans="2:10" x14ac:dyDescent="0.35">
      <c r="B25" s="36">
        <v>0.33333333333333298</v>
      </c>
      <c r="F25" s="1"/>
      <c r="G25" s="14"/>
      <c r="H25" s="1"/>
      <c r="I25" s="15"/>
      <c r="J25" s="15"/>
    </row>
    <row r="26" spans="2:10" x14ac:dyDescent="0.35">
      <c r="B26" s="40">
        <v>0.35416666666666602</v>
      </c>
      <c r="F26" s="1"/>
      <c r="G26" s="14"/>
      <c r="H26" s="1"/>
      <c r="I26" s="15"/>
      <c r="J26" s="15"/>
    </row>
    <row r="27" spans="2:10" x14ac:dyDescent="0.35">
      <c r="B27" s="36">
        <v>0.375</v>
      </c>
      <c r="F27" s="1"/>
      <c r="G27" s="14"/>
      <c r="H27" s="1"/>
      <c r="I27" s="15"/>
      <c r="J27" s="15"/>
    </row>
    <row r="28" spans="2:10" x14ac:dyDescent="0.35">
      <c r="B28" s="40">
        <v>0.39583333333333298</v>
      </c>
      <c r="F28" s="1"/>
      <c r="G28" s="14"/>
      <c r="H28" s="1"/>
      <c r="I28" s="15"/>
      <c r="J28" s="15"/>
    </row>
    <row r="29" spans="2:10" x14ac:dyDescent="0.35">
      <c r="B29" s="36">
        <v>0.41666666666666602</v>
      </c>
      <c r="F29" s="1"/>
      <c r="G29" s="14"/>
      <c r="H29" s="1"/>
      <c r="I29" s="15"/>
      <c r="J29" s="15"/>
    </row>
    <row r="30" spans="2:10" x14ac:dyDescent="0.35">
      <c r="B30" s="40">
        <v>0.437499999999999</v>
      </c>
      <c r="F30" s="1"/>
      <c r="G30" s="14"/>
      <c r="H30" s="1"/>
      <c r="I30" s="15"/>
      <c r="J30" s="15"/>
    </row>
    <row r="31" spans="2:10" x14ac:dyDescent="0.35">
      <c r="B31" s="36">
        <v>0.45833333333333298</v>
      </c>
      <c r="F31" s="1"/>
      <c r="G31" s="14"/>
      <c r="H31" s="1"/>
      <c r="I31" s="15"/>
      <c r="J31" s="15"/>
    </row>
    <row r="32" spans="2:10" x14ac:dyDescent="0.35">
      <c r="B32" s="40">
        <v>0.47916666666666602</v>
      </c>
      <c r="I32" s="16"/>
    </row>
    <row r="33" spans="2:9" x14ac:dyDescent="0.35">
      <c r="B33" s="36">
        <v>0.499999999999999</v>
      </c>
      <c r="I33" s="16"/>
    </row>
    <row r="34" spans="2:9" x14ac:dyDescent="0.35">
      <c r="B34" s="40">
        <v>0.52083333333333304</v>
      </c>
      <c r="I34" s="16"/>
    </row>
    <row r="35" spans="2:9" x14ac:dyDescent="0.35">
      <c r="B35" s="36">
        <v>0.54166666666666596</v>
      </c>
      <c r="I35" s="16"/>
    </row>
    <row r="36" spans="2:9" x14ac:dyDescent="0.35">
      <c r="B36" s="40">
        <v>0.562499999999999</v>
      </c>
      <c r="I36" s="16"/>
    </row>
    <row r="37" spans="2:9" x14ac:dyDescent="0.35">
      <c r="B37" s="36">
        <v>0.58333333333333304</v>
      </c>
    </row>
    <row r="38" spans="2:9" x14ac:dyDescent="0.35">
      <c r="B38" s="40">
        <v>0.60416666666666596</v>
      </c>
    </row>
    <row r="39" spans="2:9" x14ac:dyDescent="0.35">
      <c r="B39" s="36">
        <v>0.624999999999999</v>
      </c>
    </row>
    <row r="40" spans="2:9" x14ac:dyDescent="0.35">
      <c r="B40" s="40">
        <v>0.64583333333333304</v>
      </c>
    </row>
    <row r="41" spans="2:9" x14ac:dyDescent="0.35">
      <c r="B41" s="36">
        <v>0.66666666666666596</v>
      </c>
    </row>
    <row r="42" spans="2:9" x14ac:dyDescent="0.35">
      <c r="B42" s="40">
        <v>0.687499999999999</v>
      </c>
    </row>
    <row r="43" spans="2:9" x14ac:dyDescent="0.35">
      <c r="B43" s="36">
        <v>0.70833333333333304</v>
      </c>
    </row>
    <row r="44" spans="2:9" x14ac:dyDescent="0.35">
      <c r="B44" s="40">
        <v>0.72916666666666596</v>
      </c>
    </row>
    <row r="45" spans="2:9" x14ac:dyDescent="0.35">
      <c r="B45" s="36">
        <v>0.749999999999999</v>
      </c>
    </row>
    <row r="46" spans="2:9" x14ac:dyDescent="0.35">
      <c r="B46" s="40">
        <v>0.77083333333333304</v>
      </c>
    </row>
    <row r="47" spans="2:9" x14ac:dyDescent="0.35">
      <c r="B47" s="36">
        <v>0.79166666666666596</v>
      </c>
    </row>
    <row r="48" spans="2:9" x14ac:dyDescent="0.35">
      <c r="B48" s="40">
        <v>0.812499999999999</v>
      </c>
    </row>
    <row r="49" spans="2:2" x14ac:dyDescent="0.35">
      <c r="B49" s="36">
        <v>0.83333333333333204</v>
      </c>
    </row>
    <row r="50" spans="2:2" x14ac:dyDescent="0.35">
      <c r="B50" s="40">
        <v>0.85416666666666596</v>
      </c>
    </row>
    <row r="51" spans="2:2" x14ac:dyDescent="0.35">
      <c r="B51" s="36">
        <v>0.874999999999999</v>
      </c>
    </row>
    <row r="52" spans="2:2" x14ac:dyDescent="0.35">
      <c r="B52" s="40">
        <v>0.89583333333333204</v>
      </c>
    </row>
    <row r="53" spans="2:2" x14ac:dyDescent="0.35">
      <c r="B53" s="36">
        <v>0.91666666666666596</v>
      </c>
    </row>
    <row r="54" spans="2:2" x14ac:dyDescent="0.35">
      <c r="B54" s="40">
        <v>0.937499999999999</v>
      </c>
    </row>
    <row r="55" spans="2:2" x14ac:dyDescent="0.35">
      <c r="B55" s="36">
        <v>0.95833333333333204</v>
      </c>
    </row>
    <row r="56" spans="2:2" x14ac:dyDescent="0.35">
      <c r="B56" s="40">
        <v>0.97916666666666596</v>
      </c>
    </row>
    <row r="57" spans="2:2" x14ac:dyDescent="0.35">
      <c r="B57" s="36">
        <v>1</v>
      </c>
    </row>
    <row r="58" spans="2:2" x14ac:dyDescent="0.35">
      <c r="B58" s="36">
        <v>2.0833333333333332E-2</v>
      </c>
    </row>
    <row r="59" spans="2:2" x14ac:dyDescent="0.35">
      <c r="B59" s="36">
        <v>4.1666666666670099E-2</v>
      </c>
    </row>
    <row r="60" spans="2:2" x14ac:dyDescent="0.35">
      <c r="B60" s="36">
        <v>6.25E-2</v>
      </c>
    </row>
    <row r="61" spans="2:2" x14ac:dyDescent="0.35">
      <c r="B61" s="36">
        <v>8.3333333333329901E-2</v>
      </c>
    </row>
    <row r="62" spans="2:2" x14ac:dyDescent="0.35">
      <c r="B62" s="36">
        <v>0.10416666666667</v>
      </c>
    </row>
    <row r="63" spans="2:2" x14ac:dyDescent="0.35">
      <c r="B63" s="36">
        <v>0.125</v>
      </c>
    </row>
    <row r="64" spans="2:2" x14ac:dyDescent="0.35">
      <c r="B64" s="36">
        <v>0.14583333333333001</v>
      </c>
    </row>
    <row r="65" spans="2:2" x14ac:dyDescent="0.35">
      <c r="B65" s="36">
        <v>0.16666666666666999</v>
      </c>
    </row>
    <row r="66" spans="2:2" x14ac:dyDescent="0.35">
      <c r="B66" s="36">
        <v>0.1875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Août 2021</vt:lpstr>
      <vt:lpstr>Fiche employeur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BORG</dc:creator>
  <cp:lastModifiedBy>Pierre P</cp:lastModifiedBy>
  <dcterms:created xsi:type="dcterms:W3CDTF">2021-08-21T13:42:00Z</dcterms:created>
  <dcterms:modified xsi:type="dcterms:W3CDTF">2021-09-25T15:03:22Z</dcterms:modified>
</cp:coreProperties>
</file>