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Xl\Cartes\Conversions\"/>
    </mc:Choice>
  </mc:AlternateContent>
  <xr:revisionPtr revIDLastSave="0" documentId="13_ncr:1_{2139AC15-E2A9-4FE4-889C-A03F8D520384}" xr6:coauthVersionLast="47" xr6:coauthVersionMax="47" xr10:uidLastSave="{00000000-0000-0000-0000-000000000000}"/>
  <bookViews>
    <workbookView xWindow="840" yWindow="980" windowWidth="18070" windowHeight="8340" xr2:uid="{697A4FE4-29D7-40B5-8B74-94E0F5545B3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" i="1" l="1"/>
  <c r="L6" i="1" l="1"/>
  <c r="I6" i="1"/>
  <c r="H6" i="1"/>
  <c r="D8" i="1" s="1"/>
  <c r="C7" i="1" l="1"/>
  <c r="D7" i="1"/>
  <c r="C8" i="1"/>
  <c r="H8" i="1" l="1"/>
  <c r="H7" i="1"/>
  <c r="E8" i="1" l="1"/>
  <c r="F7" i="1"/>
  <c r="E7" i="1"/>
  <c r="F8" i="1"/>
  <c r="I8" i="1" l="1"/>
  <c r="I7" i="1"/>
</calcChain>
</file>

<file path=xl/sharedStrings.xml><?xml version="1.0" encoding="utf-8"?>
<sst xmlns="http://schemas.openxmlformats.org/spreadsheetml/2006/main" count="18" uniqueCount="16">
  <si>
    <t>Rayon de la terre =&gt;</t>
  </si>
  <si>
    <t>Source =&gt;</t>
  </si>
  <si>
    <t>http://www.movable-type.co.uk/scripts/latlong.html</t>
  </si>
  <si>
    <t>DMS</t>
  </si>
  <si>
    <t>Décimales</t>
  </si>
  <si>
    <t>Latitude</t>
  </si>
  <si>
    <t>Longitude</t>
  </si>
  <si>
    <t>Distance</t>
  </si>
  <si>
    <t>Cap</t>
  </si>
  <si>
    <t>Depart</t>
  </si>
  <si>
    <t>N</t>
  </si>
  <si>
    <t>W</t>
  </si>
  <si>
    <t>Destination</t>
  </si>
  <si>
    <t>Point médian</t>
  </si>
  <si>
    <t>Calcul d'un point GPS d'après 1 points GPS de départ donné + d'une distance + d'un azimut</t>
  </si>
  <si>
    <t>Azimut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</si>
</sst>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h]\°mm\'ss.00"/>
    <numFmt numFmtId="165" formatCode="0.000&quot; km&quot;"/>
    <numFmt numFmtId="166" formatCode="[h]\°mm\'ss.00\'\'"/>
    <numFmt numFmtId="167" formatCode="[h]\°mm\'ss\'\'"/>
    <numFmt numFmtId="168" formatCode="[h]\°mm\'"/>
    <numFmt numFmtId="169" formatCode="0.00&quot; km&quot;"/>
    <numFmt numFmtId="170" formatCode="0.00&quot; MN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0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6">
    <xf numFmtId="0" fontId="0" fillId="0" borderId="0" xfId="0"/>
    <xf numFmtId="0" fontId="3" fillId="2" borderId="0" xfId="0" applyFont="1" applyFill="1"/>
    <xf numFmtId="164" fontId="3" fillId="2" borderId="0" xfId="0" applyNumberFormat="1" applyFont="1" applyFill="1"/>
    <xf numFmtId="164" fontId="4" fillId="2" borderId="0" xfId="0" applyNumberFormat="1" applyFont="1" applyFill="1"/>
    <xf numFmtId="0" fontId="4" fillId="2" borderId="0" xfId="0" applyFont="1" applyFill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2" fillId="2" borderId="0" xfId="1" applyFill="1"/>
    <xf numFmtId="166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vertical="center"/>
    </xf>
    <xf numFmtId="164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1" fillId="2" borderId="4" xfId="0" applyFont="1" applyFill="1" applyBorder="1"/>
    <xf numFmtId="0" fontId="1" fillId="2" borderId="0" xfId="0" applyFont="1" applyFill="1" applyAlignment="1">
      <alignment horizontal="centerContinuous"/>
    </xf>
    <xf numFmtId="0" fontId="1" fillId="2" borderId="0" xfId="0" applyFont="1" applyFill="1"/>
    <xf numFmtId="0" fontId="1" fillId="2" borderId="5" xfId="0" applyFont="1" applyFill="1" applyBorder="1"/>
    <xf numFmtId="0" fontId="1" fillId="2" borderId="6" xfId="0" applyFont="1" applyFill="1" applyBorder="1" applyAlignment="1">
      <alignment horizontal="centerContinuous"/>
    </xf>
    <xf numFmtId="0" fontId="1" fillId="2" borderId="0" xfId="0" applyFont="1" applyFill="1" applyAlignment="1">
      <alignment horizontal="center"/>
    </xf>
    <xf numFmtId="0" fontId="1" fillId="2" borderId="5" xfId="0" applyFont="1" applyFill="1" applyBorder="1" applyAlignment="1">
      <alignment horizontal="centerContinuous"/>
    </xf>
    <xf numFmtId="0" fontId="0" fillId="0" borderId="0" xfId="0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5" fillId="0" borderId="0" xfId="0" applyFont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167" fontId="6" fillId="3" borderId="8" xfId="0" applyNumberFormat="1" applyFont="1" applyFill="1" applyBorder="1" applyAlignment="1">
      <alignment horizontal="center" vertical="center"/>
    </xf>
    <xf numFmtId="167" fontId="6" fillId="3" borderId="9" xfId="0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2" borderId="8" xfId="0" applyFill="1" applyBorder="1" applyAlignment="1">
      <alignment horizontal="right" vertical="center"/>
    </xf>
    <xf numFmtId="0" fontId="0" fillId="0" borderId="10" xfId="0" applyBorder="1" applyAlignment="1">
      <alignment vertical="center"/>
    </xf>
    <xf numFmtId="167" fontId="0" fillId="0" borderId="0" xfId="0" applyNumberFormat="1"/>
    <xf numFmtId="167" fontId="0" fillId="0" borderId="2" xfId="0" applyNumberFormat="1" applyBorder="1"/>
    <xf numFmtId="0" fontId="0" fillId="0" borderId="2" xfId="0" quotePrefix="1" applyBorder="1"/>
    <xf numFmtId="169" fontId="0" fillId="0" borderId="0" xfId="0" applyNumberForma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5" fillId="0" borderId="5" xfId="0" quotePrefix="1" applyFont="1" applyBorder="1" applyAlignment="1">
      <alignment vertical="center"/>
    </xf>
    <xf numFmtId="167" fontId="1" fillId="3" borderId="0" xfId="0" applyNumberFormat="1" applyFont="1" applyFill="1" applyAlignment="1">
      <alignment horizontal="center" vertical="center"/>
    </xf>
    <xf numFmtId="167" fontId="1" fillId="3" borderId="6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166" fontId="0" fillId="0" borderId="0" xfId="0" quotePrefix="1" applyNumberFormat="1"/>
    <xf numFmtId="167" fontId="0" fillId="0" borderId="0" xfId="0" quotePrefix="1" applyNumberFormat="1"/>
    <xf numFmtId="0" fontId="0" fillId="0" borderId="5" xfId="0" quotePrefix="1" applyFont="1" applyBorder="1" applyAlignment="1">
      <alignment horizontal="center" vertical="center"/>
    </xf>
    <xf numFmtId="168" fontId="8" fillId="3" borderId="0" xfId="0" applyNumberFormat="1" applyFont="1" applyFill="1" applyAlignment="1">
      <alignment horizontal="center" vertical="center"/>
    </xf>
    <xf numFmtId="170" fontId="5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ovable-type.co.uk/scripts/latlong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AFFF0-96B9-4F74-892E-640A13B17ED6}">
  <sheetPr codeName="Feuil3"/>
  <dimension ref="A1:O15"/>
  <sheetViews>
    <sheetView tabSelected="1" topLeftCell="B1" workbookViewId="0">
      <selection activeCell="I14" sqref="I14"/>
    </sheetView>
  </sheetViews>
  <sheetFormatPr baseColWidth="10" defaultRowHeight="14.5" x14ac:dyDescent="0.35"/>
  <cols>
    <col min="1" max="1" width="2.453125" customWidth="1"/>
    <col min="2" max="2" width="12.1796875" customWidth="1"/>
    <col min="3" max="3" width="14.26953125" style="8" bestFit="1" customWidth="1"/>
    <col min="4" max="4" width="3.1796875" style="8" customWidth="1"/>
    <col min="5" max="5" width="11" style="9" customWidth="1"/>
    <col min="6" max="6" width="3.08984375" style="9" customWidth="1"/>
    <col min="7" max="7" width="3.6328125" customWidth="1"/>
    <col min="8" max="9" width="13.6328125" customWidth="1"/>
    <col min="10" max="10" width="3.6328125" customWidth="1"/>
    <col min="11" max="11" width="13.6328125" customWidth="1"/>
    <col min="12" max="12" width="13.08984375" customWidth="1"/>
  </cols>
  <sheetData>
    <row r="1" spans="1:15" x14ac:dyDescent="0.35">
      <c r="A1" s="1"/>
      <c r="B1" s="2"/>
      <c r="C1" s="3"/>
      <c r="D1" s="4" t="s">
        <v>0</v>
      </c>
      <c r="E1" s="5">
        <v>6378.1369999999997</v>
      </c>
      <c r="F1" s="2"/>
      <c r="G1" s="1"/>
      <c r="H1" s="1"/>
      <c r="I1" s="1"/>
      <c r="J1" s="6" t="s">
        <v>1</v>
      </c>
      <c r="K1" s="7" t="s">
        <v>2</v>
      </c>
      <c r="L1" s="1"/>
      <c r="M1" s="1"/>
      <c r="N1" s="1"/>
      <c r="O1" s="1"/>
    </row>
    <row r="2" spans="1:15" ht="15" thickBot="1" x14ac:dyDescent="0.4">
      <c r="C2" s="40"/>
      <c r="D2" s="40"/>
      <c r="E2" s="40"/>
      <c r="G2" s="9"/>
    </row>
    <row r="3" spans="1:15" ht="20" customHeight="1" x14ac:dyDescent="0.35">
      <c r="B3" s="10" t="s">
        <v>14</v>
      </c>
      <c r="C3" s="41"/>
      <c r="D3" s="41"/>
      <c r="E3" s="41"/>
      <c r="F3" s="11"/>
      <c r="G3" s="11"/>
      <c r="H3" s="12"/>
      <c r="I3" s="12"/>
      <c r="J3" s="12"/>
      <c r="K3" s="12"/>
      <c r="L3" s="12"/>
      <c r="M3" s="42"/>
      <c r="N3" s="12"/>
      <c r="O3" s="13"/>
    </row>
    <row r="4" spans="1:15" x14ac:dyDescent="0.35">
      <c r="B4" s="14"/>
      <c r="C4" s="15" t="s">
        <v>3</v>
      </c>
      <c r="D4" s="15"/>
      <c r="E4" s="15"/>
      <c r="F4" s="16"/>
      <c r="G4" s="16"/>
      <c r="H4" s="15" t="s">
        <v>4</v>
      </c>
      <c r="I4" s="15"/>
      <c r="J4" s="15"/>
      <c r="K4" s="16"/>
      <c r="L4" s="16"/>
      <c r="M4" s="16"/>
      <c r="N4" s="16"/>
      <c r="O4" s="17"/>
    </row>
    <row r="5" spans="1:15" x14ac:dyDescent="0.35">
      <c r="B5" s="14"/>
      <c r="C5" s="15" t="s">
        <v>5</v>
      </c>
      <c r="D5" s="15"/>
      <c r="E5" s="18" t="s">
        <v>6</v>
      </c>
      <c r="F5" s="15"/>
      <c r="G5" s="19"/>
      <c r="H5" s="19" t="s">
        <v>5</v>
      </c>
      <c r="I5" s="19" t="s">
        <v>6</v>
      </c>
      <c r="J5" s="19"/>
      <c r="K5" s="15" t="s">
        <v>7</v>
      </c>
      <c r="L5" s="15"/>
      <c r="M5" s="19"/>
      <c r="N5" s="15" t="s">
        <v>8</v>
      </c>
      <c r="O5" s="20"/>
    </row>
    <row r="6" spans="1:15" s="21" customFormat="1" ht="17.5" customHeight="1" x14ac:dyDescent="0.35">
      <c r="B6" s="22" t="s">
        <v>9</v>
      </c>
      <c r="C6" s="23">
        <v>7.7141203703703712E-2</v>
      </c>
      <c r="D6" s="23" t="s">
        <v>10</v>
      </c>
      <c r="E6" s="24">
        <v>0.1630324074074074</v>
      </c>
      <c r="F6" s="25" t="s">
        <v>11</v>
      </c>
      <c r="G6" s="26"/>
      <c r="H6" s="27">
        <f>IF(UPPER(D6)="N",C6*24,C6*-24)</f>
        <v>1.8513888888888892</v>
      </c>
      <c r="I6" s="27">
        <f>IF(UPPER(F6)="W",E6*-24,E6*24)</f>
        <v>-3.9127777777777775</v>
      </c>
      <c r="J6" s="28"/>
      <c r="K6" s="43">
        <v>1.04</v>
      </c>
      <c r="L6" s="55">
        <f>K6/1.852</f>
        <v>0.56155507559395246</v>
      </c>
      <c r="M6" s="29" t="s">
        <v>15</v>
      </c>
      <c r="N6" s="54">
        <f>ABS(O6/24)</f>
        <v>4.4354166666666668</v>
      </c>
      <c r="O6" s="53">
        <v>106.45</v>
      </c>
    </row>
    <row r="7" spans="1:15" s="21" customFormat="1" ht="17.5" customHeight="1" x14ac:dyDescent="0.35">
      <c r="B7" s="22" t="s">
        <v>12</v>
      </c>
      <c r="C7" s="47">
        <f>ABS((ASIN(SIN(RADIANS(H6))*COS(K6/$E$1)+COS(RADIANS(H6))*SIN(K6/6371)*COS(RADIANS(O6))))*180/PI()/24)</f>
        <v>7.7030846388597307E-2</v>
      </c>
      <c r="D7" s="47" t="str">
        <f>IF((ASIN(SIN(RADIANS(H6))*COS(K6/$E$1)+COS(RADIANS(H6))*SIN(K6/6371)*COS(RADIANS(O6))))*180/PI()/24&gt;0,"N","S")</f>
        <v>N</v>
      </c>
      <c r="E7" s="48">
        <f>ABS((RADIANS(I6)+ATAN2(COS(K6/$E$1)-SIN(RADIANS(H6))*SIN(RADIANS(H7)),SIN(RADIANS(O6))*SIN(K6/$E$1)*COS(RADIANS(H6))))*180/PI()/24)</f>
        <v>0.16265887692187603</v>
      </c>
      <c r="F7" s="49" t="str">
        <f>IF(((RADIANS(I6)+ATAN2(COS(K6/$E$1)-SIN(RADIANS(H6))*SIN(RADIANS(H7)),SIN(RADIANS(O6))*SIN(K6/$E$1)*COS(RADIANS(H6))))*180/PI()/24)&lt;0,"W","E")</f>
        <v>W</v>
      </c>
      <c r="G7" s="28"/>
      <c r="H7" s="50">
        <f>IF(UPPER(D7)="N",C7*24,C7*-24)</f>
        <v>1.8487403133263354</v>
      </c>
      <c r="I7" s="50">
        <f>IF(UPPER(F7)="W",E7*-24,E7*24)</f>
        <v>-3.9038130461250247</v>
      </c>
      <c r="J7" s="28"/>
      <c r="K7" s="43"/>
      <c r="L7" s="44"/>
      <c r="M7" s="29"/>
      <c r="N7" s="45"/>
      <c r="O7" s="46"/>
    </row>
    <row r="8" spans="1:15" ht="15" thickBot="1" x14ac:dyDescent="0.4">
      <c r="B8" s="30" t="s">
        <v>13</v>
      </c>
      <c r="C8" s="31">
        <f>ABS((ASIN(SIN(RADIANS(H6))*COS(K6/2/$E$1)+COS(RADIANS(H6))*SIN(K6/2/6371)*COS(RADIANS(O6))))*180/PI()/24)</f>
        <v>7.7086025281833073E-2</v>
      </c>
      <c r="D8" s="31" t="str">
        <f>IF((ASIN(SIN(RADIANS(H6))*COS(K6/2/$E$1)+COS(RADIANS(H6))*SIN(K6/2/6371)*COS(RADIANS(O6))))*180/PI()/24&gt;0,"N","S")</f>
        <v>N</v>
      </c>
      <c r="E8" s="32">
        <f>ABS((RADIANS(I6)+ATAN2(COS(K6/2/$E$1)-SIN(RADIANS(H6))*SIN(RADIANS(H7)),SIN(RADIANS(O6))*SIN(K6/2/$E$1)*COS(RADIANS(H6))))*180/PI()/24)</f>
        <v>0.16284564216474204</v>
      </c>
      <c r="F8" s="33" t="str">
        <f>IF(((RADIANS(I6)+ATAN2(COS(K6/2/$E$1)-SIN(RADIANS(H6))*SIN(RADIANS(H7)),SIN(RADIANS(O6))*SIN(K6/2/$E$1)*COS(RADIANS(H6))))*180/PI()/24)&lt;0,"W","E")</f>
        <v>W</v>
      </c>
      <c r="G8" s="34"/>
      <c r="H8" s="35">
        <f>IF(UPPER(D7)="N",C7*24,C7*-24)</f>
        <v>1.8487403133263354</v>
      </c>
      <c r="I8" s="35">
        <f>IF(UPPER(F7)="W",E7*-24,E7*24)</f>
        <v>-3.9038130461250247</v>
      </c>
      <c r="J8" s="36"/>
      <c r="K8" s="37"/>
      <c r="L8" s="37"/>
      <c r="M8" s="38"/>
      <c r="N8" s="37"/>
      <c r="O8" s="39"/>
    </row>
    <row r="9" spans="1:15" x14ac:dyDescent="0.35">
      <c r="E9" s="8"/>
      <c r="F9" s="8"/>
      <c r="G9" s="8"/>
    </row>
    <row r="10" spans="1:15" x14ac:dyDescent="0.35">
      <c r="E10"/>
      <c r="G10" s="9"/>
    </row>
    <row r="11" spans="1:15" x14ac:dyDescent="0.35">
      <c r="E11" s="8"/>
      <c r="F11"/>
    </row>
    <row r="12" spans="1:15" x14ac:dyDescent="0.35">
      <c r="E12" s="8"/>
      <c r="G12" s="9"/>
    </row>
    <row r="13" spans="1:15" x14ac:dyDescent="0.35">
      <c r="C13" s="51"/>
      <c r="D13" s="51"/>
      <c r="E13" s="40"/>
      <c r="G13" s="9"/>
      <c r="H13" s="40"/>
    </row>
    <row r="14" spans="1:15" x14ac:dyDescent="0.35">
      <c r="C14" s="52"/>
      <c r="D14" s="52"/>
      <c r="G14" s="9"/>
    </row>
    <row r="15" spans="1:15" x14ac:dyDescent="0.35">
      <c r="E15" s="8"/>
      <c r="G15" s="9"/>
    </row>
  </sheetData>
  <hyperlinks>
    <hyperlink ref="K1" r:id="rId1" xr:uid="{8BC0A999-5422-4F83-8BB3-6A284C92D277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2021-06-04T09:22:46Z</dcterms:created>
  <dcterms:modified xsi:type="dcterms:W3CDTF">2021-06-04T09:30:28Z</dcterms:modified>
</cp:coreProperties>
</file>